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pfprojekt-my.sharepoint.com/personal/petr_fojt_pfprojekt_cz/Documents/PFProjekt/PROJEKTY 2024/24111_Tuchlovice MK Za Starou poštou/30_PD k odevzdání_Tuchlovice MK Za Starou poštou/13_Rozpočet/"/>
    </mc:Choice>
  </mc:AlternateContent>
  <xr:revisionPtr revIDLastSave="1" documentId="11_80088CCC21CA5D3A1D258F62889C7A4A78F030BC" xr6:coauthVersionLast="47" xr6:coauthVersionMax="47" xr10:uidLastSave="{3D6BEC3E-E8E5-4750-A9A4-276E81C49D1F}"/>
  <bookViews>
    <workbookView xWindow="-110" yWindow="-14510" windowWidth="25820" windowHeight="14020" xr2:uid="{00000000-000D-0000-FFFF-FFFF00000000}"/>
  </bookViews>
  <sheets>
    <sheet name="Rekapitulace stavby" sheetId="1" r:id="rId1"/>
    <sheet name="SO 101 - Komunikace a zpe..." sheetId="2" r:id="rId2"/>
    <sheet name="SO 301 - Kanalizace a odv..." sheetId="3" r:id="rId3"/>
    <sheet name="SO 401 - Veřejně osvětlení" sheetId="4" r:id="rId4"/>
    <sheet name="SO 801 - Sadové úpravy" sheetId="5" r:id="rId5"/>
    <sheet name="Pokyny pro vyplnění" sheetId="6" r:id="rId6"/>
  </sheets>
  <definedNames>
    <definedName name="_xlnm._FilterDatabase" localSheetId="1" hidden="1">'SO 101 - Komunikace a zpe...'!$C$93:$K$455</definedName>
    <definedName name="_xlnm._FilterDatabase" localSheetId="2" hidden="1">'SO 301 - Kanalizace a odv...'!$C$90:$K$305</definedName>
    <definedName name="_xlnm._FilterDatabase" localSheetId="3" hidden="1">'SO 401 - Veřejně osvětlení'!$C$91:$K$216</definedName>
    <definedName name="_xlnm._FilterDatabase" localSheetId="4" hidden="1">'SO 801 - Sadové úpravy'!$C$91:$K$168</definedName>
    <definedName name="_xlnm.Print_Titles" localSheetId="0">'Rekapitulace stavby'!$52:$52</definedName>
    <definedName name="_xlnm.Print_Titles" localSheetId="1">'SO 101 - Komunikace a zpe...'!$93:$93</definedName>
    <definedName name="_xlnm.Print_Titles" localSheetId="2">'SO 301 - Kanalizace a odv...'!$90:$90</definedName>
    <definedName name="_xlnm.Print_Titles" localSheetId="3">'SO 401 - Veřejně osvětlení'!$91:$91</definedName>
    <definedName name="_xlnm.Print_Titles" localSheetId="4">'SO 801 - Sadové úpravy'!$91:$91</definedName>
    <definedName name="_xlnm.Print_Area" localSheetId="5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stavby'!$C$42:$AQ$59</definedName>
    <definedName name="_xlnm.Print_Area" localSheetId="1">'SO 101 - Komunikace a zpe...'!$C$4:$J$39,'SO 101 - Komunikace a zpe...'!$C$45:$J$75,'SO 101 - Komunikace a zpe...'!$C$81:$K$455</definedName>
    <definedName name="_xlnm.Print_Area" localSheetId="2">'SO 301 - Kanalizace a odv...'!$C$4:$J$39,'SO 301 - Kanalizace a odv...'!$C$45:$J$72,'SO 301 - Kanalizace a odv...'!$C$78:$K$305</definedName>
    <definedName name="_xlnm.Print_Area" localSheetId="3">'SO 401 - Veřejně osvětlení'!$C$4:$J$39,'SO 401 - Veřejně osvětlení'!$C$45:$J$73,'SO 401 - Veřejně osvětlení'!$C$79:$K$216</definedName>
    <definedName name="_xlnm.Print_Area" localSheetId="4">'SO 801 - Sadové úpravy'!$C$4:$J$39,'SO 801 - Sadové úpravy'!$C$45:$J$73,'SO 801 - Sadové úpravy'!$C$79:$K$168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5" l="1"/>
  <c r="J36" i="5"/>
  <c r="AY58" i="1"/>
  <c r="J35" i="5"/>
  <c r="AX58" i="1" s="1"/>
  <c r="BI168" i="5"/>
  <c r="BH168" i="5"/>
  <c r="BG168" i="5"/>
  <c r="BF168" i="5"/>
  <c r="T168" i="5"/>
  <c r="R168" i="5"/>
  <c r="P168" i="5"/>
  <c r="BI167" i="5"/>
  <c r="BH167" i="5"/>
  <c r="BG167" i="5"/>
  <c r="BF167" i="5"/>
  <c r="T167" i="5"/>
  <c r="R167" i="5"/>
  <c r="P167" i="5"/>
  <c r="BI166" i="5"/>
  <c r="BH166" i="5"/>
  <c r="BG166" i="5"/>
  <c r="BF166" i="5"/>
  <c r="T166" i="5"/>
  <c r="R166" i="5"/>
  <c r="P166" i="5"/>
  <c r="BI165" i="5"/>
  <c r="BH165" i="5"/>
  <c r="BG165" i="5"/>
  <c r="BF165" i="5"/>
  <c r="T165" i="5"/>
  <c r="R165" i="5"/>
  <c r="P165" i="5"/>
  <c r="BI164" i="5"/>
  <c r="BH164" i="5"/>
  <c r="BG164" i="5"/>
  <c r="BF164" i="5"/>
  <c r="T164" i="5"/>
  <c r="R164" i="5"/>
  <c r="P164" i="5"/>
  <c r="BI163" i="5"/>
  <c r="BH163" i="5"/>
  <c r="BG163" i="5"/>
  <c r="BF163" i="5"/>
  <c r="T163" i="5"/>
  <c r="R163" i="5"/>
  <c r="P163" i="5"/>
  <c r="BI162" i="5"/>
  <c r="BH162" i="5"/>
  <c r="BG162" i="5"/>
  <c r="BF162" i="5"/>
  <c r="T162" i="5"/>
  <c r="R162" i="5"/>
  <c r="P162" i="5"/>
  <c r="BI161" i="5"/>
  <c r="BH161" i="5"/>
  <c r="BG161" i="5"/>
  <c r="BF161" i="5"/>
  <c r="T161" i="5"/>
  <c r="R161" i="5"/>
  <c r="P161" i="5"/>
  <c r="BI160" i="5"/>
  <c r="BH160" i="5"/>
  <c r="BG160" i="5"/>
  <c r="BF160" i="5"/>
  <c r="T160" i="5"/>
  <c r="R160" i="5"/>
  <c r="P160" i="5"/>
  <c r="BI159" i="5"/>
  <c r="BH159" i="5"/>
  <c r="BG159" i="5"/>
  <c r="BF159" i="5"/>
  <c r="T159" i="5"/>
  <c r="R159" i="5"/>
  <c r="P159" i="5"/>
  <c r="BI158" i="5"/>
  <c r="BH158" i="5"/>
  <c r="BG158" i="5"/>
  <c r="BF158" i="5"/>
  <c r="T158" i="5"/>
  <c r="R158" i="5"/>
  <c r="P158" i="5"/>
  <c r="BI157" i="5"/>
  <c r="BH157" i="5"/>
  <c r="BG157" i="5"/>
  <c r="BF157" i="5"/>
  <c r="T157" i="5"/>
  <c r="R157" i="5"/>
  <c r="P157" i="5"/>
  <c r="BI156" i="5"/>
  <c r="BH156" i="5"/>
  <c r="BG156" i="5"/>
  <c r="BF156" i="5"/>
  <c r="T156" i="5"/>
  <c r="R156" i="5"/>
  <c r="P156" i="5"/>
  <c r="BI155" i="5"/>
  <c r="BH155" i="5"/>
  <c r="BG155" i="5"/>
  <c r="BF155" i="5"/>
  <c r="T155" i="5"/>
  <c r="R155" i="5"/>
  <c r="P155" i="5"/>
  <c r="BI154" i="5"/>
  <c r="BH154" i="5"/>
  <c r="BG154" i="5"/>
  <c r="BF154" i="5"/>
  <c r="T154" i="5"/>
  <c r="R154" i="5"/>
  <c r="P154" i="5"/>
  <c r="BI153" i="5"/>
  <c r="BH153" i="5"/>
  <c r="BG153" i="5"/>
  <c r="BF153" i="5"/>
  <c r="T153" i="5"/>
  <c r="R153" i="5"/>
  <c r="P153" i="5"/>
  <c r="BI151" i="5"/>
  <c r="BH151" i="5"/>
  <c r="BG151" i="5"/>
  <c r="BF151" i="5"/>
  <c r="T151" i="5"/>
  <c r="R151" i="5"/>
  <c r="P151" i="5"/>
  <c r="BI150" i="5"/>
  <c r="BH150" i="5"/>
  <c r="BG150" i="5"/>
  <c r="BF150" i="5"/>
  <c r="T150" i="5"/>
  <c r="R150" i="5"/>
  <c r="P150" i="5"/>
  <c r="BI149" i="5"/>
  <c r="BH149" i="5"/>
  <c r="BG149" i="5"/>
  <c r="BF149" i="5"/>
  <c r="T149" i="5"/>
  <c r="R149" i="5"/>
  <c r="P149" i="5"/>
  <c r="BI148" i="5"/>
  <c r="BH148" i="5"/>
  <c r="BG148" i="5"/>
  <c r="BF148" i="5"/>
  <c r="T148" i="5"/>
  <c r="R148" i="5"/>
  <c r="P148" i="5"/>
  <c r="BI147" i="5"/>
  <c r="BH147" i="5"/>
  <c r="BG147" i="5"/>
  <c r="BF147" i="5"/>
  <c r="T147" i="5"/>
  <c r="R147" i="5"/>
  <c r="P147" i="5"/>
  <c r="BI146" i="5"/>
  <c r="BH146" i="5"/>
  <c r="BG146" i="5"/>
  <c r="BF146" i="5"/>
  <c r="T146" i="5"/>
  <c r="R146" i="5"/>
  <c r="P146" i="5"/>
  <c r="BI145" i="5"/>
  <c r="BH145" i="5"/>
  <c r="BG145" i="5"/>
  <c r="BF145" i="5"/>
  <c r="T145" i="5"/>
  <c r="R145" i="5"/>
  <c r="P145" i="5"/>
  <c r="BI144" i="5"/>
  <c r="BH144" i="5"/>
  <c r="BG144" i="5"/>
  <c r="BF144" i="5"/>
  <c r="T144" i="5"/>
  <c r="R144" i="5"/>
  <c r="P144" i="5"/>
  <c r="BI143" i="5"/>
  <c r="BH143" i="5"/>
  <c r="BG143" i="5"/>
  <c r="BF143" i="5"/>
  <c r="T143" i="5"/>
  <c r="R143" i="5"/>
  <c r="P143" i="5"/>
  <c r="BI142" i="5"/>
  <c r="BH142" i="5"/>
  <c r="BG142" i="5"/>
  <c r="BF142" i="5"/>
  <c r="T142" i="5"/>
  <c r="R142" i="5"/>
  <c r="P142" i="5"/>
  <c r="BI141" i="5"/>
  <c r="BH141" i="5"/>
  <c r="BG141" i="5"/>
  <c r="BF141" i="5"/>
  <c r="T141" i="5"/>
  <c r="R141" i="5"/>
  <c r="P141" i="5"/>
  <c r="BI140" i="5"/>
  <c r="BH140" i="5"/>
  <c r="BG140" i="5"/>
  <c r="BF140" i="5"/>
  <c r="T140" i="5"/>
  <c r="R140" i="5"/>
  <c r="P140" i="5"/>
  <c r="BI139" i="5"/>
  <c r="BH139" i="5"/>
  <c r="BG139" i="5"/>
  <c r="BF139" i="5"/>
  <c r="T139" i="5"/>
  <c r="R139" i="5"/>
  <c r="P139" i="5"/>
  <c r="BI138" i="5"/>
  <c r="BH138" i="5"/>
  <c r="BG138" i="5"/>
  <c r="BF138" i="5"/>
  <c r="T138" i="5"/>
  <c r="R138" i="5"/>
  <c r="P138" i="5"/>
  <c r="BI137" i="5"/>
  <c r="BH137" i="5"/>
  <c r="BG137" i="5"/>
  <c r="BF137" i="5"/>
  <c r="T137" i="5"/>
  <c r="R137" i="5"/>
  <c r="P137" i="5"/>
  <c r="BI136" i="5"/>
  <c r="BH136" i="5"/>
  <c r="BG136" i="5"/>
  <c r="BF136" i="5"/>
  <c r="T136" i="5"/>
  <c r="R136" i="5"/>
  <c r="P136" i="5"/>
  <c r="BI135" i="5"/>
  <c r="BH135" i="5"/>
  <c r="BG135" i="5"/>
  <c r="BF135" i="5"/>
  <c r="T135" i="5"/>
  <c r="R135" i="5"/>
  <c r="P135" i="5"/>
  <c r="BI134" i="5"/>
  <c r="BH134" i="5"/>
  <c r="BG134" i="5"/>
  <c r="BF134" i="5"/>
  <c r="T134" i="5"/>
  <c r="R134" i="5"/>
  <c r="P134" i="5"/>
  <c r="BI133" i="5"/>
  <c r="BH133" i="5"/>
  <c r="BG133" i="5"/>
  <c r="BF133" i="5"/>
  <c r="T133" i="5"/>
  <c r="R133" i="5"/>
  <c r="P133" i="5"/>
  <c r="BI132" i="5"/>
  <c r="BH132" i="5"/>
  <c r="BG132" i="5"/>
  <c r="BF132" i="5"/>
  <c r="T132" i="5"/>
  <c r="R132" i="5"/>
  <c r="P132" i="5"/>
  <c r="BI131" i="5"/>
  <c r="BH131" i="5"/>
  <c r="BG131" i="5"/>
  <c r="BF131" i="5"/>
  <c r="T131" i="5"/>
  <c r="R131" i="5"/>
  <c r="P131" i="5"/>
  <c r="BI128" i="5"/>
  <c r="BH128" i="5"/>
  <c r="BG128" i="5"/>
  <c r="BF128" i="5"/>
  <c r="T128" i="5"/>
  <c r="R128" i="5"/>
  <c r="P128" i="5"/>
  <c r="BI127" i="5"/>
  <c r="BH127" i="5"/>
  <c r="BG127" i="5"/>
  <c r="BF127" i="5"/>
  <c r="T127" i="5"/>
  <c r="R127" i="5"/>
  <c r="P127" i="5"/>
  <c r="BI126" i="5"/>
  <c r="BH126" i="5"/>
  <c r="BG126" i="5"/>
  <c r="BF126" i="5"/>
  <c r="T126" i="5"/>
  <c r="R126" i="5"/>
  <c r="P126" i="5"/>
  <c r="BI124" i="5"/>
  <c r="BH124" i="5"/>
  <c r="BG124" i="5"/>
  <c r="BF124" i="5"/>
  <c r="T124" i="5"/>
  <c r="R124" i="5"/>
  <c r="P124" i="5"/>
  <c r="BI123" i="5"/>
  <c r="BH123" i="5"/>
  <c r="BG123" i="5"/>
  <c r="BF123" i="5"/>
  <c r="T123" i="5"/>
  <c r="R123" i="5"/>
  <c r="P123" i="5"/>
  <c r="BI122" i="5"/>
  <c r="BH122" i="5"/>
  <c r="BG122" i="5"/>
  <c r="BF122" i="5"/>
  <c r="T122" i="5"/>
  <c r="R122" i="5"/>
  <c r="P122" i="5"/>
  <c r="BI120" i="5"/>
  <c r="BH120" i="5"/>
  <c r="BG120" i="5"/>
  <c r="BF120" i="5"/>
  <c r="T120" i="5"/>
  <c r="R120" i="5"/>
  <c r="P120" i="5"/>
  <c r="BI119" i="5"/>
  <c r="BH119" i="5"/>
  <c r="BG119" i="5"/>
  <c r="BF119" i="5"/>
  <c r="T119" i="5"/>
  <c r="R119" i="5"/>
  <c r="P119" i="5"/>
  <c r="BI118" i="5"/>
  <c r="BH118" i="5"/>
  <c r="BG118" i="5"/>
  <c r="BF118" i="5"/>
  <c r="T118" i="5"/>
  <c r="R118" i="5"/>
  <c r="P118" i="5"/>
  <c r="BI116" i="5"/>
  <c r="BH116" i="5"/>
  <c r="BG116" i="5"/>
  <c r="BF116" i="5"/>
  <c r="T116" i="5"/>
  <c r="R116" i="5"/>
  <c r="P116" i="5"/>
  <c r="BI115" i="5"/>
  <c r="BH115" i="5"/>
  <c r="BG115" i="5"/>
  <c r="BF115" i="5"/>
  <c r="T115" i="5"/>
  <c r="R115" i="5"/>
  <c r="P115" i="5"/>
  <c r="BI114" i="5"/>
  <c r="BH114" i="5"/>
  <c r="BG114" i="5"/>
  <c r="BF114" i="5"/>
  <c r="T114" i="5"/>
  <c r="R114" i="5"/>
  <c r="P114" i="5"/>
  <c r="BI112" i="5"/>
  <c r="BH112" i="5"/>
  <c r="BG112" i="5"/>
  <c r="BF112" i="5"/>
  <c r="T112" i="5"/>
  <c r="R112" i="5"/>
  <c r="P112" i="5"/>
  <c r="BI111" i="5"/>
  <c r="BH111" i="5"/>
  <c r="BG111" i="5"/>
  <c r="BF111" i="5"/>
  <c r="T111" i="5"/>
  <c r="R111" i="5"/>
  <c r="P111" i="5"/>
  <c r="BI110" i="5"/>
  <c r="BH110" i="5"/>
  <c r="BG110" i="5"/>
  <c r="BF110" i="5"/>
  <c r="T110" i="5"/>
  <c r="R110" i="5"/>
  <c r="P110" i="5"/>
  <c r="BI108" i="5"/>
  <c r="BH108" i="5"/>
  <c r="BG108" i="5"/>
  <c r="BF108" i="5"/>
  <c r="T108" i="5"/>
  <c r="R108" i="5"/>
  <c r="P108" i="5"/>
  <c r="BI107" i="5"/>
  <c r="BH107" i="5"/>
  <c r="BG107" i="5"/>
  <c r="BF107" i="5"/>
  <c r="T107" i="5"/>
  <c r="R107" i="5"/>
  <c r="P107" i="5"/>
  <c r="BI106" i="5"/>
  <c r="BH106" i="5"/>
  <c r="BG106" i="5"/>
  <c r="BF106" i="5"/>
  <c r="T106" i="5"/>
  <c r="R106" i="5"/>
  <c r="P106" i="5"/>
  <c r="BI104" i="5"/>
  <c r="BH104" i="5"/>
  <c r="BG104" i="5"/>
  <c r="BF104" i="5"/>
  <c r="T104" i="5"/>
  <c r="R104" i="5"/>
  <c r="P104" i="5"/>
  <c r="BI103" i="5"/>
  <c r="BH103" i="5"/>
  <c r="BG103" i="5"/>
  <c r="BF103" i="5"/>
  <c r="T103" i="5"/>
  <c r="R103" i="5"/>
  <c r="P103" i="5"/>
  <c r="BI102" i="5"/>
  <c r="BH102" i="5"/>
  <c r="BG102" i="5"/>
  <c r="BF102" i="5"/>
  <c r="T102" i="5"/>
  <c r="R102" i="5"/>
  <c r="P102" i="5"/>
  <c r="BI100" i="5"/>
  <c r="BH100" i="5"/>
  <c r="BG100" i="5"/>
  <c r="BF100" i="5"/>
  <c r="T100" i="5"/>
  <c r="R100" i="5"/>
  <c r="P100" i="5"/>
  <c r="BI99" i="5"/>
  <c r="BH99" i="5"/>
  <c r="BG99" i="5"/>
  <c r="BF99" i="5"/>
  <c r="T99" i="5"/>
  <c r="R99" i="5"/>
  <c r="P99" i="5"/>
  <c r="BI98" i="5"/>
  <c r="BH98" i="5"/>
  <c r="BG98" i="5"/>
  <c r="BF98" i="5"/>
  <c r="T98" i="5"/>
  <c r="R98" i="5"/>
  <c r="P98" i="5"/>
  <c r="BI95" i="5"/>
  <c r="BH95" i="5"/>
  <c r="BG95" i="5"/>
  <c r="BF95" i="5"/>
  <c r="T95" i="5"/>
  <c r="R95" i="5"/>
  <c r="P95" i="5"/>
  <c r="BI94" i="5"/>
  <c r="BH94" i="5"/>
  <c r="BG94" i="5"/>
  <c r="BF94" i="5"/>
  <c r="T94" i="5"/>
  <c r="R94" i="5"/>
  <c r="P94" i="5"/>
  <c r="F86" i="5"/>
  <c r="E84" i="5"/>
  <c r="F52" i="5"/>
  <c r="E50" i="5"/>
  <c r="J24" i="5"/>
  <c r="E24" i="5"/>
  <c r="J89" i="5" s="1"/>
  <c r="J23" i="5"/>
  <c r="J21" i="5"/>
  <c r="E21" i="5"/>
  <c r="J54" i="5" s="1"/>
  <c r="J20" i="5"/>
  <c r="J18" i="5"/>
  <c r="E18" i="5"/>
  <c r="F55" i="5" s="1"/>
  <c r="J17" i="5"/>
  <c r="J15" i="5"/>
  <c r="E15" i="5"/>
  <c r="F88" i="5" s="1"/>
  <c r="J14" i="5"/>
  <c r="J12" i="5"/>
  <c r="J52" i="5"/>
  <c r="E7" i="5"/>
  <c r="E82" i="5" s="1"/>
  <c r="J37" i="4"/>
  <c r="J36" i="4"/>
  <c r="AY57" i="1" s="1"/>
  <c r="J35" i="4"/>
  <c r="AX57" i="1"/>
  <c r="BI216" i="4"/>
  <c r="BH216" i="4"/>
  <c r="BG216" i="4"/>
  <c r="BF216" i="4"/>
  <c r="T216" i="4"/>
  <c r="T215" i="4" s="1"/>
  <c r="R216" i="4"/>
  <c r="R215" i="4"/>
  <c r="P216" i="4"/>
  <c r="P215" i="4" s="1"/>
  <c r="BI213" i="4"/>
  <c r="BH213" i="4"/>
  <c r="BG213" i="4"/>
  <c r="BF213" i="4"/>
  <c r="T213" i="4"/>
  <c r="R213" i="4"/>
  <c r="P213" i="4"/>
  <c r="BI212" i="4"/>
  <c r="BH212" i="4"/>
  <c r="BG212" i="4"/>
  <c r="BF212" i="4"/>
  <c r="T212" i="4"/>
  <c r="R212" i="4"/>
  <c r="P212" i="4"/>
  <c r="BI208" i="4"/>
  <c r="BH208" i="4"/>
  <c r="BG208" i="4"/>
  <c r="BF208" i="4"/>
  <c r="T208" i="4"/>
  <c r="R208" i="4"/>
  <c r="P208" i="4"/>
  <c r="BI205" i="4"/>
  <c r="BH205" i="4"/>
  <c r="BG205" i="4"/>
  <c r="BF205" i="4"/>
  <c r="T205" i="4"/>
  <c r="R205" i="4"/>
  <c r="P205" i="4"/>
  <c r="BI201" i="4"/>
  <c r="BH201" i="4"/>
  <c r="BG201" i="4"/>
  <c r="BF201" i="4"/>
  <c r="T201" i="4"/>
  <c r="T200" i="4"/>
  <c r="R201" i="4"/>
  <c r="R200" i="4"/>
  <c r="P201" i="4"/>
  <c r="P200" i="4"/>
  <c r="BI199" i="4"/>
  <c r="BH199" i="4"/>
  <c r="BG199" i="4"/>
  <c r="BF199" i="4"/>
  <c r="T199" i="4"/>
  <c r="R199" i="4"/>
  <c r="P199" i="4"/>
  <c r="BI197" i="4"/>
  <c r="BH197" i="4"/>
  <c r="BG197" i="4"/>
  <c r="BF197" i="4"/>
  <c r="T197" i="4"/>
  <c r="R197" i="4"/>
  <c r="P197" i="4"/>
  <c r="BI195" i="4"/>
  <c r="BH195" i="4"/>
  <c r="BG195" i="4"/>
  <c r="BF195" i="4"/>
  <c r="T195" i="4"/>
  <c r="R195" i="4"/>
  <c r="P195" i="4"/>
  <c r="BI193" i="4"/>
  <c r="BH193" i="4"/>
  <c r="BG193" i="4"/>
  <c r="BF193" i="4"/>
  <c r="T193" i="4"/>
  <c r="R193" i="4"/>
  <c r="P193" i="4"/>
  <c r="BI188" i="4"/>
  <c r="BH188" i="4"/>
  <c r="BG188" i="4"/>
  <c r="BF188" i="4"/>
  <c r="T188" i="4"/>
  <c r="R188" i="4"/>
  <c r="P188" i="4"/>
  <c r="BI181" i="4"/>
  <c r="BH181" i="4"/>
  <c r="BG181" i="4"/>
  <c r="BF181" i="4"/>
  <c r="T181" i="4"/>
  <c r="R181" i="4"/>
  <c r="P181" i="4"/>
  <c r="BI179" i="4"/>
  <c r="BH179" i="4"/>
  <c r="BG179" i="4"/>
  <c r="BF179" i="4"/>
  <c r="T179" i="4"/>
  <c r="R179" i="4"/>
  <c r="P179" i="4"/>
  <c r="BI177" i="4"/>
  <c r="BH177" i="4"/>
  <c r="BG177" i="4"/>
  <c r="BF177" i="4"/>
  <c r="T177" i="4"/>
  <c r="R177" i="4"/>
  <c r="P177" i="4"/>
  <c r="BI175" i="4"/>
  <c r="BH175" i="4"/>
  <c r="BG175" i="4"/>
  <c r="BF175" i="4"/>
  <c r="T175" i="4"/>
  <c r="R175" i="4"/>
  <c r="P175" i="4"/>
  <c r="BI173" i="4"/>
  <c r="BH173" i="4"/>
  <c r="BG173" i="4"/>
  <c r="BF173" i="4"/>
  <c r="T173" i="4"/>
  <c r="R173" i="4"/>
  <c r="P173" i="4"/>
  <c r="BI171" i="4"/>
  <c r="BH171" i="4"/>
  <c r="BG171" i="4"/>
  <c r="BF171" i="4"/>
  <c r="T171" i="4"/>
  <c r="R171" i="4"/>
  <c r="P171" i="4"/>
  <c r="BI169" i="4"/>
  <c r="BH169" i="4"/>
  <c r="BG169" i="4"/>
  <c r="BF169" i="4"/>
  <c r="T169" i="4"/>
  <c r="R169" i="4"/>
  <c r="P169" i="4"/>
  <c r="BI167" i="4"/>
  <c r="BH167" i="4"/>
  <c r="BG167" i="4"/>
  <c r="BF167" i="4"/>
  <c r="T167" i="4"/>
  <c r="R167" i="4"/>
  <c r="P167" i="4"/>
  <c r="BI165" i="4"/>
  <c r="BH165" i="4"/>
  <c r="BG165" i="4"/>
  <c r="BF165" i="4"/>
  <c r="T165" i="4"/>
  <c r="R165" i="4"/>
  <c r="P165" i="4"/>
  <c r="BI160" i="4"/>
  <c r="BH160" i="4"/>
  <c r="BG160" i="4"/>
  <c r="BF160" i="4"/>
  <c r="T160" i="4"/>
  <c r="R160" i="4"/>
  <c r="P160" i="4"/>
  <c r="BI159" i="4"/>
  <c r="BH159" i="4"/>
  <c r="BG159" i="4"/>
  <c r="BF159" i="4"/>
  <c r="T159" i="4"/>
  <c r="R159" i="4"/>
  <c r="P159" i="4"/>
  <c r="BI158" i="4"/>
  <c r="BH158" i="4"/>
  <c r="BG158" i="4"/>
  <c r="BF158" i="4"/>
  <c r="T158" i="4"/>
  <c r="R158" i="4"/>
  <c r="P158" i="4"/>
  <c r="BI156" i="4"/>
  <c r="BH156" i="4"/>
  <c r="BG156" i="4"/>
  <c r="BF156" i="4"/>
  <c r="T156" i="4"/>
  <c r="R156" i="4"/>
  <c r="P156" i="4"/>
  <c r="BI155" i="4"/>
  <c r="BH155" i="4"/>
  <c r="BG155" i="4"/>
  <c r="BF155" i="4"/>
  <c r="T155" i="4"/>
  <c r="R155" i="4"/>
  <c r="P155" i="4"/>
  <c r="BI153" i="4"/>
  <c r="BH153" i="4"/>
  <c r="BG153" i="4"/>
  <c r="BF153" i="4"/>
  <c r="T153" i="4"/>
  <c r="R153" i="4"/>
  <c r="P153" i="4"/>
  <c r="BI152" i="4"/>
  <c r="BH152" i="4"/>
  <c r="BG152" i="4"/>
  <c r="BF152" i="4"/>
  <c r="T152" i="4"/>
  <c r="R152" i="4"/>
  <c r="P152" i="4"/>
  <c r="BI150" i="4"/>
  <c r="BH150" i="4"/>
  <c r="BG150" i="4"/>
  <c r="BF150" i="4"/>
  <c r="T150" i="4"/>
  <c r="R150" i="4"/>
  <c r="P150" i="4"/>
  <c r="BI149" i="4"/>
  <c r="BH149" i="4"/>
  <c r="BG149" i="4"/>
  <c r="BF149" i="4"/>
  <c r="T149" i="4"/>
  <c r="R149" i="4"/>
  <c r="P149" i="4"/>
  <c r="BI147" i="4"/>
  <c r="BH147" i="4"/>
  <c r="BG147" i="4"/>
  <c r="BF147" i="4"/>
  <c r="T147" i="4"/>
  <c r="R147" i="4"/>
  <c r="P147" i="4"/>
  <c r="BI146" i="4"/>
  <c r="BH146" i="4"/>
  <c r="BG146" i="4"/>
  <c r="BF146" i="4"/>
  <c r="T146" i="4"/>
  <c r="R146" i="4"/>
  <c r="P146" i="4"/>
  <c r="BI145" i="4"/>
  <c r="BH145" i="4"/>
  <c r="BG145" i="4"/>
  <c r="BF145" i="4"/>
  <c r="T145" i="4"/>
  <c r="R145" i="4"/>
  <c r="P145" i="4"/>
  <c r="BI143" i="4"/>
  <c r="BH143" i="4"/>
  <c r="BG143" i="4"/>
  <c r="BF143" i="4"/>
  <c r="T143" i="4"/>
  <c r="R143" i="4"/>
  <c r="P143" i="4"/>
  <c r="BI139" i="4"/>
  <c r="BH139" i="4"/>
  <c r="BG139" i="4"/>
  <c r="BF139" i="4"/>
  <c r="T139" i="4"/>
  <c r="R139" i="4"/>
  <c r="P139" i="4"/>
  <c r="BI137" i="4"/>
  <c r="BH137" i="4"/>
  <c r="BG137" i="4"/>
  <c r="BF137" i="4"/>
  <c r="T137" i="4"/>
  <c r="R137" i="4"/>
  <c r="P137" i="4"/>
  <c r="BI135" i="4"/>
  <c r="BH135" i="4"/>
  <c r="BG135" i="4"/>
  <c r="BF135" i="4"/>
  <c r="T135" i="4"/>
  <c r="R135" i="4"/>
  <c r="P135" i="4"/>
  <c r="BI131" i="4"/>
  <c r="BH131" i="4"/>
  <c r="BG131" i="4"/>
  <c r="BF131" i="4"/>
  <c r="T131" i="4"/>
  <c r="T130" i="4"/>
  <c r="R131" i="4"/>
  <c r="R130" i="4" s="1"/>
  <c r="P131" i="4"/>
  <c r="P130" i="4"/>
  <c r="BI128" i="4"/>
  <c r="BH128" i="4"/>
  <c r="BG128" i="4"/>
  <c r="BF128" i="4"/>
  <c r="T128" i="4"/>
  <c r="R128" i="4"/>
  <c r="P128" i="4"/>
  <c r="BI125" i="4"/>
  <c r="BH125" i="4"/>
  <c r="BG125" i="4"/>
  <c r="BF125" i="4"/>
  <c r="T125" i="4"/>
  <c r="R125" i="4"/>
  <c r="P125" i="4"/>
  <c r="BI120" i="4"/>
  <c r="BH120" i="4"/>
  <c r="BG120" i="4"/>
  <c r="BF120" i="4"/>
  <c r="T120" i="4"/>
  <c r="R120" i="4"/>
  <c r="P120" i="4"/>
  <c r="BI117" i="4"/>
  <c r="BH117" i="4"/>
  <c r="BG117" i="4"/>
  <c r="BF117" i="4"/>
  <c r="T117" i="4"/>
  <c r="R117" i="4"/>
  <c r="P117" i="4"/>
  <c r="BI114" i="4"/>
  <c r="BH114" i="4"/>
  <c r="BG114" i="4"/>
  <c r="BF114" i="4"/>
  <c r="T114" i="4"/>
  <c r="R114" i="4"/>
  <c r="P114" i="4"/>
  <c r="BI112" i="4"/>
  <c r="BH112" i="4"/>
  <c r="BG112" i="4"/>
  <c r="BF112" i="4"/>
  <c r="T112" i="4"/>
  <c r="R112" i="4"/>
  <c r="P112" i="4"/>
  <c r="BI109" i="4"/>
  <c r="BH109" i="4"/>
  <c r="F36" i="4" s="1"/>
  <c r="BG109" i="4"/>
  <c r="BF109" i="4"/>
  <c r="T109" i="4"/>
  <c r="R109" i="4"/>
  <c r="P109" i="4"/>
  <c r="BI107" i="4"/>
  <c r="BH107" i="4"/>
  <c r="BG107" i="4"/>
  <c r="BF107" i="4"/>
  <c r="T107" i="4"/>
  <c r="R107" i="4"/>
  <c r="P107" i="4"/>
  <c r="BI102" i="4"/>
  <c r="BH102" i="4"/>
  <c r="BG102" i="4"/>
  <c r="BF102" i="4"/>
  <c r="T102" i="4"/>
  <c r="R102" i="4"/>
  <c r="P102" i="4"/>
  <c r="BI99" i="4"/>
  <c r="BH99" i="4"/>
  <c r="BG99" i="4"/>
  <c r="BF99" i="4"/>
  <c r="T99" i="4"/>
  <c r="R99" i="4"/>
  <c r="P99" i="4"/>
  <c r="BI95" i="4"/>
  <c r="BH95" i="4"/>
  <c r="BG95" i="4"/>
  <c r="BF95" i="4"/>
  <c r="T95" i="4"/>
  <c r="R95" i="4"/>
  <c r="P95" i="4"/>
  <c r="J89" i="4"/>
  <c r="J88" i="4"/>
  <c r="F88" i="4"/>
  <c r="F86" i="4"/>
  <c r="E84" i="4"/>
  <c r="J55" i="4"/>
  <c r="J54" i="4"/>
  <c r="F54" i="4"/>
  <c r="F52" i="4"/>
  <c r="E50" i="4"/>
  <c r="J18" i="4"/>
  <c r="E18" i="4"/>
  <c r="F55" i="4" s="1"/>
  <c r="J17" i="4"/>
  <c r="J12" i="4"/>
  <c r="J86" i="4"/>
  <c r="E7" i="4"/>
  <c r="E48" i="4" s="1"/>
  <c r="J37" i="3"/>
  <c r="J36" i="3"/>
  <c r="AY56" i="1" s="1"/>
  <c r="J35" i="3"/>
  <c r="AX56" i="1"/>
  <c r="BI305" i="3"/>
  <c r="BH305" i="3"/>
  <c r="BG305" i="3"/>
  <c r="BF305" i="3"/>
  <c r="T305" i="3"/>
  <c r="T304" i="3" s="1"/>
  <c r="R305" i="3"/>
  <c r="R304" i="3"/>
  <c r="P305" i="3"/>
  <c r="P304" i="3" s="1"/>
  <c r="BI303" i="3"/>
  <c r="BH303" i="3"/>
  <c r="BG303" i="3"/>
  <c r="BF303" i="3"/>
  <c r="T303" i="3"/>
  <c r="R303" i="3"/>
  <c r="P303" i="3"/>
  <c r="BI300" i="3"/>
  <c r="BH300" i="3"/>
  <c r="BG300" i="3"/>
  <c r="BF300" i="3"/>
  <c r="T300" i="3"/>
  <c r="R300" i="3"/>
  <c r="P300" i="3"/>
  <c r="BI299" i="3"/>
  <c r="BH299" i="3"/>
  <c r="BG299" i="3"/>
  <c r="BF299" i="3"/>
  <c r="T299" i="3"/>
  <c r="R299" i="3"/>
  <c r="P299" i="3"/>
  <c r="BI295" i="3"/>
  <c r="BH295" i="3"/>
  <c r="BG295" i="3"/>
  <c r="BF295" i="3"/>
  <c r="T295" i="3"/>
  <c r="R295" i="3"/>
  <c r="P295" i="3"/>
  <c r="BI293" i="3"/>
  <c r="BH293" i="3"/>
  <c r="BG293" i="3"/>
  <c r="BF293" i="3"/>
  <c r="T293" i="3"/>
  <c r="R293" i="3"/>
  <c r="P293" i="3"/>
  <c r="BI289" i="3"/>
  <c r="BH289" i="3"/>
  <c r="BG289" i="3"/>
  <c r="BF289" i="3"/>
  <c r="T289" i="3"/>
  <c r="T288" i="3" s="1"/>
  <c r="R289" i="3"/>
  <c r="R288" i="3" s="1"/>
  <c r="P289" i="3"/>
  <c r="P288" i="3"/>
  <c r="BI285" i="3"/>
  <c r="BH285" i="3"/>
  <c r="BG285" i="3"/>
  <c r="BF285" i="3"/>
  <c r="T285" i="3"/>
  <c r="R285" i="3"/>
  <c r="P285" i="3"/>
  <c r="BI282" i="3"/>
  <c r="BH282" i="3"/>
  <c r="BG282" i="3"/>
  <c r="BF282" i="3"/>
  <c r="T282" i="3"/>
  <c r="R282" i="3"/>
  <c r="P282" i="3"/>
  <c r="BI279" i="3"/>
  <c r="BH279" i="3"/>
  <c r="BG279" i="3"/>
  <c r="BF279" i="3"/>
  <c r="T279" i="3"/>
  <c r="R279" i="3"/>
  <c r="P279" i="3"/>
  <c r="BI277" i="3"/>
  <c r="BH277" i="3"/>
  <c r="BG277" i="3"/>
  <c r="BF277" i="3"/>
  <c r="T277" i="3"/>
  <c r="R277" i="3"/>
  <c r="P277" i="3"/>
  <c r="BI274" i="3"/>
  <c r="BH274" i="3"/>
  <c r="BG274" i="3"/>
  <c r="BF274" i="3"/>
  <c r="T274" i="3"/>
  <c r="R274" i="3"/>
  <c r="P274" i="3"/>
  <c r="BI273" i="3"/>
  <c r="BH273" i="3"/>
  <c r="BG273" i="3"/>
  <c r="BF273" i="3"/>
  <c r="T273" i="3"/>
  <c r="R273" i="3"/>
  <c r="P273" i="3"/>
  <c r="BI271" i="3"/>
  <c r="BH271" i="3"/>
  <c r="BG271" i="3"/>
  <c r="BF271" i="3"/>
  <c r="T271" i="3"/>
  <c r="R271" i="3"/>
  <c r="P271" i="3"/>
  <c r="BI270" i="3"/>
  <c r="BH270" i="3"/>
  <c r="BG270" i="3"/>
  <c r="BF270" i="3"/>
  <c r="T270" i="3"/>
  <c r="R270" i="3"/>
  <c r="P270" i="3"/>
  <c r="BI269" i="3"/>
  <c r="BH269" i="3"/>
  <c r="BG269" i="3"/>
  <c r="BF269" i="3"/>
  <c r="T269" i="3"/>
  <c r="R269" i="3"/>
  <c r="P269" i="3"/>
  <c r="BI268" i="3"/>
  <c r="BH268" i="3"/>
  <c r="BG268" i="3"/>
  <c r="BF268" i="3"/>
  <c r="T268" i="3"/>
  <c r="R268" i="3"/>
  <c r="P268" i="3"/>
  <c r="BI266" i="3"/>
  <c r="BH266" i="3"/>
  <c r="BG266" i="3"/>
  <c r="BF266" i="3"/>
  <c r="T266" i="3"/>
  <c r="R266" i="3"/>
  <c r="P266" i="3"/>
  <c r="BI262" i="3"/>
  <c r="BH262" i="3"/>
  <c r="BG262" i="3"/>
  <c r="BF262" i="3"/>
  <c r="T262" i="3"/>
  <c r="R262" i="3"/>
  <c r="P262" i="3"/>
  <c r="BI260" i="3"/>
  <c r="BH260" i="3"/>
  <c r="BG260" i="3"/>
  <c r="BF260" i="3"/>
  <c r="T260" i="3"/>
  <c r="R260" i="3"/>
  <c r="P260" i="3"/>
  <c r="BI259" i="3"/>
  <c r="BH259" i="3"/>
  <c r="BG259" i="3"/>
  <c r="BF259" i="3"/>
  <c r="T259" i="3"/>
  <c r="R259" i="3"/>
  <c r="P259" i="3"/>
  <c r="BI257" i="3"/>
  <c r="BH257" i="3"/>
  <c r="BG257" i="3"/>
  <c r="BF257" i="3"/>
  <c r="T257" i="3"/>
  <c r="R257" i="3"/>
  <c r="P257" i="3"/>
  <c r="BI256" i="3"/>
  <c r="BH256" i="3"/>
  <c r="BG256" i="3"/>
  <c r="BF256" i="3"/>
  <c r="T256" i="3"/>
  <c r="R256" i="3"/>
  <c r="P256" i="3"/>
  <c r="BI252" i="3"/>
  <c r="BH252" i="3"/>
  <c r="BG252" i="3"/>
  <c r="BF252" i="3"/>
  <c r="T252" i="3"/>
  <c r="R252" i="3"/>
  <c r="P252" i="3"/>
  <c r="BI251" i="3"/>
  <c r="BH251" i="3"/>
  <c r="BG251" i="3"/>
  <c r="BF251" i="3"/>
  <c r="T251" i="3"/>
  <c r="R251" i="3"/>
  <c r="P251" i="3"/>
  <c r="BI247" i="3"/>
  <c r="BH247" i="3"/>
  <c r="BG247" i="3"/>
  <c r="BF247" i="3"/>
  <c r="T247" i="3"/>
  <c r="R247" i="3"/>
  <c r="P247" i="3"/>
  <c r="BI246" i="3"/>
  <c r="BH246" i="3"/>
  <c r="BG246" i="3"/>
  <c r="BF246" i="3"/>
  <c r="T246" i="3"/>
  <c r="R246" i="3"/>
  <c r="P246" i="3"/>
  <c r="BI242" i="3"/>
  <c r="BH242" i="3"/>
  <c r="BG242" i="3"/>
  <c r="BF242" i="3"/>
  <c r="T242" i="3"/>
  <c r="R242" i="3"/>
  <c r="P242" i="3"/>
  <c r="BI240" i="3"/>
  <c r="BH240" i="3"/>
  <c r="BG240" i="3"/>
  <c r="BF240" i="3"/>
  <c r="T240" i="3"/>
  <c r="R240" i="3"/>
  <c r="P240" i="3"/>
  <c r="BI239" i="3"/>
  <c r="BH239" i="3"/>
  <c r="BG239" i="3"/>
  <c r="BF239" i="3"/>
  <c r="T239" i="3"/>
  <c r="R239" i="3"/>
  <c r="P239" i="3"/>
  <c r="BI237" i="3"/>
  <c r="BH237" i="3"/>
  <c r="BG237" i="3"/>
  <c r="BF237" i="3"/>
  <c r="T237" i="3"/>
  <c r="R237" i="3"/>
  <c r="P237" i="3"/>
  <c r="BI236" i="3"/>
  <c r="BH236" i="3"/>
  <c r="BG236" i="3"/>
  <c r="BF236" i="3"/>
  <c r="T236" i="3"/>
  <c r="R236" i="3"/>
  <c r="P236" i="3"/>
  <c r="BI234" i="3"/>
  <c r="BH234" i="3"/>
  <c r="BG234" i="3"/>
  <c r="BF234" i="3"/>
  <c r="T234" i="3"/>
  <c r="R234" i="3"/>
  <c r="P234" i="3"/>
  <c r="BI233" i="3"/>
  <c r="BH233" i="3"/>
  <c r="BG233" i="3"/>
  <c r="BF233" i="3"/>
  <c r="T233" i="3"/>
  <c r="R233" i="3"/>
  <c r="P233" i="3"/>
  <c r="BI232" i="3"/>
  <c r="BH232" i="3"/>
  <c r="BG232" i="3"/>
  <c r="BF232" i="3"/>
  <c r="T232" i="3"/>
  <c r="R232" i="3"/>
  <c r="P232" i="3"/>
  <c r="BI230" i="3"/>
  <c r="BH230" i="3"/>
  <c r="BG230" i="3"/>
  <c r="BF230" i="3"/>
  <c r="T230" i="3"/>
  <c r="R230" i="3"/>
  <c r="P230" i="3"/>
  <c r="BI228" i="3"/>
  <c r="BH228" i="3"/>
  <c r="BG228" i="3"/>
  <c r="BF228" i="3"/>
  <c r="T228" i="3"/>
  <c r="R228" i="3"/>
  <c r="P228" i="3"/>
  <c r="BI226" i="3"/>
  <c r="BH226" i="3"/>
  <c r="BG226" i="3"/>
  <c r="BF226" i="3"/>
  <c r="T226" i="3"/>
  <c r="R226" i="3"/>
  <c r="P226" i="3"/>
  <c r="BI223" i="3"/>
  <c r="BH223" i="3"/>
  <c r="BG223" i="3"/>
  <c r="BF223" i="3"/>
  <c r="T223" i="3"/>
  <c r="R223" i="3"/>
  <c r="P223" i="3"/>
  <c r="BI216" i="3"/>
  <c r="BH216" i="3"/>
  <c r="BG216" i="3"/>
  <c r="BF216" i="3"/>
  <c r="T216" i="3"/>
  <c r="R216" i="3"/>
  <c r="P216" i="3"/>
  <c r="BI215" i="3"/>
  <c r="BH215" i="3"/>
  <c r="BG215" i="3"/>
  <c r="BF215" i="3"/>
  <c r="T215" i="3"/>
  <c r="R215" i="3"/>
  <c r="P215" i="3"/>
  <c r="BI214" i="3"/>
  <c r="BH214" i="3"/>
  <c r="BG214" i="3"/>
  <c r="BF214" i="3"/>
  <c r="T214" i="3"/>
  <c r="R214" i="3"/>
  <c r="P214" i="3"/>
  <c r="BI212" i="3"/>
  <c r="BH212" i="3"/>
  <c r="BG212" i="3"/>
  <c r="BF212" i="3"/>
  <c r="T212" i="3"/>
  <c r="R212" i="3"/>
  <c r="P212" i="3"/>
  <c r="BI211" i="3"/>
  <c r="BH211" i="3"/>
  <c r="BG211" i="3"/>
  <c r="BF211" i="3"/>
  <c r="T211" i="3"/>
  <c r="R211" i="3"/>
  <c r="P211" i="3"/>
  <c r="BI210" i="3"/>
  <c r="BH210" i="3"/>
  <c r="BG210" i="3"/>
  <c r="BF210" i="3"/>
  <c r="T210" i="3"/>
  <c r="R210" i="3"/>
  <c r="P210" i="3"/>
  <c r="BI209" i="3"/>
  <c r="BH209" i="3"/>
  <c r="BG209" i="3"/>
  <c r="BF209" i="3"/>
  <c r="T209" i="3"/>
  <c r="R209" i="3"/>
  <c r="P209" i="3"/>
  <c r="BI207" i="3"/>
  <c r="BH207" i="3"/>
  <c r="BG207" i="3"/>
  <c r="BF207" i="3"/>
  <c r="T207" i="3"/>
  <c r="R207" i="3"/>
  <c r="P207" i="3"/>
  <c r="BI206" i="3"/>
  <c r="BH206" i="3"/>
  <c r="BG206" i="3"/>
  <c r="BF206" i="3"/>
  <c r="T206" i="3"/>
  <c r="R206" i="3"/>
  <c r="P206" i="3"/>
  <c r="BI204" i="3"/>
  <c r="BH204" i="3"/>
  <c r="BG204" i="3"/>
  <c r="BF204" i="3"/>
  <c r="T204" i="3"/>
  <c r="R204" i="3"/>
  <c r="P204" i="3"/>
  <c r="BI203" i="3"/>
  <c r="BH203" i="3"/>
  <c r="BG203" i="3"/>
  <c r="BF203" i="3"/>
  <c r="T203" i="3"/>
  <c r="R203" i="3"/>
  <c r="P203" i="3"/>
  <c r="BI202" i="3"/>
  <c r="BH202" i="3"/>
  <c r="BG202" i="3"/>
  <c r="BF202" i="3"/>
  <c r="T202" i="3"/>
  <c r="R202" i="3"/>
  <c r="P202" i="3"/>
  <c r="BI197" i="3"/>
  <c r="BH197" i="3"/>
  <c r="BG197" i="3"/>
  <c r="BF197" i="3"/>
  <c r="T197" i="3"/>
  <c r="R197" i="3"/>
  <c r="P197" i="3"/>
  <c r="BI195" i="3"/>
  <c r="BH195" i="3"/>
  <c r="BG195" i="3"/>
  <c r="BF195" i="3"/>
  <c r="T195" i="3"/>
  <c r="R195" i="3"/>
  <c r="P195" i="3"/>
  <c r="BI191" i="3"/>
  <c r="BH191" i="3"/>
  <c r="BG191" i="3"/>
  <c r="BF191" i="3"/>
  <c r="T191" i="3"/>
  <c r="R191" i="3"/>
  <c r="P191" i="3"/>
  <c r="BI189" i="3"/>
  <c r="BH189" i="3"/>
  <c r="BG189" i="3"/>
  <c r="BF189" i="3"/>
  <c r="T189" i="3"/>
  <c r="R189" i="3"/>
  <c r="P189" i="3"/>
  <c r="BI182" i="3"/>
  <c r="BH182" i="3"/>
  <c r="BG182" i="3"/>
  <c r="BF182" i="3"/>
  <c r="T182" i="3"/>
  <c r="R182" i="3"/>
  <c r="P182" i="3"/>
  <c r="BI180" i="3"/>
  <c r="BH180" i="3"/>
  <c r="BG180" i="3"/>
  <c r="BF180" i="3"/>
  <c r="T180" i="3"/>
  <c r="R180" i="3"/>
  <c r="P180" i="3"/>
  <c r="BI176" i="3"/>
  <c r="BH176" i="3"/>
  <c r="BG176" i="3"/>
  <c r="BF176" i="3"/>
  <c r="T176" i="3"/>
  <c r="R176" i="3"/>
  <c r="P176" i="3"/>
  <c r="BI174" i="3"/>
  <c r="BH174" i="3"/>
  <c r="BG174" i="3"/>
  <c r="BF174" i="3"/>
  <c r="T174" i="3"/>
  <c r="R174" i="3"/>
  <c r="P174" i="3"/>
  <c r="BI167" i="3"/>
  <c r="BH167" i="3"/>
  <c r="BG167" i="3"/>
  <c r="BF167" i="3"/>
  <c r="T167" i="3"/>
  <c r="R167" i="3"/>
  <c r="P167" i="3"/>
  <c r="BI165" i="3"/>
  <c r="BH165" i="3"/>
  <c r="BG165" i="3"/>
  <c r="BF165" i="3"/>
  <c r="T165" i="3"/>
  <c r="R165" i="3"/>
  <c r="P165" i="3"/>
  <c r="BI163" i="3"/>
  <c r="BH163" i="3"/>
  <c r="BG163" i="3"/>
  <c r="BF163" i="3"/>
  <c r="T163" i="3"/>
  <c r="R163" i="3"/>
  <c r="P163" i="3"/>
  <c r="BI161" i="3"/>
  <c r="BH161" i="3"/>
  <c r="BG161" i="3"/>
  <c r="BF161" i="3"/>
  <c r="T161" i="3"/>
  <c r="R161" i="3"/>
  <c r="P161" i="3"/>
  <c r="BI154" i="3"/>
  <c r="BH154" i="3"/>
  <c r="BG154" i="3"/>
  <c r="BF154" i="3"/>
  <c r="T154" i="3"/>
  <c r="R154" i="3"/>
  <c r="P154" i="3"/>
  <c r="BI151" i="3"/>
  <c r="BH151" i="3"/>
  <c r="BG151" i="3"/>
  <c r="BF151" i="3"/>
  <c r="T151" i="3"/>
  <c r="R151" i="3"/>
  <c r="P151" i="3"/>
  <c r="BI144" i="3"/>
  <c r="BH144" i="3"/>
  <c r="BG144" i="3"/>
  <c r="BF144" i="3"/>
  <c r="T144" i="3"/>
  <c r="R144" i="3"/>
  <c r="P144" i="3"/>
  <c r="BI136" i="3"/>
  <c r="BH136" i="3"/>
  <c r="BG136" i="3"/>
  <c r="BF136" i="3"/>
  <c r="T136" i="3"/>
  <c r="R136" i="3"/>
  <c r="P136" i="3"/>
  <c r="BI133" i="3"/>
  <c r="BH133" i="3"/>
  <c r="BG133" i="3"/>
  <c r="BF133" i="3"/>
  <c r="T133" i="3"/>
  <c r="R133" i="3"/>
  <c r="P133" i="3"/>
  <c r="BI130" i="3"/>
  <c r="BH130" i="3"/>
  <c r="BG130" i="3"/>
  <c r="BF130" i="3"/>
  <c r="T130" i="3"/>
  <c r="R130" i="3"/>
  <c r="P130" i="3"/>
  <c r="BI127" i="3"/>
  <c r="BH127" i="3"/>
  <c r="BG127" i="3"/>
  <c r="BF127" i="3"/>
  <c r="T127" i="3"/>
  <c r="R127" i="3"/>
  <c r="P127" i="3"/>
  <c r="BI124" i="3"/>
  <c r="BH124" i="3"/>
  <c r="BG124" i="3"/>
  <c r="BF124" i="3"/>
  <c r="T124" i="3"/>
  <c r="R124" i="3"/>
  <c r="P124" i="3"/>
  <c r="BI117" i="3"/>
  <c r="BH117" i="3"/>
  <c r="BG117" i="3"/>
  <c r="BF117" i="3"/>
  <c r="T117" i="3"/>
  <c r="R117" i="3"/>
  <c r="P117" i="3"/>
  <c r="BI115" i="3"/>
  <c r="BH115" i="3"/>
  <c r="BG115" i="3"/>
  <c r="BF115" i="3"/>
  <c r="T115" i="3"/>
  <c r="R115" i="3"/>
  <c r="P115" i="3"/>
  <c r="BI108" i="3"/>
  <c r="BH108" i="3"/>
  <c r="BG108" i="3"/>
  <c r="BF108" i="3"/>
  <c r="T108" i="3"/>
  <c r="R108" i="3"/>
  <c r="P108" i="3"/>
  <c r="BI104" i="3"/>
  <c r="BH104" i="3"/>
  <c r="BG104" i="3"/>
  <c r="BF104" i="3"/>
  <c r="T104" i="3"/>
  <c r="R104" i="3"/>
  <c r="P104" i="3"/>
  <c r="BI100" i="3"/>
  <c r="BH100" i="3"/>
  <c r="BG100" i="3"/>
  <c r="BF100" i="3"/>
  <c r="T100" i="3"/>
  <c r="R100" i="3"/>
  <c r="P100" i="3"/>
  <c r="BI94" i="3"/>
  <c r="BH94" i="3"/>
  <c r="BG94" i="3"/>
  <c r="BF94" i="3"/>
  <c r="T94" i="3"/>
  <c r="R94" i="3"/>
  <c r="P94" i="3"/>
  <c r="J88" i="3"/>
  <c r="J87" i="3"/>
  <c r="F87" i="3"/>
  <c r="F85" i="3"/>
  <c r="E83" i="3"/>
  <c r="J55" i="3"/>
  <c r="J54" i="3"/>
  <c r="F54" i="3"/>
  <c r="F52" i="3"/>
  <c r="E50" i="3"/>
  <c r="J18" i="3"/>
  <c r="E18" i="3"/>
  <c r="F88" i="3"/>
  <c r="J17" i="3"/>
  <c r="J12" i="3"/>
  <c r="J85" i="3"/>
  <c r="E7" i="3"/>
  <c r="E81" i="3" s="1"/>
  <c r="J37" i="2"/>
  <c r="J36" i="2"/>
  <c r="AY55" i="1"/>
  <c r="J35" i="2"/>
  <c r="AX55" i="1"/>
  <c r="BI455" i="2"/>
  <c r="BH455" i="2"/>
  <c r="BG455" i="2"/>
  <c r="BF455" i="2"/>
  <c r="T455" i="2"/>
  <c r="T454" i="2"/>
  <c r="R455" i="2"/>
  <c r="R454" i="2"/>
  <c r="P455" i="2"/>
  <c r="P454" i="2" s="1"/>
  <c r="BI453" i="2"/>
  <c r="BH453" i="2"/>
  <c r="BG453" i="2"/>
  <c r="BF453" i="2"/>
  <c r="T453" i="2"/>
  <c r="R453" i="2"/>
  <c r="P453" i="2"/>
  <c r="BI450" i="2"/>
  <c r="BH450" i="2"/>
  <c r="BG450" i="2"/>
  <c r="BF450" i="2"/>
  <c r="T450" i="2"/>
  <c r="R450" i="2"/>
  <c r="P450" i="2"/>
  <c r="BI448" i="2"/>
  <c r="BH448" i="2"/>
  <c r="BG448" i="2"/>
  <c r="BF448" i="2"/>
  <c r="T448" i="2"/>
  <c r="R448" i="2"/>
  <c r="P448" i="2"/>
  <c r="BI447" i="2"/>
  <c r="BH447" i="2"/>
  <c r="BG447" i="2"/>
  <c r="BF447" i="2"/>
  <c r="T447" i="2"/>
  <c r="R447" i="2"/>
  <c r="P447" i="2"/>
  <c r="BI445" i="2"/>
  <c r="BH445" i="2"/>
  <c r="BG445" i="2"/>
  <c r="BF445" i="2"/>
  <c r="T445" i="2"/>
  <c r="R445" i="2"/>
  <c r="P445" i="2"/>
  <c r="BI442" i="2"/>
  <c r="BH442" i="2"/>
  <c r="BG442" i="2"/>
  <c r="BF442" i="2"/>
  <c r="T442" i="2"/>
  <c r="R442" i="2"/>
  <c r="P442" i="2"/>
  <c r="BI439" i="2"/>
  <c r="BH439" i="2"/>
  <c r="BG439" i="2"/>
  <c r="BF439" i="2"/>
  <c r="T439" i="2"/>
  <c r="R439" i="2"/>
  <c r="P439" i="2"/>
  <c r="BI438" i="2"/>
  <c r="BH438" i="2"/>
  <c r="BG438" i="2"/>
  <c r="BF438" i="2"/>
  <c r="T438" i="2"/>
  <c r="R438" i="2"/>
  <c r="P438" i="2"/>
  <c r="BI434" i="2"/>
  <c r="BH434" i="2"/>
  <c r="BG434" i="2"/>
  <c r="BF434" i="2"/>
  <c r="T434" i="2"/>
  <c r="T433" i="2"/>
  <c r="R434" i="2"/>
  <c r="R433" i="2" s="1"/>
  <c r="P434" i="2"/>
  <c r="P433" i="2"/>
  <c r="BI431" i="2"/>
  <c r="BH431" i="2"/>
  <c r="BG431" i="2"/>
  <c r="BF431" i="2"/>
  <c r="T431" i="2"/>
  <c r="R431" i="2"/>
  <c r="P431" i="2"/>
  <c r="BI429" i="2"/>
  <c r="BH429" i="2"/>
  <c r="BG429" i="2"/>
  <c r="BF429" i="2"/>
  <c r="T429" i="2"/>
  <c r="R429" i="2"/>
  <c r="P429" i="2"/>
  <c r="BI425" i="2"/>
  <c r="BH425" i="2"/>
  <c r="BG425" i="2"/>
  <c r="BF425" i="2"/>
  <c r="T425" i="2"/>
  <c r="R425" i="2"/>
  <c r="P425" i="2"/>
  <c r="BI421" i="2"/>
  <c r="BH421" i="2"/>
  <c r="BG421" i="2"/>
  <c r="BF421" i="2"/>
  <c r="T421" i="2"/>
  <c r="T420" i="2" s="1"/>
  <c r="R421" i="2"/>
  <c r="R420" i="2"/>
  <c r="P421" i="2"/>
  <c r="P420" i="2" s="1"/>
  <c r="BI415" i="2"/>
  <c r="BH415" i="2"/>
  <c r="BG415" i="2"/>
  <c r="BF415" i="2"/>
  <c r="T415" i="2"/>
  <c r="R415" i="2"/>
  <c r="P415" i="2"/>
  <c r="BI410" i="2"/>
  <c r="BH410" i="2"/>
  <c r="BG410" i="2"/>
  <c r="BF410" i="2"/>
  <c r="T410" i="2"/>
  <c r="R410" i="2"/>
  <c r="P410" i="2"/>
  <c r="BI402" i="2"/>
  <c r="BH402" i="2"/>
  <c r="BG402" i="2"/>
  <c r="BF402" i="2"/>
  <c r="T402" i="2"/>
  <c r="R402" i="2"/>
  <c r="P402" i="2"/>
  <c r="BI399" i="2"/>
  <c r="BH399" i="2"/>
  <c r="BG399" i="2"/>
  <c r="BF399" i="2"/>
  <c r="T399" i="2"/>
  <c r="R399" i="2"/>
  <c r="P399" i="2"/>
  <c r="BI396" i="2"/>
  <c r="BH396" i="2"/>
  <c r="BG396" i="2"/>
  <c r="BF396" i="2"/>
  <c r="T396" i="2"/>
  <c r="R396" i="2"/>
  <c r="P396" i="2"/>
  <c r="BI389" i="2"/>
  <c r="BH389" i="2"/>
  <c r="BG389" i="2"/>
  <c r="BF389" i="2"/>
  <c r="T389" i="2"/>
  <c r="R389" i="2"/>
  <c r="P389" i="2"/>
  <c r="BI386" i="2"/>
  <c r="BH386" i="2"/>
  <c r="BG386" i="2"/>
  <c r="BF386" i="2"/>
  <c r="T386" i="2"/>
  <c r="R386" i="2"/>
  <c r="P386" i="2"/>
  <c r="BI385" i="2"/>
  <c r="BH385" i="2"/>
  <c r="BG385" i="2"/>
  <c r="BF385" i="2"/>
  <c r="T385" i="2"/>
  <c r="R385" i="2"/>
  <c r="P385" i="2"/>
  <c r="BI383" i="2"/>
  <c r="BH383" i="2"/>
  <c r="BG383" i="2"/>
  <c r="BF383" i="2"/>
  <c r="T383" i="2"/>
  <c r="R383" i="2"/>
  <c r="P383" i="2"/>
  <c r="BI380" i="2"/>
  <c r="BH380" i="2"/>
  <c r="BG380" i="2"/>
  <c r="BF380" i="2"/>
  <c r="T380" i="2"/>
  <c r="R380" i="2"/>
  <c r="P380" i="2"/>
  <c r="BI378" i="2"/>
  <c r="BH378" i="2"/>
  <c r="BG378" i="2"/>
  <c r="BF378" i="2"/>
  <c r="T378" i="2"/>
  <c r="R378" i="2"/>
  <c r="P378" i="2"/>
  <c r="BI375" i="2"/>
  <c r="BH375" i="2"/>
  <c r="BG375" i="2"/>
  <c r="BF375" i="2"/>
  <c r="T375" i="2"/>
  <c r="R375" i="2"/>
  <c r="P375" i="2"/>
  <c r="BI374" i="2"/>
  <c r="BH374" i="2"/>
  <c r="BG374" i="2"/>
  <c r="BF374" i="2"/>
  <c r="T374" i="2"/>
  <c r="R374" i="2"/>
  <c r="P374" i="2"/>
  <c r="BI372" i="2"/>
  <c r="BH372" i="2"/>
  <c r="BG372" i="2"/>
  <c r="BF372" i="2"/>
  <c r="T372" i="2"/>
  <c r="R372" i="2"/>
  <c r="P372" i="2"/>
  <c r="BI370" i="2"/>
  <c r="BH370" i="2"/>
  <c r="BG370" i="2"/>
  <c r="BF370" i="2"/>
  <c r="T370" i="2"/>
  <c r="R370" i="2"/>
  <c r="P370" i="2"/>
  <c r="BI366" i="2"/>
  <c r="BH366" i="2"/>
  <c r="BG366" i="2"/>
  <c r="BF366" i="2"/>
  <c r="T366" i="2"/>
  <c r="R366" i="2"/>
  <c r="P366" i="2"/>
  <c r="BI364" i="2"/>
  <c r="BH364" i="2"/>
  <c r="BG364" i="2"/>
  <c r="BF364" i="2"/>
  <c r="T364" i="2"/>
  <c r="R364" i="2"/>
  <c r="P364" i="2"/>
  <c r="BI362" i="2"/>
  <c r="BH362" i="2"/>
  <c r="BG362" i="2"/>
  <c r="BF362" i="2"/>
  <c r="T362" i="2"/>
  <c r="R362" i="2"/>
  <c r="P362" i="2"/>
  <c r="BI360" i="2"/>
  <c r="BH360" i="2"/>
  <c r="BG360" i="2"/>
  <c r="BF360" i="2"/>
  <c r="T360" i="2"/>
  <c r="R360" i="2"/>
  <c r="P360" i="2"/>
  <c r="BI358" i="2"/>
  <c r="BH358" i="2"/>
  <c r="BG358" i="2"/>
  <c r="BF358" i="2"/>
  <c r="T358" i="2"/>
  <c r="R358" i="2"/>
  <c r="P358" i="2"/>
  <c r="BI356" i="2"/>
  <c r="BH356" i="2"/>
  <c r="BG356" i="2"/>
  <c r="BF356" i="2"/>
  <c r="T356" i="2"/>
  <c r="R356" i="2"/>
  <c r="P356" i="2"/>
  <c r="BI344" i="2"/>
  <c r="BH344" i="2"/>
  <c r="BG344" i="2"/>
  <c r="BF344" i="2"/>
  <c r="T344" i="2"/>
  <c r="R344" i="2"/>
  <c r="P344" i="2"/>
  <c r="BI342" i="2"/>
  <c r="BH342" i="2"/>
  <c r="BG342" i="2"/>
  <c r="BF342" i="2"/>
  <c r="T342" i="2"/>
  <c r="R342" i="2"/>
  <c r="P342" i="2"/>
  <c r="BI338" i="2"/>
  <c r="BH338" i="2"/>
  <c r="BG338" i="2"/>
  <c r="BF338" i="2"/>
  <c r="T338" i="2"/>
  <c r="R338" i="2"/>
  <c r="P338" i="2"/>
  <c r="BI337" i="2"/>
  <c r="BH337" i="2"/>
  <c r="BG337" i="2"/>
  <c r="BF337" i="2"/>
  <c r="T337" i="2"/>
  <c r="R337" i="2"/>
  <c r="P337" i="2"/>
  <c r="BI330" i="2"/>
  <c r="BH330" i="2"/>
  <c r="BG330" i="2"/>
  <c r="BF330" i="2"/>
  <c r="T330" i="2"/>
  <c r="R330" i="2"/>
  <c r="P330" i="2"/>
  <c r="BI329" i="2"/>
  <c r="BH329" i="2"/>
  <c r="BG329" i="2"/>
  <c r="BF329" i="2"/>
  <c r="T329" i="2"/>
  <c r="R329" i="2"/>
  <c r="P329" i="2"/>
  <c r="BI328" i="2"/>
  <c r="BH328" i="2"/>
  <c r="BG328" i="2"/>
  <c r="BF328" i="2"/>
  <c r="T328" i="2"/>
  <c r="R328" i="2"/>
  <c r="P328" i="2"/>
  <c r="BI327" i="2"/>
  <c r="BH327" i="2"/>
  <c r="BG327" i="2"/>
  <c r="BF327" i="2"/>
  <c r="T327" i="2"/>
  <c r="R327" i="2"/>
  <c r="P327" i="2"/>
  <c r="BI320" i="2"/>
  <c r="BH320" i="2"/>
  <c r="BG320" i="2"/>
  <c r="BF320" i="2"/>
  <c r="T320" i="2"/>
  <c r="R320" i="2"/>
  <c r="P320" i="2"/>
  <c r="BI317" i="2"/>
  <c r="BH317" i="2"/>
  <c r="BG317" i="2"/>
  <c r="BF317" i="2"/>
  <c r="T317" i="2"/>
  <c r="R317" i="2"/>
  <c r="P317" i="2"/>
  <c r="BI313" i="2"/>
  <c r="BH313" i="2"/>
  <c r="BG313" i="2"/>
  <c r="BF313" i="2"/>
  <c r="T313" i="2"/>
  <c r="R313" i="2"/>
  <c r="P313" i="2"/>
  <c r="BI311" i="2"/>
  <c r="BH311" i="2"/>
  <c r="BG311" i="2"/>
  <c r="BF311" i="2"/>
  <c r="T311" i="2"/>
  <c r="R311" i="2"/>
  <c r="P311" i="2"/>
  <c r="BI309" i="2"/>
  <c r="BH309" i="2"/>
  <c r="BG309" i="2"/>
  <c r="BF309" i="2"/>
  <c r="T309" i="2"/>
  <c r="R309" i="2"/>
  <c r="P309" i="2"/>
  <c r="BI305" i="2"/>
  <c r="BH305" i="2"/>
  <c r="BG305" i="2"/>
  <c r="BF305" i="2"/>
  <c r="T305" i="2"/>
  <c r="R305" i="2"/>
  <c r="P305" i="2"/>
  <c r="BI303" i="2"/>
  <c r="BH303" i="2"/>
  <c r="BG303" i="2"/>
  <c r="BF303" i="2"/>
  <c r="T303" i="2"/>
  <c r="R303" i="2"/>
  <c r="P303" i="2"/>
  <c r="BI301" i="2"/>
  <c r="BH301" i="2"/>
  <c r="BG301" i="2"/>
  <c r="BF301" i="2"/>
  <c r="T301" i="2"/>
  <c r="R301" i="2"/>
  <c r="P301" i="2"/>
  <c r="BI297" i="2"/>
  <c r="BH297" i="2"/>
  <c r="BG297" i="2"/>
  <c r="BF297" i="2"/>
  <c r="T297" i="2"/>
  <c r="R297" i="2"/>
  <c r="P297" i="2"/>
  <c r="BI295" i="2"/>
  <c r="BH295" i="2"/>
  <c r="BG295" i="2"/>
  <c r="BF295" i="2"/>
  <c r="T295" i="2"/>
  <c r="R295" i="2"/>
  <c r="P295" i="2"/>
  <c r="BI291" i="2"/>
  <c r="BH291" i="2"/>
  <c r="BG291" i="2"/>
  <c r="BF291" i="2"/>
  <c r="T291" i="2"/>
  <c r="R291" i="2"/>
  <c r="P291" i="2"/>
  <c r="BI287" i="2"/>
  <c r="BH287" i="2"/>
  <c r="BG287" i="2"/>
  <c r="BF287" i="2"/>
  <c r="T287" i="2"/>
  <c r="R287" i="2"/>
  <c r="P287" i="2"/>
  <c r="BI283" i="2"/>
  <c r="BH283" i="2"/>
  <c r="BG283" i="2"/>
  <c r="BF283" i="2"/>
  <c r="T283" i="2"/>
  <c r="R283" i="2"/>
  <c r="P283" i="2"/>
  <c r="BI279" i="2"/>
  <c r="BH279" i="2"/>
  <c r="BG279" i="2"/>
  <c r="BF279" i="2"/>
  <c r="T279" i="2"/>
  <c r="R279" i="2"/>
  <c r="P279" i="2"/>
  <c r="BI275" i="2"/>
  <c r="BH275" i="2"/>
  <c r="BG275" i="2"/>
  <c r="BF275" i="2"/>
  <c r="T275" i="2"/>
  <c r="R275" i="2"/>
  <c r="P275" i="2"/>
  <c r="BI271" i="2"/>
  <c r="BH271" i="2"/>
  <c r="BG271" i="2"/>
  <c r="BF271" i="2"/>
  <c r="T271" i="2"/>
  <c r="R271" i="2"/>
  <c r="P271" i="2"/>
  <c r="BI267" i="2"/>
  <c r="BH267" i="2"/>
  <c r="BG267" i="2"/>
  <c r="BF267" i="2"/>
  <c r="T267" i="2"/>
  <c r="R267" i="2"/>
  <c r="P267" i="2"/>
  <c r="BI258" i="2"/>
  <c r="BH258" i="2"/>
  <c r="BG258" i="2"/>
  <c r="BF258" i="2"/>
  <c r="T258" i="2"/>
  <c r="R258" i="2"/>
  <c r="P258" i="2"/>
  <c r="BI254" i="2"/>
  <c r="BH254" i="2"/>
  <c r="BG254" i="2"/>
  <c r="BF254" i="2"/>
  <c r="T254" i="2"/>
  <c r="R254" i="2"/>
  <c r="P254" i="2"/>
  <c r="BI242" i="2"/>
  <c r="BH242" i="2"/>
  <c r="BG242" i="2"/>
  <c r="BF242" i="2"/>
  <c r="T242" i="2"/>
  <c r="R242" i="2"/>
  <c r="P242" i="2"/>
  <c r="BI239" i="2"/>
  <c r="BH239" i="2"/>
  <c r="BG239" i="2"/>
  <c r="BF239" i="2"/>
  <c r="T239" i="2"/>
  <c r="R239" i="2"/>
  <c r="P239" i="2"/>
  <c r="BI236" i="2"/>
  <c r="BH236" i="2"/>
  <c r="BG236" i="2"/>
  <c r="BF236" i="2"/>
  <c r="T236" i="2"/>
  <c r="R236" i="2"/>
  <c r="P236" i="2"/>
  <c r="BI232" i="2"/>
  <c r="BH232" i="2"/>
  <c r="BG232" i="2"/>
  <c r="BF232" i="2"/>
  <c r="T232" i="2"/>
  <c r="R232" i="2"/>
  <c r="P232" i="2"/>
  <c r="BI227" i="2"/>
  <c r="BH227" i="2"/>
  <c r="BG227" i="2"/>
  <c r="BF227" i="2"/>
  <c r="T227" i="2"/>
  <c r="R227" i="2"/>
  <c r="P227" i="2"/>
  <c r="BI225" i="2"/>
  <c r="BH225" i="2"/>
  <c r="BG225" i="2"/>
  <c r="BF225" i="2"/>
  <c r="T225" i="2"/>
  <c r="R225" i="2"/>
  <c r="P225" i="2"/>
  <c r="BI223" i="2"/>
  <c r="BH223" i="2"/>
  <c r="BG223" i="2"/>
  <c r="BF223" i="2"/>
  <c r="T223" i="2"/>
  <c r="R223" i="2"/>
  <c r="P223" i="2"/>
  <c r="BI222" i="2"/>
  <c r="BH222" i="2"/>
  <c r="BG222" i="2"/>
  <c r="BF222" i="2"/>
  <c r="T222" i="2"/>
  <c r="R222" i="2"/>
  <c r="P222" i="2"/>
  <c r="BI221" i="2"/>
  <c r="BH221" i="2"/>
  <c r="BG221" i="2"/>
  <c r="BF221" i="2"/>
  <c r="T221" i="2"/>
  <c r="R221" i="2"/>
  <c r="P221" i="2"/>
  <c r="BI220" i="2"/>
  <c r="BH220" i="2"/>
  <c r="BG220" i="2"/>
  <c r="BF220" i="2"/>
  <c r="T220" i="2"/>
  <c r="R220" i="2"/>
  <c r="P220" i="2"/>
  <c r="BI219" i="2"/>
  <c r="BH219" i="2"/>
  <c r="BG219" i="2"/>
  <c r="BF219" i="2"/>
  <c r="T219" i="2"/>
  <c r="R219" i="2"/>
  <c r="P219" i="2"/>
  <c r="BI218" i="2"/>
  <c r="BH218" i="2"/>
  <c r="BG218" i="2"/>
  <c r="BF218" i="2"/>
  <c r="T218" i="2"/>
  <c r="R218" i="2"/>
  <c r="P218" i="2"/>
  <c r="BI217" i="2"/>
  <c r="BH217" i="2"/>
  <c r="BG217" i="2"/>
  <c r="BF217" i="2"/>
  <c r="T217" i="2"/>
  <c r="R217" i="2"/>
  <c r="P217" i="2"/>
  <c r="BI216" i="2"/>
  <c r="BH216" i="2"/>
  <c r="BG216" i="2"/>
  <c r="BF216" i="2"/>
  <c r="T216" i="2"/>
  <c r="R216" i="2"/>
  <c r="P216" i="2"/>
  <c r="BI215" i="2"/>
  <c r="BH215" i="2"/>
  <c r="BG215" i="2"/>
  <c r="BF215" i="2"/>
  <c r="T215" i="2"/>
  <c r="R215" i="2"/>
  <c r="P215" i="2"/>
  <c r="BI214" i="2"/>
  <c r="BH214" i="2"/>
  <c r="BG214" i="2"/>
  <c r="BF214" i="2"/>
  <c r="T214" i="2"/>
  <c r="R214" i="2"/>
  <c r="P214" i="2"/>
  <c r="BI213" i="2"/>
  <c r="BH213" i="2"/>
  <c r="BG213" i="2"/>
  <c r="BF213" i="2"/>
  <c r="T213" i="2"/>
  <c r="R213" i="2"/>
  <c r="P213" i="2"/>
  <c r="BI212" i="2"/>
  <c r="BH212" i="2"/>
  <c r="BG212" i="2"/>
  <c r="BF212" i="2"/>
  <c r="T212" i="2"/>
  <c r="R212" i="2"/>
  <c r="P212" i="2"/>
  <c r="BI211" i="2"/>
  <c r="BH211" i="2"/>
  <c r="BG211" i="2"/>
  <c r="BF211" i="2"/>
  <c r="T211" i="2"/>
  <c r="R211" i="2"/>
  <c r="P211" i="2"/>
  <c r="BI210" i="2"/>
  <c r="BH210" i="2"/>
  <c r="BG210" i="2"/>
  <c r="BF210" i="2"/>
  <c r="T210" i="2"/>
  <c r="R210" i="2"/>
  <c r="P210" i="2"/>
  <c r="BI208" i="2"/>
  <c r="BH208" i="2"/>
  <c r="BG208" i="2"/>
  <c r="BF208" i="2"/>
  <c r="T208" i="2"/>
  <c r="R208" i="2"/>
  <c r="P208" i="2"/>
  <c r="BI207" i="2"/>
  <c r="BH207" i="2"/>
  <c r="BG207" i="2"/>
  <c r="BF207" i="2"/>
  <c r="T207" i="2"/>
  <c r="R207" i="2"/>
  <c r="P207" i="2"/>
  <c r="BI206" i="2"/>
  <c r="BH206" i="2"/>
  <c r="BG206" i="2"/>
  <c r="BF206" i="2"/>
  <c r="T206" i="2"/>
  <c r="R206" i="2"/>
  <c r="P206" i="2"/>
  <c r="BI205" i="2"/>
  <c r="BH205" i="2"/>
  <c r="BG205" i="2"/>
  <c r="BF205" i="2"/>
  <c r="T205" i="2"/>
  <c r="R205" i="2"/>
  <c r="P205" i="2"/>
  <c r="BI204" i="2"/>
  <c r="BH204" i="2"/>
  <c r="BG204" i="2"/>
  <c r="BF204" i="2"/>
  <c r="T204" i="2"/>
  <c r="R204" i="2"/>
  <c r="P204" i="2"/>
  <c r="BI201" i="2"/>
  <c r="BH201" i="2"/>
  <c r="BG201" i="2"/>
  <c r="BF201" i="2"/>
  <c r="T201" i="2"/>
  <c r="R201" i="2"/>
  <c r="P201" i="2"/>
  <c r="BI197" i="2"/>
  <c r="BH197" i="2"/>
  <c r="BG197" i="2"/>
  <c r="BF197" i="2"/>
  <c r="T197" i="2"/>
  <c r="R197" i="2"/>
  <c r="P197" i="2"/>
  <c r="BI195" i="2"/>
  <c r="BH195" i="2"/>
  <c r="BG195" i="2"/>
  <c r="BF195" i="2"/>
  <c r="T195" i="2"/>
  <c r="R195" i="2"/>
  <c r="P195" i="2"/>
  <c r="BI191" i="2"/>
  <c r="BH191" i="2"/>
  <c r="BG191" i="2"/>
  <c r="BF191" i="2"/>
  <c r="T191" i="2"/>
  <c r="R191" i="2"/>
  <c r="P191" i="2"/>
  <c r="BI189" i="2"/>
  <c r="BH189" i="2"/>
  <c r="BG189" i="2"/>
  <c r="BF189" i="2"/>
  <c r="T189" i="2"/>
  <c r="R189" i="2"/>
  <c r="P189" i="2"/>
  <c r="BI186" i="2"/>
  <c r="BH186" i="2"/>
  <c r="BG186" i="2"/>
  <c r="BF186" i="2"/>
  <c r="T186" i="2"/>
  <c r="R186" i="2"/>
  <c r="P186" i="2"/>
  <c r="BI184" i="2"/>
  <c r="BH184" i="2"/>
  <c r="BG184" i="2"/>
  <c r="BF184" i="2"/>
  <c r="T184" i="2"/>
  <c r="R184" i="2"/>
  <c r="P184" i="2"/>
  <c r="BI180" i="2"/>
  <c r="BH180" i="2"/>
  <c r="BG180" i="2"/>
  <c r="BF180" i="2"/>
  <c r="T180" i="2"/>
  <c r="R180" i="2"/>
  <c r="P180" i="2"/>
  <c r="BI177" i="2"/>
  <c r="BH177" i="2"/>
  <c r="BG177" i="2"/>
  <c r="BF177" i="2"/>
  <c r="T177" i="2"/>
  <c r="R177" i="2"/>
  <c r="P177" i="2"/>
  <c r="BI174" i="2"/>
  <c r="BH174" i="2"/>
  <c r="BG174" i="2"/>
  <c r="BF174" i="2"/>
  <c r="T174" i="2"/>
  <c r="R174" i="2"/>
  <c r="P174" i="2"/>
  <c r="BI167" i="2"/>
  <c r="BH167" i="2"/>
  <c r="BG167" i="2"/>
  <c r="BF167" i="2"/>
  <c r="T167" i="2"/>
  <c r="R167" i="2"/>
  <c r="P167" i="2"/>
  <c r="BI165" i="2"/>
  <c r="BH165" i="2"/>
  <c r="BG165" i="2"/>
  <c r="BF165" i="2"/>
  <c r="T165" i="2"/>
  <c r="R165" i="2"/>
  <c r="P165" i="2"/>
  <c r="BI162" i="2"/>
  <c r="BH162" i="2"/>
  <c r="BG162" i="2"/>
  <c r="BF162" i="2"/>
  <c r="T162" i="2"/>
  <c r="R162" i="2"/>
  <c r="P162" i="2"/>
  <c r="BI153" i="2"/>
  <c r="BH153" i="2"/>
  <c r="BG153" i="2"/>
  <c r="BF153" i="2"/>
  <c r="T153" i="2"/>
  <c r="R153" i="2"/>
  <c r="P153" i="2"/>
  <c r="BI149" i="2"/>
  <c r="BH149" i="2"/>
  <c r="BG149" i="2"/>
  <c r="BF149" i="2"/>
  <c r="T149" i="2"/>
  <c r="R149" i="2"/>
  <c r="P149" i="2"/>
  <c r="BI144" i="2"/>
  <c r="BH144" i="2"/>
  <c r="BG144" i="2"/>
  <c r="BF144" i="2"/>
  <c r="T144" i="2"/>
  <c r="R144" i="2"/>
  <c r="P144" i="2"/>
  <c r="BI140" i="2"/>
  <c r="BH140" i="2"/>
  <c r="BG140" i="2"/>
  <c r="BF140" i="2"/>
  <c r="T140" i="2"/>
  <c r="R140" i="2"/>
  <c r="P140" i="2"/>
  <c r="BI133" i="2"/>
  <c r="BH133" i="2"/>
  <c r="BG133" i="2"/>
  <c r="BF133" i="2"/>
  <c r="T133" i="2"/>
  <c r="R133" i="2"/>
  <c r="P133" i="2"/>
  <c r="BI131" i="2"/>
  <c r="BH131" i="2"/>
  <c r="BG131" i="2"/>
  <c r="BF131" i="2"/>
  <c r="T131" i="2"/>
  <c r="R131" i="2"/>
  <c r="P131" i="2"/>
  <c r="BI128" i="2"/>
  <c r="BH128" i="2"/>
  <c r="BG128" i="2"/>
  <c r="BF128" i="2"/>
  <c r="T128" i="2"/>
  <c r="R128" i="2"/>
  <c r="P128" i="2"/>
  <c r="BI125" i="2"/>
  <c r="BH125" i="2"/>
  <c r="BG125" i="2"/>
  <c r="BF125" i="2"/>
  <c r="T125" i="2"/>
  <c r="R125" i="2"/>
  <c r="P125" i="2"/>
  <c r="BI123" i="2"/>
  <c r="BH123" i="2"/>
  <c r="BG123" i="2"/>
  <c r="BF123" i="2"/>
  <c r="T123" i="2"/>
  <c r="R123" i="2"/>
  <c r="P123" i="2"/>
  <c r="BI121" i="2"/>
  <c r="BH121" i="2"/>
  <c r="BG121" i="2"/>
  <c r="BF121" i="2"/>
  <c r="T121" i="2"/>
  <c r="R121" i="2"/>
  <c r="P121" i="2"/>
  <c r="BI117" i="2"/>
  <c r="BH117" i="2"/>
  <c r="BG117" i="2"/>
  <c r="BF117" i="2"/>
  <c r="T117" i="2"/>
  <c r="R117" i="2"/>
  <c r="P117" i="2"/>
  <c r="BI113" i="2"/>
  <c r="BH113" i="2"/>
  <c r="BG113" i="2"/>
  <c r="BF113" i="2"/>
  <c r="T113" i="2"/>
  <c r="R113" i="2"/>
  <c r="P113" i="2"/>
  <c r="BI109" i="2"/>
  <c r="BH109" i="2"/>
  <c r="BG109" i="2"/>
  <c r="BF109" i="2"/>
  <c r="T109" i="2"/>
  <c r="R109" i="2"/>
  <c r="P109" i="2"/>
  <c r="BI105" i="2"/>
  <c r="BH105" i="2"/>
  <c r="BG105" i="2"/>
  <c r="BF105" i="2"/>
  <c r="T105" i="2"/>
  <c r="R105" i="2"/>
  <c r="P105" i="2"/>
  <c r="BI101" i="2"/>
  <c r="BH101" i="2"/>
  <c r="BG101" i="2"/>
  <c r="BF101" i="2"/>
  <c r="T101" i="2"/>
  <c r="R101" i="2"/>
  <c r="P101" i="2"/>
  <c r="BI97" i="2"/>
  <c r="BH97" i="2"/>
  <c r="BG97" i="2"/>
  <c r="BF97" i="2"/>
  <c r="T97" i="2"/>
  <c r="R97" i="2"/>
  <c r="P97" i="2"/>
  <c r="J91" i="2"/>
  <c r="J90" i="2"/>
  <c r="F90" i="2"/>
  <c r="F88" i="2"/>
  <c r="E86" i="2"/>
  <c r="J55" i="2"/>
  <c r="J54" i="2"/>
  <c r="F54" i="2"/>
  <c r="F52" i="2"/>
  <c r="E50" i="2"/>
  <c r="J18" i="2"/>
  <c r="E18" i="2"/>
  <c r="F91" i="2" s="1"/>
  <c r="J17" i="2"/>
  <c r="J12" i="2"/>
  <c r="J88" i="2" s="1"/>
  <c r="E7" i="2"/>
  <c r="E48" i="2" s="1"/>
  <c r="L50" i="1"/>
  <c r="AM50" i="1"/>
  <c r="AM49" i="1"/>
  <c r="L49" i="1"/>
  <c r="AM47" i="1"/>
  <c r="L47" i="1"/>
  <c r="L45" i="1"/>
  <c r="L44" i="1"/>
  <c r="BK211" i="3"/>
  <c r="BK109" i="4"/>
  <c r="BK131" i="5"/>
  <c r="BK313" i="2"/>
  <c r="BK174" i="3"/>
  <c r="J305" i="3"/>
  <c r="BK216" i="4"/>
  <c r="BK155" i="5"/>
  <c r="BK166" i="5"/>
  <c r="BK242" i="3"/>
  <c r="J155" i="4"/>
  <c r="J199" i="4"/>
  <c r="BK162" i="5"/>
  <c r="BK140" i="5"/>
  <c r="J222" i="2"/>
  <c r="BK380" i="2"/>
  <c r="BK124" i="3"/>
  <c r="J299" i="3"/>
  <c r="J145" i="4"/>
  <c r="BK159" i="5"/>
  <c r="J168" i="5"/>
  <c r="J206" i="2"/>
  <c r="J144" i="3"/>
  <c r="BK204" i="3"/>
  <c r="J165" i="4"/>
  <c r="BK337" i="2"/>
  <c r="BK445" i="2"/>
  <c r="BK195" i="3"/>
  <c r="BK209" i="3"/>
  <c r="J112" i="4"/>
  <c r="BK157" i="5"/>
  <c r="BK123" i="5"/>
  <c r="BK320" i="2"/>
  <c r="J301" i="2"/>
  <c r="BK221" i="2"/>
  <c r="J177" i="2"/>
  <c r="BK210" i="3"/>
  <c r="BK207" i="3"/>
  <c r="J149" i="4"/>
  <c r="J112" i="5"/>
  <c r="BK114" i="5"/>
  <c r="J128" i="2"/>
  <c r="J149" i="2"/>
  <c r="BK362" i="2"/>
  <c r="J130" i="3"/>
  <c r="BK130" i="3"/>
  <c r="BK169" i="4"/>
  <c r="J107" i="5"/>
  <c r="J385" i="2"/>
  <c r="J287" i="2"/>
  <c r="BK439" i="2"/>
  <c r="BK252" i="3"/>
  <c r="BK135" i="4"/>
  <c r="J156" i="5"/>
  <c r="BK364" i="2"/>
  <c r="J309" i="2"/>
  <c r="J453" i="2"/>
  <c r="BK434" i="2"/>
  <c r="J221" i="2"/>
  <c r="J386" i="2"/>
  <c r="J151" i="3"/>
  <c r="BK128" i="5"/>
  <c r="J195" i="2"/>
  <c r="BK410" i="2"/>
  <c r="BK186" i="2"/>
  <c r="BK262" i="3"/>
  <c r="BK223" i="3"/>
  <c r="BK152" i="4"/>
  <c r="BK139" i="4"/>
  <c r="J136" i="5"/>
  <c r="J270" i="3"/>
  <c r="BK299" i="3"/>
  <c r="BK136" i="5"/>
  <c r="J344" i="2"/>
  <c r="J275" i="2"/>
  <c r="J303" i="3"/>
  <c r="BK182" i="3"/>
  <c r="BK145" i="4"/>
  <c r="BK179" i="4"/>
  <c r="J126" i="5"/>
  <c r="BK160" i="5"/>
  <c r="BK214" i="3"/>
  <c r="J152" i="4"/>
  <c r="BK154" i="5"/>
  <c r="BK108" i="5"/>
  <c r="BK327" i="2"/>
  <c r="BK448" i="2"/>
  <c r="BK123" i="2"/>
  <c r="J295" i="3"/>
  <c r="J195" i="3"/>
  <c r="J109" i="4"/>
  <c r="BK100" i="5"/>
  <c r="J215" i="2"/>
  <c r="BK328" i="2"/>
  <c r="J182" i="3"/>
  <c r="J177" i="4"/>
  <c r="BK385" i="2"/>
  <c r="J214" i="2"/>
  <c r="BK101" i="2"/>
  <c r="BK136" i="3"/>
  <c r="BK232" i="3"/>
  <c r="BK147" i="4"/>
  <c r="J208" i="4"/>
  <c r="BK149" i="5"/>
  <c r="BK138" i="5"/>
  <c r="BK214" i="2"/>
  <c r="J329" i="2"/>
  <c r="BK117" i="2"/>
  <c r="J273" i="3"/>
  <c r="J169" i="4"/>
  <c r="BK193" i="4"/>
  <c r="J124" i="5"/>
  <c r="J283" i="2"/>
  <c r="BK283" i="2"/>
  <c r="BK216" i="2"/>
  <c r="J218" i="2"/>
  <c r="BK247" i="3"/>
  <c r="J188" i="4"/>
  <c r="BK151" i="5"/>
  <c r="BK131" i="2"/>
  <c r="J375" i="2"/>
  <c r="BK234" i="3"/>
  <c r="BK303" i="3"/>
  <c r="BK277" i="3"/>
  <c r="BK156" i="5"/>
  <c r="BK267" i="2"/>
  <c r="J239" i="2"/>
  <c r="BK177" i="2"/>
  <c r="BK191" i="2"/>
  <c r="BK180" i="2"/>
  <c r="J271" i="2"/>
  <c r="BK268" i="3"/>
  <c r="BK153" i="5"/>
  <c r="J220" i="2"/>
  <c r="J227" i="2"/>
  <c r="BK329" i="2"/>
  <c r="BK167" i="3"/>
  <c r="BK133" i="3"/>
  <c r="BK165" i="4"/>
  <c r="BK104" i="5"/>
  <c r="J166" i="5"/>
  <c r="BK317" i="2"/>
  <c r="BK155" i="4"/>
  <c r="J158" i="5"/>
  <c r="J303" i="2"/>
  <c r="J123" i="2"/>
  <c r="J256" i="3"/>
  <c r="BK239" i="3"/>
  <c r="J279" i="3"/>
  <c r="J135" i="4"/>
  <c r="J118" i="5"/>
  <c r="J162" i="5"/>
  <c r="BK251" i="3"/>
  <c r="BK181" i="4"/>
  <c r="BK117" i="4"/>
  <c r="J119" i="5"/>
  <c r="BK163" i="5"/>
  <c r="BK356" i="2"/>
  <c r="BK370" i="2"/>
  <c r="J189" i="3"/>
  <c r="J161" i="3"/>
  <c r="BK167" i="4"/>
  <c r="J141" i="5"/>
  <c r="BK94" i="5"/>
  <c r="BK220" i="2"/>
  <c r="J140" i="2"/>
  <c r="J289" i="3"/>
  <c r="BK285" i="3"/>
  <c r="J167" i="4"/>
  <c r="BK189" i="2"/>
  <c r="BK378" i="2"/>
  <c r="BK97" i="2"/>
  <c r="BK215" i="3"/>
  <c r="BK197" i="4"/>
  <c r="BK131" i="4"/>
  <c r="J154" i="5"/>
  <c r="BK150" i="5"/>
  <c r="BK140" i="2"/>
  <c r="J232" i="2"/>
  <c r="J438" i="2"/>
  <c r="BK242" i="2"/>
  <c r="BK300" i="3"/>
  <c r="BK202" i="3"/>
  <c r="BK199" i="4"/>
  <c r="J155" i="5"/>
  <c r="BK164" i="5"/>
  <c r="BK275" i="2"/>
  <c r="BK431" i="2"/>
  <c r="J251" i="3"/>
  <c r="J216" i="3"/>
  <c r="BK144" i="5"/>
  <c r="J98" i="5"/>
  <c r="J399" i="2"/>
  <c r="J219" i="2"/>
  <c r="J167" i="3"/>
  <c r="BK230" i="3"/>
  <c r="J197" i="3"/>
  <c r="BK158" i="4"/>
  <c r="BK147" i="5"/>
  <c r="BK225" i="2"/>
  <c r="J320" i="2"/>
  <c r="J217" i="2"/>
  <c r="BK184" i="2"/>
  <c r="BK213" i="2"/>
  <c r="BK330" i="2"/>
  <c r="BK450" i="2"/>
  <c r="BK174" i="2"/>
  <c r="J104" i="3"/>
  <c r="J139" i="5"/>
  <c r="J108" i="5"/>
  <c r="BK195" i="2"/>
  <c r="J236" i="2"/>
  <c r="BK447" i="2"/>
  <c r="BK271" i="3"/>
  <c r="J232" i="3"/>
  <c r="J108" i="3"/>
  <c r="J195" i="4"/>
  <c r="BK165" i="5"/>
  <c r="J212" i="3"/>
  <c r="J236" i="3"/>
  <c r="BK158" i="5"/>
  <c r="BK144" i="2"/>
  <c r="BK399" i="2"/>
  <c r="J133" i="3"/>
  <c r="J240" i="3"/>
  <c r="BK212" i="4"/>
  <c r="BK99" i="5"/>
  <c r="BK132" i="5"/>
  <c r="J247" i="3"/>
  <c r="BK149" i="4"/>
  <c r="BK171" i="4"/>
  <c r="J123" i="5"/>
  <c r="J144" i="2"/>
  <c r="BK358" i="2"/>
  <c r="BK279" i="3"/>
  <c r="BK189" i="3"/>
  <c r="J156" i="4"/>
  <c r="J144" i="5"/>
  <c r="BK109" i="2"/>
  <c r="J252" i="3"/>
  <c r="J159" i="4"/>
  <c r="J121" i="2"/>
  <c r="BK167" i="2"/>
  <c r="BK144" i="3"/>
  <c r="J215" i="3"/>
  <c r="J181" i="4"/>
  <c r="J147" i="5"/>
  <c r="J165" i="5"/>
  <c r="J216" i="2"/>
  <c r="J383" i="2"/>
  <c r="BK309" i="2"/>
  <c r="BK197" i="3"/>
  <c r="J269" i="3"/>
  <c r="J175" i="4"/>
  <c r="BK145" i="5"/>
  <c r="J148" i="5"/>
  <c r="J297" i="2"/>
  <c r="J450" i="2"/>
  <c r="J94" i="3"/>
  <c r="J226" i="3"/>
  <c r="J137" i="4"/>
  <c r="J103" i="5"/>
  <c r="J146" i="5"/>
  <c r="BK141" i="5"/>
  <c r="BK127" i="3"/>
  <c r="BK99" i="4"/>
  <c r="J150" i="5"/>
  <c r="J447" i="2"/>
  <c r="J374" i="2"/>
  <c r="J115" i="3"/>
  <c r="J160" i="4"/>
  <c r="J107" i="4"/>
  <c r="BK102" i="5"/>
  <c r="BK257" i="3"/>
  <c r="J147" i="4"/>
  <c r="J163" i="5"/>
  <c r="BK168" i="5"/>
  <c r="BK295" i="2"/>
  <c r="J330" i="2"/>
  <c r="J97" i="2"/>
  <c r="BK204" i="2"/>
  <c r="BK266" i="3"/>
  <c r="BK293" i="3"/>
  <c r="BK188" i="4"/>
  <c r="BK120" i="5"/>
  <c r="J328" i="2"/>
  <c r="BK236" i="2"/>
  <c r="BK121" i="2"/>
  <c r="BK163" i="3"/>
  <c r="BK159" i="4"/>
  <c r="J125" i="2"/>
  <c r="BK232" i="2"/>
  <c r="BK297" i="2"/>
  <c r="J207" i="3"/>
  <c r="J114" i="4"/>
  <c r="J197" i="4"/>
  <c r="J143" i="5"/>
  <c r="J99" i="5"/>
  <c r="J213" i="2"/>
  <c r="BK438" i="2"/>
  <c r="BK375" i="2"/>
  <c r="J242" i="3"/>
  <c r="J154" i="3"/>
  <c r="BK175" i="4"/>
  <c r="J160" i="5"/>
  <c r="BK167" i="5"/>
  <c r="BK383" i="2"/>
  <c r="BK223" i="2"/>
  <c r="J105" i="2"/>
  <c r="J117" i="3"/>
  <c r="J102" i="4"/>
  <c r="J104" i="5"/>
  <c r="BK215" i="2"/>
  <c r="BK206" i="2"/>
  <c r="J431" i="2"/>
  <c r="BK197" i="2"/>
  <c r="J223" i="3"/>
  <c r="BK208" i="4"/>
  <c r="BK374" i="2"/>
  <c r="J362" i="2"/>
  <c r="BK366" i="2"/>
  <c r="BK386" i="2"/>
  <c r="BK113" i="2"/>
  <c r="BK429" i="2"/>
  <c r="BK453" i="2"/>
  <c r="BK105" i="2"/>
  <c r="BK216" i="3"/>
  <c r="BK137" i="5"/>
  <c r="J342" i="2"/>
  <c r="J225" i="2"/>
  <c r="J356" i="2"/>
  <c r="J210" i="3"/>
  <c r="BK212" i="3"/>
  <c r="BK160" i="4"/>
  <c r="J164" i="5"/>
  <c r="J102" i="5"/>
  <c r="J135" i="5"/>
  <c r="BK206" i="3"/>
  <c r="J173" i="4"/>
  <c r="BK133" i="5"/>
  <c r="J402" i="2"/>
  <c r="J434" i="2"/>
  <c r="BK201" i="2"/>
  <c r="BK256" i="3"/>
  <c r="J165" i="3"/>
  <c r="BK125" i="4"/>
  <c r="J127" i="5"/>
  <c r="BK95" i="5"/>
  <c r="BK127" i="5"/>
  <c r="BK176" i="3"/>
  <c r="J125" i="4"/>
  <c r="BK137" i="4"/>
  <c r="BK135" i="5"/>
  <c r="J389" i="2"/>
  <c r="BK421" i="2"/>
  <c r="BK210" i="2"/>
  <c r="BK104" i="3"/>
  <c r="BK236" i="3"/>
  <c r="BK273" i="3"/>
  <c r="BK153" i="4"/>
  <c r="J140" i="5"/>
  <c r="BK149" i="2"/>
  <c r="BK425" i="2"/>
  <c r="J305" i="2"/>
  <c r="J100" i="3"/>
  <c r="BK161" i="3"/>
  <c r="J254" i="2"/>
  <c r="J207" i="2"/>
  <c r="J327" i="2"/>
  <c r="J209" i="3"/>
  <c r="J180" i="3"/>
  <c r="BK112" i="4"/>
  <c r="BK107" i="4"/>
  <c r="BK124" i="5"/>
  <c r="BK372" i="2"/>
  <c r="AS54" i="1"/>
  <c r="J174" i="3"/>
  <c r="J163" i="3"/>
  <c r="BK177" i="4"/>
  <c r="BK156" i="4"/>
  <c r="J100" i="5"/>
  <c r="J133" i="5"/>
  <c r="BK227" i="2"/>
  <c r="J439" i="2"/>
  <c r="J360" i="2"/>
  <c r="BK305" i="3"/>
  <c r="J246" i="3"/>
  <c r="J153" i="5"/>
  <c r="J122" i="5"/>
  <c r="J291" i="2"/>
  <c r="BK162" i="2"/>
  <c r="J311" i="2"/>
  <c r="J274" i="3"/>
  <c r="BK295" i="3"/>
  <c r="BK150" i="4"/>
  <c r="BK119" i="5"/>
  <c r="J267" i="2"/>
  <c r="J338" i="2"/>
  <c r="J366" i="2"/>
  <c r="J425" i="2"/>
  <c r="J380" i="2"/>
  <c r="J378" i="2"/>
  <c r="BK338" i="2"/>
  <c r="BK143" i="4"/>
  <c r="BK126" i="5"/>
  <c r="BK112" i="5"/>
  <c r="BK415" i="2"/>
  <c r="J133" i="2"/>
  <c r="BK191" i="3"/>
  <c r="BK233" i="3"/>
  <c r="J153" i="4"/>
  <c r="J213" i="4"/>
  <c r="J95" i="5"/>
  <c r="J134" i="5"/>
  <c r="BK305" i="2"/>
  <c r="BK203" i="3"/>
  <c r="J95" i="4"/>
  <c r="J142" i="5"/>
  <c r="J455" i="2"/>
  <c r="BK271" i="2"/>
  <c r="J293" i="3"/>
  <c r="BK154" i="3"/>
  <c r="BK195" i="4"/>
  <c r="J106" i="5"/>
  <c r="J131" i="5"/>
  <c r="J145" i="5"/>
  <c r="J211" i="3"/>
  <c r="J201" i="4"/>
  <c r="J110" i="5"/>
  <c r="BK103" i="5"/>
  <c r="BK110" i="5"/>
  <c r="J189" i="2"/>
  <c r="BK311" i="2"/>
  <c r="J262" i="3"/>
  <c r="J128" i="4"/>
  <c r="BK201" i="4"/>
  <c r="J149" i="5"/>
  <c r="J364" i="2"/>
  <c r="BK217" i="2"/>
  <c r="BK108" i="3"/>
  <c r="BK228" i="3"/>
  <c r="J205" i="4"/>
  <c r="BK344" i="2"/>
  <c r="BK239" i="2"/>
  <c r="J127" i="3"/>
  <c r="J266" i="3"/>
  <c r="J176" i="3"/>
  <c r="J161" i="5"/>
  <c r="BK118" i="5"/>
  <c r="J186" i="2"/>
  <c r="J205" i="2"/>
  <c r="J421" i="2"/>
  <c r="BK301" i="2"/>
  <c r="J259" i="3"/>
  <c r="J179" i="4"/>
  <c r="BK102" i="4"/>
  <c r="J132" i="5"/>
  <c r="J184" i="2"/>
  <c r="J117" i="2"/>
  <c r="J279" i="2"/>
  <c r="BK259" i="3"/>
  <c r="J257" i="3"/>
  <c r="J114" i="5"/>
  <c r="J157" i="5"/>
  <c r="J211" i="2"/>
  <c r="BK455" i="2"/>
  <c r="J448" i="2"/>
  <c r="J124" i="3"/>
  <c r="J193" i="4"/>
  <c r="J158" i="4"/>
  <c r="BK134" i="5"/>
  <c r="J201" i="2"/>
  <c r="BK208" i="2"/>
  <c r="J429" i="2"/>
  <c r="BK258" i="2"/>
  <c r="BK291" i="2"/>
  <c r="BK389" i="2"/>
  <c r="J313" i="2"/>
  <c r="J117" i="4"/>
  <c r="J358" i="2"/>
  <c r="J337" i="2"/>
  <c r="J442" i="2"/>
  <c r="BK237" i="3"/>
  <c r="J277" i="3"/>
  <c r="BK100" i="3"/>
  <c r="BK173" i="4"/>
  <c r="J137" i="5"/>
  <c r="BK282" i="3"/>
  <c r="J139" i="4"/>
  <c r="J167" i="5"/>
  <c r="J212" i="2"/>
  <c r="BK211" i="2"/>
  <c r="J204" i="3"/>
  <c r="J233" i="3"/>
  <c r="J143" i="4"/>
  <c r="J131" i="4"/>
  <c r="BK161" i="5"/>
  <c r="BK165" i="3"/>
  <c r="BK289" i="3"/>
  <c r="BK114" i="4"/>
  <c r="BK106" i="5"/>
  <c r="J151" i="5"/>
  <c r="J153" i="2"/>
  <c r="J208" i="2"/>
  <c r="BK270" i="3"/>
  <c r="J203" i="3"/>
  <c r="BK128" i="4"/>
  <c r="BK107" i="5"/>
  <c r="BK396" i="2"/>
  <c r="J372" i="2"/>
  <c r="J191" i="3"/>
  <c r="BK146" i="4"/>
  <c r="BK205" i="4"/>
  <c r="BK153" i="2"/>
  <c r="J445" i="2"/>
  <c r="J206" i="3"/>
  <c r="J300" i="3"/>
  <c r="J150" i="4"/>
  <c r="J111" i="5"/>
  <c r="BK142" i="5"/>
  <c r="J197" i="2"/>
  <c r="J109" i="2"/>
  <c r="BK212" i="2"/>
  <c r="BK260" i="3"/>
  <c r="J230" i="3"/>
  <c r="J216" i="4"/>
  <c r="J94" i="5"/>
  <c r="J396" i="2"/>
  <c r="J410" i="2"/>
  <c r="J131" i="2"/>
  <c r="BK226" i="3"/>
  <c r="J268" i="3"/>
  <c r="BK98" i="5"/>
  <c r="BK111" i="5"/>
  <c r="BK254" i="2"/>
  <c r="BK165" i="2"/>
  <c r="BK274" i="3"/>
  <c r="J237" i="3"/>
  <c r="BK116" i="5"/>
  <c r="BK139" i="5"/>
  <c r="BK402" i="2"/>
  <c r="J162" i="2"/>
  <c r="BK218" i="2"/>
  <c r="J317" i="2"/>
  <c r="J174" i="2"/>
  <c r="BK148" i="5"/>
  <c r="J116" i="5"/>
  <c r="J295" i="2"/>
  <c r="BK442" i="2"/>
  <c r="BK222" i="2"/>
  <c r="J260" i="3"/>
  <c r="J146" i="4"/>
  <c r="J99" i="4"/>
  <c r="BK146" i="5"/>
  <c r="BK246" i="3"/>
  <c r="J239" i="3"/>
  <c r="BK342" i="2"/>
  <c r="J228" i="3"/>
  <c r="BK115" i="3"/>
  <c r="BK95" i="4"/>
  <c r="J159" i="5"/>
  <c r="J210" i="2"/>
  <c r="J271" i="3"/>
  <c r="BK94" i="3"/>
  <c r="J120" i="4"/>
  <c r="BK207" i="2"/>
  <c r="BK128" i="2"/>
  <c r="BK117" i="3"/>
  <c r="BK269" i="3"/>
  <c r="BK120" i="4"/>
  <c r="BK122" i="5"/>
  <c r="BK205" i="2"/>
  <c r="J180" i="2"/>
  <c r="BK133" i="2"/>
  <c r="J101" i="2"/>
  <c r="J285" i="3"/>
  <c r="J214" i="3"/>
  <c r="BK213" i="4"/>
  <c r="J120" i="5"/>
  <c r="J165" i="2"/>
  <c r="J113" i="2"/>
  <c r="J370" i="2"/>
  <c r="J202" i="3"/>
  <c r="J136" i="3"/>
  <c r="J138" i="5"/>
  <c r="BK279" i="2"/>
  <c r="BK125" i="2"/>
  <c r="BK151" i="3"/>
  <c r="J234" i="3"/>
  <c r="J171" i="4"/>
  <c r="J115" i="5"/>
  <c r="J242" i="2"/>
  <c r="J191" i="2"/>
  <c r="J223" i="2"/>
  <c r="J258" i="2"/>
  <c r="J204" i="2"/>
  <c r="BK360" i="2"/>
  <c r="BK287" i="2"/>
  <c r="J415" i="2"/>
  <c r="BK240" i="3"/>
  <c r="J128" i="5"/>
  <c r="BK219" i="2"/>
  <c r="BK303" i="2"/>
  <c r="J167" i="2"/>
  <c r="BK180" i="3"/>
  <c r="J282" i="3"/>
  <c r="J212" i="4"/>
  <c r="BK115" i="5"/>
  <c r="BK143" i="5"/>
  <c r="BK231" i="2" l="1"/>
  <c r="J231" i="2" s="1"/>
  <c r="J64" i="2" s="1"/>
  <c r="T388" i="2"/>
  <c r="T446" i="2"/>
  <c r="R142" i="4"/>
  <c r="P204" i="4"/>
  <c r="P142" i="4"/>
  <c r="R204" i="4"/>
  <c r="P231" i="2"/>
  <c r="R388" i="2"/>
  <c r="R437" i="2"/>
  <c r="R164" i="3"/>
  <c r="P298" i="3"/>
  <c r="P297" i="3"/>
  <c r="BK94" i="4"/>
  <c r="J94" i="4" s="1"/>
  <c r="J61" i="4" s="1"/>
  <c r="P134" i="4"/>
  <c r="P133" i="4" s="1"/>
  <c r="T134" i="4"/>
  <c r="T133" i="4"/>
  <c r="P211" i="4"/>
  <c r="BK203" i="2"/>
  <c r="J203" i="2" s="1"/>
  <c r="J62" i="2" s="1"/>
  <c r="BK224" i="2"/>
  <c r="J224" i="2" s="1"/>
  <c r="J63" i="2" s="1"/>
  <c r="R224" i="2"/>
  <c r="R95" i="2" s="1"/>
  <c r="T224" i="2"/>
  <c r="BK388" i="2"/>
  <c r="J388" i="2" s="1"/>
  <c r="J66" i="2" s="1"/>
  <c r="T437" i="2"/>
  <c r="T436" i="2" s="1"/>
  <c r="BK153" i="3"/>
  <c r="J153" i="3"/>
  <c r="J62" i="3"/>
  <c r="P265" i="3"/>
  <c r="BK298" i="3"/>
  <c r="J298" i="3" s="1"/>
  <c r="J70" i="3" s="1"/>
  <c r="BK97" i="5"/>
  <c r="R231" i="2"/>
  <c r="P388" i="2"/>
  <c r="P437" i="2"/>
  <c r="P93" i="3"/>
  <c r="T153" i="3"/>
  <c r="T276" i="3"/>
  <c r="T298" i="3"/>
  <c r="T297" i="3" s="1"/>
  <c r="T180" i="4"/>
  <c r="T211" i="4"/>
  <c r="T203" i="4" s="1"/>
  <c r="T92" i="4" s="1"/>
  <c r="BK93" i="5"/>
  <c r="P97" i="5"/>
  <c r="R105" i="5"/>
  <c r="P117" i="5"/>
  <c r="T96" i="2"/>
  <c r="P319" i="2"/>
  <c r="R424" i="2"/>
  <c r="R423" i="2"/>
  <c r="BK437" i="2"/>
  <c r="J437" i="2"/>
  <c r="J72" i="2" s="1"/>
  <c r="P153" i="3"/>
  <c r="R265" i="3"/>
  <c r="T292" i="3"/>
  <c r="T291" i="3"/>
  <c r="R93" i="5"/>
  <c r="R101" i="5"/>
  <c r="P109" i="5"/>
  <c r="BK125" i="5"/>
  <c r="J125" i="5" s="1"/>
  <c r="J69" i="5" s="1"/>
  <c r="BK96" i="2"/>
  <c r="R203" i="2"/>
  <c r="BK319" i="2"/>
  <c r="J319" i="2"/>
  <c r="J65" i="2"/>
  <c r="BK424" i="2"/>
  <c r="BK423" i="2" s="1"/>
  <c r="J423" i="2" s="1"/>
  <c r="J68" i="2" s="1"/>
  <c r="BK446" i="2"/>
  <c r="J446" i="2"/>
  <c r="J73" i="2"/>
  <c r="T164" i="3"/>
  <c r="BK292" i="3"/>
  <c r="J292" i="3" s="1"/>
  <c r="J68" i="3" s="1"/>
  <c r="BK142" i="4"/>
  <c r="R211" i="4"/>
  <c r="T93" i="5"/>
  <c r="BK101" i="5"/>
  <c r="J101" i="5"/>
  <c r="J63" i="5" s="1"/>
  <c r="P105" i="5"/>
  <c r="T121" i="5"/>
  <c r="R96" i="2"/>
  <c r="R319" i="2"/>
  <c r="T424" i="2"/>
  <c r="T423" i="2"/>
  <c r="P446" i="2"/>
  <c r="BK164" i="3"/>
  <c r="J164" i="3" s="1"/>
  <c r="J63" i="3" s="1"/>
  <c r="P276" i="3"/>
  <c r="R94" i="4"/>
  <c r="R93" i="4"/>
  <c r="BK134" i="4"/>
  <c r="J134" i="4" s="1"/>
  <c r="J64" i="4" s="1"/>
  <c r="R134" i="4"/>
  <c r="R133" i="4"/>
  <c r="T97" i="5"/>
  <c r="T105" i="5"/>
  <c r="P113" i="5"/>
  <c r="P125" i="5"/>
  <c r="P203" i="2"/>
  <c r="P224" i="2"/>
  <c r="P164" i="3"/>
  <c r="R276" i="3"/>
  <c r="R298" i="3"/>
  <c r="R297" i="3"/>
  <c r="T142" i="4"/>
  <c r="T141" i="4"/>
  <c r="BK204" i="4"/>
  <c r="R97" i="5"/>
  <c r="BK113" i="5"/>
  <c r="J113" i="5"/>
  <c r="J66" i="5"/>
  <c r="BK117" i="5"/>
  <c r="J117" i="5"/>
  <c r="J67" i="5"/>
  <c r="BK121" i="5"/>
  <c r="J121" i="5" s="1"/>
  <c r="J68" i="5" s="1"/>
  <c r="P130" i="5"/>
  <c r="P96" i="2"/>
  <c r="T319" i="2"/>
  <c r="P424" i="2"/>
  <c r="P423" i="2"/>
  <c r="R446" i="2"/>
  <c r="T93" i="3"/>
  <c r="T92" i="3" s="1"/>
  <c r="T265" i="3"/>
  <c r="P180" i="4"/>
  <c r="BK105" i="5"/>
  <c r="J105" i="5"/>
  <c r="J64" i="5" s="1"/>
  <c r="T109" i="5"/>
  <c r="T117" i="5"/>
  <c r="R125" i="5"/>
  <c r="T130" i="5"/>
  <c r="T203" i="2"/>
  <c r="R93" i="3"/>
  <c r="BK265" i="3"/>
  <c r="J265" i="3" s="1"/>
  <c r="J64" i="3" s="1"/>
  <c r="R292" i="3"/>
  <c r="R291" i="3"/>
  <c r="P94" i="4"/>
  <c r="P93" i="4"/>
  <c r="R180" i="4"/>
  <c r="BK211" i="4"/>
  <c r="J211" i="4" s="1"/>
  <c r="J71" i="4" s="1"/>
  <c r="P93" i="5"/>
  <c r="T101" i="5"/>
  <c r="R109" i="5"/>
  <c r="T113" i="5"/>
  <c r="R121" i="5"/>
  <c r="BK130" i="5"/>
  <c r="J130" i="5" s="1"/>
  <c r="J71" i="5" s="1"/>
  <c r="P152" i="5"/>
  <c r="T231" i="2"/>
  <c r="BK93" i="3"/>
  <c r="J93" i="3"/>
  <c r="J61" i="3"/>
  <c r="R153" i="3"/>
  <c r="BK276" i="3"/>
  <c r="J276" i="3"/>
  <c r="J65" i="3" s="1"/>
  <c r="P292" i="3"/>
  <c r="P291" i="3"/>
  <c r="T94" i="4"/>
  <c r="T93" i="4"/>
  <c r="BK180" i="4"/>
  <c r="J180" i="4"/>
  <c r="J67" i="4" s="1"/>
  <c r="T204" i="4"/>
  <c r="P101" i="5"/>
  <c r="BK109" i="5"/>
  <c r="J109" i="5"/>
  <c r="J65" i="5" s="1"/>
  <c r="R113" i="5"/>
  <c r="R117" i="5"/>
  <c r="P121" i="5"/>
  <c r="T125" i="5"/>
  <c r="R130" i="5"/>
  <c r="R129" i="5"/>
  <c r="BK152" i="5"/>
  <c r="J152" i="5" s="1"/>
  <c r="J72" i="5" s="1"/>
  <c r="R152" i="5"/>
  <c r="T152" i="5"/>
  <c r="BK454" i="2"/>
  <c r="J454" i="2"/>
  <c r="J74" i="2"/>
  <c r="BK420" i="2"/>
  <c r="J420" i="2" s="1"/>
  <c r="J67" i="2" s="1"/>
  <c r="BK433" i="2"/>
  <c r="J433" i="2"/>
  <c r="J70" i="2" s="1"/>
  <c r="BK130" i="4"/>
  <c r="J130" i="4"/>
  <c r="J62" i="4"/>
  <c r="BK288" i="3"/>
  <c r="J288" i="3"/>
  <c r="J66" i="3" s="1"/>
  <c r="BK200" i="4"/>
  <c r="J200" i="4"/>
  <c r="J68" i="4"/>
  <c r="BK304" i="3"/>
  <c r="BK297" i="3" s="1"/>
  <c r="J297" i="3" s="1"/>
  <c r="J69" i="3" s="1"/>
  <c r="J304" i="3"/>
  <c r="J71" i="3" s="1"/>
  <c r="BK215" i="4"/>
  <c r="J215" i="4"/>
  <c r="J72" i="4"/>
  <c r="BE122" i="5"/>
  <c r="BE124" i="5"/>
  <c r="BE128" i="5"/>
  <c r="BK93" i="4"/>
  <c r="J93" i="4" s="1"/>
  <c r="J60" i="4" s="1"/>
  <c r="J204" i="4"/>
  <c r="J70" i="4"/>
  <c r="J86" i="5"/>
  <c r="BE149" i="5"/>
  <c r="BE151" i="5"/>
  <c r="J55" i="5"/>
  <c r="F89" i="5"/>
  <c r="BE104" i="5"/>
  <c r="BE118" i="5"/>
  <c r="BE148" i="5"/>
  <c r="BE154" i="5"/>
  <c r="BE161" i="5"/>
  <c r="J142" i="4"/>
  <c r="J66" i="4"/>
  <c r="J88" i="5"/>
  <c r="BE99" i="5"/>
  <c r="BE102" i="5"/>
  <c r="BE106" i="5"/>
  <c r="BE108" i="5"/>
  <c r="BE111" i="5"/>
  <c r="BE123" i="5"/>
  <c r="BE136" i="5"/>
  <c r="BE138" i="5"/>
  <c r="BE139" i="5"/>
  <c r="BE142" i="5"/>
  <c r="BE146" i="5"/>
  <c r="BE159" i="5"/>
  <c r="BE164" i="5"/>
  <c r="BE166" i="5"/>
  <c r="BE103" i="5"/>
  <c r="BE126" i="5"/>
  <c r="BE144" i="5"/>
  <c r="BE160" i="5"/>
  <c r="BE163" i="5"/>
  <c r="BE165" i="5"/>
  <c r="BE167" i="5"/>
  <c r="BE168" i="5"/>
  <c r="BE115" i="5"/>
  <c r="BE131" i="5"/>
  <c r="BE134" i="5"/>
  <c r="BE137" i="5"/>
  <c r="BE94" i="5"/>
  <c r="BE133" i="5"/>
  <c r="BE140" i="5"/>
  <c r="BE158" i="5"/>
  <c r="BE162" i="5"/>
  <c r="F54" i="5"/>
  <c r="BE114" i="5"/>
  <c r="BE147" i="5"/>
  <c r="BE153" i="5"/>
  <c r="E48" i="5"/>
  <c r="BE98" i="5"/>
  <c r="BE112" i="5"/>
  <c r="BE120" i="5"/>
  <c r="BE145" i="5"/>
  <c r="BE150" i="5"/>
  <c r="BE157" i="5"/>
  <c r="BE100" i="5"/>
  <c r="BE107" i="5"/>
  <c r="BE156" i="5"/>
  <c r="BE110" i="5"/>
  <c r="BE127" i="5"/>
  <c r="BE141" i="5"/>
  <c r="BE95" i="5"/>
  <c r="BE116" i="5"/>
  <c r="BE119" i="5"/>
  <c r="BE132" i="5"/>
  <c r="BE135" i="5"/>
  <c r="BE143" i="5"/>
  <c r="BE155" i="5"/>
  <c r="F89" i="4"/>
  <c r="BE125" i="4"/>
  <c r="BE143" i="4"/>
  <c r="BE150" i="4"/>
  <c r="BE160" i="4"/>
  <c r="BE188" i="4"/>
  <c r="BE195" i="4"/>
  <c r="BE197" i="4"/>
  <c r="BE199" i="4"/>
  <c r="BE201" i="4"/>
  <c r="BE212" i="4"/>
  <c r="E82" i="4"/>
  <c r="BE114" i="4"/>
  <c r="BE128" i="4"/>
  <c r="BE137" i="4"/>
  <c r="BE145" i="4"/>
  <c r="BE155" i="4"/>
  <c r="BE159" i="4"/>
  <c r="BE173" i="4"/>
  <c r="BE175" i="4"/>
  <c r="BE177" i="4"/>
  <c r="BE179" i="4"/>
  <c r="BE193" i="4"/>
  <c r="BE205" i="4"/>
  <c r="BE208" i="4"/>
  <c r="BE213" i="4"/>
  <c r="BE216" i="4"/>
  <c r="BE153" i="4"/>
  <c r="BE156" i="4"/>
  <c r="BE167" i="4"/>
  <c r="BE99" i="4"/>
  <c r="BE107" i="4"/>
  <c r="BE152" i="4"/>
  <c r="BE165" i="4"/>
  <c r="BE169" i="4"/>
  <c r="BE171" i="4"/>
  <c r="BK291" i="3"/>
  <c r="J291" i="3"/>
  <c r="J67" i="3"/>
  <c r="BE131" i="4"/>
  <c r="BE139" i="4"/>
  <c r="BE181" i="4"/>
  <c r="J52" i="4"/>
  <c r="BE95" i="4"/>
  <c r="BE102" i="4"/>
  <c r="BE109" i="4"/>
  <c r="BE120" i="4"/>
  <c r="BE146" i="4"/>
  <c r="BE149" i="4"/>
  <c r="BC57" i="1"/>
  <c r="BE112" i="4"/>
  <c r="BE117" i="4"/>
  <c r="BE135" i="4"/>
  <c r="BE147" i="4"/>
  <c r="BE158" i="4"/>
  <c r="J52" i="3"/>
  <c r="BE117" i="3"/>
  <c r="BE130" i="3"/>
  <c r="BE136" i="3"/>
  <c r="BE144" i="3"/>
  <c r="BE212" i="3"/>
  <c r="BE233" i="3"/>
  <c r="BE270" i="3"/>
  <c r="BE274" i="3"/>
  <c r="BE240" i="3"/>
  <c r="BE247" i="3"/>
  <c r="BE279" i="3"/>
  <c r="BE204" i="3"/>
  <c r="BE239" i="3"/>
  <c r="BE151" i="3"/>
  <c r="BE234" i="3"/>
  <c r="BE285" i="3"/>
  <c r="BE289" i="3"/>
  <c r="BE295" i="3"/>
  <c r="BE300" i="3"/>
  <c r="BE303" i="3"/>
  <c r="BE305" i="3"/>
  <c r="J96" i="2"/>
  <c r="J61" i="2"/>
  <c r="BE94" i="3"/>
  <c r="BE167" i="3"/>
  <c r="BE176" i="3"/>
  <c r="BE182" i="3"/>
  <c r="BE216" i="3"/>
  <c r="BE226" i="3"/>
  <c r="BE259" i="3"/>
  <c r="BE262" i="3"/>
  <c r="BE282" i="3"/>
  <c r="E48" i="3"/>
  <c r="BE127" i="3"/>
  <c r="BE133" i="3"/>
  <c r="BE206" i="3"/>
  <c r="BE210" i="3"/>
  <c r="BE266" i="3"/>
  <c r="BE269" i="3"/>
  <c r="BE271" i="3"/>
  <c r="J424" i="2"/>
  <c r="J69" i="2"/>
  <c r="BE104" i="3"/>
  <c r="BE209" i="3"/>
  <c r="BE223" i="3"/>
  <c r="BE230" i="3"/>
  <c r="BE180" i="3"/>
  <c r="BE195" i="3"/>
  <c r="BE251" i="3"/>
  <c r="BE260" i="3"/>
  <c r="BE268" i="3"/>
  <c r="BE293" i="3"/>
  <c r="BE299" i="3"/>
  <c r="BE154" i="3"/>
  <c r="BE161" i="3"/>
  <c r="BE163" i="3"/>
  <c r="BE214" i="3"/>
  <c r="BE228" i="3"/>
  <c r="BE232" i="3"/>
  <c r="BE236" i="3"/>
  <c r="BE237" i="3"/>
  <c r="BE252" i="3"/>
  <c r="BE115" i="3"/>
  <c r="BE174" i="3"/>
  <c r="BE189" i="3"/>
  <c r="BE207" i="3"/>
  <c r="BE211" i="3"/>
  <c r="BE215" i="3"/>
  <c r="BE242" i="3"/>
  <c r="BE257" i="3"/>
  <c r="F55" i="3"/>
  <c r="BE197" i="3"/>
  <c r="BE203" i="3"/>
  <c r="BE246" i="3"/>
  <c r="BE256" i="3"/>
  <c r="BE277" i="3"/>
  <c r="BE100" i="3"/>
  <c r="BE108" i="3"/>
  <c r="BE124" i="3"/>
  <c r="BE165" i="3"/>
  <c r="BE191" i="3"/>
  <c r="BE202" i="3"/>
  <c r="BE273" i="3"/>
  <c r="BE131" i="2"/>
  <c r="BE165" i="2"/>
  <c r="BE219" i="2"/>
  <c r="BE223" i="2"/>
  <c r="BE313" i="2"/>
  <c r="BE402" i="2"/>
  <c r="BE445" i="2"/>
  <c r="E84" i="2"/>
  <c r="BE109" i="2"/>
  <c r="BE125" i="2"/>
  <c r="BE144" i="2"/>
  <c r="BE214" i="2"/>
  <c r="BE222" i="2"/>
  <c r="BE232" i="2"/>
  <c r="BE301" i="2"/>
  <c r="BE380" i="2"/>
  <c r="BE383" i="2"/>
  <c r="BE385" i="2"/>
  <c r="BE389" i="2"/>
  <c r="BE438" i="2"/>
  <c r="BE448" i="2"/>
  <c r="BE105" i="2"/>
  <c r="BE177" i="2"/>
  <c r="BE207" i="2"/>
  <c r="BE211" i="2"/>
  <c r="BE283" i="2"/>
  <c r="BE287" i="2"/>
  <c r="BE360" i="2"/>
  <c r="BE372" i="2"/>
  <c r="BE439" i="2"/>
  <c r="BE447" i="2"/>
  <c r="BE453" i="2"/>
  <c r="F55" i="2"/>
  <c r="BE189" i="2"/>
  <c r="BE215" i="2"/>
  <c r="BE236" i="2"/>
  <c r="BE242" i="2"/>
  <c r="BE258" i="2"/>
  <c r="BE362" i="2"/>
  <c r="BE375" i="2"/>
  <c r="BE421" i="2"/>
  <c r="BE455" i="2"/>
  <c r="BE101" i="2"/>
  <c r="BE121" i="2"/>
  <c r="BE128" i="2"/>
  <c r="BE291" i="2"/>
  <c r="BE305" i="2"/>
  <c r="BE425" i="2"/>
  <c r="BE442" i="2"/>
  <c r="BE450" i="2"/>
  <c r="BE113" i="2"/>
  <c r="BE174" i="2"/>
  <c r="BE180" i="2"/>
  <c r="BE191" i="2"/>
  <c r="BE201" i="2"/>
  <c r="BE206" i="2"/>
  <c r="BE210" i="2"/>
  <c r="BE213" i="2"/>
  <c r="BE221" i="2"/>
  <c r="BE295" i="2"/>
  <c r="BE303" i="2"/>
  <c r="BE320" i="2"/>
  <c r="BE327" i="2"/>
  <c r="BE358" i="2"/>
  <c r="BE415" i="2"/>
  <c r="BE431" i="2"/>
  <c r="BE140" i="2"/>
  <c r="BE149" i="2"/>
  <c r="BE184" i="2"/>
  <c r="BE218" i="2"/>
  <c r="BE254" i="2"/>
  <c r="BE275" i="2"/>
  <c r="BE309" i="2"/>
  <c r="BE328" i="2"/>
  <c r="BE338" i="2"/>
  <c r="BE356" i="2"/>
  <c r="BE370" i="2"/>
  <c r="BE374" i="2"/>
  <c r="BE396" i="2"/>
  <c r="BE434" i="2"/>
  <c r="J52" i="2"/>
  <c r="BE97" i="2"/>
  <c r="BE197" i="2"/>
  <c r="BE216" i="2"/>
  <c r="BE329" i="2"/>
  <c r="BE342" i="2"/>
  <c r="BE344" i="2"/>
  <c r="BE366" i="2"/>
  <c r="BE410" i="2"/>
  <c r="BE186" i="2"/>
  <c r="BE204" i="2"/>
  <c r="BE123" i="2"/>
  <c r="BE162" i="2"/>
  <c r="BE195" i="2"/>
  <c r="BE205" i="2"/>
  <c r="BE217" i="2"/>
  <c r="BE239" i="2"/>
  <c r="BE279" i="2"/>
  <c r="BE297" i="2"/>
  <c r="BE117" i="2"/>
  <c r="BE133" i="2"/>
  <c r="BE153" i="2"/>
  <c r="BE208" i="2"/>
  <c r="BE271" i="2"/>
  <c r="BE311" i="2"/>
  <c r="BE317" i="2"/>
  <c r="BE330" i="2"/>
  <c r="BE386" i="2"/>
  <c r="BE429" i="2"/>
  <c r="BE167" i="2"/>
  <c r="BE212" i="2"/>
  <c r="BE220" i="2"/>
  <c r="BE225" i="2"/>
  <c r="BE227" i="2"/>
  <c r="BE267" i="2"/>
  <c r="BE337" i="2"/>
  <c r="BE364" i="2"/>
  <c r="BE378" i="2"/>
  <c r="BE399" i="2"/>
  <c r="J34" i="5"/>
  <c r="AW58" i="1"/>
  <c r="F35" i="3"/>
  <c r="BB56" i="1" s="1"/>
  <c r="F34" i="2"/>
  <c r="BA55" i="1"/>
  <c r="J34" i="2"/>
  <c r="AW55" i="1"/>
  <c r="F37" i="2"/>
  <c r="BD55" i="1" s="1"/>
  <c r="F36" i="3"/>
  <c r="BC56" i="1" s="1"/>
  <c r="F34" i="5"/>
  <c r="BA58" i="1"/>
  <c r="J34" i="3"/>
  <c r="AW56" i="1"/>
  <c r="F36" i="5"/>
  <c r="BC58" i="1" s="1"/>
  <c r="F34" i="3"/>
  <c r="BA56" i="1" s="1"/>
  <c r="F37" i="4"/>
  <c r="BD57" i="1"/>
  <c r="F37" i="5"/>
  <c r="BD58" i="1"/>
  <c r="F35" i="2"/>
  <c r="BB55" i="1" s="1"/>
  <c r="F36" i="2"/>
  <c r="BC55" i="1" s="1"/>
  <c r="F35" i="5"/>
  <c r="BB58" i="1"/>
  <c r="F34" i="4"/>
  <c r="BA57" i="1"/>
  <c r="J34" i="4"/>
  <c r="AW57" i="1" s="1"/>
  <c r="F37" i="3"/>
  <c r="BD56" i="1" s="1"/>
  <c r="F35" i="4"/>
  <c r="BB57" i="1"/>
  <c r="T91" i="3" l="1"/>
  <c r="BK92" i="3"/>
  <c r="J92" i="3" s="1"/>
  <c r="J60" i="3" s="1"/>
  <c r="P95" i="2"/>
  <c r="BK203" i="4"/>
  <c r="J203" i="4"/>
  <c r="J69" i="4"/>
  <c r="BK95" i="2"/>
  <c r="J95" i="2"/>
  <c r="J60" i="2"/>
  <c r="P96" i="5"/>
  <c r="R92" i="3"/>
  <c r="R91" i="3"/>
  <c r="R436" i="2"/>
  <c r="R94" i="2"/>
  <c r="P129" i="5"/>
  <c r="P92" i="5" s="1"/>
  <c r="AU58" i="1" s="1"/>
  <c r="P436" i="2"/>
  <c r="P94" i="2"/>
  <c r="AU55" i="1" s="1"/>
  <c r="R203" i="4"/>
  <c r="R96" i="5"/>
  <c r="R92" i="5"/>
  <c r="P92" i="3"/>
  <c r="P91" i="3" s="1"/>
  <c r="AU56" i="1" s="1"/>
  <c r="P141" i="4"/>
  <c r="BK96" i="5"/>
  <c r="J96" i="5"/>
  <c r="J61" i="5"/>
  <c r="R141" i="4"/>
  <c r="R92" i="4"/>
  <c r="BK141" i="4"/>
  <c r="J141" i="4"/>
  <c r="J65" i="4"/>
  <c r="P203" i="4"/>
  <c r="T95" i="2"/>
  <c r="T94" i="2"/>
  <c r="T96" i="5"/>
  <c r="T129" i="5"/>
  <c r="T92" i="5" s="1"/>
  <c r="BK436" i="2"/>
  <c r="J436" i="2"/>
  <c r="J71" i="2"/>
  <c r="BK133" i="4"/>
  <c r="J133" i="4"/>
  <c r="J63" i="4" s="1"/>
  <c r="J93" i="5"/>
  <c r="J60" i="5"/>
  <c r="BK129" i="5"/>
  <c r="J129" i="5"/>
  <c r="J70" i="5"/>
  <c r="J97" i="5"/>
  <c r="J62" i="5"/>
  <c r="BK91" i="3"/>
  <c r="J91" i="3"/>
  <c r="J30" i="3" s="1"/>
  <c r="AG56" i="1" s="1"/>
  <c r="BB54" i="1"/>
  <c r="W31" i="1" s="1"/>
  <c r="F33" i="5"/>
  <c r="AZ58" i="1"/>
  <c r="J33" i="2"/>
  <c r="AV55" i="1"/>
  <c r="AT55" i="1" s="1"/>
  <c r="BA54" i="1"/>
  <c r="AW54" i="1"/>
  <c r="AK30" i="1" s="1"/>
  <c r="J33" i="4"/>
  <c r="AV57" i="1"/>
  <c r="AT57" i="1"/>
  <c r="F33" i="2"/>
  <c r="AZ55" i="1" s="1"/>
  <c r="F33" i="3"/>
  <c r="AZ56" i="1"/>
  <c r="BC54" i="1"/>
  <c r="W32" i="1"/>
  <c r="F33" i="4"/>
  <c r="AZ57" i="1"/>
  <c r="J33" i="3"/>
  <c r="AV56" i="1" s="1"/>
  <c r="AT56" i="1" s="1"/>
  <c r="BD54" i="1"/>
  <c r="W33" i="1" s="1"/>
  <c r="J33" i="5"/>
  <c r="AV58" i="1"/>
  <c r="AT58" i="1" s="1"/>
  <c r="BK92" i="4" l="1"/>
  <c r="J92" i="4" s="1"/>
  <c r="P92" i="4"/>
  <c r="AU57" i="1"/>
  <c r="BK92" i="5"/>
  <c r="J92" i="5"/>
  <c r="J59" i="5" s="1"/>
  <c r="BK94" i="2"/>
  <c r="J94" i="2"/>
  <c r="J30" i="2" s="1"/>
  <c r="AG55" i="1" s="1"/>
  <c r="AN56" i="1"/>
  <c r="J59" i="3"/>
  <c r="J39" i="3"/>
  <c r="AU54" i="1"/>
  <c r="AY54" i="1"/>
  <c r="AX54" i="1"/>
  <c r="W30" i="1"/>
  <c r="AZ54" i="1"/>
  <c r="W29" i="1"/>
  <c r="J59" i="4" l="1"/>
  <c r="J30" i="4"/>
  <c r="AG57" i="1" s="1"/>
  <c r="AN57" i="1" s="1"/>
  <c r="J39" i="4"/>
  <c r="J39" i="2"/>
  <c r="J59" i="2"/>
  <c r="AN55" i="1"/>
  <c r="AV54" i="1"/>
  <c r="AK29" i="1" s="1"/>
  <c r="J30" i="5"/>
  <c r="AG58" i="1" s="1"/>
  <c r="AG54" i="1" s="1"/>
  <c r="AK26" i="1" s="1"/>
  <c r="J39" i="5" l="1"/>
  <c r="AN58" i="1"/>
  <c r="AK35" i="1"/>
  <c r="AT54" i="1"/>
  <c r="AN54" i="1" l="1"/>
</calcChain>
</file>

<file path=xl/sharedStrings.xml><?xml version="1.0" encoding="utf-8"?>
<sst xmlns="http://schemas.openxmlformats.org/spreadsheetml/2006/main" count="9129" uniqueCount="1633">
  <si>
    <t>Export Komplet</t>
  </si>
  <si>
    <t>VZ</t>
  </si>
  <si>
    <t>2.0</t>
  </si>
  <si>
    <t>ZAMOK</t>
  </si>
  <si>
    <t>False</t>
  </si>
  <si>
    <t>{f292d56d-cf2b-4b98-8dd3-d71c64677da0}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</si>
  <si>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</si>
  <si>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</si>
  <si>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</si>
  <si>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</si>
  <si>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</si>
  <si>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</si>
  <si>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</si>
  <si>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</si>
  <si>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PFP-25-14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</si>
  <si>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</si>
  <si>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</si>
  <si>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Tuchlovice, oprava MK v ulici Za Starou poštou</t>
  </si>
  <si>
    <t>KSO:</t>
  </si>
  <si>
    <t/>
  </si>
  <si>
    <t>CC-CZ:</t>
  </si>
  <si>
    <t>Místo:</t>
  </si>
  <si>
    <t>Tuchlovice</t>
  </si>
  <si>
    <t>Datum:</t>
  </si>
  <si>
    <t>12. 11. 2025</t>
  </si>
  <si>
    <t>Zadavatel:</t>
  </si>
  <si>
    <t>IČ:</t>
  </si>
  <si>
    <t>Obec Tuchlovice</t>
  </si>
  <si>
    <t>DIČ:</t>
  </si>
  <si>
    <t>Účastník:</t>
  </si>
  <si>
    <t>Vyplň údaj</t>
  </si>
  <si>
    <t>Projektant:</t>
  </si>
  <si>
    <t>PFProjekt s.r.o.</t>
  </si>
  <si>
    <t>True</t>
  </si>
  <si>
    <t>Zpracovatel:</t>
  </si>
  <si>
    <t>NOKU s.r.o.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</si>
  <si>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</si>
  <si>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</si>
  <si>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</si>
  <si>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</si>
  <si>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</si>
  <si>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</si>
  <si>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</si>
  <si>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</si>
  <si>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</si>
  <si>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</si>
  <si>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</si>
  <si>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</si>
  <si>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</si>
  <si>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</si>
  <si>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</si>
  <si>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</si>
  <si>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</si>
  <si>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</si>
  <si>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</si>
  <si>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</si>
  <si>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</si>
  <si>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</si>
  <si>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</si>
  <si>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</si>
  <si>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</si>
  <si>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</si>
  <si>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</si>
  <si>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</si>
  <si>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</si>
  <si>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</si>
  <si>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</si>
  <si>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</si>
  <si>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</si>
  <si>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</si>
  <si>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</si>
  <si>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</si>
  <si>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</si>
  <si>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</si>
  <si>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</si>
  <si>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</si>
  <si>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</si>
  <si>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101</t>
  </si>
  <si>
    <t>Komunikace a zpevněné plochy - 1. úsek</t>
  </si>
  <si>
    <t>STA</t>
  </si>
  <si>
    <t>1</t>
  </si>
  <si>
    <t>{7af6ae94-2155-41d4-b88a-8e4cf0e7b6ab}</t>
  </si>
  <si>
    <t>2</t>
  </si>
  <si>
    <t>SO 301</t>
  </si>
  <si>
    <t>Kanalizace a odvodnění</t>
  </si>
  <si>
    <t>{61d0f7b8-7fe1-4554-ad68-8a91023caa54}</t>
  </si>
  <si>
    <t>SO 401</t>
  </si>
  <si>
    <t>Veřejně osvětlení</t>
  </si>
  <si>
    <t>{59e62e23-8e08-4a75-923f-cd1f7a0ddc4e}</t>
  </si>
  <si>
    <t>SO 801</t>
  </si>
  <si>
    <t>Sadové úpravy</t>
  </si>
  <si>
    <t>{8898b05e-deab-4662-839b-992b56fbaa83}</t>
  </si>
  <si>
    <t>KRYCÍ LIST SOUPISU PRACÍ</t>
  </si>
  <si>
    <t>Objekt:</t>
  </si>
  <si>
    <t>SO 101 - Komunikace a zpevněné plochy - 1. úsek</t>
  </si>
  <si>
    <t>obec Tuchlovice</t>
  </si>
  <si>
    <t>Jaroslav Kudláček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</si>
  <si>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</si>
  <si>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</si>
  <si>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</si>
  <si>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</si>
  <si>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</si>
  <si>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</si>
  <si>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1a - Výsadba stromů</t>
  </si>
  <si>
    <t xml:space="preserve">    2 - Zakládání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</si>
  <si>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</si>
  <si>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</si>
  <si>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</si>
  <si>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</si>
  <si>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</si>
  <si>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</si>
  <si>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>HZS - Hodinové zúčtovací sazby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</si>
  <si>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</si>
  <si>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</si>
  <si>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</si>
  <si>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</si>
  <si>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</si>
  <si>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</si>
  <si>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</si>
  <si>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</si>
  <si>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</si>
  <si>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</si>
  <si>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</si>
  <si>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</si>
  <si>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</si>
  <si>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</si>
  <si>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</si>
  <si>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</si>
  <si>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</si>
  <si>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</si>
  <si>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</si>
  <si>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</si>
  <si>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</si>
  <si>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</si>
  <si>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113106123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</si>
  <si>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</si>
  <si>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m2</t>
  </si>
  <si>
    <t>CS ÚRS 2025 02</t>
  </si>
  <si>
    <t>4</t>
  </si>
  <si>
    <t>-1841322464</t>
  </si>
  <si>
    <t>Online PSC</t>
  </si>
  <si>
    <t>https://podminky.urs.cz/item/CS_URS_2025_02/113106123</t>
  </si>
  <si>
    <t>VV</t>
  </si>
  <si>
    <t>chodníky a vjezdy z dlažby</t>
  </si>
  <si>
    <t>651</t>
  </si>
  <si>
    <t>113107222</t>
  </si>
  <si>
    <t>Odstranění podkladů nebo krytů strojně plochy jednotlivě přes 200 m2 s přemístěním hmot na skládku na vzdálenost do 20 m nebo s naložením na dopravní prostředek z kameniva hrubého drceného, o tl. vrstvy přes 100 do 200 mm</t>
  </si>
  <si>
    <t>-562604848</t>
  </si>
  <si>
    <t>https://podminky.urs.cz/item/CS_URS_2025_02/113107222</t>
  </si>
  <si>
    <t>3</t>
  </si>
  <si>
    <t>113107223</t>
  </si>
  <si>
    <t>Odstranění podkladů nebo krytů strojně plochy jednotlivě přes 200 m2 s přemístěním hmot na skládku na vzdálenost do 20 m nebo s naložením na dopravní prostředek z kameniva hrubého drceného, o tl. vrstvy přes 200 do 300 mm</t>
  </si>
  <si>
    <t>-806464112</t>
  </si>
  <si>
    <t>https://podminky.urs.cz/item/CS_URS_2025_02/113107223</t>
  </si>
  <si>
    <t>komunikace - živice</t>
  </si>
  <si>
    <t>2023</t>
  </si>
  <si>
    <t>113107243</t>
  </si>
  <si>
    <t>Odstranění podkladů nebo krytů strojně plochy jednotlivě přes 200 m2 s přemístěním hmot na skládku na vzdálenost do 20 m nebo s naložením na dopravní prostředek živičných, o tl. vrstvy přes 100 do 150 mm</t>
  </si>
  <si>
    <t>-646600461</t>
  </si>
  <si>
    <t>https://podminky.urs.cz/item/CS_URS_2025_02/113107243</t>
  </si>
  <si>
    <t>5</t>
  </si>
  <si>
    <t>113107163</t>
  </si>
  <si>
    <t>Odstranění podkladů nebo krytů strojně plochy jednotlivě přes 50 m2 do 200 m2 s přemístěním hmot na skládku na vzdálenost do 20 m nebo s naložením na dopravní prostředek z kameniva hrubého drceného, o tl. vrstvy přes 200 do 300 mm</t>
  </si>
  <si>
    <t>44058535</t>
  </si>
  <si>
    <t>https://podminky.urs.cz/item/CS_URS_2025_02/113107163</t>
  </si>
  <si>
    <t>komunikace - štěrk, recyklát</t>
  </si>
  <si>
    <t>150</t>
  </si>
  <si>
    <t>6</t>
  </si>
  <si>
    <t>113107332</t>
  </si>
  <si>
    <t>Odstranění podkladů nebo krytů strojně plochy jednotlivě do 50 m2 s přemístěním hmot na skládku na vzdálenost do 3 m nebo s naložením na dopravní prostředek z betonu prostého, o tl. vrstvy přes 150 do 300 mm</t>
  </si>
  <si>
    <t>-2067493650</t>
  </si>
  <si>
    <t>https://podminky.urs.cz/item/CS_URS_2025_02/113107332</t>
  </si>
  <si>
    <t xml:space="preserve">bourání betonových konstrukcí </t>
  </si>
  <si>
    <t>50</t>
  </si>
  <si>
    <t>7</t>
  </si>
  <si>
    <t>113154513</t>
  </si>
  <si>
    <t>Frézování živičného podkladu nebo krytu s naložením hmot na dopravní prostředek plochy do 500 m2 pruhu šířky do 0,5 m, tloušťky vrstvy 50 mm</t>
  </si>
  <si>
    <t>1401051351</t>
  </si>
  <si>
    <t>https://podminky.urs.cz/item/CS_URS_2025_02/113154513</t>
  </si>
  <si>
    <t>8</t>
  </si>
  <si>
    <t>113154514</t>
  </si>
  <si>
    <t>Frézování živičného podkladu nebo krytu s naložením hmot na dopravní prostředek plochy do 500 m2 pruhu šířky do 0,5 m, tloušťky vrstvy 60 mm</t>
  </si>
  <si>
    <t>-187086170</t>
  </si>
  <si>
    <t>https://podminky.urs.cz/item/CS_URS_2025_02/113154514</t>
  </si>
  <si>
    <t>9</t>
  </si>
  <si>
    <t>113201111</t>
  </si>
  <si>
    <t>Vytrhání obrub s vybouráním lože, s přemístěním hmot na skládku na vzdálenost do 3 m nebo s naložením na dopravní prostředek chodníkových ležatých</t>
  </si>
  <si>
    <t>m</t>
  </si>
  <si>
    <t>1285444226</t>
  </si>
  <si>
    <t>https://podminky.urs.cz/item/CS_URS_2025_02/113201111</t>
  </si>
  <si>
    <t>135+192</t>
  </si>
  <si>
    <t>10</t>
  </si>
  <si>
    <t>113201112</t>
  </si>
  <si>
    <t>Vytrhání obrub s vybouráním lože, s přemístěním hmot na skládku na vzdálenost do 3 m nebo s naložením na dopravní prostředek silničních ležatých</t>
  </si>
  <si>
    <t>-1945221502</t>
  </si>
  <si>
    <t>https://podminky.urs.cz/item/CS_URS_2025_02/113201112</t>
  </si>
  <si>
    <t>135</t>
  </si>
  <si>
    <t>11</t>
  </si>
  <si>
    <t>121151123</t>
  </si>
  <si>
    <t>Sejmutí ornice strojně při souvislé ploše přes 500 m2, tl. vrstvy do 200 mm</t>
  </si>
  <si>
    <t>-152216860</t>
  </si>
  <si>
    <t>https://podminky.urs.cz/item/CS_URS_2025_02/121151123</t>
  </si>
  <si>
    <t>122251106</t>
  </si>
  <si>
    <t>Odkopávky a prokopávky nezapažené strojně v hornině třídy těžitelnosti I skupiny 3 přes 1 000 do 5 000 m3</t>
  </si>
  <si>
    <t>m3</t>
  </si>
  <si>
    <t>2080739817</t>
  </si>
  <si>
    <t>https://podminky.urs.cz/item/CS_URS_2025_02/122251106</t>
  </si>
  <si>
    <t>chodníky</t>
  </si>
  <si>
    <t>840,1*0,3</t>
  </si>
  <si>
    <t>vozovka</t>
  </si>
  <si>
    <t>2964,5*0,5</t>
  </si>
  <si>
    <t>Součet</t>
  </si>
  <si>
    <t>13</t>
  </si>
  <si>
    <t>131213701</t>
  </si>
  <si>
    <t>Hloubení nezapažených jam ručně s urovnáním dna do předepsaného profilu a spádu v hornině třídy těžitelnosti I skupiny 3 soudržných</t>
  </si>
  <si>
    <t>-112657368</t>
  </si>
  <si>
    <t>https://podminky.urs.cz/item/CS_URS_2025_02/131213701</t>
  </si>
  <si>
    <t>základ dopravní značky</t>
  </si>
  <si>
    <t>0,8*0,75*0,75*3</t>
  </si>
  <si>
    <t>14</t>
  </si>
  <si>
    <t>131251102</t>
  </si>
  <si>
    <t>Hloubení nezapažených jam a zářezů strojně s urovnáním dna do předepsaného profilu a spádu v hornině třídy těžitelnosti I skupiny 3 přes 20 do 50 m3</t>
  </si>
  <si>
    <t>-1963151933</t>
  </si>
  <si>
    <t>https://podminky.urs.cz/item/CS_URS_2025_02/131251102</t>
  </si>
  <si>
    <t>kontejnery</t>
  </si>
  <si>
    <t>2,3*7*1,6</t>
  </si>
  <si>
    <t>15</t>
  </si>
  <si>
    <t>132251103</t>
  </si>
  <si>
    <t>Hloubení nezapažených rýh šířky do 800 mm strojně s urovnáním dna do předepsaného profilu a spádu v hornině třídy těžitelnosti I skupiny 3 přes 50 do 100 m3</t>
  </si>
  <si>
    <t>1855282747</t>
  </si>
  <si>
    <t>https://podminky.urs.cz/item/CS_URS_2025_02/132251103</t>
  </si>
  <si>
    <t>Drenáž</t>
  </si>
  <si>
    <t>362*0,4*0,5</t>
  </si>
  <si>
    <t>16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</si>
  <si>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</si>
  <si>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</si>
  <si>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-1777199902</t>
  </si>
  <si>
    <t>https://podminky.urs.cz/item/CS_URS_2025_02/162751117</t>
  </si>
  <si>
    <t>1436*0,2</t>
  </si>
  <si>
    <t>1734,28</t>
  </si>
  <si>
    <t>1,35</t>
  </si>
  <si>
    <t>25,76</t>
  </si>
  <si>
    <t>42,4</t>
  </si>
  <si>
    <t>-63</t>
  </si>
  <si>
    <t>17</t>
  </si>
  <si>
    <t>162751119</t>
  </si>
  <si>
    <t xml:space="preserve"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</t>
  </si>
  <si>
    <t>-36983089</t>
  </si>
  <si>
    <t>https://podminky.urs.cz/item/CS_URS_2025_02/162751119</t>
  </si>
  <si>
    <t>2027,99*15</t>
  </si>
  <si>
    <t>18</t>
  </si>
  <si>
    <t>167151111</t>
  </si>
  <si>
    <t>Nakládání, skládání a překládání neulehlého výkopku nebo sypaniny strojně nakládání, množství přes 100 m3, z hornin třídy těžitelnosti I, skupiny 1 až 3</t>
  </si>
  <si>
    <t>1648100610</t>
  </si>
  <si>
    <t>https://podminky.urs.cz/item/CS_URS_2025_02/167151111</t>
  </si>
  <si>
    <t>19</t>
  </si>
  <si>
    <t>171151112</t>
  </si>
  <si>
    <t>Uložení sypanin do násypů strojně s rozprostřením sypaniny ve vrstvách a s hrubým urovnáním zhutněných z hornin nesoudržných kamenitých</t>
  </si>
  <si>
    <t>317082105</t>
  </si>
  <si>
    <t>https://podminky.urs.cz/item/CS_URS_2025_02/171151112</t>
  </si>
  <si>
    <t>hutněný násyp (použítí vhodné zeminy z výkopu)</t>
  </si>
  <si>
    <t>15,5</t>
  </si>
  <si>
    <t>zásyp zeminou za obrubníkem (použítí vhodné zeminy z výkopu)</t>
  </si>
  <si>
    <t>47,5</t>
  </si>
  <si>
    <t>20</t>
  </si>
  <si>
    <t>171201231</t>
  </si>
  <si>
    <t>Poplatek za uložení stavebního odpadu na recyklační skládce (skládkovné) zeminy a kamení zatříděného do Katalogu odpadů pod kódem 17 05 04</t>
  </si>
  <si>
    <t>t</t>
  </si>
  <si>
    <t>2047834189</t>
  </si>
  <si>
    <t>https://podminky.urs.cz/item/CS_URS_2025_02/171201231</t>
  </si>
  <si>
    <t>2027,99*1,8</t>
  </si>
  <si>
    <t>171251201</t>
  </si>
  <si>
    <t>Uložení sypaniny na skládky nebo meziskládky bez hutnění s upravením uložené sypaniny do předepsaného tvaru</t>
  </si>
  <si>
    <t>2008629425</t>
  </si>
  <si>
    <t>https://podminky.urs.cz/item/CS_URS_2025_02/171251201</t>
  </si>
  <si>
    <t>2027,99</t>
  </si>
  <si>
    <t>22</t>
  </si>
  <si>
    <t>175111201</t>
  </si>
  <si>
    <t>Obsypání objektů nad přilehlým původním terénem ručně sypaninou z vhodných hornin třídy těžitelnosti I a II, skupiny 1 až 4 nebo materiálem uloženým ve vzdálenosti do 3 m od vnějšího kraje objektu pro jakoukoliv míru zhutnění bez prohození sypaniny</t>
  </si>
  <si>
    <t>-1956487793</t>
  </si>
  <si>
    <t>https://podminky.urs.cz/item/CS_URS_2025_02/175111201</t>
  </si>
  <si>
    <t>obsypání kontejnerů</t>
  </si>
  <si>
    <t>(7+7+2,35+2,35)*0,4*1,6</t>
  </si>
  <si>
    <t>23</t>
  </si>
  <si>
    <t>M</t>
  </si>
  <si>
    <t>58337344</t>
  </si>
  <si>
    <t>štěrkopísek frakce 0/32</t>
  </si>
  <si>
    <t>155640314</t>
  </si>
  <si>
    <t>11,968*2 'Přepočtené koeficientem množství</t>
  </si>
  <si>
    <t>24</t>
  </si>
  <si>
    <t>181411131</t>
  </si>
  <si>
    <t>Založení trávníku na půdě předem připravené plochy do 1000 m2 výsevem včetně utažení parkového v rovině nebo na svahu do 1:5</t>
  </si>
  <si>
    <t>-2106116769</t>
  </si>
  <si>
    <t>https://podminky.urs.cz/item/CS_URS_2025_02/181411131</t>
  </si>
  <si>
    <t>652</t>
  </si>
  <si>
    <t>25</t>
  </si>
  <si>
    <t>00572410</t>
  </si>
  <si>
    <t>osivo směs travní parková</t>
  </si>
  <si>
    <t>kg</t>
  </si>
  <si>
    <t>1154255158</t>
  </si>
  <si>
    <t>652*0,02 'Přepočtené koeficientem množství</t>
  </si>
  <si>
    <t>26</t>
  </si>
  <si>
    <t>181152302</t>
  </si>
  <si>
    <t>Úprava pláně na stavbách silnic a dálnic strojně v zářezech mimo skalních se zhutněním</t>
  </si>
  <si>
    <t>-2029500079</t>
  </si>
  <si>
    <t>https://podminky.urs.cz/item/CS_URS_2025_02/181152302</t>
  </si>
  <si>
    <t>součet zpevněných a upravených ploch - chodník, vjezd, vozovka, parking</t>
  </si>
  <si>
    <t>3774,6</t>
  </si>
  <si>
    <t>27</t>
  </si>
  <si>
    <t>182151111</t>
  </si>
  <si>
    <t>Svahování trvalých svahů do projektovaných profilů strojně s potřebným přemístěním výkopku při svahování v zářezech v hornině třídy těžitelnosti I, skupiny 1 až 3</t>
  </si>
  <si>
    <t>1431063986</t>
  </si>
  <si>
    <t>https://podminky.urs.cz/item/CS_URS_2025_02/182151111</t>
  </si>
  <si>
    <t>28</t>
  </si>
  <si>
    <t>182303111</t>
  </si>
  <si>
    <t>Doplnění zeminy nebo substrátu na travnatých plochách tloušťky do 50 mm v rovině nebo na svahu do 1:5</t>
  </si>
  <si>
    <t>1057586483</t>
  </si>
  <si>
    <t>https://podminky.urs.cz/item/CS_URS_2025_02/182303111</t>
  </si>
  <si>
    <t>tl.150mm (50mm x 3)</t>
  </si>
  <si>
    <t>652*3</t>
  </si>
  <si>
    <t>29</t>
  </si>
  <si>
    <t>10364101</t>
  </si>
  <si>
    <t>zemina pro terénní úpravy - ornice</t>
  </si>
  <si>
    <t>-2004802761</t>
  </si>
  <si>
    <t>652*0,15*1,6</t>
  </si>
  <si>
    <t>1a</t>
  </si>
  <si>
    <t>Výsadba stromů</t>
  </si>
  <si>
    <t>30</t>
  </si>
  <si>
    <t>R1</t>
  </si>
  <si>
    <t>Vytyčení výsadeb stromů</t>
  </si>
  <si>
    <t>ks</t>
  </si>
  <si>
    <t>384563500</t>
  </si>
  <si>
    <t>31</t>
  </si>
  <si>
    <t>183 10-1221</t>
  </si>
  <si>
    <t>Hloubení jamek pro vysazování rostlin v zemině 1 až 4 s výměnou půdy na 50 % v rovině nebo na svahu do 1:5, objemu přes 0,40 m3 do 1,00 m3</t>
  </si>
  <si>
    <t>424614490</t>
  </si>
  <si>
    <t>32</t>
  </si>
  <si>
    <t>184 10-2114</t>
  </si>
  <si>
    <t>Výsadba dřeviny s balem do předem vyhloubené jamky se zalitím v rovině nebo ve svahu 1:5 při průměru balu přes 400 do 500 mm</t>
  </si>
  <si>
    <t>-492128282</t>
  </si>
  <si>
    <t>33</t>
  </si>
  <si>
    <t>M111</t>
  </si>
  <si>
    <t>Crataegus laevigata 'Paul's Scarlet', hloh obecný, výsadbová velikost 12-14</t>
  </si>
  <si>
    <t>kus</t>
  </si>
  <si>
    <t>-11729991</t>
  </si>
  <si>
    <t>34</t>
  </si>
  <si>
    <t>185 85-1121</t>
  </si>
  <si>
    <t>Dovoz vody pro zálivku rostlin na vzdálenost do 1000 m</t>
  </si>
  <si>
    <t>2014186726</t>
  </si>
  <si>
    <t>https://podminky.urs.cz/item/CS_URS_2025_02/185 85-1121</t>
  </si>
  <si>
    <t>35</t>
  </si>
  <si>
    <t>R3</t>
  </si>
  <si>
    <t>Pěstební substrát 0,5 m3 / 1 ks, včetně ceny dopravy materiálu</t>
  </si>
  <si>
    <t>-292925366</t>
  </si>
  <si>
    <t>36</t>
  </si>
  <si>
    <t>R4</t>
  </si>
  <si>
    <t>Hnojení tabletovým hnojivem s obsahem ureaformu hořčíku a stopových prvků (5 ks tablet / strom), vč. ceny dopravy materiálu a aplikace</t>
  </si>
  <si>
    <t>-1462928164</t>
  </si>
  <si>
    <t>37</t>
  </si>
  <si>
    <t>R5</t>
  </si>
  <si>
    <t>Absorbční prostředek - práškový koncentrát v dávce 100 g ke každému stromu, včetně dopravy a aplikace</t>
  </si>
  <si>
    <t>-1314134093</t>
  </si>
  <si>
    <t>38</t>
  </si>
  <si>
    <t>184 21-5132</t>
  </si>
  <si>
    <t>Ukotvení dřeviny třemi kůly, délky přes 1 do 2 m průměru do 100 mm</t>
  </si>
  <si>
    <t>957010256</t>
  </si>
  <si>
    <t>39</t>
  </si>
  <si>
    <t>R6</t>
  </si>
  <si>
    <t>Dodání kůlů délky 2500 mm, průměru 60 mm (3 ks k jedné dřevině), vč. ceny dopravy materiálu</t>
  </si>
  <si>
    <t>579571598</t>
  </si>
  <si>
    <t>40</t>
  </si>
  <si>
    <t>R7</t>
  </si>
  <si>
    <t>Dodání příčníků délky 500 mm, průměru 60 mm (3 ks k jedné dřevině), vč. ceny dopravy materiálu</t>
  </si>
  <si>
    <t>-159866355</t>
  </si>
  <si>
    <t>41</t>
  </si>
  <si>
    <t>R9</t>
  </si>
  <si>
    <t>Dodání úvazku (3 ks k jedné dřevině) , vč. ceny dopravy materiálu</t>
  </si>
  <si>
    <t>-1199009</t>
  </si>
  <si>
    <t>42</t>
  </si>
  <si>
    <t>184 50-1141</t>
  </si>
  <si>
    <t>Zhotovení obalu kmene z rákosové nebo kokosové rohože v jedné vrstvě v rovině nebo na svahu do 1:5</t>
  </si>
  <si>
    <t>796425104</t>
  </si>
  <si>
    <t>43</t>
  </si>
  <si>
    <t>R9.1</t>
  </si>
  <si>
    <t>Dodávka kokosové nebo rákosové rohože na zhotovení obalu kmene, vč. ceny dopravy materiálu</t>
  </si>
  <si>
    <t>-1689259960</t>
  </si>
  <si>
    <t>44</t>
  </si>
  <si>
    <t>184 21-5412</t>
  </si>
  <si>
    <t>Zhotovení závlahové mísy u soliterních dřevin v rovině nebo na svahu do 1:5, o průměru mísy přes 0,5 do 1 m</t>
  </si>
  <si>
    <t>1084420832</t>
  </si>
  <si>
    <t>45</t>
  </si>
  <si>
    <t>R10</t>
  </si>
  <si>
    <t>Dodávka mulčovací kůry tl. vrstvy 0,1 m, vč. dopravy</t>
  </si>
  <si>
    <t>887069916</t>
  </si>
  <si>
    <t>46</t>
  </si>
  <si>
    <t>R2</t>
  </si>
  <si>
    <t>Povýsadbový řez vysazených stromů vč. Likvidace odpadu</t>
  </si>
  <si>
    <t>689285274</t>
  </si>
  <si>
    <t>47</t>
  </si>
  <si>
    <t>184 80-1121</t>
  </si>
  <si>
    <t>Ošetření vysazených dřevin solitérních v rovině nebo na svahu do 1:5</t>
  </si>
  <si>
    <t>-1084976085</t>
  </si>
  <si>
    <t>48</t>
  </si>
  <si>
    <t>998 23-1311</t>
  </si>
  <si>
    <t>Přesun hmot pro sadovnické a krajinářské účely - strojně dopravní vzdálenost do 5000 m</t>
  </si>
  <si>
    <t>1450603435</t>
  </si>
  <si>
    <t>Zakládání</t>
  </si>
  <si>
    <t>49</t>
  </si>
  <si>
    <t>212752411</t>
  </si>
  <si>
    <t>Trativody z drenážních trubek pro liniové stavby a komunikace se zřízením štěrkového lože pod trubky a s jejich obsypem v otevřeném výkopu trubka korugovaná sendvičová PE-HD SN 8 perforace 220° DN 100</t>
  </si>
  <si>
    <t>666601311</t>
  </si>
  <si>
    <t>https://podminky.urs.cz/item/CS_URS_2025_02/212752411</t>
  </si>
  <si>
    <t>273313611</t>
  </si>
  <si>
    <t>Základy z betonu prostého desky z betonu kamenem neprokládaného tř. C 16/20</t>
  </si>
  <si>
    <t>-1985074561</t>
  </si>
  <si>
    <t>https://podminky.urs.cz/item/CS_URS_2025_02/273313611</t>
  </si>
  <si>
    <t>zákl pod kontejnery</t>
  </si>
  <si>
    <t>2,35*7*0,15</t>
  </si>
  <si>
    <t>Komunikace pozemní</t>
  </si>
  <si>
    <t>51</t>
  </si>
  <si>
    <t>561051121</t>
  </si>
  <si>
    <t>Zřízení podkladu ze zeminy upravené hydraulickými pojivy vápnem, cementem nebo směsnými pojivy (materiál ve specifikaci) s rozprostřením, promísením, vlhčením, zhutněním a ošetřením vodou plochy přes 1 000 do 5 000 m2, tloušťka po zhutnění přes 300 do 350</t>
  </si>
  <si>
    <t>-1199659450</t>
  </si>
  <si>
    <t>https://podminky.urs.cz/item/CS_URS_2025_02/561051121</t>
  </si>
  <si>
    <t>komunikace - asfalt</t>
  </si>
  <si>
    <t>1801</t>
  </si>
  <si>
    <t>52</t>
  </si>
  <si>
    <t>58522150</t>
  </si>
  <si>
    <t>cement portlandský směsný CEM II 32,5MPa</t>
  </si>
  <si>
    <t>-427645830</t>
  </si>
  <si>
    <t>předpoklad 120 kg/m3</t>
  </si>
  <si>
    <t>1801*0,35*0,12</t>
  </si>
  <si>
    <t>53</t>
  </si>
  <si>
    <t>58591003</t>
  </si>
  <si>
    <t>pojivo hydraulické pro stabilizaci zeminy 70% vápna</t>
  </si>
  <si>
    <t>-137895574</t>
  </si>
  <si>
    <t>předpoklad 2 kg/m3</t>
  </si>
  <si>
    <t>1801*0,35*0,002</t>
  </si>
  <si>
    <t>54</t>
  </si>
  <si>
    <t>564851111</t>
  </si>
  <si>
    <t>Podklad ze štěrkodrti ŠD s rozprostřením a zhutněním plochy přes 100 m2, po zhutnění tl. 150 mm</t>
  </si>
  <si>
    <t>-250718479</t>
  </si>
  <si>
    <t>https://podminky.urs.cz/item/CS_URS_2025_02/564851111</t>
  </si>
  <si>
    <t>vozovka - parkovací stání</t>
  </si>
  <si>
    <t xml:space="preserve">ŠD 32/63 + ŠD 8/32 </t>
  </si>
  <si>
    <t>277*2</t>
  </si>
  <si>
    <t>vozovka - vjezdy, zpomalovací prahy</t>
  </si>
  <si>
    <t>ŠD 0/32</t>
  </si>
  <si>
    <t>248+332+35</t>
  </si>
  <si>
    <t>přesah spodní podkladní vrsty vozovek pod krajními obrubníky</t>
  </si>
  <si>
    <t>ŠD 0/63</t>
  </si>
  <si>
    <t>241,5</t>
  </si>
  <si>
    <t>55</t>
  </si>
  <si>
    <t>564861011</t>
  </si>
  <si>
    <t>Podklad ze štěrkodrti ŠD s rozprostřením a zhutněním plochy jednotlivě do 100 m2, po zhutnění tl. 200 mm</t>
  </si>
  <si>
    <t>-776045460</t>
  </si>
  <si>
    <t>https://podminky.urs.cz/item/CS_URS_2025_02/564861011</t>
  </si>
  <si>
    <t>nezpevněná vozovka tl. 300mm</t>
  </si>
  <si>
    <t>56</t>
  </si>
  <si>
    <t>564861111</t>
  </si>
  <si>
    <t>Podklad ze štěrkodrti ŠD s rozprostřením a zhutněním plochy přes 100 m2, po zhutnění tl. 200 mm</t>
  </si>
  <si>
    <t>1416706557</t>
  </si>
  <si>
    <t>https://podminky.urs.cz/item/CS_URS_2025_02/564861111</t>
  </si>
  <si>
    <t>chodník - dlažba</t>
  </si>
  <si>
    <t>773+67,1</t>
  </si>
  <si>
    <t>57</t>
  </si>
  <si>
    <t>564930512</t>
  </si>
  <si>
    <t>Podklad nebo podsyp z R-materiálu s rozprostřením a zhutněním plochy jednotlivě do 100 m2, po zhutnění tl. 100 mm</t>
  </si>
  <si>
    <t>-1194279182</t>
  </si>
  <si>
    <t>https://podminky.urs.cz/item/CS_URS_2025_02/564930512</t>
  </si>
  <si>
    <t>58</t>
  </si>
  <si>
    <t>565135101</t>
  </si>
  <si>
    <t>Asfaltový beton vrstva podkladní ACP 16 z nemodifikovaného asfaltu s rozprostřením a zhutněním ACP 16 S v pruhu šířky do 1,5 m, po zhutnění tl. 50 mm</t>
  </si>
  <si>
    <t>-1873989468</t>
  </si>
  <si>
    <t>https://podminky.urs.cz/item/CS_URS_2025_02/565135101</t>
  </si>
  <si>
    <t>doplnění asfaltového souvrství</t>
  </si>
  <si>
    <t>113</t>
  </si>
  <si>
    <t>59</t>
  </si>
  <si>
    <t>573211106</t>
  </si>
  <si>
    <t>Postřik spojovací PS bez posypu kamenivem z asfaltu silničního, v množství 0,20 kg/m2</t>
  </si>
  <si>
    <t>1722344384</t>
  </si>
  <si>
    <t>https://podminky.urs.cz/item/CS_URS_2025_02/573211106</t>
  </si>
  <si>
    <t>113*2</t>
  </si>
  <si>
    <t>60</t>
  </si>
  <si>
    <t>573231106</t>
  </si>
  <si>
    <t>Postřik spojovací PS bez posypu kamenivem ze silniční emulze, v množství 0,30 kg/m2</t>
  </si>
  <si>
    <t>1890536394</t>
  </si>
  <si>
    <t>https://podminky.urs.cz/item/CS_URS_2025_02/573231106</t>
  </si>
  <si>
    <t>61</t>
  </si>
  <si>
    <t>577134031</t>
  </si>
  <si>
    <t>Asfaltový beton vrstva obrusná ACO 11 z modifikovaného asfaltu s rozprostřením a se zhutněním ACO 11+ v pruhu šířky do 1,5 m, po zhutnění tl. 40 mm</t>
  </si>
  <si>
    <t>1975042537</t>
  </si>
  <si>
    <t>https://podminky.urs.cz/item/CS_URS_2025_02/577134031</t>
  </si>
  <si>
    <t>62</t>
  </si>
  <si>
    <t>577154141</t>
  </si>
  <si>
    <t>Asfaltový beton vrstva obrusná ACO 11 z modifikovaného asfaltu s rozprostřením a se zhutněním ACO 11+ v pruhu šířky přes 3 m, po zhutnění tl. 60 mm</t>
  </si>
  <si>
    <t>-1669849197</t>
  </si>
  <si>
    <t>https://podminky.urs.cz/item/CS_URS_2025_02/577154141</t>
  </si>
  <si>
    <t>63</t>
  </si>
  <si>
    <t>591241111</t>
  </si>
  <si>
    <t>Kladení dlažby z kostek s provedením lože do tl. 50 mm, s vyplněním spár, s dvojím beraněním a se smetením přebytečného materiálu na krajnici drobných z kamene, do lože z cementové malty</t>
  </si>
  <si>
    <t>-938588619</t>
  </si>
  <si>
    <t>https://podminky.urs.cz/item/CS_URS_2025_02/591241111</t>
  </si>
  <si>
    <t>dlažba z lomového kamene (zpevnění příkopu)</t>
  </si>
  <si>
    <t>5,6</t>
  </si>
  <si>
    <t>64</t>
  </si>
  <si>
    <t>58381011</t>
  </si>
  <si>
    <t>kostka řezanoštípaná dlažební žula 8x8x6cm</t>
  </si>
  <si>
    <t>-1972499419</t>
  </si>
  <si>
    <t>5,6*1,02 'Přepočtené koeficientem množství</t>
  </si>
  <si>
    <t>65</t>
  </si>
  <si>
    <t>596211113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</si>
  <si>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</t>
  </si>
  <si>
    <t>662414136</t>
  </si>
  <si>
    <t>https://podminky.urs.cz/item/CS_URS_2025_02/596211113</t>
  </si>
  <si>
    <t>66</t>
  </si>
  <si>
    <t>59245018</t>
  </si>
  <si>
    <t>dlažba skladebná betonová 200x100mm tl 60mm přírodní</t>
  </si>
  <si>
    <t>-1645400945</t>
  </si>
  <si>
    <t>773*1,01 'Přepočtené koeficientem množství</t>
  </si>
  <si>
    <t>67</t>
  </si>
  <si>
    <t>59245006</t>
  </si>
  <si>
    <t>dlažba pro nevidomé betonová 200x100mm tl 60mm barevná</t>
  </si>
  <si>
    <t>84463688</t>
  </si>
  <si>
    <t>67,1*1,01 'Přepočtené koeficientem množství</t>
  </si>
  <si>
    <t>68</t>
  </si>
  <si>
    <t>596212212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</si>
  <si>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</t>
  </si>
  <si>
    <t>1884357887</t>
  </si>
  <si>
    <t>https://podminky.urs.cz/item/CS_URS_2025_02/596212212</t>
  </si>
  <si>
    <t>69</t>
  </si>
  <si>
    <t>59245020</t>
  </si>
  <si>
    <t>dlažba skladebná betonová 200x100mm tl 80mm přírodní</t>
  </si>
  <si>
    <t>-599254199</t>
  </si>
  <si>
    <t>580*1,02 'Přepočtené koeficientem množství</t>
  </si>
  <si>
    <t>70</t>
  </si>
  <si>
    <t>59245226</t>
  </si>
  <si>
    <t>dlažba pro nevidomé betonová 200x100mm tl 80mm barevná</t>
  </si>
  <si>
    <t>-124895193</t>
  </si>
  <si>
    <t>35*1,02 'Přepočtené koeficientem množství</t>
  </si>
  <si>
    <t>71</t>
  </si>
  <si>
    <t>596412212</t>
  </si>
  <si>
    <t>Kladení dlažby z betonových vegetačních dlaždic pozemních komunikací s ložem z kameniva těženého nebo drceného tl. do 50 mm, s vyplněním spár a vegetačních otvorů, s hutněním vibrováním velikosti dlaždic do 0,09 m2 tl. 100 mm, bez rozlišení skupiny, pro p</t>
  </si>
  <si>
    <t>-1880835384</t>
  </si>
  <si>
    <t>https://podminky.urs.cz/item/CS_URS_2025_02/596412212</t>
  </si>
  <si>
    <t>277</t>
  </si>
  <si>
    <t>72</t>
  </si>
  <si>
    <t>M45036</t>
  </si>
  <si>
    <t>dlažba plošná vegetační betonová 140x210mm tl 80 mm, s distančními nálisky 30mm</t>
  </si>
  <si>
    <t>-1865249966</t>
  </si>
  <si>
    <t>277*1,02 'Přepočtené koeficientem množství</t>
  </si>
  <si>
    <t>Ostatní konstrukce a práce, bourání</t>
  </si>
  <si>
    <t>73</t>
  </si>
  <si>
    <t>914111111</t>
  </si>
  <si>
    <t>Montáž svislé dopravní značky základní velikosti do 1 m2 objímkami na sloupky nebo konzoly</t>
  </si>
  <si>
    <t>1379312449</t>
  </si>
  <si>
    <t>https://podminky.urs.cz/item/CS_URS_2025_02/914111111</t>
  </si>
  <si>
    <t>nové SDZ</t>
  </si>
  <si>
    <t>Přesun SDZ</t>
  </si>
  <si>
    <t>74</t>
  </si>
  <si>
    <t>40445620</t>
  </si>
  <si>
    <t>zákazové, příkazové dopravní značky B1-B34, C1-15 700mm</t>
  </si>
  <si>
    <t>1612795032</t>
  </si>
  <si>
    <t>75</t>
  </si>
  <si>
    <t>40445650</t>
  </si>
  <si>
    <t>dodatkové tabulky E7, E12, E13 500x300mm</t>
  </si>
  <si>
    <t>-1640659492</t>
  </si>
  <si>
    <t>76</t>
  </si>
  <si>
    <t>40445600</t>
  </si>
  <si>
    <t>výstražné dopravní značky A1-A30, A33, A34 700mm</t>
  </si>
  <si>
    <t>1492732465</t>
  </si>
  <si>
    <t>77</t>
  </si>
  <si>
    <t>914511111</t>
  </si>
  <si>
    <t>Montáž sloupku dopravních značek délky do 3,5 m do betonového základu</t>
  </si>
  <si>
    <t>1744149857</t>
  </si>
  <si>
    <t>https://podminky.urs.cz/item/CS_URS_2025_02/914511111</t>
  </si>
  <si>
    <t>78</t>
  </si>
  <si>
    <t>40445225</t>
  </si>
  <si>
    <t>sloupek pro dopravní značku Zn D 60mm v 3,5m</t>
  </si>
  <si>
    <t>-779190679</t>
  </si>
  <si>
    <t>79</t>
  </si>
  <si>
    <t>915221122</t>
  </si>
  <si>
    <t>Vodorovné dopravní značení stříkaným plastem vodící čára bílá šířky 250 mm přerušovaná retroreflexní</t>
  </si>
  <si>
    <t>-1213151898</t>
  </si>
  <si>
    <t>https://podminky.urs.cz/item/CS_URS_2025_02/915221122</t>
  </si>
  <si>
    <t>V7b</t>
  </si>
  <si>
    <t>80</t>
  </si>
  <si>
    <t>915611111</t>
  </si>
  <si>
    <t>Předznačení pro vodorovné značení stříkané barvou nebo prováděné z nátěrových hmot liniové dělicí čáry, vodicí proužky</t>
  </si>
  <si>
    <t>-958609513</t>
  </si>
  <si>
    <t>https://podminky.urs.cz/item/CS_URS_2025_02/915611111</t>
  </si>
  <si>
    <t>81</t>
  </si>
  <si>
    <t>916131213X</t>
  </si>
  <si>
    <t>Osazení silničního obrubníku betonového se zřízením lože, s vyplněním a zatřením spár cementovou maltou stojatého s boční opěrou z betonu prostého C35/45 XF4, do lože z betonu prostého</t>
  </si>
  <si>
    <t>-2096885538</t>
  </si>
  <si>
    <t>BO 15/25</t>
  </si>
  <si>
    <t>607</t>
  </si>
  <si>
    <t>BO 15/25 R1</t>
  </si>
  <si>
    <t>BO 15/15</t>
  </si>
  <si>
    <t>122</t>
  </si>
  <si>
    <t>BO 150/150-250</t>
  </si>
  <si>
    <t>22+22</t>
  </si>
  <si>
    <t>BO 10/25</t>
  </si>
  <si>
    <t>239</t>
  </si>
  <si>
    <t>82</t>
  </si>
  <si>
    <t>59217072</t>
  </si>
  <si>
    <t>obrubník silniční betonový 1000x100x250mm</t>
  </si>
  <si>
    <t>-364882567</t>
  </si>
  <si>
    <t>239*1,04 'Přepočtené koeficientem množství</t>
  </si>
  <si>
    <t>83</t>
  </si>
  <si>
    <t>59217032</t>
  </si>
  <si>
    <t>obrubník silniční betonový nájezdový 1000x150x150mm</t>
  </si>
  <si>
    <t>365939384</t>
  </si>
  <si>
    <t>122*1,04 'Přepočtené koeficientem množství</t>
  </si>
  <si>
    <t>84</t>
  </si>
  <si>
    <t>59217031</t>
  </si>
  <si>
    <t>obrubník silniční betonový 1000x150x250mm</t>
  </si>
  <si>
    <t>1110044102</t>
  </si>
  <si>
    <t>607*1,04 'Přepočtené koeficientem množství</t>
  </si>
  <si>
    <t>85</t>
  </si>
  <si>
    <t>59217030</t>
  </si>
  <si>
    <t>obrubník silniční betonový přechodový 1000x150x150-250mm</t>
  </si>
  <si>
    <t>713694276</t>
  </si>
  <si>
    <t>44*1,04 'Přepočtené koeficientem množství</t>
  </si>
  <si>
    <t>86</t>
  </si>
  <si>
    <t>59217075</t>
  </si>
  <si>
    <t>obrubník silniční obloukový betonový R 1-16m 300x300mm</t>
  </si>
  <si>
    <t>320291617</t>
  </si>
  <si>
    <t>32*1,04 'Přepočtené koeficientem množství</t>
  </si>
  <si>
    <t>87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</si>
  <si>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</si>
  <si>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</si>
  <si>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-1559199343</t>
  </si>
  <si>
    <t>https://podminky.urs.cz/item/CS_URS_2025_02/916231213</t>
  </si>
  <si>
    <t>BO 8/25</t>
  </si>
  <si>
    <t>230</t>
  </si>
  <si>
    <t>88</t>
  </si>
  <si>
    <t>59217016</t>
  </si>
  <si>
    <t>obrubník betonový chodníkový 1000x80x250mm</t>
  </si>
  <si>
    <t>31411563</t>
  </si>
  <si>
    <t>230*1,02 'Přepočtené koeficientem množství</t>
  </si>
  <si>
    <t>89</t>
  </si>
  <si>
    <t>916782111</t>
  </si>
  <si>
    <t>Montáž zpomalovacího polštáře kulatého</t>
  </si>
  <si>
    <t>-533839354</t>
  </si>
  <si>
    <t>https://podminky.urs.cz/item/CS_URS_2025_02/916782111</t>
  </si>
  <si>
    <t>90</t>
  </si>
  <si>
    <t>56288873</t>
  </si>
  <si>
    <t>polštář zpomalovací malý kruhový v 52,6mm D 425mm</t>
  </si>
  <si>
    <t>503508773</t>
  </si>
  <si>
    <t>91</t>
  </si>
  <si>
    <t>916991121</t>
  </si>
  <si>
    <t>Lože pod obrubníky, krajníky nebo obruby z dlažebních kostek z betonu prostého</t>
  </si>
  <si>
    <t>-443454301</t>
  </si>
  <si>
    <t>https://podminky.urs.cz/item/CS_URS_2025_02/916991121</t>
  </si>
  <si>
    <t>101,3</t>
  </si>
  <si>
    <t>92</t>
  </si>
  <si>
    <t>919122132</t>
  </si>
  <si>
    <t>Utěsnění dilatačních spár zálivkou za tepla v cementobetonovém nebo živičném krytu včetně adhezního nátěru s těsnicím profilem pod zálivkou, pro komůrky šířky 20 mm, hloubky 40 mm</t>
  </si>
  <si>
    <t>2088889424</t>
  </si>
  <si>
    <t>https://podminky.urs.cz/item/CS_URS_2025_02/919122132</t>
  </si>
  <si>
    <t>93</t>
  </si>
  <si>
    <t>919735113</t>
  </si>
  <si>
    <t>Řezání stávajícího živičného krytu nebo podkladu hloubky přes 100 do 150 mm</t>
  </si>
  <si>
    <t>4108035</t>
  </si>
  <si>
    <t>https://podminky.urs.cz/item/CS_URS_2025_02/919735113</t>
  </si>
  <si>
    <t>94</t>
  </si>
  <si>
    <t>966006132</t>
  </si>
  <si>
    <t>Odstranění dopravních nebo orientačních značek se sloupkem s uložením hmot na vzdálenost do 20 m nebo s naložením na dopravní prostředek, se zásypem jam a jeho zhutněním s betonovou patkou</t>
  </si>
  <si>
    <t>-53482405</t>
  </si>
  <si>
    <t>https://podminky.urs.cz/item/CS_URS_2025_02/966006132</t>
  </si>
  <si>
    <t>95</t>
  </si>
  <si>
    <t>R9558</t>
  </si>
  <si>
    <t>M+D klasický kontejner dle PD</t>
  </si>
  <si>
    <t>263462714</t>
  </si>
  <si>
    <t>96</t>
  </si>
  <si>
    <t>R9592</t>
  </si>
  <si>
    <t>M+D polozapuštěný kontejner dle PD</t>
  </si>
  <si>
    <t>729243183</t>
  </si>
  <si>
    <t>P</t>
  </si>
  <si>
    <t>Poznámka k položce:_x000D_
1,60 x 1,60m x 2,60m, objem 5m³</t>
  </si>
  <si>
    <t>997</t>
  </si>
  <si>
    <t>Přesun sutě</t>
  </si>
  <si>
    <t>97</t>
  </si>
  <si>
    <t>997221571</t>
  </si>
  <si>
    <t>Vodorovná doprava vybouraných hmot bez naložení, ale se složením a s hrubým urovnáním na vzdálenost do 1 km</t>
  </si>
  <si>
    <t>1743654012</t>
  </si>
  <si>
    <t>https://podminky.urs.cz/item/CS_URS_2025_02/997221571</t>
  </si>
  <si>
    <t>2127,719</t>
  </si>
  <si>
    <t>suť z vybourané komunikace bude použita k recyklaci do podkladu nové vozovky</t>
  </si>
  <si>
    <t>-890,12</t>
  </si>
  <si>
    <t>-639,268</t>
  </si>
  <si>
    <t>98</t>
  </si>
  <si>
    <t>997221579</t>
  </si>
  <si>
    <t>Vodorovná doprava vybouraných hmot bez naložení, ale se složením a s hrubým urovnáním na vzdálenost Příplatek k ceně za každý další započatý 1 km přes 1 km</t>
  </si>
  <si>
    <t>2046133138</t>
  </si>
  <si>
    <t>https://podminky.urs.cz/item/CS_URS_2025_02/997221579</t>
  </si>
  <si>
    <t>598,331*24</t>
  </si>
  <si>
    <t>99</t>
  </si>
  <si>
    <t>997221612</t>
  </si>
  <si>
    <t>Nakládání na dopravní prostředky pro vodorovnou dopravu vybouraných hmot</t>
  </si>
  <si>
    <t>-1809594436</t>
  </si>
  <si>
    <t>https://podminky.urs.cz/item/CS_URS_2025_02/997221612</t>
  </si>
  <si>
    <t>598,331</t>
  </si>
  <si>
    <t>100</t>
  </si>
  <si>
    <t>997221861</t>
  </si>
  <si>
    <t>Poplatek za uložení stavebního odpadu na recyklační skládce (skládkovné) z prostého betonu zatříděného do Katalogu odpadů pod kódem 17 01 01</t>
  </si>
  <si>
    <t>-371774405</t>
  </si>
  <si>
    <t>https://podminky.urs.cz/item/CS_URS_2025_02/997221861</t>
  </si>
  <si>
    <t>169,26</t>
  </si>
  <si>
    <t>31,25</t>
  </si>
  <si>
    <t>75,21</t>
  </si>
  <si>
    <t>39,15</t>
  </si>
  <si>
    <t>0,082</t>
  </si>
  <si>
    <t>101</t>
  </si>
  <si>
    <t>997221873</t>
  </si>
  <si>
    <t>601678205</t>
  </si>
  <si>
    <t>https://podminky.urs.cz/item/CS_URS_2025_02/997221873</t>
  </si>
  <si>
    <t>188,79</t>
  </si>
  <si>
    <t>102</t>
  </si>
  <si>
    <t>997221875</t>
  </si>
  <si>
    <t>Poplatek za uložení stavebního odpadu na recyklační skládce (skládkovné) asfaltového bez obsahu dehtu zatříděného do Katalogu odpadů pod kódem 17 03 02</t>
  </si>
  <si>
    <t>184519387</t>
  </si>
  <si>
    <t>https://podminky.urs.cz/item/CS_URS_2025_02/997221875</t>
  </si>
  <si>
    <t>12,995</t>
  </si>
  <si>
    <t>15,594</t>
  </si>
  <si>
    <t>998</t>
  </si>
  <si>
    <t>Přesun hmot</t>
  </si>
  <si>
    <t>103</t>
  </si>
  <si>
    <t>998225111</t>
  </si>
  <si>
    <t>Přesun hmot pro komunikace s krytem z kameniva, monolitickým betonovým nebo živičným dopravní vzdálenost do 200 m jakékoliv délky objektu</t>
  </si>
  <si>
    <t>796515413</t>
  </si>
  <si>
    <t>https://podminky.urs.cz/item/CS_URS_2025_02/998225111</t>
  </si>
  <si>
    <t>PSV</t>
  </si>
  <si>
    <t>Práce a dodávky PSV</t>
  </si>
  <si>
    <t>711</t>
  </si>
  <si>
    <t>Izolace proti vodě, vlhkosti a plynům</t>
  </si>
  <si>
    <t>104</t>
  </si>
  <si>
    <t>711161274</t>
  </si>
  <si>
    <t>Provedení izolace proti zemní vlhkosti nopovou fólií na ploše svislé S výška nopu do 20 mm</t>
  </si>
  <si>
    <t>-500547424</t>
  </si>
  <si>
    <t>https://podminky.urs.cz/item/CS_URS_2025_02/711161274</t>
  </si>
  <si>
    <t>na fasádě a podezdívce stávajícího oplocení</t>
  </si>
  <si>
    <t>568,4*0,3</t>
  </si>
  <si>
    <t>105</t>
  </si>
  <si>
    <t>28323005</t>
  </si>
  <si>
    <t>fólie profilovaná (nopová) drenážní HDPE s výškou nopů 8mm</t>
  </si>
  <si>
    <t>1513413607</t>
  </si>
  <si>
    <t>170,52*1,221 'Přepočtené koeficientem množství</t>
  </si>
  <si>
    <t>106</t>
  </si>
  <si>
    <t>998711101</t>
  </si>
  <si>
    <t>Přesun hmot pro izolace proti vodě, vlhkosti a plynům stanovený z hmotnosti přesunovaného materiálu vodorovná dopravní vzdálenost do 50 m základní v objektech výšky do 6 m</t>
  </si>
  <si>
    <t>1652054771</t>
  </si>
  <si>
    <t>https://podminky.urs.cz/item/CS_URS_2025_02/998711101</t>
  </si>
  <si>
    <t>HZS</t>
  </si>
  <si>
    <t>Hodinové zúčtovací sazby</t>
  </si>
  <si>
    <t>107</t>
  </si>
  <si>
    <t>HZS1292</t>
  </si>
  <si>
    <t>Hodinové zúčtovací sazby profesí HSV zemní a pomocné práce stavební dělník</t>
  </si>
  <si>
    <t>hod</t>
  </si>
  <si>
    <t>512</t>
  </si>
  <si>
    <t>-516012600</t>
  </si>
  <si>
    <t>https://podminky.urs.cz/item/CS_URS_2025_02/HZS1292</t>
  </si>
  <si>
    <t>VRN</t>
  </si>
  <si>
    <t>Vedlejší rozpočtové náklady</t>
  </si>
  <si>
    <t>VRN1</t>
  </si>
  <si>
    <t>Průzkumné, geodetické a projektové práce</t>
  </si>
  <si>
    <t>108</t>
  </si>
  <si>
    <t>01210300015</t>
  </si>
  <si>
    <t>Vytyčení stávajících inženýrských sítí</t>
  </si>
  <si>
    <t>soubor</t>
  </si>
  <si>
    <t>1024</t>
  </si>
  <si>
    <t>-2019012749</t>
  </si>
  <si>
    <t>109</t>
  </si>
  <si>
    <t>012303000</t>
  </si>
  <si>
    <t>Geometrický plán</t>
  </si>
  <si>
    <t>nh</t>
  </si>
  <si>
    <t>-107075943</t>
  </si>
  <si>
    <t>HZS Geodet</t>
  </si>
  <si>
    <t>110</t>
  </si>
  <si>
    <t>013254000</t>
  </si>
  <si>
    <t>Dokumentace skutečného provedení stavby - 3x paré</t>
  </si>
  <si>
    <t>-2110188046</t>
  </si>
  <si>
    <t>HZS technik odborný</t>
  </si>
  <si>
    <t>111</t>
  </si>
  <si>
    <t>01543441</t>
  </si>
  <si>
    <t>Realizační dokumentace stavby</t>
  </si>
  <si>
    <t>168007641</t>
  </si>
  <si>
    <t>VRN3</t>
  </si>
  <si>
    <t>Zařízení staveniště</t>
  </si>
  <si>
    <t>112</t>
  </si>
  <si>
    <t>032903000</t>
  </si>
  <si>
    <t>Náklady na provoz a údržbu vybavení staveniště</t>
  </si>
  <si>
    <t>kpl</t>
  </si>
  <si>
    <t>710754484</t>
  </si>
  <si>
    <t>034103000</t>
  </si>
  <si>
    <t>Oplocení staveniště</t>
  </si>
  <si>
    <t>souhrn</t>
  </si>
  <si>
    <t>-1440048489</t>
  </si>
  <si>
    <t>114</t>
  </si>
  <si>
    <t>034303000</t>
  </si>
  <si>
    <t>Dopravní značení na staveništi</t>
  </si>
  <si>
    <t>-129349913</t>
  </si>
  <si>
    <t>ocenit DIO, včetně nákladů na následné rozmístění značek</t>
  </si>
  <si>
    <t>115</t>
  </si>
  <si>
    <t>034503000</t>
  </si>
  <si>
    <t>Informační tabule na staveništi</t>
  </si>
  <si>
    <t>-641099059</t>
  </si>
  <si>
    <t>VRN4</t>
  </si>
  <si>
    <t>Inženýrská činnost</t>
  </si>
  <si>
    <t>116</t>
  </si>
  <si>
    <t>043134000</t>
  </si>
  <si>
    <t>Zkoušky zatěžovací</t>
  </si>
  <si>
    <t>-1956864943</t>
  </si>
  <si>
    <t>SO 301 - Kanalizace a odvodnění</t>
  </si>
  <si>
    <t xml:space="preserve">    4 - Vodorovné konstrukce</t>
  </si>
  <si>
    <t xml:space="preserve">    8 - Trubní vedení</t>
  </si>
  <si>
    <t xml:space="preserve">    721 - Zdravotechnika - vnitřní kanalizace</t>
  </si>
  <si>
    <t>131251104</t>
  </si>
  <si>
    <t>Hloubení nezapažených jam a zářezů strojně s urovnáním dna do předepsaného profilu a spádu v hornině třídy těžitelnosti I skupiny 3 přes 100 do 500 m3</t>
  </si>
  <si>
    <t>-335248041</t>
  </si>
  <si>
    <t>https://podminky.urs.cz/item/CS_URS_2025_02/131251104</t>
  </si>
  <si>
    <t>šachty</t>
  </si>
  <si>
    <t>1,5*1,5*3*14</t>
  </si>
  <si>
    <t>1,5*1,5*1,5*11</t>
  </si>
  <si>
    <t>132254104</t>
  </si>
  <si>
    <t>Hloubení zapažených rýh šířky do 800 mm strojně s urovnáním dna do předepsaného profilu a spádu v hornině třídy těžitelnosti I skupiny 3 přes 100 m3</t>
  </si>
  <si>
    <t>694705251</t>
  </si>
  <si>
    <t>https://podminky.urs.cz/item/CS_URS_2025_02/132254104</t>
  </si>
  <si>
    <t>kanalizace - přípojky</t>
  </si>
  <si>
    <t>79,23*1,8*0,8</t>
  </si>
  <si>
    <t>132254205</t>
  </si>
  <si>
    <t>Hloubení zapažených rýh šířky přes 800 do 2 000 mm strojně s urovnáním dna do předepsaného profilu a spádu v hornině třídy těžitelnosti I skupiny 3 přes 500 do 1 000 m3</t>
  </si>
  <si>
    <t>59591559</t>
  </si>
  <si>
    <t>https://podminky.urs.cz/item/CS_URS_2025_02/132254205</t>
  </si>
  <si>
    <t>kanalizace</t>
  </si>
  <si>
    <t>367,6*2*1</t>
  </si>
  <si>
    <t>151811131</t>
  </si>
  <si>
    <t>Zřízení pažicích boxů pro pažení a rozepření stěn rýh podzemního vedení hloubka výkopu do 4 m, šířka do 1,2 m</t>
  </si>
  <si>
    <t>-388494073</t>
  </si>
  <si>
    <t>https://podminky.urs.cz/item/CS_URS_2025_02/151811131</t>
  </si>
  <si>
    <t>367,6*2*2</t>
  </si>
  <si>
    <t>79,23*1,8*2</t>
  </si>
  <si>
    <t>151811231</t>
  </si>
  <si>
    <t>Odstranění pažicích boxů pro pažení a rozepření stěn rýh podzemního vedení hloubka výkopu do 4 m, šířka do 1,2 m</t>
  </si>
  <si>
    <t>1907568627</t>
  </si>
  <si>
    <t>https://podminky.urs.cz/item/CS_URS_2025_02/151811231</t>
  </si>
  <si>
    <t>-1366074857</t>
  </si>
  <si>
    <t>131,625</t>
  </si>
  <si>
    <t>114,091</t>
  </si>
  <si>
    <t>735,2</t>
  </si>
  <si>
    <t>-462,04</t>
  </si>
  <si>
    <t>1008274764</t>
  </si>
  <si>
    <t>518,876*15</t>
  </si>
  <si>
    <t>-2052918132</t>
  </si>
  <si>
    <t>518,876</t>
  </si>
  <si>
    <t>-1523437696</t>
  </si>
  <si>
    <t>518,876*1,8</t>
  </si>
  <si>
    <t>159849546</t>
  </si>
  <si>
    <t>174101101</t>
  </si>
  <si>
    <t>Zásyp sypaninou z jakékoliv horniny strojně s uložením výkopku ve vrstvách se zhutněním jam, šachet, rýh nebo kolem objektů v těchto vykopávkách</t>
  </si>
  <si>
    <t>-108221827</t>
  </si>
  <si>
    <t>https://podminky.urs.cz/item/CS_URS_2025_02/174101101</t>
  </si>
  <si>
    <t>zásyp rýh (zemina použita z výkopku)</t>
  </si>
  <si>
    <t>-322,603</t>
  </si>
  <si>
    <t>-64,648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</si>
  <si>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</si>
  <si>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</si>
  <si>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-1855133671</t>
  </si>
  <si>
    <t>https://podminky.urs.cz/item/CS_URS_2025_02/175151101</t>
  </si>
  <si>
    <t>367,6*1*0,8</t>
  </si>
  <si>
    <t>79,23*0,45*0,8</t>
  </si>
  <si>
    <t>58331200</t>
  </si>
  <si>
    <t>štěrkopísek netříděný</t>
  </si>
  <si>
    <t>1484441863</t>
  </si>
  <si>
    <t>322,603*2 'Přepočtené koeficientem množství</t>
  </si>
  <si>
    <t>Vodorovné konstrukce</t>
  </si>
  <si>
    <t>451572111</t>
  </si>
  <si>
    <t>Lože pod potrubí, stoky a drobné objekty v otevřeném výkopu z kameniva drobného těženého 0 až 4 mm</t>
  </si>
  <si>
    <t>-2071987795</t>
  </si>
  <si>
    <t>https://podminky.urs.cz/item/CS_URS_2025_02/451572111</t>
  </si>
  <si>
    <t>367,6*1*0,15</t>
  </si>
  <si>
    <t>79,23*0,15*0,8</t>
  </si>
  <si>
    <t>452112122</t>
  </si>
  <si>
    <t>Osazení betonových dílců prstenců nebo rámů pod poklopy a mříže do malty, výšky přes 100 do 200 mm</t>
  </si>
  <si>
    <t>1151522904</t>
  </si>
  <si>
    <t>https://podminky.urs.cz/item/CS_URS_2025_02/452112122</t>
  </si>
  <si>
    <t>59224188</t>
  </si>
  <si>
    <t>prstenec šachtový vyrovnávací betonový 625x120x120mm</t>
  </si>
  <si>
    <t>176034505</t>
  </si>
  <si>
    <t>Trubní vedení</t>
  </si>
  <si>
    <t>810391811</t>
  </si>
  <si>
    <t>Bourání stávajícího potrubí z betonu v otevřeném výkopu DN přes 200 do 400</t>
  </si>
  <si>
    <t>1083222782</t>
  </si>
  <si>
    <t>https://podminky.urs.cz/item/CS_URS_2025_02/810391811</t>
  </si>
  <si>
    <t>871310320</t>
  </si>
  <si>
    <t>Montáž kanalizačního potrubí z polypropylenu PP hladkého plnostěnného SN 12 DN 150</t>
  </si>
  <si>
    <t>-1038172082</t>
  </si>
  <si>
    <t>https://podminky.urs.cz/item/CS_URS_2025_02/871310320</t>
  </si>
  <si>
    <t>přípojka odvodnění komunikace</t>
  </si>
  <si>
    <t>1,5+2+1,9+5,8+3,7+2,1+2,1+1,8</t>
  </si>
  <si>
    <t>přípojka dešť kanalizace</t>
  </si>
  <si>
    <t>6,1+5,8+5,7+5,5+5,2+6,6+6,6+0,5+3,3+3,4</t>
  </si>
  <si>
    <t>28617031</t>
  </si>
  <si>
    <t>trubka kanalizační PP plnostěnná třívrstvá DN 150x3000mm SN12</t>
  </si>
  <si>
    <t>1338219267</t>
  </si>
  <si>
    <t>69,6*1,015 'Přepočtené koeficientem množství</t>
  </si>
  <si>
    <t>871350320</t>
  </si>
  <si>
    <t>Montáž kanalizačního potrubí z polypropylenu PP hladkého plnostěnného SN 12 DN 200</t>
  </si>
  <si>
    <t>-675915793</t>
  </si>
  <si>
    <t>https://podminky.urs.cz/item/CS_URS_2025_02/871350320</t>
  </si>
  <si>
    <t>přípojka odvoodnění komuniakce</t>
  </si>
  <si>
    <t>2,6+7</t>
  </si>
  <si>
    <t>28617026</t>
  </si>
  <si>
    <t>trubka kanalizační PP plnostěnná třívrstvá DN 200x1000mm SN12</t>
  </si>
  <si>
    <t>1744819317</t>
  </si>
  <si>
    <t>9,6*1,015 'Přepočtené koeficientem množství</t>
  </si>
  <si>
    <t>871370320</t>
  </si>
  <si>
    <t>Montáž kanalizačního potrubí z polypropylenu PP hladkého plnostěnného SN 12 DN 300</t>
  </si>
  <si>
    <t>-1447037530</t>
  </si>
  <si>
    <t>https://podminky.urs.cz/item/CS_URS_2025_02/871370320</t>
  </si>
  <si>
    <t>Stoka D2</t>
  </si>
  <si>
    <t>24,4</t>
  </si>
  <si>
    <t>Stoka D3</t>
  </si>
  <si>
    <t>18,7</t>
  </si>
  <si>
    <t>28617034</t>
  </si>
  <si>
    <t>trubka kanalizační PP plnostěnná třívrstvá DN 300x3000mm SN12</t>
  </si>
  <si>
    <t>-1725458044</t>
  </si>
  <si>
    <t>43,1*1,015 'Přepočtené koeficientem množství</t>
  </si>
  <si>
    <t>871420320</t>
  </si>
  <si>
    <t>Montáž kanalizačního potrubí z polypropylenu PP hladkého plnostěnného SN 12 DN 500</t>
  </si>
  <si>
    <t>-1151070429</t>
  </si>
  <si>
    <t>https://podminky.urs.cz/item/CS_URS_2025_02/871420320</t>
  </si>
  <si>
    <t>Stoka D1</t>
  </si>
  <si>
    <t>324,5</t>
  </si>
  <si>
    <t>28617036</t>
  </si>
  <si>
    <t>trubka kanalizační PP plnostěnná třívrstvá DN 500x3000mm SN12</t>
  </si>
  <si>
    <t>2096753568</t>
  </si>
  <si>
    <t>324,5*1,015 'Přepočtené koeficientem množství</t>
  </si>
  <si>
    <t>877310310</t>
  </si>
  <si>
    <t>Montáž tvarovek na kanalizačním plastovém potrubí z PP nebo PVC-U hladkého plnostěnného kolen, víček nebo hrdlových uzávěrů DN 150</t>
  </si>
  <si>
    <t>-1821778866</t>
  </si>
  <si>
    <t>https://podminky.urs.cz/item/CS_URS_2025_02/877310310</t>
  </si>
  <si>
    <t>18*4</t>
  </si>
  <si>
    <t>28617182</t>
  </si>
  <si>
    <t>koleno kanalizační PP třívrstvé SN16 DN 150x45°</t>
  </si>
  <si>
    <t>-495317315</t>
  </si>
  <si>
    <t>28617162</t>
  </si>
  <si>
    <t>koleno kanalizační PP třívrstvé SN16 DN 150x15°</t>
  </si>
  <si>
    <t>840477213</t>
  </si>
  <si>
    <t>877350310</t>
  </si>
  <si>
    <t>Montáž tvarovek na kanalizačním plastovém potrubí z PP nebo PVC-U hladkého plnostěnného kolen, víček nebo hrdlových uzávěrů DN 200</t>
  </si>
  <si>
    <t>729828150</t>
  </si>
  <si>
    <t>https://podminky.urs.cz/item/CS_URS_2025_02/877350310</t>
  </si>
  <si>
    <t>28617183</t>
  </si>
  <si>
    <t>koleno kanalizační PP třívrstvé SN16 DN 200x45°</t>
  </si>
  <si>
    <t>210214536</t>
  </si>
  <si>
    <t>877420310</t>
  </si>
  <si>
    <t>Montáž tvarovek na kanalizačním plastovém potrubí z PP nebo PVC-U hladkého plnostěnného kolen, víček nebo hrdlových uzávěrů DN 500</t>
  </si>
  <si>
    <t>-1944291195</t>
  </si>
  <si>
    <t>https://podminky.urs.cz/item/CS_URS_2025_02/877420310</t>
  </si>
  <si>
    <t>28617177</t>
  </si>
  <si>
    <t>koleno kanalizační PP třívrstvé SN16 DN 500x30°</t>
  </si>
  <si>
    <t>-1326888828</t>
  </si>
  <si>
    <t>28617187</t>
  </si>
  <si>
    <t>koleno kanalizační PP třívrstvé SN16 DN 500x45°</t>
  </si>
  <si>
    <t>373710685</t>
  </si>
  <si>
    <t>28617167</t>
  </si>
  <si>
    <t>koleno kanalizační PP třívrstvé SN16 DN 500x15°</t>
  </si>
  <si>
    <t>798743210</t>
  </si>
  <si>
    <t>877420320</t>
  </si>
  <si>
    <t>Montáž tvarovek na kanalizačním plastovém potrubí z PP nebo PVC-U hladkého plnostěnného odboček DN 500</t>
  </si>
  <si>
    <t>336589227</t>
  </si>
  <si>
    <t>https://podminky.urs.cz/item/CS_URS_2025_02/877420320</t>
  </si>
  <si>
    <t>28617224</t>
  </si>
  <si>
    <t>odbočka kanalizační PP třívrstvá SN16 45° DN 500/150</t>
  </si>
  <si>
    <t>-1223244337</t>
  </si>
  <si>
    <t>28617225</t>
  </si>
  <si>
    <t>odbočka kanalizační PP třívrstvá SN16 45° DN 500/200</t>
  </si>
  <si>
    <t>1458570659</t>
  </si>
  <si>
    <t>890411811</t>
  </si>
  <si>
    <t>Bourání šachet a jímek ručně velikosti obestavěného prostoru do 1,5 m3 z prefabrikovaných skruží</t>
  </si>
  <si>
    <t>1032097433</t>
  </si>
  <si>
    <t>https://podminky.urs.cz/item/CS_URS_2025_02/890411811</t>
  </si>
  <si>
    <t>revizní šachty</t>
  </si>
  <si>
    <t>1,5*10</t>
  </si>
  <si>
    <t>odvodňovací prvky</t>
  </si>
  <si>
    <t>1*15</t>
  </si>
  <si>
    <t>892351111</t>
  </si>
  <si>
    <t>Tlakové zkoušky vodou na potrubí DN 150 nebo 200</t>
  </si>
  <si>
    <t>198990363</t>
  </si>
  <si>
    <t>https://podminky.urs.cz/item/CS_URS_2025_02/892351111</t>
  </si>
  <si>
    <t>69,6+9,6</t>
  </si>
  <si>
    <t>892381111</t>
  </si>
  <si>
    <t>Tlakové zkoušky vodou na potrubí DN 250, 300 nebo 350</t>
  </si>
  <si>
    <t>1506870159</t>
  </si>
  <si>
    <t>https://podminky.urs.cz/item/CS_URS_2025_02/892381111</t>
  </si>
  <si>
    <t>892421111</t>
  </si>
  <si>
    <t>Tlakové zkoušky vodou na potrubí DN 400 nebo 500</t>
  </si>
  <si>
    <t>-121190114</t>
  </si>
  <si>
    <t>https://podminky.urs.cz/item/CS_URS_2025_02/892421111</t>
  </si>
  <si>
    <t>894411311</t>
  </si>
  <si>
    <t>Osazení betonových nebo železobetonových dílců pro šachty skruží rovných</t>
  </si>
  <si>
    <t>-1289168154</t>
  </si>
  <si>
    <t>https://podminky.urs.cz/item/CS_URS_2025_02/894411311</t>
  </si>
  <si>
    <t>59224161</t>
  </si>
  <si>
    <t>skruž betonová kanalizační se stupadly 100x50x12cm</t>
  </si>
  <si>
    <t>292258549</t>
  </si>
  <si>
    <t>59224162</t>
  </si>
  <si>
    <t>skruž betonová kanalizační se stupadly 100x100x12cm</t>
  </si>
  <si>
    <t>619287373</t>
  </si>
  <si>
    <t>894412411</t>
  </si>
  <si>
    <t>Osazení betonových nebo železobetonových dílců pro šachty skruží přechodových</t>
  </si>
  <si>
    <t>1034177903</t>
  </si>
  <si>
    <t>https://podminky.urs.cz/item/CS_URS_2025_02/894412411</t>
  </si>
  <si>
    <t>59224167</t>
  </si>
  <si>
    <t>skruž betonová přechodová 62,5/100x60x12cm stupadla poplastovaná</t>
  </si>
  <si>
    <t>-1194616686</t>
  </si>
  <si>
    <t>894414111</t>
  </si>
  <si>
    <t>Osazení betonových nebo železobetonových dílců pro šachty skruží základových (dno)</t>
  </si>
  <si>
    <t>-227269837</t>
  </si>
  <si>
    <t>https://podminky.urs.cz/item/CS_URS_2025_02/894414111</t>
  </si>
  <si>
    <t>59224338</t>
  </si>
  <si>
    <t>dno betonové šachty DN 1000 kanalizační výšky 80cm</t>
  </si>
  <si>
    <t>1060707140</t>
  </si>
  <si>
    <t>895931111</t>
  </si>
  <si>
    <t>Vpusti kanalizační horské z betonu prostého tř. C 30/37 velikosti 1200/600 mm</t>
  </si>
  <si>
    <t>690470229</t>
  </si>
  <si>
    <t>https://podminky.urs.cz/item/CS_URS_2025_02/895931111</t>
  </si>
  <si>
    <t>895941341</t>
  </si>
  <si>
    <t>Osazení vpusti uliční z betonových dílců DN 500 dno s výtokem</t>
  </si>
  <si>
    <t>1037723534</t>
  </si>
  <si>
    <t>https://podminky.urs.cz/item/CS_URS_2025_02/895941341</t>
  </si>
  <si>
    <t>uliční vpust UV 4 - UV 11</t>
  </si>
  <si>
    <t>59224472</t>
  </si>
  <si>
    <t>vpusť uliční DN 500 kaliště s odtokem 150mm 500/245x65mm</t>
  </si>
  <si>
    <t>-915443875</t>
  </si>
  <si>
    <t>895941351</t>
  </si>
  <si>
    <t>Osazení vpusti uliční z betonových dílců DN 500 skruž horní pro čtvercovou vtokovou mříž</t>
  </si>
  <si>
    <t>152081471</t>
  </si>
  <si>
    <t>https://podminky.urs.cz/item/CS_URS_2025_02/895941351</t>
  </si>
  <si>
    <t>59224460</t>
  </si>
  <si>
    <t>vpusť uliční DN 500 betonová 500x190x65mm čtvercový poklop</t>
  </si>
  <si>
    <t>716405929</t>
  </si>
  <si>
    <t>895941362</t>
  </si>
  <si>
    <t>Osazení vpusti uliční z betonových dílců DN 500 skruž středová 590 mm</t>
  </si>
  <si>
    <t>1753495089</t>
  </si>
  <si>
    <t>https://podminky.urs.cz/item/CS_URS_2025_02/895941362</t>
  </si>
  <si>
    <t>59224462</t>
  </si>
  <si>
    <t>vpusť uliční DN 500 skruž průběžná vysoká betonová 500/590x65mm</t>
  </si>
  <si>
    <t>-1430151304</t>
  </si>
  <si>
    <t>899104112</t>
  </si>
  <si>
    <t>Osazení poklopů šachtových litinových, ocelových nebo železobetonových včetně rámů pro třídu zatížení D400, E600</t>
  </si>
  <si>
    <t>859936622</t>
  </si>
  <si>
    <t>https://podminky.urs.cz/item/CS_URS_2025_02/899104112</t>
  </si>
  <si>
    <t>28661935</t>
  </si>
  <si>
    <t>poklop šachtový litinový DN 600 pro třídu zatížení D400</t>
  </si>
  <si>
    <t>-2058641207</t>
  </si>
  <si>
    <t>899623161X</t>
  </si>
  <si>
    <t>Obetonování dna šachet betonem prostým v otevřeném výkopu, betonem tř. C 20/25</t>
  </si>
  <si>
    <t>-942319357</t>
  </si>
  <si>
    <t>1,5*1,5*0,3*14</t>
  </si>
  <si>
    <t>899722112</t>
  </si>
  <si>
    <t>Krytí potrubí z plastů výstražnou fólií z PVC šířky přes 20 do 25 cm</t>
  </si>
  <si>
    <t>2045938128</t>
  </si>
  <si>
    <t>https://podminky.urs.cz/item/CS_URS_2025_02/899722112</t>
  </si>
  <si>
    <t>69,6+9,6+43,1+324,5</t>
  </si>
  <si>
    <t>935113112</t>
  </si>
  <si>
    <t>Osazení odvodňovacího žlabu s krycím roštem polymerbetonového šířky přes 210 mm</t>
  </si>
  <si>
    <t>-1386113720</t>
  </si>
  <si>
    <t>https://podminky.urs.cz/item/CS_URS_2025_02/935113112</t>
  </si>
  <si>
    <t>59227128</t>
  </si>
  <si>
    <t>žlab odvodňovací s roštem bez spádu dna monolitický z polymerbetonu pro vysoké zatížení š 300mm</t>
  </si>
  <si>
    <t>1829932332</t>
  </si>
  <si>
    <t>56241042</t>
  </si>
  <si>
    <t>rošt můstkový D400 litina pro žlab š 300mm</t>
  </si>
  <si>
    <t>-56451535</t>
  </si>
  <si>
    <t>59227134</t>
  </si>
  <si>
    <t>čelo plné na začátek a konec odvodňovacího žlabu monolitického z polymerbetonu pro vysoké zatížení š 300mm</t>
  </si>
  <si>
    <t>-1715595679</t>
  </si>
  <si>
    <t>935923218</t>
  </si>
  <si>
    <t>Osazení odvodňovacího žlabu s krycím roštem vpusti pro žlab šířky přes 210 mm</t>
  </si>
  <si>
    <t>-1683209405</t>
  </si>
  <si>
    <t>https://podminky.urs.cz/item/CS_URS_2025_02/935923218</t>
  </si>
  <si>
    <t>59223080</t>
  </si>
  <si>
    <t>vpusť odtoková polymerbetonová s integrovaným těsněním a můstkovým litinovým roštem pro horizontální připojení potrubí horní díl 750x400x625</t>
  </si>
  <si>
    <t>-1451637715</t>
  </si>
  <si>
    <t>966008222</t>
  </si>
  <si>
    <t>Bourání odvodňovacího žlabu s odklizením a uložením vybouraného materiálu na skládku na vzdálenost do 10 m nebo s naložením na dopravní prostředek betonového nebo polymerbetonového s krycím roštem šířky přes 200 mm</t>
  </si>
  <si>
    <t>-1600362600</t>
  </si>
  <si>
    <t>https://podminky.urs.cz/item/CS_URS_2025_02/966008222</t>
  </si>
  <si>
    <t>-134308111</t>
  </si>
  <si>
    <t>-2104942100</t>
  </si>
  <si>
    <t>193,9*24</t>
  </si>
  <si>
    <t>-1448284617</t>
  </si>
  <si>
    <t>193,9</t>
  </si>
  <si>
    <t>1353589991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</si>
  <si>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</si>
  <si>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</si>
  <si>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-180741272</t>
  </si>
  <si>
    <t>https://podminky.urs.cz/item/CS_URS_2025_02/998276101</t>
  </si>
  <si>
    <t>721</t>
  </si>
  <si>
    <t>Zdravotechnika - vnitřní kanalizace</t>
  </si>
  <si>
    <t>721242106</t>
  </si>
  <si>
    <t>Lapače střešních splavenin polypropylenové (PP) se svislým odtokem DN 125</t>
  </si>
  <si>
    <t>-62199171</t>
  </si>
  <si>
    <t>https://podminky.urs.cz/item/CS_URS_2025_02/721242106</t>
  </si>
  <si>
    <t>998721101</t>
  </si>
  <si>
    <t>Přesun hmot pro vnitřní kanalizaci stanovený z hmotnosti přesunovaného materiálu vodorovná dopravní vzdálenost do 50 m základní v objektech výšky do 6 m</t>
  </si>
  <si>
    <t>1860706752</t>
  </si>
  <si>
    <t>https://podminky.urs.cz/item/CS_URS_2025_02/998721101</t>
  </si>
  <si>
    <t>574324441</t>
  </si>
  <si>
    <t>1807198699</t>
  </si>
  <si>
    <t>1242993466</t>
  </si>
  <si>
    <t>711860115</t>
  </si>
  <si>
    <t>SO 401 - Veřejně osvětlení</t>
  </si>
  <si>
    <t xml:space="preserve">    741 - Elektroinstalace - silnoproud</t>
  </si>
  <si>
    <t>M - Práce a dodávky M</t>
  </si>
  <si>
    <t xml:space="preserve">    21-M - Elektromontáže</t>
  </si>
  <si>
    <t xml:space="preserve">    46-M - Zemní práce při extr.mont.pracích</t>
  </si>
  <si>
    <t xml:space="preserve">    VRN9 - Ostatní náklady</t>
  </si>
  <si>
    <t>131251100</t>
  </si>
  <si>
    <t>Hloubení nezapažených jam a zářezů strojně s urovnáním dna do předepsaného profilu a spádu v hornině třídy těžitelnosti I skupiny 3 do 20 m3</t>
  </si>
  <si>
    <t>-1907247258</t>
  </si>
  <si>
    <t>https://podminky.urs.cz/item/CS_URS_2025_02/131251100</t>
  </si>
  <si>
    <t>základ pro stožáry</t>
  </si>
  <si>
    <t>0,6*0,6*0,8*17</t>
  </si>
  <si>
    <t>201744094</t>
  </si>
  <si>
    <t>0,4*0,6*370</t>
  </si>
  <si>
    <t>162211311</t>
  </si>
  <si>
    <t>Vodorovné přemístění výkopku nebo sypaniny stavebním kolečkem s vyprázdněním kolečka na hromady nebo do dopravního prostředku na vzdálenost do 10 m z horniny třídy těžitelnosti I, skupiny 1 až 3</t>
  </si>
  <si>
    <t>1642614909</t>
  </si>
  <si>
    <t>https://podminky.urs.cz/item/CS_URS_2025_02/162211311</t>
  </si>
  <si>
    <t>4,896+88,8</t>
  </si>
  <si>
    <t>-59,2</t>
  </si>
  <si>
    <t>204170684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</si>
  <si>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</si>
  <si>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-520163785</t>
  </si>
  <si>
    <t>34,496*15</t>
  </si>
  <si>
    <t>167151101</t>
  </si>
  <si>
    <t>Nakládání, skládání a překládání neulehlého výkopku nebo sypaniny strojně nakládání, množství do 100 m3, z horniny třídy těžitelnosti I, skupiny 1 až 3</t>
  </si>
  <si>
    <t>-413191402</t>
  </si>
  <si>
    <t>https://podminky.urs.cz/item/CS_URS_2025_02/167151101</t>
  </si>
  <si>
    <t>-556425077</t>
  </si>
  <si>
    <t>34,496*1,8</t>
  </si>
  <si>
    <t>-2037338713</t>
  </si>
  <si>
    <t>34,496</t>
  </si>
  <si>
    <t>174111101</t>
  </si>
  <si>
    <t>Zásyp sypaninou z jakékoliv horniny ručně s uložením výkopku ve vrstvách se zhutněním jam, šachet, rýh nebo kolem objektů v těchto vykopávkách</t>
  </si>
  <si>
    <t>-610709097</t>
  </si>
  <si>
    <t>https://podminky.urs.cz/item/CS_URS_2025_02/174111101</t>
  </si>
  <si>
    <t>88,8</t>
  </si>
  <si>
    <t>-29,6</t>
  </si>
  <si>
    <t>175111101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</si>
  <si>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</si>
  <si>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113409472</t>
  </si>
  <si>
    <t>https://podminky.urs.cz/item/CS_URS_2025_02/175111101</t>
  </si>
  <si>
    <t>370*0,2*0,4</t>
  </si>
  <si>
    <t>-708472038</t>
  </si>
  <si>
    <t>29,6*2 'Přepočtené koeficientem množství</t>
  </si>
  <si>
    <t>174791492</t>
  </si>
  <si>
    <t>741</t>
  </si>
  <si>
    <t>Elektroinstalace - silnoproud</t>
  </si>
  <si>
    <t>741130021</t>
  </si>
  <si>
    <t>Ukončení vodičů izolovaných s označením a zapojením na svorkovnici s otevřením a uzavřením krytu, průřezu žíly do 2,5 mm2</t>
  </si>
  <si>
    <t>-1060495449</t>
  </si>
  <si>
    <t>https://podminky.urs.cz/item/CS_URS_2025_02/741130021</t>
  </si>
  <si>
    <t>741130025</t>
  </si>
  <si>
    <t>Ukončení vodičů izolovaných s označením a zapojením na svorkovnici s otevřením a uzavřením krytu, průřezu žíly do 16 mm2</t>
  </si>
  <si>
    <t>-53621453</t>
  </si>
  <si>
    <t>https://podminky.urs.cz/item/CS_URS_2025_02/741130025</t>
  </si>
  <si>
    <t>998741101</t>
  </si>
  <si>
    <t>Přesun hmot pro silnoproud stanovený z hmotnosti přesunovaného materiálu vodorovná dopravní vzdálenost do 50 m základní v objektech výšky do 6 m</t>
  </si>
  <si>
    <t>-785244161</t>
  </si>
  <si>
    <t>https://podminky.urs.cz/item/CS_URS_2025_02/998741101</t>
  </si>
  <si>
    <t>Práce a dodávky M</t>
  </si>
  <si>
    <t>21-M</t>
  </si>
  <si>
    <t>Elektromontáže</t>
  </si>
  <si>
    <t>210202013</t>
  </si>
  <si>
    <t>Montáž svítidel výbojkových se zapojením vodičů průmyslových nebo venkovních na výložník</t>
  </si>
  <si>
    <t>632460393</t>
  </si>
  <si>
    <t>https://podminky.urs.cz/item/CS_URS_2025_02/210202013</t>
  </si>
  <si>
    <t>M.01.1</t>
  </si>
  <si>
    <t>Svítidlo Bellatrix 25, 25W, 3625 lm, Ra 70, 4000K</t>
  </si>
  <si>
    <t>256</t>
  </si>
  <si>
    <t>-1509655489</t>
  </si>
  <si>
    <t>M.01.2</t>
  </si>
  <si>
    <t>Svítidlo Bellatrix 35, 35W, 4375 lm, Ra 70, 4000K</t>
  </si>
  <si>
    <t>871316385</t>
  </si>
  <si>
    <t>210204002</t>
  </si>
  <si>
    <t>Montáž stožárů osvětlení parkových ocelových</t>
  </si>
  <si>
    <t>1530766891</t>
  </si>
  <si>
    <t>https://podminky.urs.cz/item/CS_URS_2025_02/210204002</t>
  </si>
  <si>
    <t>M.02</t>
  </si>
  <si>
    <t>Stožár K6-133/89/60 - sadový třístupňový 6 m, včetně ochranné manžety</t>
  </si>
  <si>
    <t>-309152481</t>
  </si>
  <si>
    <t>210204103</t>
  </si>
  <si>
    <t>Montáž výložníků osvětlení jednoramenných sloupových, hmotnosti do 35 kg</t>
  </si>
  <si>
    <t>-361270712</t>
  </si>
  <si>
    <t>https://podminky.urs.cz/item/CS_URS_2025_02/210204103</t>
  </si>
  <si>
    <t>31674002</t>
  </si>
  <si>
    <t>výložník rovný jednoduchý k osvětlovacím stožárům uličním vyložení 1500mm</t>
  </si>
  <si>
    <t>128</t>
  </si>
  <si>
    <t>-213703898</t>
  </si>
  <si>
    <t>210204204</t>
  </si>
  <si>
    <t>Montáž elektrovýzbroje stožárů osvětlení 4 okruhy</t>
  </si>
  <si>
    <t>455478043</t>
  </si>
  <si>
    <t>https://podminky.urs.cz/item/CS_URS_2025_02/210204204</t>
  </si>
  <si>
    <t>M.03</t>
  </si>
  <si>
    <t>Svorkovnice IP54, 3-fázová</t>
  </si>
  <si>
    <t>-375299771</t>
  </si>
  <si>
    <t>210220022</t>
  </si>
  <si>
    <t>Montáž uzemňovacího vedení s upevněním, propojením a připojením pomocí svorek v zemi s izolací spojů vodičů FeZn drátem nebo lanem průměru do 10 mm v městské zástavbě</t>
  </si>
  <si>
    <t>934935300</t>
  </si>
  <si>
    <t>https://podminky.urs.cz/item/CS_URS_2025_02/210220022</t>
  </si>
  <si>
    <t>35441073</t>
  </si>
  <si>
    <t>drát D 10mm FeZn</t>
  </si>
  <si>
    <t>730133192</t>
  </si>
  <si>
    <t>35431000</t>
  </si>
  <si>
    <t>svorka uzemnění FeZn univerzální</t>
  </si>
  <si>
    <t>151156747</t>
  </si>
  <si>
    <t>210800411</t>
  </si>
  <si>
    <t>Montáž izolovaných vodičů měděných do 1 kV bez ukončení uložených v trubkách nebo lištách zatažených plných nebo laněných s PVC pláštěm, bezhalogenových, ohniodolných (např. CY, CHAH-V) průřezu žíly 0,5 až 16 mm2</t>
  </si>
  <si>
    <t>-1644884385</t>
  </si>
  <si>
    <t>https://podminky.urs.cz/item/CS_URS_2025_02/210800411</t>
  </si>
  <si>
    <t>370</t>
  </si>
  <si>
    <t>17*6</t>
  </si>
  <si>
    <t>M.07</t>
  </si>
  <si>
    <t>Silový kabel pevný CYKY-J 4 X 16</t>
  </si>
  <si>
    <t>1247040343</t>
  </si>
  <si>
    <t>370*1,1</t>
  </si>
  <si>
    <t>M.06</t>
  </si>
  <si>
    <t>Silový kabel CYKY-J 5 x 1,5</t>
  </si>
  <si>
    <t>1953976402</t>
  </si>
  <si>
    <t>102*1,1</t>
  </si>
  <si>
    <t>218202016</t>
  </si>
  <si>
    <t>Demontáž svítidel výbojkových s odpojením vodičů průmyslových nebo venkovních ze sloupku parkového</t>
  </si>
  <si>
    <t>784394238</t>
  </si>
  <si>
    <t>https://podminky.urs.cz/item/CS_URS_2025_02/218202016</t>
  </si>
  <si>
    <t>218204002</t>
  </si>
  <si>
    <t>Demontáž stožárů osvětlení parkových ocelových</t>
  </si>
  <si>
    <t>-1810075609</t>
  </si>
  <si>
    <t>https://podminky.urs.cz/item/CS_URS_2025_02/218204002</t>
  </si>
  <si>
    <t>218204103</t>
  </si>
  <si>
    <t>Demontáž výložníků osvětlení jednoramenných sloupových, hmotnosti do 35 kg</t>
  </si>
  <si>
    <t>86446562</t>
  </si>
  <si>
    <t>https://podminky.urs.cz/item/CS_URS_2025_02/218204103</t>
  </si>
  <si>
    <t>218204122</t>
  </si>
  <si>
    <t>Demontáž patic stožárů osvětlení betonových</t>
  </si>
  <si>
    <t>-208448518</t>
  </si>
  <si>
    <t>https://podminky.urs.cz/item/CS_URS_2025_02/218204122</t>
  </si>
  <si>
    <t>218204204</t>
  </si>
  <si>
    <t>Demontáž elektrovýzbroje stožárů osvětlení 4 okruhy</t>
  </si>
  <si>
    <t>765493789</t>
  </si>
  <si>
    <t>https://podminky.urs.cz/item/CS_URS_2025_02/218204204</t>
  </si>
  <si>
    <t>R4512</t>
  </si>
  <si>
    <t>M+D Ukončovací hlava smršťovací</t>
  </si>
  <si>
    <t>-1600982232</t>
  </si>
  <si>
    <t>46-M</t>
  </si>
  <si>
    <t>Zemní práce při extr.mont.pracích</t>
  </si>
  <si>
    <t>460080014</t>
  </si>
  <si>
    <t>Základové konstrukce základ bez bednění do rostlé zeminy z monolitického betonu tř. C 16/20</t>
  </si>
  <si>
    <t>-1285831299</t>
  </si>
  <si>
    <t>https://podminky.urs.cz/item/CS_URS_2025_02/460080014</t>
  </si>
  <si>
    <t>Beton - základy pro sloupy</t>
  </si>
  <si>
    <t>chráničky</t>
  </si>
  <si>
    <t>33*0,2*0,5</t>
  </si>
  <si>
    <t>460510054</t>
  </si>
  <si>
    <t>Osazení kabelových prostupů včetně utěsnění a spárování z trub plastových do rýhy, bez výkopových prací bez obsypu, vnitřního průměru do 10 cm</t>
  </si>
  <si>
    <t>-845629268</t>
  </si>
  <si>
    <t>https://podminky.urs.cz/item/CS_URS_2025_02/460510054</t>
  </si>
  <si>
    <t>484513</t>
  </si>
  <si>
    <t>Chránička do země dvouplášťová Kopos KF 090063</t>
  </si>
  <si>
    <t>969979022</t>
  </si>
  <si>
    <t>370*1,05</t>
  </si>
  <si>
    <t>484563</t>
  </si>
  <si>
    <t>Chránička do země dvouplášťová Kopos KF 090110</t>
  </si>
  <si>
    <t>1161774342</t>
  </si>
  <si>
    <t>33*1,05</t>
  </si>
  <si>
    <t>460671113</t>
  </si>
  <si>
    <t>Výstražné prvky pro krytí kabelů včetně vyrovnání povrchu rýhy, rozvinutí a uložení fólie, šířky přes 25 do 35 cm</t>
  </si>
  <si>
    <t>1182348415</t>
  </si>
  <si>
    <t>https://podminky.urs.cz/item/CS_URS_2025_02/460671113</t>
  </si>
  <si>
    <t>R46151</t>
  </si>
  <si>
    <t>M+D Potrubí KG 200, k osazení stožáru</t>
  </si>
  <si>
    <t>-1763661860</t>
  </si>
  <si>
    <t>-97674530</t>
  </si>
  <si>
    <t>012103000</t>
  </si>
  <si>
    <t>Geodetické práce před výstavbou</t>
  </si>
  <si>
    <t>1156413164</t>
  </si>
  <si>
    <t>-1443742985</t>
  </si>
  <si>
    <t>823015360</t>
  </si>
  <si>
    <t>111718637</t>
  </si>
  <si>
    <t>VRN9</t>
  </si>
  <si>
    <t>Ostatní náklady</t>
  </si>
  <si>
    <t>090001000.1</t>
  </si>
  <si>
    <t>Posudky, 8x měření intenzity elektrického osvětlení po dokončení VO a předložení protokolu o měření, 1x výchozí řevize pro VO</t>
  </si>
  <si>
    <t>-85162754</t>
  </si>
  <si>
    <t>SO 801 - Sadové úpravy</t>
  </si>
  <si>
    <t xml:space="preserve"> </t>
  </si>
  <si>
    <t>S01 - Rostlinný materiál</t>
  </si>
  <si>
    <t>S02 - Kácení dřevin</t>
  </si>
  <si>
    <t xml:space="preserve">    D2 - Kácení stromu, průměr kmene 100 - 200 mm</t>
  </si>
  <si>
    <t xml:space="preserve">    D3 - Kácení stromu, průměr kmene 200 – 300 mm</t>
  </si>
  <si>
    <t xml:space="preserve">    D4 - Kácení stromu, průměr kmene 300 – 400 mm</t>
  </si>
  <si>
    <t xml:space="preserve">    D5 - Kácení stromu, průměr kmene 400 – 500 mm</t>
  </si>
  <si>
    <t xml:space="preserve">    D6 - Kácení stromu, průměr kmene 500 – 600 mm</t>
  </si>
  <si>
    <t xml:space="preserve">    D7 - Kácení stromu, průměr kmene 600 - 700 mm</t>
  </si>
  <si>
    <t xml:space="preserve">    D8 - Kácení stromu, průměr kmene 800 – 900 mm</t>
  </si>
  <si>
    <t xml:space="preserve">    D9 - Kácení stromu, průměr kmene 900 – 1000 mm</t>
  </si>
  <si>
    <t>S03 - Sadové úpravy</t>
  </si>
  <si>
    <t xml:space="preserve">    D10 - Výsadba alejového stromu s balem</t>
  </si>
  <si>
    <t xml:space="preserve">    D11 - Založení trávníku zahradnickým způsobem včetně ceny osiva a první seče</t>
  </si>
  <si>
    <t>S01</t>
  </si>
  <si>
    <t>Rostlinný materiál</t>
  </si>
  <si>
    <t>M1681</t>
  </si>
  <si>
    <t>Crataegus laevigata 'Paul's Scarlet' - hluh obecný, výsadbová velikost 12-14, s balem</t>
  </si>
  <si>
    <t>844611937</t>
  </si>
  <si>
    <t>R1891</t>
  </si>
  <si>
    <t>Doprava rostlinněého materiálu</t>
  </si>
  <si>
    <t>-1361897619</t>
  </si>
  <si>
    <t>S02</t>
  </si>
  <si>
    <t>Kácení dřevin</t>
  </si>
  <si>
    <t>D2</t>
  </si>
  <si>
    <t>Kácení stromu, průměr kmene 100 - 200 mm</t>
  </si>
  <si>
    <t>112 15-1311</t>
  </si>
  <si>
    <t>Pokácení stromu postupné do 200 mm průměru kmene, vč. odklizení částí kmene a větví na vzdálenost do 20 m se složením na hromady nebo naložením na dopravní prostředek</t>
  </si>
  <si>
    <t>112 20-1111</t>
  </si>
  <si>
    <t>Odstranění pařezu (v rovině nebo svahu do 1:5) o průměru do 200 mm do hloubky min. 30 cm, vč. odstranění náběhových kořenů,likvidace vytěženého odpadu do 20 m, zasypání jámy, doplnění zeminy, zhutnění a úpravy terénu</t>
  </si>
  <si>
    <t>Pol3</t>
  </si>
  <si>
    <t>Dodávka tříděné zeminy bonity I. včetně dopravy</t>
  </si>
  <si>
    <t>D3</t>
  </si>
  <si>
    <t>Kácení stromu, průměr kmene 200 – 300 mm</t>
  </si>
  <si>
    <t>112 15-1312</t>
  </si>
  <si>
    <t>Pokácení stromu postupné 200 - 300 mm, vč. odklizení částí kmene a větví na vzdálenost do 20 m se složením na hromady nebo naložením na dopravní prostředek</t>
  </si>
  <si>
    <t>112 20-1112</t>
  </si>
  <si>
    <t>Odstranění pařezu (v rovině nebo svahu do 1:5) o průměru 200 - 300 mm do hloubky min. 30 cm, vč. odstranění náběhových kořenů,likvidace vytěženého odpadu do 20 m, zasypání jámy, doplnění zeminy, zhutnění a úpravy terénu</t>
  </si>
  <si>
    <t>D4</t>
  </si>
  <si>
    <t>Kácení stromu, průměr kmene 300 – 400 mm</t>
  </si>
  <si>
    <t>112 15-1313</t>
  </si>
  <si>
    <t>Pokácení stromu postupné 300 - 400 mm, vč. odklizení částí kmene a větví na vzdálenost do 20 m se složením na hromady nebo naložením na dopravní prostředek</t>
  </si>
  <si>
    <t>112 20-1113</t>
  </si>
  <si>
    <t>Odstranění pařezu (v rovině nebo svahu do 1:5) o průměru 300 - 400 mm do hloubky min. 30 cm , vč. odstranění náběhových kořenů,likvidace vytěženého odpadu do 20 m, zasypání jámy, doplnění zeminy, zhutnění a úpravy terénu</t>
  </si>
  <si>
    <t>D5</t>
  </si>
  <si>
    <t>Kácení stromu, průměr kmene 400 – 500 mm</t>
  </si>
  <si>
    <t>112 15-1314</t>
  </si>
  <si>
    <t>Pokácení stromu postupné 400 - 500 mm, vč. odklizení částí kmene a větví na vzdálenost do 20 m se složením na hromady nebo naložením na dopravní prostředek</t>
  </si>
  <si>
    <t>112 20-1114</t>
  </si>
  <si>
    <t>Odstranění pařezu (v rovině nebo svahu do 1:5) o průměru 400 - 500 mm do hloubky min. 30 cm , vč. odstranění náběhových kořenů,likvidace vytěženého odpadu do 20 m, zasypání jámy, doplnění zeminy, zhutnění a úpravy terénu</t>
  </si>
  <si>
    <t>D6</t>
  </si>
  <si>
    <t>Kácení stromu, průměr kmene 500 – 600 mm</t>
  </si>
  <si>
    <t>112 15-1315</t>
  </si>
  <si>
    <t>Pokácení stromu postupné 500 - 600 mm, vč. odklizení částí kmene a větví na vzdálenost do 20 m se složením na hromady nebo naložením na dopravní prostředek</t>
  </si>
  <si>
    <t>112 20-1115</t>
  </si>
  <si>
    <t>vč. odstranění náběhových kořenů,likvidace vytěženého odpadu do 20 m, zasypání jámy, doplnění zeminy, zhutnění a úpravy terénuvč. likvidace vytěženého odpadu do 20 m a doplnění zeminy</t>
  </si>
  <si>
    <t>D7</t>
  </si>
  <si>
    <t>Kácení stromu, průměr kmene 600 - 700 mm</t>
  </si>
  <si>
    <t>112 15-1316</t>
  </si>
  <si>
    <t>Pokácení stromu 600 - 700 mm, vč. odklizení částí kmene a větví na vzdálenost do 20 m se složením na hromady nebo naložením na dopravní prostředek</t>
  </si>
  <si>
    <t>112 20-1116</t>
  </si>
  <si>
    <t>Odstranění pařezu (v rovině nebo svahu do 1:5) o průměru 600 - 700 mm do hloubky min. 30 cm ,vč. odstranění náběhových kořenů,likvidace vytěženého odpadu do 20 m, zasypání jámy, doplnění zeminy, zhutnění a úpravy terénu</t>
  </si>
  <si>
    <t>D8</t>
  </si>
  <si>
    <t>Kácení stromu, průměr kmene 800 – 900 mm</t>
  </si>
  <si>
    <t>112 15-1318</t>
  </si>
  <si>
    <t>Pokácení stromu 800 - 900 mm, vč. odklizení částí kmene a větví na vzdálenost do 20 m se složením na hromady nebo naložením na dopravní prostředek</t>
  </si>
  <si>
    <t>112 20-1118</t>
  </si>
  <si>
    <t>Odstranění pařezu (v rovině nebo svahu do 1:5) o průměru 800 - 900 mm do hloubky min. 30 cm , vč. odstranění náběhových kořenů,likvidace vytěženého odpadu do 20 m, zasypání jámy, doplnění zeminy, zhutnění a úpravy terénu</t>
  </si>
  <si>
    <t>D9</t>
  </si>
  <si>
    <t>Kácení stromu, průměr kmene 900 – 1000 mm</t>
  </si>
  <si>
    <t>112 15-1319</t>
  </si>
  <si>
    <t>Pokácení stromu 900 - 1000 mm, vč. odklizení částí kmene a větví na vzdálenost do 20 m se složením na hromady nebo naložením na dopravní prostředek</t>
  </si>
  <si>
    <t>112 20-1119</t>
  </si>
  <si>
    <t>Odstranění pařezu (v rovině nebo svahu do 1:5) o průměru 900 - 1000 mm do hloubky min. 30 cm , vč. odstranění náběhových kořenů,likvidace vytěženého odpadu do 20 m, zasypání jámy, doplnění zeminy, zhutnění a úpravy terénu</t>
  </si>
  <si>
    <t>S03</t>
  </si>
  <si>
    <t>D10</t>
  </si>
  <si>
    <t>Výsadba alejového stromu s balem</t>
  </si>
  <si>
    <t>119005155</t>
  </si>
  <si>
    <t>Vytyčení výsadeb s rozmístěním solitérních rostlin přes 50 kusů</t>
  </si>
  <si>
    <t>Pol19</t>
  </si>
  <si>
    <t>145560039</t>
  </si>
  <si>
    <t>Hnojení tabletovým hnojivem s obsahem ureaformu hořčíku a stopových prvků  (5 ks tablet / strom), vč. ceny dopravy materiálu a aplikace</t>
  </si>
  <si>
    <t>630092685</t>
  </si>
  <si>
    <t>Absorbční prostředek - práškový koncentrát  v dávce 100 g ke každému stromu, včetně dopravy a aplikace</t>
  </si>
  <si>
    <t>-659621330</t>
  </si>
  <si>
    <t>Pol20</t>
  </si>
  <si>
    <t>Ukotvení dřeviny třemi kůly - dodání kůlů délky 2500 mm, průměru 60 mm (3 ks k jedné dřevině), vč. ceny dopravy materiálu</t>
  </si>
  <si>
    <t>1098399232</t>
  </si>
  <si>
    <t>Pol21</t>
  </si>
  <si>
    <t>Ukotvení dřeviny třemi kůly - dodání příčníků délky 500 mm, průměru 60 mm (3 ks k jedné dřevině), vč. ceny dopravy materiálu</t>
  </si>
  <si>
    <t>-1198110393</t>
  </si>
  <si>
    <t>Pol22</t>
  </si>
  <si>
    <t>Ukotvení dřeviny třemi kůly - dodání úvazku (3 ks k jedné dřevině) , vč. ceny dopravy materiálu</t>
  </si>
  <si>
    <t>1155305124</t>
  </si>
  <si>
    <t>Pol23</t>
  </si>
  <si>
    <t>Ochranný nátěr kmene - očistění od nečistot před aplikací</t>
  </si>
  <si>
    <t>Pol24</t>
  </si>
  <si>
    <t>Ochranný nátěr kmene - aplikace základového nátěru</t>
  </si>
  <si>
    <t>Pol25</t>
  </si>
  <si>
    <t>Ochranný nátěr kmene - základový nátěr určený výrobcem pro použití pod bílý ochranný nátěr ( spotřeba dle obvodu kmene, průměrně 230 ml/strom)</t>
  </si>
  <si>
    <t>-1142699669</t>
  </si>
  <si>
    <t>Pol26</t>
  </si>
  <si>
    <t>Ochranný nátěr kmene - aplikace bílého ochranného nátěru</t>
  </si>
  <si>
    <t>Pol27</t>
  </si>
  <si>
    <t>Ochranný nátěr kmene - bílý ochranný nátěr pro ochranu kmene proti korní spále a mrazovým prasklinám ( spotřeba dle obvodu kmene, průměrně 300 g/strom)</t>
  </si>
  <si>
    <t>-639795843</t>
  </si>
  <si>
    <t>Pol28</t>
  </si>
  <si>
    <t>Komparativní řez vysazených stromů vč. Likvidace odpadu</t>
  </si>
  <si>
    <t>D11</t>
  </si>
  <si>
    <t>Založení trávníku zahradnickým způsobem včetně ceny osiva a první seče</t>
  </si>
  <si>
    <t>Pol29</t>
  </si>
  <si>
    <t>Chemické odplevelení půdy před založením kultury, trávníku nebo zpevněných ploch o výměře přes 20 m2 v rovině nebo na svahu do 1:5 postřikem na široko</t>
  </si>
  <si>
    <t>Pol30</t>
  </si>
  <si>
    <t>Dodávka totální herbicid v dávce  0,0008 l/m2 , vč. ceny dopravy materiálu</t>
  </si>
  <si>
    <t>l</t>
  </si>
  <si>
    <t>-1630534270</t>
  </si>
  <si>
    <t>Pol31</t>
  </si>
  <si>
    <t>Sejmutí drnu tl do 100 mm s přemístěním do 50 m nebo naložením na dopravní prostředek</t>
  </si>
  <si>
    <t>Pol32</t>
  </si>
  <si>
    <t>Obdělání půdy kultivátorováním, v rovině nebo na svahu do 1:5</t>
  </si>
  <si>
    <t>Pol33</t>
  </si>
  <si>
    <t>Obdělávání půdy hrabáním v rovině nebo na svahu do 1:5</t>
  </si>
  <si>
    <t>Pol34</t>
  </si>
  <si>
    <t>Odstranění kamene sebráním a naložením na dopravní prostředek hmotnosti jednotlivě do 15 kg</t>
  </si>
  <si>
    <t>Pol35</t>
  </si>
  <si>
    <t>Trávníkový pěstební substrát tl. vrstvy 0,05 m (násobeno koeficientem slehnutí zeminy 1,2), vč. dopravy materiálu</t>
  </si>
  <si>
    <t>1453258873</t>
  </si>
  <si>
    <t>Pol36</t>
  </si>
  <si>
    <t>Dovoz materiálu do 20 km na místo</t>
  </si>
  <si>
    <t>Pol37</t>
  </si>
  <si>
    <t>□Rozprostření a urovnání ornice v rovině nebo ve svahu sklonu do 1:5 strojně při souvislé ploše přes 500 m2, tl. vrstvy do 200 mm</t>
  </si>
  <si>
    <t>Pol38</t>
  </si>
  <si>
    <t>Založení parkového trávníku na půdě předem připravené plochy přes 1000 m2 výsevem včetně utažení v rovině a ve svahu do 1:5</t>
  </si>
  <si>
    <t>Pol39</t>
  </si>
  <si>
    <t>Dodání travního osiva (Parková směs) při výsevku 250 kg/ha</t>
  </si>
  <si>
    <t>-1047718049</t>
  </si>
  <si>
    <t>Pol40</t>
  </si>
  <si>
    <t>Hnojení půdy nebo trávníku v rovině nebo ve svahu 1:5 umělým hnojivem na široko</t>
  </si>
  <si>
    <t>Pol41</t>
  </si>
  <si>
    <t>Trávníkové hnojivo 30 g/m2, vč. ceny dopravy materiálu</t>
  </si>
  <si>
    <t>-582878784</t>
  </si>
  <si>
    <t>Pol42</t>
  </si>
  <si>
    <t>Pokosení parkového trávníku plochy do 10 000 m2 s odvozem do 20 km v rovině a svahu do 1:5, 3x</t>
  </si>
  <si>
    <t>118</t>
  </si>
  <si>
    <t>Pol43</t>
  </si>
  <si>
    <t>Uložení biologického materiálu na skládku a skládkovné</t>
  </si>
  <si>
    <t>120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</si>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</sst>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1" fillId="4" borderId="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5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5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166" fontId="28" fillId="0" borderId="21" xfId="0" applyNumberFormat="1" applyFont="1" applyBorder="1" applyAlignment="1">
      <alignment vertical="center"/>
    </xf>
    <xf numFmtId="4" fontId="28" fillId="0" borderId="22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1" fillId="0" borderId="13" xfId="0" applyNumberFormat="1" applyFont="1" applyBorder="1"/>
    <xf numFmtId="166" fontId="31" fillId="0" borderId="14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1" fillId="0" borderId="23" xfId="0" applyFont="1" applyBorder="1" applyAlignment="1">
      <alignment horizontal="center" vertical="center"/>
    </xf>
    <xf numFmtId="49" fontId="21" fillId="0" borderId="23" xfId="0" applyNumberFormat="1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center" vertical="center" wrapText="1"/>
    </xf>
    <xf numFmtId="167" fontId="21" fillId="0" borderId="23" xfId="0" applyNumberFormat="1" applyFont="1" applyBorder="1" applyAlignment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6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36" fillId="0" borderId="23" xfId="0" applyFont="1" applyBorder="1" applyAlignment="1">
      <alignment horizontal="center" vertical="center"/>
    </xf>
    <xf numFmtId="49" fontId="36" fillId="0" borderId="23" xfId="0" applyNumberFormat="1" applyFont="1" applyBorder="1" applyAlignment="1">
      <alignment horizontal="left" vertical="center" wrapText="1"/>
    </xf>
    <xf numFmtId="0" fontId="36" fillId="0" borderId="23" xfId="0" applyFont="1" applyBorder="1" applyAlignment="1">
      <alignment horizontal="left" vertical="center" wrapText="1"/>
    </xf>
    <xf numFmtId="0" fontId="36" fillId="0" borderId="23" xfId="0" applyFont="1" applyBorder="1" applyAlignment="1">
      <alignment horizontal="center" vertical="center" wrapText="1"/>
    </xf>
    <xf numFmtId="167" fontId="36" fillId="0" borderId="23" xfId="0" applyNumberFormat="1" applyFont="1" applyBorder="1" applyAlignment="1">
      <alignment vertical="center"/>
    </xf>
    <xf numFmtId="4" fontId="36" fillId="2" borderId="23" xfId="0" applyNumberFormat="1" applyFont="1" applyFill="1" applyBorder="1" applyAlignment="1" applyProtection="1">
      <alignment vertical="center"/>
      <protection locked="0"/>
    </xf>
    <xf numFmtId="4" fontId="36" fillId="0" borderId="23" xfId="0" applyNumberFormat="1" applyFont="1" applyBorder="1" applyAlignment="1">
      <alignment vertical="center"/>
    </xf>
    <xf numFmtId="0" fontId="37" fillId="0" borderId="4" xfId="0" applyFont="1" applyBorder="1" applyAlignment="1">
      <alignment vertical="center"/>
    </xf>
    <xf numFmtId="0" fontId="36" fillId="2" borderId="15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vertical="center" wrapText="1"/>
    </xf>
    <xf numFmtId="0" fontId="22" fillId="2" borderId="20" xfId="0" applyFont="1" applyFill="1" applyBorder="1" applyAlignment="1" applyProtection="1">
      <alignment horizontal="left" vertical="center"/>
      <protection locked="0"/>
    </xf>
    <xf numFmtId="0" fontId="22" fillId="0" borderId="21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166" fontId="22" fillId="0" borderId="22" xfId="0" applyNumberFormat="1" applyFont="1" applyBorder="1" applyAlignment="1">
      <alignment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48" fillId="0" borderId="27" xfId="0" applyFont="1" applyBorder="1" applyAlignment="1">
      <alignment horizontal="left" vertical="center"/>
    </xf>
    <xf numFmtId="0" fontId="49" fillId="0" borderId="1" xfId="0" applyFont="1" applyBorder="1" applyAlignment="1">
      <alignment vertical="top"/>
    </xf>
    <xf numFmtId="0" fontId="49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center" vertical="center"/>
    </xf>
    <xf numFmtId="49" fontId="49" fillId="0" borderId="1" xfId="0" applyNumberFormat="1" applyFont="1" applyBorder="1" applyAlignment="1">
      <alignment horizontal="left" vertical="center"/>
    </xf>
    <xf numFmtId="0" fontId="48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8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2" fillId="0" borderId="1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wrapText="1"/>
    </xf>
    <xf numFmtId="0" fontId="40" fillId="0" borderId="1" xfId="0" applyFont="1" applyBorder="1" applyAlignment="1">
      <alignment horizontal="center" vertical="center" wrapText="1"/>
    </xf>
    <xf numFmtId="49" fontId="42" fillId="0" borderId="1" xfId="0" applyNumberFormat="1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29" xfId="0" applyFont="1" applyBorder="1" applyAlignment="1">
      <alignment horizontal="left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5_02/182303111" TargetMode="External"/><Relationship Id="rId21" Type="http://schemas.openxmlformats.org/officeDocument/2006/relationships/hyperlink" Target="https://podminky.urs.cz/item/CS_URS_2025_02/171251201" TargetMode="External"/><Relationship Id="rId34" Type="http://schemas.openxmlformats.org/officeDocument/2006/relationships/hyperlink" Target="https://podminky.urs.cz/item/CS_URS_2025_02/564930512" TargetMode="External"/><Relationship Id="rId42" Type="http://schemas.openxmlformats.org/officeDocument/2006/relationships/hyperlink" Target="https://podminky.urs.cz/item/CS_URS_2025_02/596212212" TargetMode="External"/><Relationship Id="rId47" Type="http://schemas.openxmlformats.org/officeDocument/2006/relationships/hyperlink" Target="https://podminky.urs.cz/item/CS_URS_2025_02/915611111" TargetMode="External"/><Relationship Id="rId50" Type="http://schemas.openxmlformats.org/officeDocument/2006/relationships/hyperlink" Target="https://podminky.urs.cz/item/CS_URS_2025_02/916991121" TargetMode="External"/><Relationship Id="rId55" Type="http://schemas.openxmlformats.org/officeDocument/2006/relationships/hyperlink" Target="https://podminky.urs.cz/item/CS_URS_2025_02/997221579" TargetMode="External"/><Relationship Id="rId63" Type="http://schemas.openxmlformats.org/officeDocument/2006/relationships/hyperlink" Target="https://podminky.urs.cz/item/CS_URS_2025_02/HZS1292" TargetMode="External"/><Relationship Id="rId7" Type="http://schemas.openxmlformats.org/officeDocument/2006/relationships/hyperlink" Target="https://podminky.urs.cz/item/CS_URS_2025_02/113154513" TargetMode="External"/><Relationship Id="rId2" Type="http://schemas.openxmlformats.org/officeDocument/2006/relationships/hyperlink" Target="https://podminky.urs.cz/item/CS_URS_2025_02/113107222" TargetMode="External"/><Relationship Id="rId16" Type="http://schemas.openxmlformats.org/officeDocument/2006/relationships/hyperlink" Target="https://podminky.urs.cz/item/CS_URS_2025_02/162751117" TargetMode="External"/><Relationship Id="rId29" Type="http://schemas.openxmlformats.org/officeDocument/2006/relationships/hyperlink" Target="https://podminky.urs.cz/item/CS_URS_2025_02/273313611" TargetMode="External"/><Relationship Id="rId11" Type="http://schemas.openxmlformats.org/officeDocument/2006/relationships/hyperlink" Target="https://podminky.urs.cz/item/CS_URS_2025_02/121151123" TargetMode="External"/><Relationship Id="rId24" Type="http://schemas.openxmlformats.org/officeDocument/2006/relationships/hyperlink" Target="https://podminky.urs.cz/item/CS_URS_2025_02/181152302" TargetMode="External"/><Relationship Id="rId32" Type="http://schemas.openxmlformats.org/officeDocument/2006/relationships/hyperlink" Target="https://podminky.urs.cz/item/CS_URS_2025_02/564861011" TargetMode="External"/><Relationship Id="rId37" Type="http://schemas.openxmlformats.org/officeDocument/2006/relationships/hyperlink" Target="https://podminky.urs.cz/item/CS_URS_2025_02/573231106" TargetMode="External"/><Relationship Id="rId40" Type="http://schemas.openxmlformats.org/officeDocument/2006/relationships/hyperlink" Target="https://podminky.urs.cz/item/CS_URS_2025_02/591241111" TargetMode="External"/><Relationship Id="rId45" Type="http://schemas.openxmlformats.org/officeDocument/2006/relationships/hyperlink" Target="https://podminky.urs.cz/item/CS_URS_2025_02/914511111" TargetMode="External"/><Relationship Id="rId53" Type="http://schemas.openxmlformats.org/officeDocument/2006/relationships/hyperlink" Target="https://podminky.urs.cz/item/CS_URS_2025_02/966006132" TargetMode="External"/><Relationship Id="rId58" Type="http://schemas.openxmlformats.org/officeDocument/2006/relationships/hyperlink" Target="https://podminky.urs.cz/item/CS_URS_2025_02/997221873" TargetMode="External"/><Relationship Id="rId5" Type="http://schemas.openxmlformats.org/officeDocument/2006/relationships/hyperlink" Target="https://podminky.urs.cz/item/CS_URS_2025_02/113107163" TargetMode="External"/><Relationship Id="rId61" Type="http://schemas.openxmlformats.org/officeDocument/2006/relationships/hyperlink" Target="https://podminky.urs.cz/item/CS_URS_2025_02/711161274" TargetMode="External"/><Relationship Id="rId19" Type="http://schemas.openxmlformats.org/officeDocument/2006/relationships/hyperlink" Target="https://podminky.urs.cz/item/CS_URS_2025_02/171151112" TargetMode="External"/><Relationship Id="rId14" Type="http://schemas.openxmlformats.org/officeDocument/2006/relationships/hyperlink" Target="https://podminky.urs.cz/item/CS_URS_2025_02/131251102" TargetMode="External"/><Relationship Id="rId22" Type="http://schemas.openxmlformats.org/officeDocument/2006/relationships/hyperlink" Target="https://podminky.urs.cz/item/CS_URS_2025_02/175111201" TargetMode="External"/><Relationship Id="rId27" Type="http://schemas.openxmlformats.org/officeDocument/2006/relationships/hyperlink" Target="https://podminky.urs.cz/item/CS_URS_2025_02/185%2085-1121" TargetMode="External"/><Relationship Id="rId30" Type="http://schemas.openxmlformats.org/officeDocument/2006/relationships/hyperlink" Target="https://podminky.urs.cz/item/CS_URS_2025_02/561051121" TargetMode="External"/><Relationship Id="rId35" Type="http://schemas.openxmlformats.org/officeDocument/2006/relationships/hyperlink" Target="https://podminky.urs.cz/item/CS_URS_2025_02/565135101" TargetMode="External"/><Relationship Id="rId43" Type="http://schemas.openxmlformats.org/officeDocument/2006/relationships/hyperlink" Target="https://podminky.urs.cz/item/CS_URS_2025_02/596412212" TargetMode="External"/><Relationship Id="rId48" Type="http://schemas.openxmlformats.org/officeDocument/2006/relationships/hyperlink" Target="https://podminky.urs.cz/item/CS_URS_2025_02/916231213" TargetMode="External"/><Relationship Id="rId56" Type="http://schemas.openxmlformats.org/officeDocument/2006/relationships/hyperlink" Target="https://podminky.urs.cz/item/CS_URS_2025_02/997221612" TargetMode="External"/><Relationship Id="rId64" Type="http://schemas.openxmlformats.org/officeDocument/2006/relationships/printerSettings" Target="../printerSettings/printerSettings2.bin"/><Relationship Id="rId8" Type="http://schemas.openxmlformats.org/officeDocument/2006/relationships/hyperlink" Target="https://podminky.urs.cz/item/CS_URS_2025_02/113154514" TargetMode="External"/><Relationship Id="rId51" Type="http://schemas.openxmlformats.org/officeDocument/2006/relationships/hyperlink" Target="https://podminky.urs.cz/item/CS_URS_2025_02/919122132" TargetMode="External"/><Relationship Id="rId3" Type="http://schemas.openxmlformats.org/officeDocument/2006/relationships/hyperlink" Target="https://podminky.urs.cz/item/CS_URS_2025_02/113107223" TargetMode="External"/><Relationship Id="rId12" Type="http://schemas.openxmlformats.org/officeDocument/2006/relationships/hyperlink" Target="https://podminky.urs.cz/item/CS_URS_2025_02/122251106" TargetMode="External"/><Relationship Id="rId17" Type="http://schemas.openxmlformats.org/officeDocument/2006/relationships/hyperlink" Target="https://podminky.urs.cz/item/CS_URS_2025_02/162751119" TargetMode="External"/><Relationship Id="rId25" Type="http://schemas.openxmlformats.org/officeDocument/2006/relationships/hyperlink" Target="https://podminky.urs.cz/item/CS_URS_2025_02/182151111" TargetMode="External"/><Relationship Id="rId33" Type="http://schemas.openxmlformats.org/officeDocument/2006/relationships/hyperlink" Target="https://podminky.urs.cz/item/CS_URS_2025_02/564861111" TargetMode="External"/><Relationship Id="rId38" Type="http://schemas.openxmlformats.org/officeDocument/2006/relationships/hyperlink" Target="https://podminky.urs.cz/item/CS_URS_2025_02/577134031" TargetMode="External"/><Relationship Id="rId46" Type="http://schemas.openxmlformats.org/officeDocument/2006/relationships/hyperlink" Target="https://podminky.urs.cz/item/CS_URS_2025_02/915221122" TargetMode="External"/><Relationship Id="rId59" Type="http://schemas.openxmlformats.org/officeDocument/2006/relationships/hyperlink" Target="https://podminky.urs.cz/item/CS_URS_2025_02/997221875" TargetMode="External"/><Relationship Id="rId20" Type="http://schemas.openxmlformats.org/officeDocument/2006/relationships/hyperlink" Target="https://podminky.urs.cz/item/CS_URS_2025_02/171201231" TargetMode="External"/><Relationship Id="rId41" Type="http://schemas.openxmlformats.org/officeDocument/2006/relationships/hyperlink" Target="https://podminky.urs.cz/item/CS_URS_2025_02/596211113" TargetMode="External"/><Relationship Id="rId54" Type="http://schemas.openxmlformats.org/officeDocument/2006/relationships/hyperlink" Target="https://podminky.urs.cz/item/CS_URS_2025_02/997221571" TargetMode="External"/><Relationship Id="rId62" Type="http://schemas.openxmlformats.org/officeDocument/2006/relationships/hyperlink" Target="https://podminky.urs.cz/item/CS_URS_2025_02/998711101" TargetMode="External"/><Relationship Id="rId1" Type="http://schemas.openxmlformats.org/officeDocument/2006/relationships/hyperlink" Target="https://podminky.urs.cz/item/CS_URS_2025_02/113106123" TargetMode="External"/><Relationship Id="rId6" Type="http://schemas.openxmlformats.org/officeDocument/2006/relationships/hyperlink" Target="https://podminky.urs.cz/item/CS_URS_2025_02/113107332" TargetMode="External"/><Relationship Id="rId15" Type="http://schemas.openxmlformats.org/officeDocument/2006/relationships/hyperlink" Target="https://podminky.urs.cz/item/CS_URS_2025_02/132251103" TargetMode="External"/><Relationship Id="rId23" Type="http://schemas.openxmlformats.org/officeDocument/2006/relationships/hyperlink" Target="https://podminky.urs.cz/item/CS_URS_2025_02/181411131" TargetMode="External"/><Relationship Id="rId28" Type="http://schemas.openxmlformats.org/officeDocument/2006/relationships/hyperlink" Target="https://podminky.urs.cz/item/CS_URS_2025_02/212752411" TargetMode="External"/><Relationship Id="rId36" Type="http://schemas.openxmlformats.org/officeDocument/2006/relationships/hyperlink" Target="https://podminky.urs.cz/item/CS_URS_2025_02/573211106" TargetMode="External"/><Relationship Id="rId49" Type="http://schemas.openxmlformats.org/officeDocument/2006/relationships/hyperlink" Target="https://podminky.urs.cz/item/CS_URS_2025_02/916782111" TargetMode="External"/><Relationship Id="rId57" Type="http://schemas.openxmlformats.org/officeDocument/2006/relationships/hyperlink" Target="https://podminky.urs.cz/item/CS_URS_2025_02/997221861" TargetMode="External"/><Relationship Id="rId10" Type="http://schemas.openxmlformats.org/officeDocument/2006/relationships/hyperlink" Target="https://podminky.urs.cz/item/CS_URS_2025_02/113201112" TargetMode="External"/><Relationship Id="rId31" Type="http://schemas.openxmlformats.org/officeDocument/2006/relationships/hyperlink" Target="https://podminky.urs.cz/item/CS_URS_2025_02/564851111" TargetMode="External"/><Relationship Id="rId44" Type="http://schemas.openxmlformats.org/officeDocument/2006/relationships/hyperlink" Target="https://podminky.urs.cz/item/CS_URS_2025_02/914111111" TargetMode="External"/><Relationship Id="rId52" Type="http://schemas.openxmlformats.org/officeDocument/2006/relationships/hyperlink" Target="https://podminky.urs.cz/item/CS_URS_2025_02/919735113" TargetMode="External"/><Relationship Id="rId60" Type="http://schemas.openxmlformats.org/officeDocument/2006/relationships/hyperlink" Target="https://podminky.urs.cz/item/CS_URS_2025_02/998225111" TargetMode="External"/><Relationship Id="rId65" Type="http://schemas.openxmlformats.org/officeDocument/2006/relationships/drawing" Target="../drawings/drawing2.xml"/><Relationship Id="rId4" Type="http://schemas.openxmlformats.org/officeDocument/2006/relationships/hyperlink" Target="https://podminky.urs.cz/item/CS_URS_2025_02/113107243" TargetMode="External"/><Relationship Id="rId9" Type="http://schemas.openxmlformats.org/officeDocument/2006/relationships/hyperlink" Target="https://podminky.urs.cz/item/CS_URS_2025_02/113201111" TargetMode="External"/><Relationship Id="rId13" Type="http://schemas.openxmlformats.org/officeDocument/2006/relationships/hyperlink" Target="https://podminky.urs.cz/item/CS_URS_2025_02/131213701" TargetMode="External"/><Relationship Id="rId18" Type="http://schemas.openxmlformats.org/officeDocument/2006/relationships/hyperlink" Target="https://podminky.urs.cz/item/CS_URS_2025_02/167151111" TargetMode="External"/><Relationship Id="rId39" Type="http://schemas.openxmlformats.org/officeDocument/2006/relationships/hyperlink" Target="https://podminky.urs.cz/item/CS_URS_2025_02/577154141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451572111" TargetMode="External"/><Relationship Id="rId18" Type="http://schemas.openxmlformats.org/officeDocument/2006/relationships/hyperlink" Target="https://podminky.urs.cz/item/CS_URS_2025_02/871370320" TargetMode="External"/><Relationship Id="rId26" Type="http://schemas.openxmlformats.org/officeDocument/2006/relationships/hyperlink" Target="https://podminky.urs.cz/item/CS_URS_2025_02/892381111" TargetMode="External"/><Relationship Id="rId39" Type="http://schemas.openxmlformats.org/officeDocument/2006/relationships/hyperlink" Target="https://podminky.urs.cz/item/CS_URS_2025_02/966008222" TargetMode="External"/><Relationship Id="rId21" Type="http://schemas.openxmlformats.org/officeDocument/2006/relationships/hyperlink" Target="https://podminky.urs.cz/item/CS_URS_2025_02/877350310" TargetMode="External"/><Relationship Id="rId34" Type="http://schemas.openxmlformats.org/officeDocument/2006/relationships/hyperlink" Target="https://podminky.urs.cz/item/CS_URS_2025_02/895941362" TargetMode="External"/><Relationship Id="rId42" Type="http://schemas.openxmlformats.org/officeDocument/2006/relationships/hyperlink" Target="https://podminky.urs.cz/item/CS_URS_2025_02/997221612" TargetMode="External"/><Relationship Id="rId47" Type="http://schemas.openxmlformats.org/officeDocument/2006/relationships/printerSettings" Target="../printerSettings/printerSettings3.bin"/><Relationship Id="rId7" Type="http://schemas.openxmlformats.org/officeDocument/2006/relationships/hyperlink" Target="https://podminky.urs.cz/item/CS_URS_2025_02/162751119" TargetMode="External"/><Relationship Id="rId2" Type="http://schemas.openxmlformats.org/officeDocument/2006/relationships/hyperlink" Target="https://podminky.urs.cz/item/CS_URS_2025_02/132254104" TargetMode="External"/><Relationship Id="rId16" Type="http://schemas.openxmlformats.org/officeDocument/2006/relationships/hyperlink" Target="https://podminky.urs.cz/item/CS_URS_2025_02/871310320" TargetMode="External"/><Relationship Id="rId29" Type="http://schemas.openxmlformats.org/officeDocument/2006/relationships/hyperlink" Target="https://podminky.urs.cz/item/CS_URS_2025_02/894412411" TargetMode="External"/><Relationship Id="rId1" Type="http://schemas.openxmlformats.org/officeDocument/2006/relationships/hyperlink" Target="https://podminky.urs.cz/item/CS_URS_2025_02/131251104" TargetMode="External"/><Relationship Id="rId6" Type="http://schemas.openxmlformats.org/officeDocument/2006/relationships/hyperlink" Target="https://podminky.urs.cz/item/CS_URS_2025_02/162751117" TargetMode="External"/><Relationship Id="rId11" Type="http://schemas.openxmlformats.org/officeDocument/2006/relationships/hyperlink" Target="https://podminky.urs.cz/item/CS_URS_2025_02/174101101" TargetMode="External"/><Relationship Id="rId24" Type="http://schemas.openxmlformats.org/officeDocument/2006/relationships/hyperlink" Target="https://podminky.urs.cz/item/CS_URS_2025_02/890411811" TargetMode="External"/><Relationship Id="rId32" Type="http://schemas.openxmlformats.org/officeDocument/2006/relationships/hyperlink" Target="https://podminky.urs.cz/item/CS_URS_2025_02/895941341" TargetMode="External"/><Relationship Id="rId37" Type="http://schemas.openxmlformats.org/officeDocument/2006/relationships/hyperlink" Target="https://podminky.urs.cz/item/CS_URS_2025_02/935113112" TargetMode="External"/><Relationship Id="rId40" Type="http://schemas.openxmlformats.org/officeDocument/2006/relationships/hyperlink" Target="https://podminky.urs.cz/item/CS_URS_2025_02/997221571" TargetMode="External"/><Relationship Id="rId45" Type="http://schemas.openxmlformats.org/officeDocument/2006/relationships/hyperlink" Target="https://podminky.urs.cz/item/CS_URS_2025_02/721242106" TargetMode="External"/><Relationship Id="rId5" Type="http://schemas.openxmlformats.org/officeDocument/2006/relationships/hyperlink" Target="https://podminky.urs.cz/item/CS_URS_2025_02/151811231" TargetMode="External"/><Relationship Id="rId15" Type="http://schemas.openxmlformats.org/officeDocument/2006/relationships/hyperlink" Target="https://podminky.urs.cz/item/CS_URS_2025_02/810391811" TargetMode="External"/><Relationship Id="rId23" Type="http://schemas.openxmlformats.org/officeDocument/2006/relationships/hyperlink" Target="https://podminky.urs.cz/item/CS_URS_2025_02/877420320" TargetMode="External"/><Relationship Id="rId28" Type="http://schemas.openxmlformats.org/officeDocument/2006/relationships/hyperlink" Target="https://podminky.urs.cz/item/CS_URS_2025_02/894411311" TargetMode="External"/><Relationship Id="rId36" Type="http://schemas.openxmlformats.org/officeDocument/2006/relationships/hyperlink" Target="https://podminky.urs.cz/item/CS_URS_2025_02/899722112" TargetMode="External"/><Relationship Id="rId10" Type="http://schemas.openxmlformats.org/officeDocument/2006/relationships/hyperlink" Target="https://podminky.urs.cz/item/CS_URS_2025_02/171251201" TargetMode="External"/><Relationship Id="rId19" Type="http://schemas.openxmlformats.org/officeDocument/2006/relationships/hyperlink" Target="https://podminky.urs.cz/item/CS_URS_2025_02/871420320" TargetMode="External"/><Relationship Id="rId31" Type="http://schemas.openxmlformats.org/officeDocument/2006/relationships/hyperlink" Target="https://podminky.urs.cz/item/CS_URS_2025_02/895931111" TargetMode="External"/><Relationship Id="rId44" Type="http://schemas.openxmlformats.org/officeDocument/2006/relationships/hyperlink" Target="https://podminky.urs.cz/item/CS_URS_2025_02/998276101" TargetMode="External"/><Relationship Id="rId4" Type="http://schemas.openxmlformats.org/officeDocument/2006/relationships/hyperlink" Target="https://podminky.urs.cz/item/CS_URS_2025_02/151811131" TargetMode="External"/><Relationship Id="rId9" Type="http://schemas.openxmlformats.org/officeDocument/2006/relationships/hyperlink" Target="https://podminky.urs.cz/item/CS_URS_2025_02/171201231" TargetMode="External"/><Relationship Id="rId14" Type="http://schemas.openxmlformats.org/officeDocument/2006/relationships/hyperlink" Target="https://podminky.urs.cz/item/CS_URS_2025_02/452112122" TargetMode="External"/><Relationship Id="rId22" Type="http://schemas.openxmlformats.org/officeDocument/2006/relationships/hyperlink" Target="https://podminky.urs.cz/item/CS_URS_2025_02/877420310" TargetMode="External"/><Relationship Id="rId27" Type="http://schemas.openxmlformats.org/officeDocument/2006/relationships/hyperlink" Target="https://podminky.urs.cz/item/CS_URS_2025_02/892421111" TargetMode="External"/><Relationship Id="rId30" Type="http://schemas.openxmlformats.org/officeDocument/2006/relationships/hyperlink" Target="https://podminky.urs.cz/item/CS_URS_2025_02/894414111" TargetMode="External"/><Relationship Id="rId35" Type="http://schemas.openxmlformats.org/officeDocument/2006/relationships/hyperlink" Target="https://podminky.urs.cz/item/CS_URS_2025_02/899104112" TargetMode="External"/><Relationship Id="rId43" Type="http://schemas.openxmlformats.org/officeDocument/2006/relationships/hyperlink" Target="https://podminky.urs.cz/item/CS_URS_2025_02/997221861" TargetMode="External"/><Relationship Id="rId48" Type="http://schemas.openxmlformats.org/officeDocument/2006/relationships/drawing" Target="../drawings/drawing3.xml"/><Relationship Id="rId8" Type="http://schemas.openxmlformats.org/officeDocument/2006/relationships/hyperlink" Target="https://podminky.urs.cz/item/CS_URS_2025_02/167151111" TargetMode="External"/><Relationship Id="rId3" Type="http://schemas.openxmlformats.org/officeDocument/2006/relationships/hyperlink" Target="https://podminky.urs.cz/item/CS_URS_2025_02/132254205" TargetMode="External"/><Relationship Id="rId12" Type="http://schemas.openxmlformats.org/officeDocument/2006/relationships/hyperlink" Target="https://podminky.urs.cz/item/CS_URS_2025_02/175151101" TargetMode="External"/><Relationship Id="rId17" Type="http://schemas.openxmlformats.org/officeDocument/2006/relationships/hyperlink" Target="https://podminky.urs.cz/item/CS_URS_2025_02/871350320" TargetMode="External"/><Relationship Id="rId25" Type="http://schemas.openxmlformats.org/officeDocument/2006/relationships/hyperlink" Target="https://podminky.urs.cz/item/CS_URS_2025_02/892351111" TargetMode="External"/><Relationship Id="rId33" Type="http://schemas.openxmlformats.org/officeDocument/2006/relationships/hyperlink" Target="https://podminky.urs.cz/item/CS_URS_2025_02/895941351" TargetMode="External"/><Relationship Id="rId38" Type="http://schemas.openxmlformats.org/officeDocument/2006/relationships/hyperlink" Target="https://podminky.urs.cz/item/CS_URS_2025_02/935923218" TargetMode="External"/><Relationship Id="rId46" Type="http://schemas.openxmlformats.org/officeDocument/2006/relationships/hyperlink" Target="https://podminky.urs.cz/item/CS_URS_2025_02/998721101" TargetMode="External"/><Relationship Id="rId20" Type="http://schemas.openxmlformats.org/officeDocument/2006/relationships/hyperlink" Target="https://podminky.urs.cz/item/CS_URS_2025_02/877310310" TargetMode="External"/><Relationship Id="rId41" Type="http://schemas.openxmlformats.org/officeDocument/2006/relationships/hyperlink" Target="https://podminky.urs.cz/item/CS_URS_2025_02/997221579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171251201" TargetMode="External"/><Relationship Id="rId13" Type="http://schemas.openxmlformats.org/officeDocument/2006/relationships/hyperlink" Target="https://podminky.urs.cz/item/CS_URS_2025_02/741130025" TargetMode="External"/><Relationship Id="rId18" Type="http://schemas.openxmlformats.org/officeDocument/2006/relationships/hyperlink" Target="https://podminky.urs.cz/item/CS_URS_2025_02/210204204" TargetMode="External"/><Relationship Id="rId26" Type="http://schemas.openxmlformats.org/officeDocument/2006/relationships/hyperlink" Target="https://podminky.urs.cz/item/CS_URS_2025_02/460080014" TargetMode="External"/><Relationship Id="rId3" Type="http://schemas.openxmlformats.org/officeDocument/2006/relationships/hyperlink" Target="https://podminky.urs.cz/item/CS_URS_2025_02/162211311" TargetMode="External"/><Relationship Id="rId21" Type="http://schemas.openxmlformats.org/officeDocument/2006/relationships/hyperlink" Target="https://podminky.urs.cz/item/CS_URS_2025_02/218202016" TargetMode="External"/><Relationship Id="rId7" Type="http://schemas.openxmlformats.org/officeDocument/2006/relationships/hyperlink" Target="https://podminky.urs.cz/item/CS_URS_2025_02/171201231" TargetMode="External"/><Relationship Id="rId12" Type="http://schemas.openxmlformats.org/officeDocument/2006/relationships/hyperlink" Target="https://podminky.urs.cz/item/CS_URS_2025_02/741130021" TargetMode="External"/><Relationship Id="rId17" Type="http://schemas.openxmlformats.org/officeDocument/2006/relationships/hyperlink" Target="https://podminky.urs.cz/item/CS_URS_2025_02/210204103" TargetMode="External"/><Relationship Id="rId25" Type="http://schemas.openxmlformats.org/officeDocument/2006/relationships/hyperlink" Target="https://podminky.urs.cz/item/CS_URS_2025_02/218204204" TargetMode="External"/><Relationship Id="rId2" Type="http://schemas.openxmlformats.org/officeDocument/2006/relationships/hyperlink" Target="https://podminky.urs.cz/item/CS_URS_2025_02/132251103" TargetMode="External"/><Relationship Id="rId16" Type="http://schemas.openxmlformats.org/officeDocument/2006/relationships/hyperlink" Target="https://podminky.urs.cz/item/CS_URS_2025_02/210204002" TargetMode="External"/><Relationship Id="rId20" Type="http://schemas.openxmlformats.org/officeDocument/2006/relationships/hyperlink" Target="https://podminky.urs.cz/item/CS_URS_2025_02/210800411" TargetMode="External"/><Relationship Id="rId29" Type="http://schemas.openxmlformats.org/officeDocument/2006/relationships/hyperlink" Target="https://podminky.urs.cz/item/CS_URS_2025_02/HZS1292" TargetMode="External"/><Relationship Id="rId1" Type="http://schemas.openxmlformats.org/officeDocument/2006/relationships/hyperlink" Target="https://podminky.urs.cz/item/CS_URS_2025_02/131251100" TargetMode="External"/><Relationship Id="rId6" Type="http://schemas.openxmlformats.org/officeDocument/2006/relationships/hyperlink" Target="https://podminky.urs.cz/item/CS_URS_2025_02/167151101" TargetMode="External"/><Relationship Id="rId11" Type="http://schemas.openxmlformats.org/officeDocument/2006/relationships/hyperlink" Target="https://podminky.urs.cz/item/CS_URS_2025_02/998225111" TargetMode="External"/><Relationship Id="rId24" Type="http://schemas.openxmlformats.org/officeDocument/2006/relationships/hyperlink" Target="https://podminky.urs.cz/item/CS_URS_2025_02/218204122" TargetMode="External"/><Relationship Id="rId5" Type="http://schemas.openxmlformats.org/officeDocument/2006/relationships/hyperlink" Target="https://podminky.urs.cz/item/CS_URS_2025_02/162751119" TargetMode="External"/><Relationship Id="rId15" Type="http://schemas.openxmlformats.org/officeDocument/2006/relationships/hyperlink" Target="https://podminky.urs.cz/item/CS_URS_2025_02/210202013" TargetMode="External"/><Relationship Id="rId23" Type="http://schemas.openxmlformats.org/officeDocument/2006/relationships/hyperlink" Target="https://podminky.urs.cz/item/CS_URS_2025_02/218204103" TargetMode="External"/><Relationship Id="rId28" Type="http://schemas.openxmlformats.org/officeDocument/2006/relationships/hyperlink" Target="https://podminky.urs.cz/item/CS_URS_2025_02/460671113" TargetMode="External"/><Relationship Id="rId10" Type="http://schemas.openxmlformats.org/officeDocument/2006/relationships/hyperlink" Target="https://podminky.urs.cz/item/CS_URS_2025_02/175111101" TargetMode="External"/><Relationship Id="rId19" Type="http://schemas.openxmlformats.org/officeDocument/2006/relationships/hyperlink" Target="https://podminky.urs.cz/item/CS_URS_2025_02/210220022" TargetMode="External"/><Relationship Id="rId31" Type="http://schemas.openxmlformats.org/officeDocument/2006/relationships/drawing" Target="../drawings/drawing4.xml"/><Relationship Id="rId4" Type="http://schemas.openxmlformats.org/officeDocument/2006/relationships/hyperlink" Target="https://podminky.urs.cz/item/CS_URS_2025_02/162751117" TargetMode="External"/><Relationship Id="rId9" Type="http://schemas.openxmlformats.org/officeDocument/2006/relationships/hyperlink" Target="https://podminky.urs.cz/item/CS_URS_2025_02/174111101" TargetMode="External"/><Relationship Id="rId14" Type="http://schemas.openxmlformats.org/officeDocument/2006/relationships/hyperlink" Target="https://podminky.urs.cz/item/CS_URS_2025_02/998741101" TargetMode="External"/><Relationship Id="rId22" Type="http://schemas.openxmlformats.org/officeDocument/2006/relationships/hyperlink" Target="https://podminky.urs.cz/item/CS_URS_2025_02/218204002" TargetMode="External"/><Relationship Id="rId27" Type="http://schemas.openxmlformats.org/officeDocument/2006/relationships/hyperlink" Target="https://podminky.urs.cz/item/CS_URS_2025_02/460510054" TargetMode="External"/><Relationship Id="rId30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0"/>
  <sheetViews>
    <sheetView showGridLines="0" tabSelected="1" workbookViewId="0"/>
  </sheetViews>
  <sheetFormatPr defaultRowHeight="14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0.15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288"/>
      <c r="BE2" s="288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287" t="s">
        <v>14</v>
      </c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R5" s="20"/>
      <c r="BE5" s="284" t="s">
        <v>15</v>
      </c>
      <c r="BS5" s="17" t="s">
        <v>6</v>
      </c>
    </row>
    <row r="6" spans="1:74" ht="36.950000000000003" customHeight="1">
      <c r="B6" s="20"/>
      <c r="D6" s="26" t="s">
        <v>16</v>
      </c>
      <c r="K6" s="289" t="s">
        <v>17</v>
      </c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8"/>
      <c r="Y6" s="288"/>
      <c r="Z6" s="288"/>
      <c r="AA6" s="288"/>
      <c r="AB6" s="288"/>
      <c r="AC6" s="288"/>
      <c r="AD6" s="288"/>
      <c r="AE6" s="288"/>
      <c r="AF6" s="288"/>
      <c r="AG6" s="288"/>
      <c r="AH6" s="288"/>
      <c r="AI6" s="288"/>
      <c r="AJ6" s="288"/>
      <c r="AK6" s="288"/>
      <c r="AL6" s="288"/>
      <c r="AM6" s="288"/>
      <c r="AN6" s="288"/>
      <c r="AO6" s="288"/>
      <c r="AR6" s="20"/>
      <c r="BE6" s="285"/>
      <c r="BS6" s="17" t="s">
        <v>6</v>
      </c>
    </row>
    <row r="7" spans="1:74" ht="12" customHeight="1">
      <c r="B7" s="20"/>
      <c r="D7" s="27" t="s">
        <v>18</v>
      </c>
      <c r="K7" s="25" t="s">
        <v>19</v>
      </c>
      <c r="AK7" s="27" t="s">
        <v>20</v>
      </c>
      <c r="AN7" s="25" t="s">
        <v>19</v>
      </c>
      <c r="AR7" s="20"/>
      <c r="BE7" s="285"/>
      <c r="BS7" s="17" t="s">
        <v>6</v>
      </c>
    </row>
    <row r="8" spans="1:74" ht="12" customHeight="1">
      <c r="B8" s="20"/>
      <c r="D8" s="27" t="s">
        <v>21</v>
      </c>
      <c r="K8" s="25" t="s">
        <v>22</v>
      </c>
      <c r="AK8" s="27" t="s">
        <v>23</v>
      </c>
      <c r="AN8" s="28" t="s">
        <v>24</v>
      </c>
      <c r="AR8" s="20"/>
      <c r="BE8" s="285"/>
      <c r="BS8" s="17" t="s">
        <v>6</v>
      </c>
    </row>
    <row r="9" spans="1:74" ht="14.45" customHeight="1">
      <c r="B9" s="20"/>
      <c r="AR9" s="20"/>
      <c r="BE9" s="285"/>
      <c r="BS9" s="17" t="s">
        <v>6</v>
      </c>
    </row>
    <row r="10" spans="1:74" ht="12" customHeight="1">
      <c r="B10" s="20"/>
      <c r="D10" s="27" t="s">
        <v>25</v>
      </c>
      <c r="AK10" s="27" t="s">
        <v>26</v>
      </c>
      <c r="AN10" s="25" t="s">
        <v>19</v>
      </c>
      <c r="AR10" s="20"/>
      <c r="BE10" s="285"/>
      <c r="BS10" s="17" t="s">
        <v>6</v>
      </c>
    </row>
    <row r="11" spans="1:74" ht="18.5" customHeight="1">
      <c r="B11" s="20"/>
      <c r="E11" s="25" t="s">
        <v>27</v>
      </c>
      <c r="AK11" s="27" t="s">
        <v>28</v>
      </c>
      <c r="AN11" s="25" t="s">
        <v>19</v>
      </c>
      <c r="AR11" s="20"/>
      <c r="BE11" s="285"/>
      <c r="BS11" s="17" t="s">
        <v>6</v>
      </c>
    </row>
    <row r="12" spans="1:74" ht="6.95" customHeight="1">
      <c r="B12" s="20"/>
      <c r="AR12" s="20"/>
      <c r="BE12" s="285"/>
      <c r="BS12" s="17" t="s">
        <v>6</v>
      </c>
    </row>
    <row r="13" spans="1:74" ht="12" customHeight="1">
      <c r="B13" s="20"/>
      <c r="D13" s="27" t="s">
        <v>29</v>
      </c>
      <c r="AK13" s="27" t="s">
        <v>26</v>
      </c>
      <c r="AN13" s="29" t="s">
        <v>30</v>
      </c>
      <c r="AR13" s="20"/>
      <c r="BE13" s="285"/>
      <c r="BS13" s="17" t="s">
        <v>6</v>
      </c>
    </row>
    <row r="14" spans="1:74" ht="12.75">
      <c r="B14" s="20"/>
      <c r="E14" s="290" t="s">
        <v>30</v>
      </c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27" t="s">
        <v>28</v>
      </c>
      <c r="AN14" s="29" t="s">
        <v>30</v>
      </c>
      <c r="AR14" s="20"/>
      <c r="BE14" s="285"/>
      <c r="BS14" s="17" t="s">
        <v>6</v>
      </c>
    </row>
    <row r="15" spans="1:74" ht="6.95" customHeight="1">
      <c r="B15" s="20"/>
      <c r="AR15" s="20"/>
      <c r="BE15" s="285"/>
      <c r="BS15" s="17" t="s">
        <v>4</v>
      </c>
    </row>
    <row r="16" spans="1:74" ht="12" customHeight="1">
      <c r="B16" s="20"/>
      <c r="D16" s="27" t="s">
        <v>31</v>
      </c>
      <c r="AK16" s="27" t="s">
        <v>26</v>
      </c>
      <c r="AN16" s="25" t="s">
        <v>19</v>
      </c>
      <c r="AR16" s="20"/>
      <c r="BE16" s="285"/>
      <c r="BS16" s="17" t="s">
        <v>4</v>
      </c>
    </row>
    <row r="17" spans="2:71" ht="18.5" customHeight="1">
      <c r="B17" s="20"/>
      <c r="E17" s="25" t="s">
        <v>32</v>
      </c>
      <c r="AK17" s="27" t="s">
        <v>28</v>
      </c>
      <c r="AN17" s="25" t="s">
        <v>19</v>
      </c>
      <c r="AR17" s="20"/>
      <c r="BE17" s="285"/>
      <c r="BS17" s="17" t="s">
        <v>33</v>
      </c>
    </row>
    <row r="18" spans="2:71" ht="6.95" customHeight="1">
      <c r="B18" s="20"/>
      <c r="AR18" s="20"/>
      <c r="BE18" s="285"/>
      <c r="BS18" s="17" t="s">
        <v>6</v>
      </c>
    </row>
    <row r="19" spans="2:71" ht="12" customHeight="1">
      <c r="B19" s="20"/>
      <c r="D19" s="27" t="s">
        <v>34</v>
      </c>
      <c r="AK19" s="27" t="s">
        <v>26</v>
      </c>
      <c r="AN19" s="25" t="s">
        <v>19</v>
      </c>
      <c r="AR19" s="20"/>
      <c r="BE19" s="285"/>
      <c r="BS19" s="17" t="s">
        <v>6</v>
      </c>
    </row>
    <row r="20" spans="2:71" ht="18.5" customHeight="1">
      <c r="B20" s="20"/>
      <c r="E20" s="25" t="s">
        <v>35</v>
      </c>
      <c r="AK20" s="27" t="s">
        <v>28</v>
      </c>
      <c r="AN20" s="25" t="s">
        <v>19</v>
      </c>
      <c r="AR20" s="20"/>
      <c r="BE20" s="285"/>
      <c r="BS20" s="17" t="s">
        <v>4</v>
      </c>
    </row>
    <row r="21" spans="2:71" ht="6.95" customHeight="1">
      <c r="B21" s="20"/>
      <c r="AR21" s="20"/>
      <c r="BE21" s="285"/>
    </row>
    <row r="22" spans="2:71" ht="12" customHeight="1">
      <c r="B22" s="20"/>
      <c r="D22" s="27" t="s">
        <v>36</v>
      </c>
      <c r="AR22" s="20"/>
      <c r="BE22" s="285"/>
    </row>
    <row r="23" spans="2:71" ht="47.25" customHeight="1">
      <c r="B23" s="20"/>
      <c r="E23" s="292" t="s">
        <v>37</v>
      </c>
      <c r="F23" s="292"/>
      <c r="G23" s="292"/>
      <c r="H23" s="292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92"/>
      <c r="Y23" s="292"/>
      <c r="Z23" s="292"/>
      <c r="AA23" s="292"/>
      <c r="AB23" s="292"/>
      <c r="AC23" s="292"/>
      <c r="AD23" s="292"/>
      <c r="AE23" s="292"/>
      <c r="AF23" s="292"/>
      <c r="AG23" s="292"/>
      <c r="AH23" s="292"/>
      <c r="AI23" s="292"/>
      <c r="AJ23" s="292"/>
      <c r="AK23" s="292"/>
      <c r="AL23" s="292"/>
      <c r="AM23" s="292"/>
      <c r="AN23" s="292"/>
      <c r="AR23" s="20"/>
      <c r="BE23" s="285"/>
    </row>
    <row r="24" spans="2:71" ht="6.95" customHeight="1">
      <c r="B24" s="20"/>
      <c r="AR24" s="20"/>
      <c r="BE24" s="285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85"/>
    </row>
    <row r="26" spans="2:71" s="1" customFormat="1" ht="25.9" customHeight="1">
      <c r="B26" s="32"/>
      <c r="D26" s="33" t="s">
        <v>38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93">
        <f>ROUND(AG54,2)</f>
        <v>0</v>
      </c>
      <c r="AL26" s="294"/>
      <c r="AM26" s="294"/>
      <c r="AN26" s="294"/>
      <c r="AO26" s="294"/>
      <c r="AR26" s="32"/>
      <c r="BE26" s="285"/>
    </row>
    <row r="27" spans="2:71" s="1" customFormat="1" ht="6.95" customHeight="1">
      <c r="B27" s="32"/>
      <c r="AR27" s="32"/>
      <c r="BE27" s="285"/>
    </row>
    <row r="28" spans="2:71" s="1" customFormat="1" ht="12.75">
      <c r="B28" s="32"/>
      <c r="L28" s="295" t="s">
        <v>39</v>
      </c>
      <c r="M28" s="295"/>
      <c r="N28" s="295"/>
      <c r="O28" s="295"/>
      <c r="P28" s="295"/>
      <c r="W28" s="295" t="s">
        <v>40</v>
      </c>
      <c r="X28" s="295"/>
      <c r="Y28" s="295"/>
      <c r="Z28" s="295"/>
      <c r="AA28" s="295"/>
      <c r="AB28" s="295"/>
      <c r="AC28" s="295"/>
      <c r="AD28" s="295"/>
      <c r="AE28" s="295"/>
      <c r="AK28" s="295" t="s">
        <v>41</v>
      </c>
      <c r="AL28" s="295"/>
      <c r="AM28" s="295"/>
      <c r="AN28" s="295"/>
      <c r="AO28" s="295"/>
      <c r="AR28" s="32"/>
      <c r="BE28" s="285"/>
    </row>
    <row r="29" spans="2:71" s="2" customFormat="1" ht="14.45" customHeight="1">
      <c r="B29" s="36"/>
      <c r="D29" s="27" t="s">
        <v>42</v>
      </c>
      <c r="F29" s="27" t="s">
        <v>43</v>
      </c>
      <c r="L29" s="298">
        <v>0.21</v>
      </c>
      <c r="M29" s="297"/>
      <c r="N29" s="297"/>
      <c r="O29" s="297"/>
      <c r="P29" s="297"/>
      <c r="W29" s="296">
        <f>ROUND(AZ54, 2)</f>
        <v>0</v>
      </c>
      <c r="X29" s="297"/>
      <c r="Y29" s="297"/>
      <c r="Z29" s="297"/>
      <c r="AA29" s="297"/>
      <c r="AB29" s="297"/>
      <c r="AC29" s="297"/>
      <c r="AD29" s="297"/>
      <c r="AE29" s="297"/>
      <c r="AK29" s="296">
        <f>ROUND(AV54, 2)</f>
        <v>0</v>
      </c>
      <c r="AL29" s="297"/>
      <c r="AM29" s="297"/>
      <c r="AN29" s="297"/>
      <c r="AO29" s="297"/>
      <c r="AR29" s="36"/>
      <c r="BE29" s="286"/>
    </row>
    <row r="30" spans="2:71" s="2" customFormat="1" ht="14.45" customHeight="1">
      <c r="B30" s="36"/>
      <c r="F30" s="27" t="s">
        <v>44</v>
      </c>
      <c r="L30" s="298">
        <v>0.12</v>
      </c>
      <c r="M30" s="297"/>
      <c r="N30" s="297"/>
      <c r="O30" s="297"/>
      <c r="P30" s="297"/>
      <c r="W30" s="296">
        <f>ROUND(BA54, 2)</f>
        <v>0</v>
      </c>
      <c r="X30" s="297"/>
      <c r="Y30" s="297"/>
      <c r="Z30" s="297"/>
      <c r="AA30" s="297"/>
      <c r="AB30" s="297"/>
      <c r="AC30" s="297"/>
      <c r="AD30" s="297"/>
      <c r="AE30" s="297"/>
      <c r="AK30" s="296">
        <f>ROUND(AW54, 2)</f>
        <v>0</v>
      </c>
      <c r="AL30" s="297"/>
      <c r="AM30" s="297"/>
      <c r="AN30" s="297"/>
      <c r="AO30" s="297"/>
      <c r="AR30" s="36"/>
      <c r="BE30" s="286"/>
    </row>
    <row r="31" spans="2:71" s="2" customFormat="1" ht="14.45" hidden="1" customHeight="1">
      <c r="B31" s="36"/>
      <c r="F31" s="27" t="s">
        <v>45</v>
      </c>
      <c r="L31" s="298">
        <v>0.21</v>
      </c>
      <c r="M31" s="297"/>
      <c r="N31" s="297"/>
      <c r="O31" s="297"/>
      <c r="P31" s="297"/>
      <c r="W31" s="296">
        <f>ROUND(BB54, 2)</f>
        <v>0</v>
      </c>
      <c r="X31" s="297"/>
      <c r="Y31" s="297"/>
      <c r="Z31" s="297"/>
      <c r="AA31" s="297"/>
      <c r="AB31" s="297"/>
      <c r="AC31" s="297"/>
      <c r="AD31" s="297"/>
      <c r="AE31" s="297"/>
      <c r="AK31" s="296">
        <v>0</v>
      </c>
      <c r="AL31" s="297"/>
      <c r="AM31" s="297"/>
      <c r="AN31" s="297"/>
      <c r="AO31" s="297"/>
      <c r="AR31" s="36"/>
      <c r="BE31" s="286"/>
    </row>
    <row r="32" spans="2:71" s="2" customFormat="1" ht="14.45" hidden="1" customHeight="1">
      <c r="B32" s="36"/>
      <c r="F32" s="27" t="s">
        <v>46</v>
      </c>
      <c r="L32" s="298">
        <v>0.12</v>
      </c>
      <c r="M32" s="297"/>
      <c r="N32" s="297"/>
      <c r="O32" s="297"/>
      <c r="P32" s="297"/>
      <c r="W32" s="296">
        <f>ROUND(BC54, 2)</f>
        <v>0</v>
      </c>
      <c r="X32" s="297"/>
      <c r="Y32" s="297"/>
      <c r="Z32" s="297"/>
      <c r="AA32" s="297"/>
      <c r="AB32" s="297"/>
      <c r="AC32" s="297"/>
      <c r="AD32" s="297"/>
      <c r="AE32" s="297"/>
      <c r="AK32" s="296">
        <v>0</v>
      </c>
      <c r="AL32" s="297"/>
      <c r="AM32" s="297"/>
      <c r="AN32" s="297"/>
      <c r="AO32" s="297"/>
      <c r="AR32" s="36"/>
      <c r="BE32" s="286"/>
    </row>
    <row r="33" spans="2:44" s="2" customFormat="1" ht="14.45" hidden="1" customHeight="1">
      <c r="B33" s="36"/>
      <c r="F33" s="27" t="s">
        <v>47</v>
      </c>
      <c r="L33" s="298">
        <v>0</v>
      </c>
      <c r="M33" s="297"/>
      <c r="N33" s="297"/>
      <c r="O33" s="297"/>
      <c r="P33" s="297"/>
      <c r="W33" s="296">
        <f>ROUND(BD54, 2)</f>
        <v>0</v>
      </c>
      <c r="X33" s="297"/>
      <c r="Y33" s="297"/>
      <c r="Z33" s="297"/>
      <c r="AA33" s="297"/>
      <c r="AB33" s="297"/>
      <c r="AC33" s="297"/>
      <c r="AD33" s="297"/>
      <c r="AE33" s="297"/>
      <c r="AK33" s="296">
        <v>0</v>
      </c>
      <c r="AL33" s="297"/>
      <c r="AM33" s="297"/>
      <c r="AN33" s="297"/>
      <c r="AO33" s="297"/>
      <c r="AR33" s="36"/>
    </row>
    <row r="34" spans="2:44" s="1" customFormat="1" ht="6.95" customHeight="1">
      <c r="B34" s="32"/>
      <c r="AR34" s="32"/>
    </row>
    <row r="35" spans="2:44" s="1" customFormat="1" ht="25.9" customHeight="1">
      <c r="B35" s="32"/>
      <c r="C35" s="37"/>
      <c r="D35" s="38" t="s">
        <v>48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49</v>
      </c>
      <c r="U35" s="39"/>
      <c r="V35" s="39"/>
      <c r="W35" s="39"/>
      <c r="X35" s="302" t="s">
        <v>50</v>
      </c>
      <c r="Y35" s="300"/>
      <c r="Z35" s="300"/>
      <c r="AA35" s="300"/>
      <c r="AB35" s="300"/>
      <c r="AC35" s="39"/>
      <c r="AD35" s="39"/>
      <c r="AE35" s="39"/>
      <c r="AF35" s="39"/>
      <c r="AG35" s="39"/>
      <c r="AH35" s="39"/>
      <c r="AI35" s="39"/>
      <c r="AJ35" s="39"/>
      <c r="AK35" s="299">
        <f>SUM(AK26:AK33)</f>
        <v>0</v>
      </c>
      <c r="AL35" s="300"/>
      <c r="AM35" s="300"/>
      <c r="AN35" s="300"/>
      <c r="AO35" s="301"/>
      <c r="AP35" s="37"/>
      <c r="AQ35" s="37"/>
      <c r="AR35" s="32"/>
    </row>
    <row r="36" spans="2:44" s="1" customFormat="1" ht="6.95" customHeight="1">
      <c r="B36" s="32"/>
      <c r="AR36" s="32"/>
    </row>
    <row r="37" spans="2:44" s="1" customFormat="1" ht="6.95" customHeight="1"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32"/>
    </row>
    <row r="41" spans="2:44" s="1" customFormat="1" ht="6.95" customHeight="1"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32"/>
    </row>
    <row r="42" spans="2:44" s="1" customFormat="1" ht="24.95" customHeight="1">
      <c r="B42" s="32"/>
      <c r="C42" s="21" t="s">
        <v>51</v>
      </c>
      <c r="AR42" s="32"/>
    </row>
    <row r="43" spans="2:44" s="1" customFormat="1" ht="6.95" customHeight="1">
      <c r="B43" s="32"/>
      <c r="AR43" s="32"/>
    </row>
    <row r="44" spans="2:44" s="3" customFormat="1" ht="12" customHeight="1">
      <c r="B44" s="45"/>
      <c r="C44" s="27" t="s">
        <v>13</v>
      </c>
      <c r="L44" s="3" t="str">
        <f>K5</f>
        <v>PFP-25-14</v>
      </c>
      <c r="AR44" s="45"/>
    </row>
    <row r="45" spans="2:44" s="4" customFormat="1" ht="36.950000000000003" customHeight="1">
      <c r="B45" s="46"/>
      <c r="C45" s="47" t="s">
        <v>16</v>
      </c>
      <c r="L45" s="266" t="str">
        <f>K6</f>
        <v>Tuchlovice, oprava MK v ulici Za Starou poštou</v>
      </c>
      <c r="M45" s="267"/>
      <c r="N45" s="267"/>
      <c r="O45" s="267"/>
      <c r="P45" s="267"/>
      <c r="Q45" s="267"/>
      <c r="R45" s="267"/>
      <c r="S45" s="267"/>
      <c r="T45" s="267"/>
      <c r="U45" s="267"/>
      <c r="V45" s="267"/>
      <c r="W45" s="267"/>
      <c r="X45" s="267"/>
      <c r="Y45" s="267"/>
      <c r="Z45" s="267"/>
      <c r="AA45" s="267"/>
      <c r="AB45" s="267"/>
      <c r="AC45" s="267"/>
      <c r="AD45" s="267"/>
      <c r="AE45" s="267"/>
      <c r="AF45" s="267"/>
      <c r="AG45" s="267"/>
      <c r="AH45" s="267"/>
      <c r="AI45" s="267"/>
      <c r="AJ45" s="267"/>
      <c r="AK45" s="267"/>
      <c r="AL45" s="267"/>
      <c r="AM45" s="267"/>
      <c r="AN45" s="267"/>
      <c r="AO45" s="267"/>
      <c r="AR45" s="46"/>
    </row>
    <row r="46" spans="2:44" s="1" customFormat="1" ht="6.95" customHeight="1">
      <c r="B46" s="32"/>
      <c r="AR46" s="32"/>
    </row>
    <row r="47" spans="2:44" s="1" customFormat="1" ht="12" customHeight="1">
      <c r="B47" s="32"/>
      <c r="C47" s="27" t="s">
        <v>21</v>
      </c>
      <c r="L47" s="48" t="str">
        <f>IF(K8="","",K8)</f>
        <v>Tuchlovice</v>
      </c>
      <c r="AI47" s="27" t="s">
        <v>23</v>
      </c>
      <c r="AM47" s="268" t="str">
        <f>IF(AN8= "","",AN8)</f>
        <v>12. 11. 2025</v>
      </c>
      <c r="AN47" s="268"/>
      <c r="AR47" s="32"/>
    </row>
    <row r="48" spans="2:44" s="1" customFormat="1" ht="6.95" customHeight="1">
      <c r="B48" s="32"/>
      <c r="AR48" s="32"/>
    </row>
    <row r="49" spans="1:91" s="1" customFormat="1" ht="15.2" customHeight="1">
      <c r="B49" s="32"/>
      <c r="C49" s="27" t="s">
        <v>25</v>
      </c>
      <c r="L49" s="3" t="str">
        <f>IF(E11= "","",E11)</f>
        <v>Obec Tuchlovice</v>
      </c>
      <c r="AI49" s="27" t="s">
        <v>31</v>
      </c>
      <c r="AM49" s="269" t="str">
        <f>IF(E17="","",E17)</f>
        <v>PFProjekt s.r.o.</v>
      </c>
      <c r="AN49" s="270"/>
      <c r="AO49" s="270"/>
      <c r="AP49" s="270"/>
      <c r="AR49" s="32"/>
      <c r="AS49" s="271" t="s">
        <v>52</v>
      </c>
      <c r="AT49" s="272"/>
      <c r="AU49" s="50"/>
      <c r="AV49" s="50"/>
      <c r="AW49" s="50"/>
      <c r="AX49" s="50"/>
      <c r="AY49" s="50"/>
      <c r="AZ49" s="50"/>
      <c r="BA49" s="50"/>
      <c r="BB49" s="50"/>
      <c r="BC49" s="50"/>
      <c r="BD49" s="51"/>
    </row>
    <row r="50" spans="1:91" s="1" customFormat="1" ht="15.2" customHeight="1">
      <c r="B50" s="32"/>
      <c r="C50" s="27" t="s">
        <v>29</v>
      </c>
      <c r="L50" s="3" t="str">
        <f>IF(E14= "Vyplň údaj","",E14)</f>
        <v/>
      </c>
      <c r="AI50" s="27" t="s">
        <v>34</v>
      </c>
      <c r="AM50" s="269" t="str">
        <f>IF(E20="","",E20)</f>
        <v>NOKU s.r.o.</v>
      </c>
      <c r="AN50" s="270"/>
      <c r="AO50" s="270"/>
      <c r="AP50" s="270"/>
      <c r="AR50" s="32"/>
      <c r="AS50" s="273"/>
      <c r="AT50" s="274"/>
      <c r="BD50" s="53"/>
    </row>
    <row r="51" spans="1:91" s="1" customFormat="1" ht="10.8" customHeight="1">
      <c r="B51" s="32"/>
      <c r="AR51" s="32"/>
      <c r="AS51" s="273"/>
      <c r="AT51" s="274"/>
      <c r="BD51" s="53"/>
    </row>
    <row r="52" spans="1:91" s="1" customFormat="1" ht="29.25" customHeight="1">
      <c r="B52" s="32"/>
      <c r="C52" s="275" t="s">
        <v>53</v>
      </c>
      <c r="D52" s="276"/>
      <c r="E52" s="276"/>
      <c r="F52" s="276"/>
      <c r="G52" s="276"/>
      <c r="H52" s="54"/>
      <c r="I52" s="278" t="s">
        <v>54</v>
      </c>
      <c r="J52" s="276"/>
      <c r="K52" s="276"/>
      <c r="L52" s="276"/>
      <c r="M52" s="276"/>
      <c r="N52" s="276"/>
      <c r="O52" s="276"/>
      <c r="P52" s="276"/>
      <c r="Q52" s="276"/>
      <c r="R52" s="276"/>
      <c r="S52" s="276"/>
      <c r="T52" s="276"/>
      <c r="U52" s="276"/>
      <c r="V52" s="276"/>
      <c r="W52" s="276"/>
      <c r="X52" s="276"/>
      <c r="Y52" s="276"/>
      <c r="Z52" s="276"/>
      <c r="AA52" s="276"/>
      <c r="AB52" s="276"/>
      <c r="AC52" s="276"/>
      <c r="AD52" s="276"/>
      <c r="AE52" s="276"/>
      <c r="AF52" s="276"/>
      <c r="AG52" s="277" t="s">
        <v>55</v>
      </c>
      <c r="AH52" s="276"/>
      <c r="AI52" s="276"/>
      <c r="AJ52" s="276"/>
      <c r="AK52" s="276"/>
      <c r="AL52" s="276"/>
      <c r="AM52" s="276"/>
      <c r="AN52" s="278" t="s">
        <v>56</v>
      </c>
      <c r="AO52" s="276"/>
      <c r="AP52" s="276"/>
      <c r="AQ52" s="55" t="s">
        <v>57</v>
      </c>
      <c r="AR52" s="32"/>
      <c r="AS52" s="56" t="s">
        <v>58</v>
      </c>
      <c r="AT52" s="57" t="s">
        <v>59</v>
      </c>
      <c r="AU52" s="57" t="s">
        <v>60</v>
      </c>
      <c r="AV52" s="57" t="s">
        <v>61</v>
      </c>
      <c r="AW52" s="57" t="s">
        <v>62</v>
      </c>
      <c r="AX52" s="57" t="s">
        <v>63</v>
      </c>
      <c r="AY52" s="57" t="s">
        <v>64</v>
      </c>
      <c r="AZ52" s="57" t="s">
        <v>65</v>
      </c>
      <c r="BA52" s="57" t="s">
        <v>66</v>
      </c>
      <c r="BB52" s="57" t="s">
        <v>67</v>
      </c>
      <c r="BC52" s="57" t="s">
        <v>68</v>
      </c>
      <c r="BD52" s="58" t="s">
        <v>69</v>
      </c>
    </row>
    <row r="53" spans="1:91" s="1" customFormat="1" ht="10.8" customHeight="1">
      <c r="B53" s="32"/>
      <c r="AR53" s="32"/>
      <c r="AS53" s="59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1"/>
    </row>
    <row r="54" spans="1:91" s="5" customFormat="1" ht="32.450000000000003" customHeight="1">
      <c r="B54" s="60"/>
      <c r="C54" s="61" t="s">
        <v>70</v>
      </c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282">
        <f>ROUND(SUM(AG55:AG58),2)</f>
        <v>0</v>
      </c>
      <c r="AH54" s="282"/>
      <c r="AI54" s="282"/>
      <c r="AJ54" s="282"/>
      <c r="AK54" s="282"/>
      <c r="AL54" s="282"/>
      <c r="AM54" s="282"/>
      <c r="AN54" s="283">
        <f>SUM(AG54,AT54)</f>
        <v>0</v>
      </c>
      <c r="AO54" s="283"/>
      <c r="AP54" s="283"/>
      <c r="AQ54" s="64" t="s">
        <v>19</v>
      </c>
      <c r="AR54" s="60"/>
      <c r="AS54" s="65">
        <f>ROUND(SUM(AS55:AS58),2)</f>
        <v>0</v>
      </c>
      <c r="AT54" s="66">
        <f>ROUND(SUM(AV54:AW54),2)</f>
        <v>0</v>
      </c>
      <c r="AU54" s="67">
        <f>ROUND(SUM(AU55:AU58),5)</f>
        <v>0</v>
      </c>
      <c r="AV54" s="66">
        <f>ROUND(AZ54*L29,2)</f>
        <v>0</v>
      </c>
      <c r="AW54" s="66">
        <f>ROUND(BA54*L30,2)</f>
        <v>0</v>
      </c>
      <c r="AX54" s="66">
        <f>ROUND(BB54*L29,2)</f>
        <v>0</v>
      </c>
      <c r="AY54" s="66">
        <f>ROUND(BC54*L30,2)</f>
        <v>0</v>
      </c>
      <c r="AZ54" s="66">
        <f>ROUND(SUM(AZ55:AZ58),2)</f>
        <v>0</v>
      </c>
      <c r="BA54" s="66">
        <f>ROUND(SUM(BA55:BA58),2)</f>
        <v>0</v>
      </c>
      <c r="BB54" s="66">
        <f>ROUND(SUM(BB55:BB58),2)</f>
        <v>0</v>
      </c>
      <c r="BC54" s="66">
        <f>ROUND(SUM(BC55:BC58),2)</f>
        <v>0</v>
      </c>
      <c r="BD54" s="68">
        <f>ROUND(SUM(BD55:BD58),2)</f>
        <v>0</v>
      </c>
      <c r="BS54" s="69" t="s">
        <v>71</v>
      </c>
      <c r="BT54" s="69" t="s">
        <v>72</v>
      </c>
      <c r="BU54" s="70" t="s">
        <v>73</v>
      </c>
      <c r="BV54" s="69" t="s">
        <v>74</v>
      </c>
      <c r="BW54" s="69" t="s">
        <v>5</v>
      </c>
      <c r="BX54" s="69" t="s">
        <v>75</v>
      </c>
      <c r="CL54" s="69" t="s">
        <v>19</v>
      </c>
    </row>
    <row r="55" spans="1:91" s="6" customFormat="1" ht="24.75" customHeight="1">
      <c r="A55" s="71" t="s">
        <v>76</v>
      </c>
      <c r="B55" s="72"/>
      <c r="C55" s="73"/>
      <c r="D55" s="279" t="s">
        <v>77</v>
      </c>
      <c r="E55" s="279"/>
      <c r="F55" s="279"/>
      <c r="G55" s="279"/>
      <c r="H55" s="279"/>
      <c r="I55" s="74"/>
      <c r="J55" s="279" t="s">
        <v>78</v>
      </c>
      <c r="K55" s="279"/>
      <c r="L55" s="279"/>
      <c r="M55" s="279"/>
      <c r="N55" s="279"/>
      <c r="O55" s="279"/>
      <c r="P55" s="279"/>
      <c r="Q55" s="279"/>
      <c r="R55" s="279"/>
      <c r="S55" s="279"/>
      <c r="T55" s="279"/>
      <c r="U55" s="279"/>
      <c r="V55" s="279"/>
      <c r="W55" s="279"/>
      <c r="X55" s="279"/>
      <c r="Y55" s="279"/>
      <c r="Z55" s="279"/>
      <c r="AA55" s="279"/>
      <c r="AB55" s="279"/>
      <c r="AC55" s="279"/>
      <c r="AD55" s="279"/>
      <c r="AE55" s="279"/>
      <c r="AF55" s="279"/>
      <c r="AG55" s="280">
        <f>'SO 101 - Komunikace a zpe...'!J30</f>
        <v>0</v>
      </c>
      <c r="AH55" s="281"/>
      <c r="AI55" s="281"/>
      <c r="AJ55" s="281"/>
      <c r="AK55" s="281"/>
      <c r="AL55" s="281"/>
      <c r="AM55" s="281"/>
      <c r="AN55" s="280">
        <f>SUM(AG55,AT55)</f>
        <v>0</v>
      </c>
      <c r="AO55" s="281"/>
      <c r="AP55" s="281"/>
      <c r="AQ55" s="75" t="s">
        <v>79</v>
      </c>
      <c r="AR55" s="72"/>
      <c r="AS55" s="76">
        <v>0</v>
      </c>
      <c r="AT55" s="77">
        <f>ROUND(SUM(AV55:AW55),2)</f>
        <v>0</v>
      </c>
      <c r="AU55" s="78">
        <f>'SO 101 - Komunikace a zpe...'!P94</f>
        <v>0</v>
      </c>
      <c r="AV55" s="77">
        <f>'SO 101 - Komunikace a zpe...'!J33</f>
        <v>0</v>
      </c>
      <c r="AW55" s="77">
        <f>'SO 101 - Komunikace a zpe...'!J34</f>
        <v>0</v>
      </c>
      <c r="AX55" s="77">
        <f>'SO 101 - Komunikace a zpe...'!J35</f>
        <v>0</v>
      </c>
      <c r="AY55" s="77">
        <f>'SO 101 - Komunikace a zpe...'!J36</f>
        <v>0</v>
      </c>
      <c r="AZ55" s="77">
        <f>'SO 101 - Komunikace a zpe...'!F33</f>
        <v>0</v>
      </c>
      <c r="BA55" s="77">
        <f>'SO 101 - Komunikace a zpe...'!F34</f>
        <v>0</v>
      </c>
      <c r="BB55" s="77">
        <f>'SO 101 - Komunikace a zpe...'!F35</f>
        <v>0</v>
      </c>
      <c r="BC55" s="77">
        <f>'SO 101 - Komunikace a zpe...'!F36</f>
        <v>0</v>
      </c>
      <c r="BD55" s="79">
        <f>'SO 101 - Komunikace a zpe...'!F37</f>
        <v>0</v>
      </c>
      <c r="BT55" s="80" t="s">
        <v>80</v>
      </c>
      <c r="BV55" s="80" t="s">
        <v>74</v>
      </c>
      <c r="BW55" s="80" t="s">
        <v>81</v>
      </c>
      <c r="BX55" s="80" t="s">
        <v>5</v>
      </c>
      <c r="CL55" s="80" t="s">
        <v>19</v>
      </c>
      <c r="CM55" s="80" t="s">
        <v>82</v>
      </c>
    </row>
    <row r="56" spans="1:91" s="6" customFormat="1" ht="16.5" customHeight="1">
      <c r="A56" s="71" t="s">
        <v>76</v>
      </c>
      <c r="B56" s="72"/>
      <c r="C56" s="73"/>
      <c r="D56" s="279" t="s">
        <v>83</v>
      </c>
      <c r="E56" s="279"/>
      <c r="F56" s="279"/>
      <c r="G56" s="279"/>
      <c r="H56" s="279"/>
      <c r="I56" s="74"/>
      <c r="J56" s="279" t="s">
        <v>84</v>
      </c>
      <c r="K56" s="279"/>
      <c r="L56" s="279"/>
      <c r="M56" s="279"/>
      <c r="N56" s="279"/>
      <c r="O56" s="279"/>
      <c r="P56" s="279"/>
      <c r="Q56" s="279"/>
      <c r="R56" s="279"/>
      <c r="S56" s="279"/>
      <c r="T56" s="279"/>
      <c r="U56" s="279"/>
      <c r="V56" s="279"/>
      <c r="W56" s="279"/>
      <c r="X56" s="279"/>
      <c r="Y56" s="279"/>
      <c r="Z56" s="279"/>
      <c r="AA56" s="279"/>
      <c r="AB56" s="279"/>
      <c r="AC56" s="279"/>
      <c r="AD56" s="279"/>
      <c r="AE56" s="279"/>
      <c r="AF56" s="279"/>
      <c r="AG56" s="280">
        <f>'SO 301 - Kanalizace a odv...'!J30</f>
        <v>0</v>
      </c>
      <c r="AH56" s="281"/>
      <c r="AI56" s="281"/>
      <c r="AJ56" s="281"/>
      <c r="AK56" s="281"/>
      <c r="AL56" s="281"/>
      <c r="AM56" s="281"/>
      <c r="AN56" s="280">
        <f>SUM(AG56,AT56)</f>
        <v>0</v>
      </c>
      <c r="AO56" s="281"/>
      <c r="AP56" s="281"/>
      <c r="AQ56" s="75" t="s">
        <v>79</v>
      </c>
      <c r="AR56" s="72"/>
      <c r="AS56" s="76">
        <v>0</v>
      </c>
      <c r="AT56" s="77">
        <f>ROUND(SUM(AV56:AW56),2)</f>
        <v>0</v>
      </c>
      <c r="AU56" s="78">
        <f>'SO 301 - Kanalizace a odv...'!P91</f>
        <v>0</v>
      </c>
      <c r="AV56" s="77">
        <f>'SO 301 - Kanalizace a odv...'!J33</f>
        <v>0</v>
      </c>
      <c r="AW56" s="77">
        <f>'SO 301 - Kanalizace a odv...'!J34</f>
        <v>0</v>
      </c>
      <c r="AX56" s="77">
        <f>'SO 301 - Kanalizace a odv...'!J35</f>
        <v>0</v>
      </c>
      <c r="AY56" s="77">
        <f>'SO 301 - Kanalizace a odv...'!J36</f>
        <v>0</v>
      </c>
      <c r="AZ56" s="77">
        <f>'SO 301 - Kanalizace a odv...'!F33</f>
        <v>0</v>
      </c>
      <c r="BA56" s="77">
        <f>'SO 301 - Kanalizace a odv...'!F34</f>
        <v>0</v>
      </c>
      <c r="BB56" s="77">
        <f>'SO 301 - Kanalizace a odv...'!F35</f>
        <v>0</v>
      </c>
      <c r="BC56" s="77">
        <f>'SO 301 - Kanalizace a odv...'!F36</f>
        <v>0</v>
      </c>
      <c r="BD56" s="79">
        <f>'SO 301 - Kanalizace a odv...'!F37</f>
        <v>0</v>
      </c>
      <c r="BT56" s="80" t="s">
        <v>80</v>
      </c>
      <c r="BV56" s="80" t="s">
        <v>74</v>
      </c>
      <c r="BW56" s="80" t="s">
        <v>85</v>
      </c>
      <c r="BX56" s="80" t="s">
        <v>5</v>
      </c>
      <c r="CL56" s="80" t="s">
        <v>19</v>
      </c>
      <c r="CM56" s="80" t="s">
        <v>82</v>
      </c>
    </row>
    <row r="57" spans="1:91" s="6" customFormat="1" ht="16.5" customHeight="1">
      <c r="A57" s="71" t="s">
        <v>76</v>
      </c>
      <c r="B57" s="72"/>
      <c r="C57" s="73"/>
      <c r="D57" s="279" t="s">
        <v>86</v>
      </c>
      <c r="E57" s="279"/>
      <c r="F57" s="279"/>
      <c r="G57" s="279"/>
      <c r="H57" s="279"/>
      <c r="I57" s="74"/>
      <c r="J57" s="279" t="s">
        <v>87</v>
      </c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C57" s="279"/>
      <c r="AD57" s="279"/>
      <c r="AE57" s="279"/>
      <c r="AF57" s="279"/>
      <c r="AG57" s="280">
        <f>'SO 401 - Veřejně osvětlení'!J30</f>
        <v>0</v>
      </c>
      <c r="AH57" s="281"/>
      <c r="AI57" s="281"/>
      <c r="AJ57" s="281"/>
      <c r="AK57" s="281"/>
      <c r="AL57" s="281"/>
      <c r="AM57" s="281"/>
      <c r="AN57" s="280">
        <f>SUM(AG57,AT57)</f>
        <v>0</v>
      </c>
      <c r="AO57" s="281"/>
      <c r="AP57" s="281"/>
      <c r="AQ57" s="75" t="s">
        <v>79</v>
      </c>
      <c r="AR57" s="72"/>
      <c r="AS57" s="76">
        <v>0</v>
      </c>
      <c r="AT57" s="77">
        <f>ROUND(SUM(AV57:AW57),2)</f>
        <v>0</v>
      </c>
      <c r="AU57" s="78">
        <f>'SO 401 - Veřejně osvětlení'!P92</f>
        <v>0</v>
      </c>
      <c r="AV57" s="77">
        <f>'SO 401 - Veřejně osvětlení'!J33</f>
        <v>0</v>
      </c>
      <c r="AW57" s="77">
        <f>'SO 401 - Veřejně osvětlení'!J34</f>
        <v>0</v>
      </c>
      <c r="AX57" s="77">
        <f>'SO 401 - Veřejně osvětlení'!J35</f>
        <v>0</v>
      </c>
      <c r="AY57" s="77">
        <f>'SO 401 - Veřejně osvětlení'!J36</f>
        <v>0</v>
      </c>
      <c r="AZ57" s="77">
        <f>'SO 401 - Veřejně osvětlení'!F33</f>
        <v>0</v>
      </c>
      <c r="BA57" s="77">
        <f>'SO 401 - Veřejně osvětlení'!F34</f>
        <v>0</v>
      </c>
      <c r="BB57" s="77">
        <f>'SO 401 - Veřejně osvětlení'!F35</f>
        <v>0</v>
      </c>
      <c r="BC57" s="77">
        <f>'SO 401 - Veřejně osvětlení'!F36</f>
        <v>0</v>
      </c>
      <c r="BD57" s="79">
        <f>'SO 401 - Veřejně osvětlení'!F37</f>
        <v>0</v>
      </c>
      <c r="BT57" s="80" t="s">
        <v>80</v>
      </c>
      <c r="BV57" s="80" t="s">
        <v>74</v>
      </c>
      <c r="BW57" s="80" t="s">
        <v>88</v>
      </c>
      <c r="BX57" s="80" t="s">
        <v>5</v>
      </c>
      <c r="CL57" s="80" t="s">
        <v>19</v>
      </c>
      <c r="CM57" s="80" t="s">
        <v>82</v>
      </c>
    </row>
    <row r="58" spans="1:91" s="6" customFormat="1" ht="16.5" customHeight="1">
      <c r="A58" s="71" t="s">
        <v>76</v>
      </c>
      <c r="B58" s="72"/>
      <c r="C58" s="73"/>
      <c r="D58" s="279" t="s">
        <v>89</v>
      </c>
      <c r="E58" s="279"/>
      <c r="F58" s="279"/>
      <c r="G58" s="279"/>
      <c r="H58" s="279"/>
      <c r="I58" s="74"/>
      <c r="J58" s="279" t="s">
        <v>90</v>
      </c>
      <c r="K58" s="279"/>
      <c r="L58" s="279"/>
      <c r="M58" s="279"/>
      <c r="N58" s="279"/>
      <c r="O58" s="279"/>
      <c r="P58" s="279"/>
      <c r="Q58" s="279"/>
      <c r="R58" s="279"/>
      <c r="S58" s="279"/>
      <c r="T58" s="279"/>
      <c r="U58" s="279"/>
      <c r="V58" s="279"/>
      <c r="W58" s="279"/>
      <c r="X58" s="279"/>
      <c r="Y58" s="279"/>
      <c r="Z58" s="279"/>
      <c r="AA58" s="279"/>
      <c r="AB58" s="279"/>
      <c r="AC58" s="279"/>
      <c r="AD58" s="279"/>
      <c r="AE58" s="279"/>
      <c r="AF58" s="279"/>
      <c r="AG58" s="280">
        <f>'SO 801 - Sadové úpravy'!J30</f>
        <v>0</v>
      </c>
      <c r="AH58" s="281"/>
      <c r="AI58" s="281"/>
      <c r="AJ58" s="281"/>
      <c r="AK58" s="281"/>
      <c r="AL58" s="281"/>
      <c r="AM58" s="281"/>
      <c r="AN58" s="280">
        <f>SUM(AG58,AT58)</f>
        <v>0</v>
      </c>
      <c r="AO58" s="281"/>
      <c r="AP58" s="281"/>
      <c r="AQ58" s="75" t="s">
        <v>79</v>
      </c>
      <c r="AR58" s="72"/>
      <c r="AS58" s="81">
        <v>0</v>
      </c>
      <c r="AT58" s="82">
        <f>ROUND(SUM(AV58:AW58),2)</f>
        <v>0</v>
      </c>
      <c r="AU58" s="83">
        <f>'SO 801 - Sadové úpravy'!P92</f>
        <v>0</v>
      </c>
      <c r="AV58" s="82">
        <f>'SO 801 - Sadové úpravy'!J33</f>
        <v>0</v>
      </c>
      <c r="AW58" s="82">
        <f>'SO 801 - Sadové úpravy'!J34</f>
        <v>0</v>
      </c>
      <c r="AX58" s="82">
        <f>'SO 801 - Sadové úpravy'!J35</f>
        <v>0</v>
      </c>
      <c r="AY58" s="82">
        <f>'SO 801 - Sadové úpravy'!J36</f>
        <v>0</v>
      </c>
      <c r="AZ58" s="82">
        <f>'SO 801 - Sadové úpravy'!F33</f>
        <v>0</v>
      </c>
      <c r="BA58" s="82">
        <f>'SO 801 - Sadové úpravy'!F34</f>
        <v>0</v>
      </c>
      <c r="BB58" s="82">
        <f>'SO 801 - Sadové úpravy'!F35</f>
        <v>0</v>
      </c>
      <c r="BC58" s="82">
        <f>'SO 801 - Sadové úpravy'!F36</f>
        <v>0</v>
      </c>
      <c r="BD58" s="84">
        <f>'SO 801 - Sadové úpravy'!F37</f>
        <v>0</v>
      </c>
      <c r="BT58" s="80" t="s">
        <v>80</v>
      </c>
      <c r="BV58" s="80" t="s">
        <v>74</v>
      </c>
      <c r="BW58" s="80" t="s">
        <v>91</v>
      </c>
      <c r="BX58" s="80" t="s">
        <v>5</v>
      </c>
      <c r="CL58" s="80" t="s">
        <v>19</v>
      </c>
      <c r="CM58" s="80" t="s">
        <v>82</v>
      </c>
    </row>
    <row r="59" spans="1:91" s="1" customFormat="1" ht="30" customHeight="1">
      <c r="B59" s="32"/>
      <c r="AR59" s="32"/>
    </row>
    <row r="60" spans="1:91" s="1" customFormat="1" ht="6.95" customHeight="1"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32"/>
    </row>
  </sheetData>
  <sheetProtection algorithmName="SHA-512" hashValue="FGku80EPrAIwGvMrqdqPBobqvWvgubydT/xeCKJypGfM1PjjFn1/4bcFs53KGw9kaReW31jFXYp+bvdmNhHCwQ==" saltValue="LcmUKI3X3HjXcHmouv2hJuGr5JEjTyDwyVE2HYvdgmJu4MgVPs4Z282vZrwFLQTxvBsjQKgu7xq+Pqjezdy/IQ==" spinCount="100000" sheet="1" objects="1" scenarios="1" formatColumns="0" formatRows="0"/>
  <mergeCells count="54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58:AP58"/>
    <mergeCell ref="AG58:AM58"/>
    <mergeCell ref="D58:H58"/>
    <mergeCell ref="J58:AF58"/>
    <mergeCell ref="AG54:AM54"/>
    <mergeCell ref="AN54:AP54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L45:AO45"/>
    <mergeCell ref="AM47:AN47"/>
    <mergeCell ref="AM49:AP49"/>
    <mergeCell ref="AS49:AT51"/>
    <mergeCell ref="AM50:AP50"/>
  </mergeCells>
  <hyperlinks>
    <hyperlink ref="A55" location="'SO 101 - Komunikace a zpe...'!C2" display="/" xr:uid="{00000000-0004-0000-0000-000000000000}"/>
    <hyperlink ref="A56" location="'SO 301 - Kanalizace a odv...'!C2" display="/" xr:uid="{00000000-0004-0000-0000-000001000000}"/>
    <hyperlink ref="A57" location="'SO 401 - Veřejně osvětlení'!C2" display="/" xr:uid="{00000000-0004-0000-0000-000002000000}"/>
    <hyperlink ref="A58" location="'SO 801 - Sadové úpravy'!C2" display="/" xr:uid="{00000000-0004-0000-0000-000003000000}"/>
  </hyperlinks>
  <pageMargins left="0.39374999999999999" right="0.39374999999999999" top="0.39374999999999999" bottom="0.39374999999999999" header="0" footer="0"/>
  <pageSetup paperSize="9" scale="9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45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AT2" s="17" t="s">
        <v>81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82</v>
      </c>
    </row>
    <row r="4" spans="2:46" ht="24.95" customHeight="1">
      <c r="B4" s="20"/>
      <c r="D4" s="21" t="s">
        <v>92</v>
      </c>
      <c r="L4" s="20"/>
      <c r="M4" s="85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03" t="str">
        <f>'Rekapitulace stavby'!K6</f>
        <v>Tuchlovice, oprava MK v ulici Za Starou poštou</v>
      </c>
      <c r="F7" s="304"/>
      <c r="G7" s="304"/>
      <c r="H7" s="304"/>
      <c r="L7" s="20"/>
    </row>
    <row r="8" spans="2:46" s="1" customFormat="1" ht="12" customHeight="1">
      <c r="B8" s="32"/>
      <c r="D8" s="27" t="s">
        <v>93</v>
      </c>
      <c r="L8" s="32"/>
    </row>
    <row r="9" spans="2:46" s="1" customFormat="1" ht="16.5" customHeight="1">
      <c r="B9" s="32"/>
      <c r="E9" s="266" t="s">
        <v>94</v>
      </c>
      <c r="F9" s="305"/>
      <c r="G9" s="305"/>
      <c r="H9" s="305"/>
      <c r="L9" s="32"/>
    </row>
    <row r="10" spans="2:46" s="1" customFormat="1" ht="10.15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95</v>
      </c>
      <c r="I12" s="27" t="s">
        <v>23</v>
      </c>
      <c r="J12" s="49" t="str">
        <f>'Rekapitulace stavby'!AN8</f>
        <v>12. 11. 2025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19</v>
      </c>
      <c r="L14" s="32"/>
    </row>
    <row r="15" spans="2:46" s="1" customFormat="1" ht="18" customHeight="1">
      <c r="B15" s="32"/>
      <c r="E15" s="25" t="s">
        <v>27</v>
      </c>
      <c r="I15" s="27" t="s">
        <v>28</v>
      </c>
      <c r="J15" s="25" t="s">
        <v>19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06" t="str">
        <f>'Rekapitulace stavby'!E14</f>
        <v>Vyplň údaj</v>
      </c>
      <c r="F18" s="287"/>
      <c r="G18" s="287"/>
      <c r="H18" s="287"/>
      <c r="I18" s="27" t="s">
        <v>28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31</v>
      </c>
      <c r="I20" s="27" t="s">
        <v>26</v>
      </c>
      <c r="J20" s="25" t="s">
        <v>19</v>
      </c>
      <c r="L20" s="32"/>
    </row>
    <row r="21" spans="2:12" s="1" customFormat="1" ht="18" customHeight="1">
      <c r="B21" s="32"/>
      <c r="E21" s="25" t="s">
        <v>32</v>
      </c>
      <c r="I21" s="27" t="s">
        <v>28</v>
      </c>
      <c r="J21" s="25" t="s">
        <v>19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34</v>
      </c>
      <c r="I23" s="27" t="s">
        <v>26</v>
      </c>
      <c r="J23" s="25" t="s">
        <v>19</v>
      </c>
      <c r="L23" s="32"/>
    </row>
    <row r="24" spans="2:12" s="1" customFormat="1" ht="18" customHeight="1">
      <c r="B24" s="32"/>
      <c r="E24" s="25" t="s">
        <v>96</v>
      </c>
      <c r="I24" s="27" t="s">
        <v>28</v>
      </c>
      <c r="J24" s="25" t="s">
        <v>19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36</v>
      </c>
      <c r="L26" s="32"/>
    </row>
    <row r="27" spans="2:12" s="7" customFormat="1" ht="16.5" customHeight="1">
      <c r="B27" s="86"/>
      <c r="E27" s="292" t="s">
        <v>19</v>
      </c>
      <c r="F27" s="292"/>
      <c r="G27" s="292"/>
      <c r="H27" s="292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45" customHeight="1">
      <c r="B30" s="32"/>
      <c r="D30" s="87" t="s">
        <v>38</v>
      </c>
      <c r="J30" s="63">
        <f>ROUND(J94,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40</v>
      </c>
      <c r="I32" s="35" t="s">
        <v>39</v>
      </c>
      <c r="J32" s="35" t="s">
        <v>41</v>
      </c>
      <c r="L32" s="32"/>
    </row>
    <row r="33" spans="2:12" s="1" customFormat="1" ht="14.45" customHeight="1">
      <c r="B33" s="32"/>
      <c r="D33" s="52" t="s">
        <v>42</v>
      </c>
      <c r="E33" s="27" t="s">
        <v>43</v>
      </c>
      <c r="F33" s="88">
        <f>ROUND((SUM(BE94:BE455)),  2)</f>
        <v>0</v>
      </c>
      <c r="I33" s="89">
        <v>0.21</v>
      </c>
      <c r="J33" s="88">
        <f>ROUND(((SUM(BE94:BE455))*I33),  2)</f>
        <v>0</v>
      </c>
      <c r="L33" s="32"/>
    </row>
    <row r="34" spans="2:12" s="1" customFormat="1" ht="14.45" customHeight="1">
      <c r="B34" s="32"/>
      <c r="E34" s="27" t="s">
        <v>44</v>
      </c>
      <c r="F34" s="88">
        <f>ROUND((SUM(BF94:BF455)),  2)</f>
        <v>0</v>
      </c>
      <c r="I34" s="89">
        <v>0.12</v>
      </c>
      <c r="J34" s="88">
        <f>ROUND(((SUM(BF94:BF455))*I34),  2)</f>
        <v>0</v>
      </c>
      <c r="L34" s="32"/>
    </row>
    <row r="35" spans="2:12" s="1" customFormat="1" ht="14.45" hidden="1" customHeight="1">
      <c r="B35" s="32"/>
      <c r="E35" s="27" t="s">
        <v>45</v>
      </c>
      <c r="F35" s="88">
        <f>ROUND((SUM(BG94:BG455)),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46</v>
      </c>
      <c r="F36" s="88">
        <f>ROUND((SUM(BH94:BH455)),  2)</f>
        <v>0</v>
      </c>
      <c r="I36" s="89">
        <v>0.12</v>
      </c>
      <c r="J36" s="88">
        <f>0</f>
        <v>0</v>
      </c>
      <c r="L36" s="32"/>
    </row>
    <row r="37" spans="2:12" s="1" customFormat="1" ht="14.45" hidden="1" customHeight="1">
      <c r="B37" s="32"/>
      <c r="E37" s="27" t="s">
        <v>47</v>
      </c>
      <c r="F37" s="88">
        <f>ROUND((SUM(BI94:BI455)),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45" customHeight="1">
      <c r="B39" s="32"/>
      <c r="C39" s="90"/>
      <c r="D39" s="91" t="s">
        <v>48</v>
      </c>
      <c r="E39" s="54"/>
      <c r="F39" s="54"/>
      <c r="G39" s="92" t="s">
        <v>49</v>
      </c>
      <c r="H39" s="93" t="s">
        <v>50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97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03" t="str">
        <f>E7</f>
        <v>Tuchlovice, oprava MK v ulici Za Starou poštou</v>
      </c>
      <c r="F48" s="304"/>
      <c r="G48" s="304"/>
      <c r="H48" s="304"/>
      <c r="L48" s="32"/>
    </row>
    <row r="49" spans="2:47" s="1" customFormat="1" ht="12" customHeight="1">
      <c r="B49" s="32"/>
      <c r="C49" s="27" t="s">
        <v>93</v>
      </c>
      <c r="L49" s="32"/>
    </row>
    <row r="50" spans="2:47" s="1" customFormat="1" ht="16.5" customHeight="1">
      <c r="B50" s="32"/>
      <c r="E50" s="266" t="str">
        <f>E9</f>
        <v>SO 101 - Komunikace a zpevněné plochy - 1. úsek</v>
      </c>
      <c r="F50" s="305"/>
      <c r="G50" s="305"/>
      <c r="H50" s="305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>obec Tuchlovice</v>
      </c>
      <c r="I52" s="27" t="s">
        <v>23</v>
      </c>
      <c r="J52" s="49" t="str">
        <f>IF(J12="","",J12)</f>
        <v>12. 11. 2025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25</v>
      </c>
      <c r="F54" s="25" t="str">
        <f>E15</f>
        <v>Obec Tuchlovice</v>
      </c>
      <c r="I54" s="27" t="s">
        <v>31</v>
      </c>
      <c r="J54" s="30" t="str">
        <f>E21</f>
        <v>PFProjekt s.r.o.</v>
      </c>
      <c r="L54" s="32"/>
    </row>
    <row r="55" spans="2:47" s="1" customFormat="1" ht="15.2" customHeight="1">
      <c r="B55" s="32"/>
      <c r="C55" s="27" t="s">
        <v>29</v>
      </c>
      <c r="F55" s="25" t="str">
        <f>IF(E18="","",E18)</f>
        <v>Vyplň údaj</v>
      </c>
      <c r="I55" s="27" t="s">
        <v>34</v>
      </c>
      <c r="J55" s="30" t="str">
        <f>E24</f>
        <v>Jaroslav Kudláček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98</v>
      </c>
      <c r="D57" s="90"/>
      <c r="E57" s="90"/>
      <c r="F57" s="90"/>
      <c r="G57" s="90"/>
      <c r="H57" s="90"/>
      <c r="I57" s="90"/>
      <c r="J57" s="97" t="s">
        <v>99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70</v>
      </c>
      <c r="J59" s="63">
        <f>J94</f>
        <v>0</v>
      </c>
      <c r="L59" s="32"/>
      <c r="AU59" s="17" t="s">
        <v>100</v>
      </c>
    </row>
    <row r="60" spans="2:47" s="8" customFormat="1" ht="24.95" customHeight="1">
      <c r="B60" s="99"/>
      <c r="D60" s="100" t="s">
        <v>101</v>
      </c>
      <c r="E60" s="101"/>
      <c r="F60" s="101"/>
      <c r="G60" s="101"/>
      <c r="H60" s="101"/>
      <c r="I60" s="101"/>
      <c r="J60" s="102">
        <f>J95</f>
        <v>0</v>
      </c>
      <c r="L60" s="99"/>
    </row>
    <row r="61" spans="2:47" s="9" customFormat="1" ht="19.899999999999999" customHeight="1">
      <c r="B61" s="103"/>
      <c r="D61" s="104" t="s">
        <v>102</v>
      </c>
      <c r="E61" s="105"/>
      <c r="F61" s="105"/>
      <c r="G61" s="105"/>
      <c r="H61" s="105"/>
      <c r="I61" s="105"/>
      <c r="J61" s="106">
        <f>J96</f>
        <v>0</v>
      </c>
      <c r="L61" s="103"/>
    </row>
    <row r="62" spans="2:47" s="9" customFormat="1" ht="19.899999999999999" customHeight="1">
      <c r="B62" s="103"/>
      <c r="D62" s="104" t="s">
        <v>103</v>
      </c>
      <c r="E62" s="105"/>
      <c r="F62" s="105"/>
      <c r="G62" s="105"/>
      <c r="H62" s="105"/>
      <c r="I62" s="105"/>
      <c r="J62" s="106">
        <f>J203</f>
        <v>0</v>
      </c>
      <c r="L62" s="103"/>
    </row>
    <row r="63" spans="2:47" s="9" customFormat="1" ht="19.899999999999999" customHeight="1">
      <c r="B63" s="103"/>
      <c r="D63" s="104" t="s">
        <v>104</v>
      </c>
      <c r="E63" s="105"/>
      <c r="F63" s="105"/>
      <c r="G63" s="105"/>
      <c r="H63" s="105"/>
      <c r="I63" s="105"/>
      <c r="J63" s="106">
        <f>J224</f>
        <v>0</v>
      </c>
      <c r="L63" s="103"/>
    </row>
    <row r="64" spans="2:47" s="9" customFormat="1" ht="19.899999999999999" customHeight="1">
      <c r="B64" s="103"/>
      <c r="D64" s="104" t="s">
        <v>105</v>
      </c>
      <c r="E64" s="105"/>
      <c r="F64" s="105"/>
      <c r="G64" s="105"/>
      <c r="H64" s="105"/>
      <c r="I64" s="105"/>
      <c r="J64" s="106">
        <f>J231</f>
        <v>0</v>
      </c>
      <c r="L64" s="103"/>
    </row>
    <row r="65" spans="2:12" s="9" customFormat="1" ht="19.899999999999999" customHeight="1">
      <c r="B65" s="103"/>
      <c r="D65" s="104" t="s">
        <v>106</v>
      </c>
      <c r="E65" s="105"/>
      <c r="F65" s="105"/>
      <c r="G65" s="105"/>
      <c r="H65" s="105"/>
      <c r="I65" s="105"/>
      <c r="J65" s="106">
        <f>J319</f>
        <v>0</v>
      </c>
      <c r="L65" s="103"/>
    </row>
    <row r="66" spans="2:12" s="9" customFormat="1" ht="19.899999999999999" customHeight="1">
      <c r="B66" s="103"/>
      <c r="D66" s="104" t="s">
        <v>107</v>
      </c>
      <c r="E66" s="105"/>
      <c r="F66" s="105"/>
      <c r="G66" s="105"/>
      <c r="H66" s="105"/>
      <c r="I66" s="105"/>
      <c r="J66" s="106">
        <f>J388</f>
        <v>0</v>
      </c>
      <c r="L66" s="103"/>
    </row>
    <row r="67" spans="2:12" s="9" customFormat="1" ht="19.899999999999999" customHeight="1">
      <c r="B67" s="103"/>
      <c r="D67" s="104" t="s">
        <v>108</v>
      </c>
      <c r="E67" s="105"/>
      <c r="F67" s="105"/>
      <c r="G67" s="105"/>
      <c r="H67" s="105"/>
      <c r="I67" s="105"/>
      <c r="J67" s="106">
        <f>J420</f>
        <v>0</v>
      </c>
      <c r="L67" s="103"/>
    </row>
    <row r="68" spans="2:12" s="8" customFormat="1" ht="24.95" customHeight="1">
      <c r="B68" s="99"/>
      <c r="D68" s="100" t="s">
        <v>109</v>
      </c>
      <c r="E68" s="101"/>
      <c r="F68" s="101"/>
      <c r="G68" s="101"/>
      <c r="H68" s="101"/>
      <c r="I68" s="101"/>
      <c r="J68" s="102">
        <f>J423</f>
        <v>0</v>
      </c>
      <c r="L68" s="99"/>
    </row>
    <row r="69" spans="2:12" s="9" customFormat="1" ht="19.899999999999999" customHeight="1">
      <c r="B69" s="103"/>
      <c r="D69" s="104" t="s">
        <v>110</v>
      </c>
      <c r="E69" s="105"/>
      <c r="F69" s="105"/>
      <c r="G69" s="105"/>
      <c r="H69" s="105"/>
      <c r="I69" s="105"/>
      <c r="J69" s="106">
        <f>J424</f>
        <v>0</v>
      </c>
      <c r="L69" s="103"/>
    </row>
    <row r="70" spans="2:12" s="8" customFormat="1" ht="24.95" customHeight="1">
      <c r="B70" s="99"/>
      <c r="D70" s="100" t="s">
        <v>111</v>
      </c>
      <c r="E70" s="101"/>
      <c r="F70" s="101"/>
      <c r="G70" s="101"/>
      <c r="H70" s="101"/>
      <c r="I70" s="101"/>
      <c r="J70" s="102">
        <f>J433</f>
        <v>0</v>
      </c>
      <c r="L70" s="99"/>
    </row>
    <row r="71" spans="2:12" s="8" customFormat="1" ht="24.95" customHeight="1">
      <c r="B71" s="99"/>
      <c r="D71" s="100" t="s">
        <v>112</v>
      </c>
      <c r="E71" s="101"/>
      <c r="F71" s="101"/>
      <c r="G71" s="101"/>
      <c r="H71" s="101"/>
      <c r="I71" s="101"/>
      <c r="J71" s="102">
        <f>J436</f>
        <v>0</v>
      </c>
      <c r="L71" s="99"/>
    </row>
    <row r="72" spans="2:12" s="9" customFormat="1" ht="19.899999999999999" customHeight="1">
      <c r="B72" s="103"/>
      <c r="D72" s="104" t="s">
        <v>113</v>
      </c>
      <c r="E72" s="105"/>
      <c r="F72" s="105"/>
      <c r="G72" s="105"/>
      <c r="H72" s="105"/>
      <c r="I72" s="105"/>
      <c r="J72" s="106">
        <f>J437</f>
        <v>0</v>
      </c>
      <c r="L72" s="103"/>
    </row>
    <row r="73" spans="2:12" s="9" customFormat="1" ht="19.899999999999999" customHeight="1">
      <c r="B73" s="103"/>
      <c r="D73" s="104" t="s">
        <v>114</v>
      </c>
      <c r="E73" s="105"/>
      <c r="F73" s="105"/>
      <c r="G73" s="105"/>
      <c r="H73" s="105"/>
      <c r="I73" s="105"/>
      <c r="J73" s="106">
        <f>J446</f>
        <v>0</v>
      </c>
      <c r="L73" s="103"/>
    </row>
    <row r="74" spans="2:12" s="9" customFormat="1" ht="19.899999999999999" customHeight="1">
      <c r="B74" s="103"/>
      <c r="D74" s="104" t="s">
        <v>115</v>
      </c>
      <c r="E74" s="105"/>
      <c r="F74" s="105"/>
      <c r="G74" s="105"/>
      <c r="H74" s="105"/>
      <c r="I74" s="105"/>
      <c r="J74" s="106">
        <f>J454</f>
        <v>0</v>
      </c>
      <c r="L74" s="103"/>
    </row>
    <row r="75" spans="2:12" s="1" customFormat="1" ht="21.85" customHeight="1">
      <c r="B75" s="32"/>
      <c r="L75" s="32"/>
    </row>
    <row r="76" spans="2:12" s="1" customFormat="1" ht="6.95" customHeight="1"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32"/>
    </row>
    <row r="80" spans="2:12" s="1" customFormat="1" ht="6.95" customHeight="1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32"/>
    </row>
    <row r="81" spans="2:63" s="1" customFormat="1" ht="24.95" customHeight="1">
      <c r="B81" s="32"/>
      <c r="C81" s="21" t="s">
        <v>116</v>
      </c>
      <c r="L81" s="32"/>
    </row>
    <row r="82" spans="2:63" s="1" customFormat="1" ht="6.95" customHeight="1">
      <c r="B82" s="32"/>
      <c r="L82" s="32"/>
    </row>
    <row r="83" spans="2:63" s="1" customFormat="1" ht="12" customHeight="1">
      <c r="B83" s="32"/>
      <c r="C83" s="27" t="s">
        <v>16</v>
      </c>
      <c r="L83" s="32"/>
    </row>
    <row r="84" spans="2:63" s="1" customFormat="1" ht="16.5" customHeight="1">
      <c r="B84" s="32"/>
      <c r="E84" s="303" t="str">
        <f>E7</f>
        <v>Tuchlovice, oprava MK v ulici Za Starou poštou</v>
      </c>
      <c r="F84" s="304"/>
      <c r="G84" s="304"/>
      <c r="H84" s="304"/>
      <c r="L84" s="32"/>
    </row>
    <row r="85" spans="2:63" s="1" customFormat="1" ht="12" customHeight="1">
      <c r="B85" s="32"/>
      <c r="C85" s="27" t="s">
        <v>93</v>
      </c>
      <c r="L85" s="32"/>
    </row>
    <row r="86" spans="2:63" s="1" customFormat="1" ht="16.5" customHeight="1">
      <c r="B86" s="32"/>
      <c r="E86" s="266" t="str">
        <f>E9</f>
        <v>SO 101 - Komunikace a zpevněné plochy - 1. úsek</v>
      </c>
      <c r="F86" s="305"/>
      <c r="G86" s="305"/>
      <c r="H86" s="305"/>
      <c r="L86" s="32"/>
    </row>
    <row r="87" spans="2:63" s="1" customFormat="1" ht="6.95" customHeight="1">
      <c r="B87" s="32"/>
      <c r="L87" s="32"/>
    </row>
    <row r="88" spans="2:63" s="1" customFormat="1" ht="12" customHeight="1">
      <c r="B88" s="32"/>
      <c r="C88" s="27" t="s">
        <v>21</v>
      </c>
      <c r="F88" s="25" t="str">
        <f>F12</f>
        <v>obec Tuchlovice</v>
      </c>
      <c r="I88" s="27" t="s">
        <v>23</v>
      </c>
      <c r="J88" s="49" t="str">
        <f>IF(J12="","",J12)</f>
        <v>12. 11. 2025</v>
      </c>
      <c r="L88" s="32"/>
    </row>
    <row r="89" spans="2:63" s="1" customFormat="1" ht="6.95" customHeight="1">
      <c r="B89" s="32"/>
      <c r="L89" s="32"/>
    </row>
    <row r="90" spans="2:63" s="1" customFormat="1" ht="15.2" customHeight="1">
      <c r="B90" s="32"/>
      <c r="C90" s="27" t="s">
        <v>25</v>
      </c>
      <c r="F90" s="25" t="str">
        <f>E15</f>
        <v>Obec Tuchlovice</v>
      </c>
      <c r="I90" s="27" t="s">
        <v>31</v>
      </c>
      <c r="J90" s="30" t="str">
        <f>E21</f>
        <v>PFProjekt s.r.o.</v>
      </c>
      <c r="L90" s="32"/>
    </row>
    <row r="91" spans="2:63" s="1" customFormat="1" ht="15.2" customHeight="1">
      <c r="B91" s="32"/>
      <c r="C91" s="27" t="s">
        <v>29</v>
      </c>
      <c r="F91" s="25" t="str">
        <f>IF(E18="","",E18)</f>
        <v>Vyplň údaj</v>
      </c>
      <c r="I91" s="27" t="s">
        <v>34</v>
      </c>
      <c r="J91" s="30" t="str">
        <f>E24</f>
        <v>Jaroslav Kudláček</v>
      </c>
      <c r="L91" s="32"/>
    </row>
    <row r="92" spans="2:63" s="1" customFormat="1" ht="10.35" customHeight="1">
      <c r="B92" s="32"/>
      <c r="L92" s="32"/>
    </row>
    <row r="93" spans="2:63" s="10" customFormat="1" ht="29.25" customHeight="1">
      <c r="B93" s="107"/>
      <c r="C93" s="108" t="s">
        <v>117</v>
      </c>
      <c r="D93" s="109" t="s">
        <v>57</v>
      </c>
      <c r="E93" s="109" t="s">
        <v>53</v>
      </c>
      <c r="F93" s="109" t="s">
        <v>54</v>
      </c>
      <c r="G93" s="109" t="s">
        <v>118</v>
      </c>
      <c r="H93" s="109" t="s">
        <v>119</v>
      </c>
      <c r="I93" s="109" t="s">
        <v>120</v>
      </c>
      <c r="J93" s="109" t="s">
        <v>99</v>
      </c>
      <c r="K93" s="110" t="s">
        <v>121</v>
      </c>
      <c r="L93" s="107"/>
      <c r="M93" s="56" t="s">
        <v>19</v>
      </c>
      <c r="N93" s="57" t="s">
        <v>42</v>
      </c>
      <c r="O93" s="57" t="s">
        <v>122</v>
      </c>
      <c r="P93" s="57" t="s">
        <v>123</v>
      </c>
      <c r="Q93" s="57" t="s">
        <v>124</v>
      </c>
      <c r="R93" s="57" t="s">
        <v>125</v>
      </c>
      <c r="S93" s="57" t="s">
        <v>126</v>
      </c>
      <c r="T93" s="58" t="s">
        <v>127</v>
      </c>
    </row>
    <row r="94" spans="2:63" s="1" customFormat="1" ht="22.8" customHeight="1">
      <c r="B94" s="32"/>
      <c r="C94" s="61" t="s">
        <v>128</v>
      </c>
      <c r="J94" s="111">
        <f>BK94</f>
        <v>0</v>
      </c>
      <c r="L94" s="32"/>
      <c r="M94" s="59"/>
      <c r="N94" s="50"/>
      <c r="O94" s="50"/>
      <c r="P94" s="112">
        <f>P95+P423+P433+P436</f>
        <v>0</v>
      </c>
      <c r="Q94" s="50"/>
      <c r="R94" s="112">
        <f>R95+R423+R433+R436</f>
        <v>1285.58554106</v>
      </c>
      <c r="S94" s="50"/>
      <c r="T94" s="113">
        <f>T95+T423+T433+T436</f>
        <v>2127.7190000000001</v>
      </c>
      <c r="AT94" s="17" t="s">
        <v>71</v>
      </c>
      <c r="AU94" s="17" t="s">
        <v>100</v>
      </c>
      <c r="BK94" s="114">
        <f>BK95+BK423+BK433+BK436</f>
        <v>0</v>
      </c>
    </row>
    <row r="95" spans="2:63" s="11" customFormat="1" ht="25.9" customHeight="1">
      <c r="B95" s="115"/>
      <c r="D95" s="116" t="s">
        <v>71</v>
      </c>
      <c r="E95" s="117" t="s">
        <v>129</v>
      </c>
      <c r="F95" s="117" t="s">
        <v>130</v>
      </c>
      <c r="I95" s="118"/>
      <c r="J95" s="119">
        <f>BK95</f>
        <v>0</v>
      </c>
      <c r="L95" s="115"/>
      <c r="M95" s="120"/>
      <c r="P95" s="121">
        <f>P96+P203+P224+P231+P319+P388+P420</f>
        <v>0</v>
      </c>
      <c r="R95" s="121">
        <f>R96+R203+R224+R231+R319+R388+R420</f>
        <v>1285.51455356</v>
      </c>
      <c r="T95" s="122">
        <f>T96+T203+T224+T231+T319+T388+T420</f>
        <v>2127.7190000000001</v>
      </c>
      <c r="AR95" s="116" t="s">
        <v>80</v>
      </c>
      <c r="AT95" s="123" t="s">
        <v>71</v>
      </c>
      <c r="AU95" s="123" t="s">
        <v>72</v>
      </c>
      <c r="AY95" s="116" t="s">
        <v>131</v>
      </c>
      <c r="BK95" s="124">
        <f>BK96+BK203+BK224+BK231+BK319+BK388+BK420</f>
        <v>0</v>
      </c>
    </row>
    <row r="96" spans="2:63" s="11" customFormat="1" ht="22.8" customHeight="1">
      <c r="B96" s="115"/>
      <c r="D96" s="116" t="s">
        <v>71</v>
      </c>
      <c r="E96" s="125" t="s">
        <v>80</v>
      </c>
      <c r="F96" s="125" t="s">
        <v>132</v>
      </c>
      <c r="I96" s="118"/>
      <c r="J96" s="126">
        <f>BK96</f>
        <v>0</v>
      </c>
      <c r="L96" s="115"/>
      <c r="M96" s="120"/>
      <c r="P96" s="121">
        <f>SUM(P97:P202)</f>
        <v>0</v>
      </c>
      <c r="R96" s="121">
        <f>SUM(R97:R202)</f>
        <v>180.43242999999998</v>
      </c>
      <c r="T96" s="122">
        <f>SUM(T97:T202)</f>
        <v>2127.6370000000002</v>
      </c>
      <c r="AR96" s="116" t="s">
        <v>80</v>
      </c>
      <c r="AT96" s="123" t="s">
        <v>71</v>
      </c>
      <c r="AU96" s="123" t="s">
        <v>80</v>
      </c>
      <c r="AY96" s="116" t="s">
        <v>131</v>
      </c>
      <c r="BK96" s="124">
        <f>SUM(BK97:BK202)</f>
        <v>0</v>
      </c>
    </row>
    <row r="97" spans="2:65" s="1" customFormat="1" ht="37.799999999999997" customHeight="1">
      <c r="B97" s="32"/>
      <c r="C97" s="127" t="s">
        <v>80</v>
      </c>
      <c r="D97" s="127" t="s">
        <v>133</v>
      </c>
      <c r="E97" s="128" t="s">
        <v>134</v>
      </c>
      <c r="F97" s="129" t="s">
        <v>135</v>
      </c>
      <c r="G97" s="130" t="s">
        <v>136</v>
      </c>
      <c r="H97" s="131">
        <v>651</v>
      </c>
      <c r="I97" s="132"/>
      <c r="J97" s="133">
        <f>ROUND(I97*H97,2)</f>
        <v>0</v>
      </c>
      <c r="K97" s="129" t="s">
        <v>137</v>
      </c>
      <c r="L97" s="32"/>
      <c r="M97" s="134" t="s">
        <v>19</v>
      </c>
      <c r="N97" s="135" t="s">
        <v>43</v>
      </c>
      <c r="P97" s="136">
        <f>O97*H97</f>
        <v>0</v>
      </c>
      <c r="Q97" s="136">
        <v>0</v>
      </c>
      <c r="R97" s="136">
        <f>Q97*H97</f>
        <v>0</v>
      </c>
      <c r="S97" s="136">
        <v>0.26</v>
      </c>
      <c r="T97" s="137">
        <f>S97*H97</f>
        <v>169.26000000000002</v>
      </c>
      <c r="AR97" s="138" t="s">
        <v>138</v>
      </c>
      <c r="AT97" s="138" t="s">
        <v>133</v>
      </c>
      <c r="AU97" s="138" t="s">
        <v>82</v>
      </c>
      <c r="AY97" s="17" t="s">
        <v>131</v>
      </c>
      <c r="BE97" s="139">
        <f>IF(N97="základní",J97,0)</f>
        <v>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80</v>
      </c>
      <c r="BK97" s="139">
        <f>ROUND(I97*H97,2)</f>
        <v>0</v>
      </c>
      <c r="BL97" s="17" t="s">
        <v>138</v>
      </c>
      <c r="BM97" s="138" t="s">
        <v>139</v>
      </c>
    </row>
    <row r="98" spans="2:65" s="1" customFormat="1" ht="10.15">
      <c r="B98" s="32"/>
      <c r="D98" s="140" t="s">
        <v>140</v>
      </c>
      <c r="F98" s="141" t="s">
        <v>141</v>
      </c>
      <c r="I98" s="142"/>
      <c r="L98" s="32"/>
      <c r="M98" s="143"/>
      <c r="T98" s="53"/>
      <c r="AT98" s="17" t="s">
        <v>140</v>
      </c>
      <c r="AU98" s="17" t="s">
        <v>82</v>
      </c>
    </row>
    <row r="99" spans="2:65" s="12" customFormat="1" ht="10.15">
      <c r="B99" s="144"/>
      <c r="D99" s="145" t="s">
        <v>142</v>
      </c>
      <c r="E99" s="146" t="s">
        <v>19</v>
      </c>
      <c r="F99" s="147" t="s">
        <v>143</v>
      </c>
      <c r="H99" s="146" t="s">
        <v>19</v>
      </c>
      <c r="I99" s="148"/>
      <c r="L99" s="144"/>
      <c r="M99" s="149"/>
      <c r="T99" s="150"/>
      <c r="AT99" s="146" t="s">
        <v>142</v>
      </c>
      <c r="AU99" s="146" t="s">
        <v>82</v>
      </c>
      <c r="AV99" s="12" t="s">
        <v>80</v>
      </c>
      <c r="AW99" s="12" t="s">
        <v>33</v>
      </c>
      <c r="AX99" s="12" t="s">
        <v>72</v>
      </c>
      <c r="AY99" s="146" t="s">
        <v>131</v>
      </c>
    </row>
    <row r="100" spans="2:65" s="13" customFormat="1" ht="10.15">
      <c r="B100" s="151"/>
      <c r="D100" s="145" t="s">
        <v>142</v>
      </c>
      <c r="E100" s="152" t="s">
        <v>19</v>
      </c>
      <c r="F100" s="153" t="s">
        <v>144</v>
      </c>
      <c r="H100" s="154">
        <v>651</v>
      </c>
      <c r="I100" s="155"/>
      <c r="L100" s="151"/>
      <c r="M100" s="156"/>
      <c r="T100" s="157"/>
      <c r="AT100" s="152" t="s">
        <v>142</v>
      </c>
      <c r="AU100" s="152" t="s">
        <v>82</v>
      </c>
      <c r="AV100" s="13" t="s">
        <v>82</v>
      </c>
      <c r="AW100" s="13" t="s">
        <v>33</v>
      </c>
      <c r="AX100" s="13" t="s">
        <v>80</v>
      </c>
      <c r="AY100" s="152" t="s">
        <v>131</v>
      </c>
    </row>
    <row r="101" spans="2:65" s="1" customFormat="1" ht="37.799999999999997" customHeight="1">
      <c r="B101" s="32"/>
      <c r="C101" s="127" t="s">
        <v>82</v>
      </c>
      <c r="D101" s="127" t="s">
        <v>133</v>
      </c>
      <c r="E101" s="128" t="s">
        <v>145</v>
      </c>
      <c r="F101" s="129" t="s">
        <v>146</v>
      </c>
      <c r="G101" s="130" t="s">
        <v>136</v>
      </c>
      <c r="H101" s="131">
        <v>651</v>
      </c>
      <c r="I101" s="132"/>
      <c r="J101" s="133">
        <f>ROUND(I101*H101,2)</f>
        <v>0</v>
      </c>
      <c r="K101" s="129" t="s">
        <v>137</v>
      </c>
      <c r="L101" s="32"/>
      <c r="M101" s="134" t="s">
        <v>19</v>
      </c>
      <c r="N101" s="135" t="s">
        <v>43</v>
      </c>
      <c r="P101" s="136">
        <f>O101*H101</f>
        <v>0</v>
      </c>
      <c r="Q101" s="136">
        <v>0</v>
      </c>
      <c r="R101" s="136">
        <f>Q101*H101</f>
        <v>0</v>
      </c>
      <c r="S101" s="136">
        <v>0.28999999999999998</v>
      </c>
      <c r="T101" s="137">
        <f>S101*H101</f>
        <v>188.79</v>
      </c>
      <c r="AR101" s="138" t="s">
        <v>138</v>
      </c>
      <c r="AT101" s="138" t="s">
        <v>133</v>
      </c>
      <c r="AU101" s="138" t="s">
        <v>82</v>
      </c>
      <c r="AY101" s="17" t="s">
        <v>131</v>
      </c>
      <c r="BE101" s="139">
        <f>IF(N101="základní",J101,0)</f>
        <v>0</v>
      </c>
      <c r="BF101" s="139">
        <f>IF(N101="snížená",J101,0)</f>
        <v>0</v>
      </c>
      <c r="BG101" s="139">
        <f>IF(N101="zákl. přenesená",J101,0)</f>
        <v>0</v>
      </c>
      <c r="BH101" s="139">
        <f>IF(N101="sníž. přenesená",J101,0)</f>
        <v>0</v>
      </c>
      <c r="BI101" s="139">
        <f>IF(N101="nulová",J101,0)</f>
        <v>0</v>
      </c>
      <c r="BJ101" s="17" t="s">
        <v>80</v>
      </c>
      <c r="BK101" s="139">
        <f>ROUND(I101*H101,2)</f>
        <v>0</v>
      </c>
      <c r="BL101" s="17" t="s">
        <v>138</v>
      </c>
      <c r="BM101" s="138" t="s">
        <v>147</v>
      </c>
    </row>
    <row r="102" spans="2:65" s="1" customFormat="1" ht="10.15">
      <c r="B102" s="32"/>
      <c r="D102" s="140" t="s">
        <v>140</v>
      </c>
      <c r="F102" s="141" t="s">
        <v>148</v>
      </c>
      <c r="I102" s="142"/>
      <c r="L102" s="32"/>
      <c r="M102" s="143"/>
      <c r="T102" s="53"/>
      <c r="AT102" s="17" t="s">
        <v>140</v>
      </c>
      <c r="AU102" s="17" t="s">
        <v>82</v>
      </c>
    </row>
    <row r="103" spans="2:65" s="12" customFormat="1" ht="10.15">
      <c r="B103" s="144"/>
      <c r="D103" s="145" t="s">
        <v>142</v>
      </c>
      <c r="E103" s="146" t="s">
        <v>19</v>
      </c>
      <c r="F103" s="147" t="s">
        <v>143</v>
      </c>
      <c r="H103" s="146" t="s">
        <v>19</v>
      </c>
      <c r="I103" s="148"/>
      <c r="L103" s="144"/>
      <c r="M103" s="149"/>
      <c r="T103" s="150"/>
      <c r="AT103" s="146" t="s">
        <v>142</v>
      </c>
      <c r="AU103" s="146" t="s">
        <v>82</v>
      </c>
      <c r="AV103" s="12" t="s">
        <v>80</v>
      </c>
      <c r="AW103" s="12" t="s">
        <v>33</v>
      </c>
      <c r="AX103" s="12" t="s">
        <v>72</v>
      </c>
      <c r="AY103" s="146" t="s">
        <v>131</v>
      </c>
    </row>
    <row r="104" spans="2:65" s="13" customFormat="1" ht="10.15">
      <c r="B104" s="151"/>
      <c r="D104" s="145" t="s">
        <v>142</v>
      </c>
      <c r="E104" s="152" t="s">
        <v>19</v>
      </c>
      <c r="F104" s="153" t="s">
        <v>144</v>
      </c>
      <c r="H104" s="154">
        <v>651</v>
      </c>
      <c r="I104" s="155"/>
      <c r="L104" s="151"/>
      <c r="M104" s="156"/>
      <c r="T104" s="157"/>
      <c r="AT104" s="152" t="s">
        <v>142</v>
      </c>
      <c r="AU104" s="152" t="s">
        <v>82</v>
      </c>
      <c r="AV104" s="13" t="s">
        <v>82</v>
      </c>
      <c r="AW104" s="13" t="s">
        <v>33</v>
      </c>
      <c r="AX104" s="13" t="s">
        <v>80</v>
      </c>
      <c r="AY104" s="152" t="s">
        <v>131</v>
      </c>
    </row>
    <row r="105" spans="2:65" s="1" customFormat="1" ht="37.799999999999997" customHeight="1">
      <c r="B105" s="32"/>
      <c r="C105" s="127" t="s">
        <v>149</v>
      </c>
      <c r="D105" s="127" t="s">
        <v>133</v>
      </c>
      <c r="E105" s="128" t="s">
        <v>150</v>
      </c>
      <c r="F105" s="129" t="s">
        <v>151</v>
      </c>
      <c r="G105" s="130" t="s">
        <v>136</v>
      </c>
      <c r="H105" s="131">
        <v>2023</v>
      </c>
      <c r="I105" s="132"/>
      <c r="J105" s="133">
        <f>ROUND(I105*H105,2)</f>
        <v>0</v>
      </c>
      <c r="K105" s="129" t="s">
        <v>137</v>
      </c>
      <c r="L105" s="32"/>
      <c r="M105" s="134" t="s">
        <v>19</v>
      </c>
      <c r="N105" s="135" t="s">
        <v>43</v>
      </c>
      <c r="P105" s="136">
        <f>O105*H105</f>
        <v>0</v>
      </c>
      <c r="Q105" s="136">
        <v>0</v>
      </c>
      <c r="R105" s="136">
        <f>Q105*H105</f>
        <v>0</v>
      </c>
      <c r="S105" s="136">
        <v>0.44</v>
      </c>
      <c r="T105" s="137">
        <f>S105*H105</f>
        <v>890.12</v>
      </c>
      <c r="AR105" s="138" t="s">
        <v>138</v>
      </c>
      <c r="AT105" s="138" t="s">
        <v>133</v>
      </c>
      <c r="AU105" s="138" t="s">
        <v>82</v>
      </c>
      <c r="AY105" s="17" t="s">
        <v>131</v>
      </c>
      <c r="BE105" s="139">
        <f>IF(N105="základní",J105,0)</f>
        <v>0</v>
      </c>
      <c r="BF105" s="139">
        <f>IF(N105="snížená",J105,0)</f>
        <v>0</v>
      </c>
      <c r="BG105" s="139">
        <f>IF(N105="zákl. přenesená",J105,0)</f>
        <v>0</v>
      </c>
      <c r="BH105" s="139">
        <f>IF(N105="sníž. přenesená",J105,0)</f>
        <v>0</v>
      </c>
      <c r="BI105" s="139">
        <f>IF(N105="nulová",J105,0)</f>
        <v>0</v>
      </c>
      <c r="BJ105" s="17" t="s">
        <v>80</v>
      </c>
      <c r="BK105" s="139">
        <f>ROUND(I105*H105,2)</f>
        <v>0</v>
      </c>
      <c r="BL105" s="17" t="s">
        <v>138</v>
      </c>
      <c r="BM105" s="138" t="s">
        <v>152</v>
      </c>
    </row>
    <row r="106" spans="2:65" s="1" customFormat="1" ht="10.15">
      <c r="B106" s="32"/>
      <c r="D106" s="140" t="s">
        <v>140</v>
      </c>
      <c r="F106" s="141" t="s">
        <v>153</v>
      </c>
      <c r="I106" s="142"/>
      <c r="L106" s="32"/>
      <c r="M106" s="143"/>
      <c r="T106" s="53"/>
      <c r="AT106" s="17" t="s">
        <v>140</v>
      </c>
      <c r="AU106" s="17" t="s">
        <v>82</v>
      </c>
    </row>
    <row r="107" spans="2:65" s="12" customFormat="1" ht="10.15">
      <c r="B107" s="144"/>
      <c r="D107" s="145" t="s">
        <v>142</v>
      </c>
      <c r="E107" s="146" t="s">
        <v>19</v>
      </c>
      <c r="F107" s="147" t="s">
        <v>154</v>
      </c>
      <c r="H107" s="146" t="s">
        <v>19</v>
      </c>
      <c r="I107" s="148"/>
      <c r="L107" s="144"/>
      <c r="M107" s="149"/>
      <c r="T107" s="150"/>
      <c r="AT107" s="146" t="s">
        <v>142</v>
      </c>
      <c r="AU107" s="146" t="s">
        <v>82</v>
      </c>
      <c r="AV107" s="12" t="s">
        <v>80</v>
      </c>
      <c r="AW107" s="12" t="s">
        <v>33</v>
      </c>
      <c r="AX107" s="12" t="s">
        <v>72</v>
      </c>
      <c r="AY107" s="146" t="s">
        <v>131</v>
      </c>
    </row>
    <row r="108" spans="2:65" s="13" customFormat="1" ht="10.15">
      <c r="B108" s="151"/>
      <c r="D108" s="145" t="s">
        <v>142</v>
      </c>
      <c r="E108" s="152" t="s">
        <v>19</v>
      </c>
      <c r="F108" s="153" t="s">
        <v>155</v>
      </c>
      <c r="H108" s="154">
        <v>2023</v>
      </c>
      <c r="I108" s="155"/>
      <c r="L108" s="151"/>
      <c r="M108" s="156"/>
      <c r="T108" s="157"/>
      <c r="AT108" s="152" t="s">
        <v>142</v>
      </c>
      <c r="AU108" s="152" t="s">
        <v>82</v>
      </c>
      <c r="AV108" s="13" t="s">
        <v>82</v>
      </c>
      <c r="AW108" s="13" t="s">
        <v>33</v>
      </c>
      <c r="AX108" s="13" t="s">
        <v>80</v>
      </c>
      <c r="AY108" s="152" t="s">
        <v>131</v>
      </c>
    </row>
    <row r="109" spans="2:65" s="1" customFormat="1" ht="33" customHeight="1">
      <c r="B109" s="32"/>
      <c r="C109" s="127" t="s">
        <v>138</v>
      </c>
      <c r="D109" s="127" t="s">
        <v>133</v>
      </c>
      <c r="E109" s="128" t="s">
        <v>156</v>
      </c>
      <c r="F109" s="129" t="s">
        <v>157</v>
      </c>
      <c r="G109" s="130" t="s">
        <v>136</v>
      </c>
      <c r="H109" s="131">
        <v>2023</v>
      </c>
      <c r="I109" s="132"/>
      <c r="J109" s="133">
        <f>ROUND(I109*H109,2)</f>
        <v>0</v>
      </c>
      <c r="K109" s="129" t="s">
        <v>137</v>
      </c>
      <c r="L109" s="32"/>
      <c r="M109" s="134" t="s">
        <v>19</v>
      </c>
      <c r="N109" s="135" t="s">
        <v>43</v>
      </c>
      <c r="P109" s="136">
        <f>O109*H109</f>
        <v>0</v>
      </c>
      <c r="Q109" s="136">
        <v>0</v>
      </c>
      <c r="R109" s="136">
        <f>Q109*H109</f>
        <v>0</v>
      </c>
      <c r="S109" s="136">
        <v>0.316</v>
      </c>
      <c r="T109" s="137">
        <f>S109*H109</f>
        <v>639.26800000000003</v>
      </c>
      <c r="AR109" s="138" t="s">
        <v>138</v>
      </c>
      <c r="AT109" s="138" t="s">
        <v>133</v>
      </c>
      <c r="AU109" s="138" t="s">
        <v>82</v>
      </c>
      <c r="AY109" s="17" t="s">
        <v>131</v>
      </c>
      <c r="BE109" s="139">
        <f>IF(N109="základní",J109,0)</f>
        <v>0</v>
      </c>
      <c r="BF109" s="139">
        <f>IF(N109="snížená",J109,0)</f>
        <v>0</v>
      </c>
      <c r="BG109" s="139">
        <f>IF(N109="zákl. přenesená",J109,0)</f>
        <v>0</v>
      </c>
      <c r="BH109" s="139">
        <f>IF(N109="sníž. přenesená",J109,0)</f>
        <v>0</v>
      </c>
      <c r="BI109" s="139">
        <f>IF(N109="nulová",J109,0)</f>
        <v>0</v>
      </c>
      <c r="BJ109" s="17" t="s">
        <v>80</v>
      </c>
      <c r="BK109" s="139">
        <f>ROUND(I109*H109,2)</f>
        <v>0</v>
      </c>
      <c r="BL109" s="17" t="s">
        <v>138</v>
      </c>
      <c r="BM109" s="138" t="s">
        <v>158</v>
      </c>
    </row>
    <row r="110" spans="2:65" s="1" customFormat="1" ht="10.15">
      <c r="B110" s="32"/>
      <c r="D110" s="140" t="s">
        <v>140</v>
      </c>
      <c r="F110" s="141" t="s">
        <v>159</v>
      </c>
      <c r="I110" s="142"/>
      <c r="L110" s="32"/>
      <c r="M110" s="143"/>
      <c r="T110" s="53"/>
      <c r="AT110" s="17" t="s">
        <v>140</v>
      </c>
      <c r="AU110" s="17" t="s">
        <v>82</v>
      </c>
    </row>
    <row r="111" spans="2:65" s="12" customFormat="1" ht="10.15">
      <c r="B111" s="144"/>
      <c r="D111" s="145" t="s">
        <v>142</v>
      </c>
      <c r="E111" s="146" t="s">
        <v>19</v>
      </c>
      <c r="F111" s="147" t="s">
        <v>154</v>
      </c>
      <c r="H111" s="146" t="s">
        <v>19</v>
      </c>
      <c r="I111" s="148"/>
      <c r="L111" s="144"/>
      <c r="M111" s="149"/>
      <c r="T111" s="150"/>
      <c r="AT111" s="146" t="s">
        <v>142</v>
      </c>
      <c r="AU111" s="146" t="s">
        <v>82</v>
      </c>
      <c r="AV111" s="12" t="s">
        <v>80</v>
      </c>
      <c r="AW111" s="12" t="s">
        <v>33</v>
      </c>
      <c r="AX111" s="12" t="s">
        <v>72</v>
      </c>
      <c r="AY111" s="146" t="s">
        <v>131</v>
      </c>
    </row>
    <row r="112" spans="2:65" s="13" customFormat="1" ht="10.15">
      <c r="B112" s="151"/>
      <c r="D112" s="145" t="s">
        <v>142</v>
      </c>
      <c r="E112" s="152" t="s">
        <v>19</v>
      </c>
      <c r="F112" s="153" t="s">
        <v>155</v>
      </c>
      <c r="H112" s="154">
        <v>2023</v>
      </c>
      <c r="I112" s="155"/>
      <c r="L112" s="151"/>
      <c r="M112" s="156"/>
      <c r="T112" s="157"/>
      <c r="AT112" s="152" t="s">
        <v>142</v>
      </c>
      <c r="AU112" s="152" t="s">
        <v>82</v>
      </c>
      <c r="AV112" s="13" t="s">
        <v>82</v>
      </c>
      <c r="AW112" s="13" t="s">
        <v>33</v>
      </c>
      <c r="AX112" s="13" t="s">
        <v>80</v>
      </c>
      <c r="AY112" s="152" t="s">
        <v>131</v>
      </c>
    </row>
    <row r="113" spans="2:65" s="1" customFormat="1" ht="37.799999999999997" customHeight="1">
      <c r="B113" s="32"/>
      <c r="C113" s="127" t="s">
        <v>160</v>
      </c>
      <c r="D113" s="127" t="s">
        <v>133</v>
      </c>
      <c r="E113" s="128" t="s">
        <v>161</v>
      </c>
      <c r="F113" s="129" t="s">
        <v>162</v>
      </c>
      <c r="G113" s="130" t="s">
        <v>136</v>
      </c>
      <c r="H113" s="131">
        <v>150</v>
      </c>
      <c r="I113" s="132"/>
      <c r="J113" s="133">
        <f>ROUND(I113*H113,2)</f>
        <v>0</v>
      </c>
      <c r="K113" s="129" t="s">
        <v>137</v>
      </c>
      <c r="L113" s="32"/>
      <c r="M113" s="134" t="s">
        <v>19</v>
      </c>
      <c r="N113" s="135" t="s">
        <v>43</v>
      </c>
      <c r="P113" s="136">
        <f>O113*H113</f>
        <v>0</v>
      </c>
      <c r="Q113" s="136">
        <v>0</v>
      </c>
      <c r="R113" s="136">
        <f>Q113*H113</f>
        <v>0</v>
      </c>
      <c r="S113" s="136">
        <v>0.44</v>
      </c>
      <c r="T113" s="137">
        <f>S113*H113</f>
        <v>66</v>
      </c>
      <c r="AR113" s="138" t="s">
        <v>138</v>
      </c>
      <c r="AT113" s="138" t="s">
        <v>133</v>
      </c>
      <c r="AU113" s="138" t="s">
        <v>82</v>
      </c>
      <c r="AY113" s="17" t="s">
        <v>131</v>
      </c>
      <c r="BE113" s="139">
        <f>IF(N113="základní",J113,0)</f>
        <v>0</v>
      </c>
      <c r="BF113" s="139">
        <f>IF(N113="snížená",J113,0)</f>
        <v>0</v>
      </c>
      <c r="BG113" s="139">
        <f>IF(N113="zákl. přenesená",J113,0)</f>
        <v>0</v>
      </c>
      <c r="BH113" s="139">
        <f>IF(N113="sníž. přenesená",J113,0)</f>
        <v>0</v>
      </c>
      <c r="BI113" s="139">
        <f>IF(N113="nulová",J113,0)</f>
        <v>0</v>
      </c>
      <c r="BJ113" s="17" t="s">
        <v>80</v>
      </c>
      <c r="BK113" s="139">
        <f>ROUND(I113*H113,2)</f>
        <v>0</v>
      </c>
      <c r="BL113" s="17" t="s">
        <v>138</v>
      </c>
      <c r="BM113" s="138" t="s">
        <v>163</v>
      </c>
    </row>
    <row r="114" spans="2:65" s="1" customFormat="1" ht="10.15">
      <c r="B114" s="32"/>
      <c r="D114" s="140" t="s">
        <v>140</v>
      </c>
      <c r="F114" s="141" t="s">
        <v>164</v>
      </c>
      <c r="I114" s="142"/>
      <c r="L114" s="32"/>
      <c r="M114" s="143"/>
      <c r="T114" s="53"/>
      <c r="AT114" s="17" t="s">
        <v>140</v>
      </c>
      <c r="AU114" s="17" t="s">
        <v>82</v>
      </c>
    </row>
    <row r="115" spans="2:65" s="12" customFormat="1" ht="10.15">
      <c r="B115" s="144"/>
      <c r="D115" s="145" t="s">
        <v>142</v>
      </c>
      <c r="E115" s="146" t="s">
        <v>19</v>
      </c>
      <c r="F115" s="147" t="s">
        <v>165</v>
      </c>
      <c r="H115" s="146" t="s">
        <v>19</v>
      </c>
      <c r="I115" s="148"/>
      <c r="L115" s="144"/>
      <c r="M115" s="149"/>
      <c r="T115" s="150"/>
      <c r="AT115" s="146" t="s">
        <v>142</v>
      </c>
      <c r="AU115" s="146" t="s">
        <v>82</v>
      </c>
      <c r="AV115" s="12" t="s">
        <v>80</v>
      </c>
      <c r="AW115" s="12" t="s">
        <v>33</v>
      </c>
      <c r="AX115" s="12" t="s">
        <v>72</v>
      </c>
      <c r="AY115" s="146" t="s">
        <v>131</v>
      </c>
    </row>
    <row r="116" spans="2:65" s="13" customFormat="1" ht="10.15">
      <c r="B116" s="151"/>
      <c r="D116" s="145" t="s">
        <v>142</v>
      </c>
      <c r="E116" s="152" t="s">
        <v>19</v>
      </c>
      <c r="F116" s="153" t="s">
        <v>166</v>
      </c>
      <c r="H116" s="154">
        <v>150</v>
      </c>
      <c r="I116" s="155"/>
      <c r="L116" s="151"/>
      <c r="M116" s="156"/>
      <c r="T116" s="157"/>
      <c r="AT116" s="152" t="s">
        <v>142</v>
      </c>
      <c r="AU116" s="152" t="s">
        <v>82</v>
      </c>
      <c r="AV116" s="13" t="s">
        <v>82</v>
      </c>
      <c r="AW116" s="13" t="s">
        <v>33</v>
      </c>
      <c r="AX116" s="13" t="s">
        <v>80</v>
      </c>
      <c r="AY116" s="152" t="s">
        <v>131</v>
      </c>
    </row>
    <row r="117" spans="2:65" s="1" customFormat="1" ht="33" customHeight="1">
      <c r="B117" s="32"/>
      <c r="C117" s="127" t="s">
        <v>167</v>
      </c>
      <c r="D117" s="127" t="s">
        <v>133</v>
      </c>
      <c r="E117" s="128" t="s">
        <v>168</v>
      </c>
      <c r="F117" s="129" t="s">
        <v>169</v>
      </c>
      <c r="G117" s="130" t="s">
        <v>136</v>
      </c>
      <c r="H117" s="131">
        <v>50</v>
      </c>
      <c r="I117" s="132"/>
      <c r="J117" s="133">
        <f>ROUND(I117*H117,2)</f>
        <v>0</v>
      </c>
      <c r="K117" s="129" t="s">
        <v>137</v>
      </c>
      <c r="L117" s="32"/>
      <c r="M117" s="134" t="s">
        <v>19</v>
      </c>
      <c r="N117" s="135" t="s">
        <v>43</v>
      </c>
      <c r="P117" s="136">
        <f>O117*H117</f>
        <v>0</v>
      </c>
      <c r="Q117" s="136">
        <v>0</v>
      </c>
      <c r="R117" s="136">
        <f>Q117*H117</f>
        <v>0</v>
      </c>
      <c r="S117" s="136">
        <v>0.625</v>
      </c>
      <c r="T117" s="137">
        <f>S117*H117</f>
        <v>31.25</v>
      </c>
      <c r="AR117" s="138" t="s">
        <v>138</v>
      </c>
      <c r="AT117" s="138" t="s">
        <v>133</v>
      </c>
      <c r="AU117" s="138" t="s">
        <v>82</v>
      </c>
      <c r="AY117" s="17" t="s">
        <v>131</v>
      </c>
      <c r="BE117" s="139">
        <f>IF(N117="základní",J117,0)</f>
        <v>0</v>
      </c>
      <c r="BF117" s="139">
        <f>IF(N117="snížená",J117,0)</f>
        <v>0</v>
      </c>
      <c r="BG117" s="139">
        <f>IF(N117="zákl. přenesená",J117,0)</f>
        <v>0</v>
      </c>
      <c r="BH117" s="139">
        <f>IF(N117="sníž. přenesená",J117,0)</f>
        <v>0</v>
      </c>
      <c r="BI117" s="139">
        <f>IF(N117="nulová",J117,0)</f>
        <v>0</v>
      </c>
      <c r="BJ117" s="17" t="s">
        <v>80</v>
      </c>
      <c r="BK117" s="139">
        <f>ROUND(I117*H117,2)</f>
        <v>0</v>
      </c>
      <c r="BL117" s="17" t="s">
        <v>138</v>
      </c>
      <c r="BM117" s="138" t="s">
        <v>170</v>
      </c>
    </row>
    <row r="118" spans="2:65" s="1" customFormat="1" ht="10.15">
      <c r="B118" s="32"/>
      <c r="D118" s="140" t="s">
        <v>140</v>
      </c>
      <c r="F118" s="141" t="s">
        <v>171</v>
      </c>
      <c r="I118" s="142"/>
      <c r="L118" s="32"/>
      <c r="M118" s="143"/>
      <c r="T118" s="53"/>
      <c r="AT118" s="17" t="s">
        <v>140</v>
      </c>
      <c r="AU118" s="17" t="s">
        <v>82</v>
      </c>
    </row>
    <row r="119" spans="2:65" s="12" customFormat="1" ht="10.15">
      <c r="B119" s="144"/>
      <c r="D119" s="145" t="s">
        <v>142</v>
      </c>
      <c r="E119" s="146" t="s">
        <v>19</v>
      </c>
      <c r="F119" s="147" t="s">
        <v>172</v>
      </c>
      <c r="H119" s="146" t="s">
        <v>19</v>
      </c>
      <c r="I119" s="148"/>
      <c r="L119" s="144"/>
      <c r="M119" s="149"/>
      <c r="T119" s="150"/>
      <c r="AT119" s="146" t="s">
        <v>142</v>
      </c>
      <c r="AU119" s="146" t="s">
        <v>82</v>
      </c>
      <c r="AV119" s="12" t="s">
        <v>80</v>
      </c>
      <c r="AW119" s="12" t="s">
        <v>33</v>
      </c>
      <c r="AX119" s="12" t="s">
        <v>72</v>
      </c>
      <c r="AY119" s="146" t="s">
        <v>131</v>
      </c>
    </row>
    <row r="120" spans="2:65" s="13" customFormat="1" ht="10.15">
      <c r="B120" s="151"/>
      <c r="D120" s="145" t="s">
        <v>142</v>
      </c>
      <c r="E120" s="152" t="s">
        <v>19</v>
      </c>
      <c r="F120" s="153" t="s">
        <v>173</v>
      </c>
      <c r="H120" s="154">
        <v>50</v>
      </c>
      <c r="I120" s="155"/>
      <c r="L120" s="151"/>
      <c r="M120" s="156"/>
      <c r="T120" s="157"/>
      <c r="AT120" s="152" t="s">
        <v>142</v>
      </c>
      <c r="AU120" s="152" t="s">
        <v>82</v>
      </c>
      <c r="AV120" s="13" t="s">
        <v>82</v>
      </c>
      <c r="AW120" s="13" t="s">
        <v>33</v>
      </c>
      <c r="AX120" s="13" t="s">
        <v>80</v>
      </c>
      <c r="AY120" s="152" t="s">
        <v>131</v>
      </c>
    </row>
    <row r="121" spans="2:65" s="1" customFormat="1" ht="24.2" customHeight="1">
      <c r="B121" s="32"/>
      <c r="C121" s="127" t="s">
        <v>174</v>
      </c>
      <c r="D121" s="127" t="s">
        <v>133</v>
      </c>
      <c r="E121" s="128" t="s">
        <v>175</v>
      </c>
      <c r="F121" s="129" t="s">
        <v>176</v>
      </c>
      <c r="G121" s="130" t="s">
        <v>136</v>
      </c>
      <c r="H121" s="131">
        <v>113</v>
      </c>
      <c r="I121" s="132"/>
      <c r="J121" s="133">
        <f>ROUND(I121*H121,2)</f>
        <v>0</v>
      </c>
      <c r="K121" s="129" t="s">
        <v>137</v>
      </c>
      <c r="L121" s="32"/>
      <c r="M121" s="134" t="s">
        <v>19</v>
      </c>
      <c r="N121" s="135" t="s">
        <v>43</v>
      </c>
      <c r="P121" s="136">
        <f>O121*H121</f>
        <v>0</v>
      </c>
      <c r="Q121" s="136">
        <v>1.0000000000000001E-5</v>
      </c>
      <c r="R121" s="136">
        <f>Q121*H121</f>
        <v>1.1300000000000001E-3</v>
      </c>
      <c r="S121" s="136">
        <v>0.115</v>
      </c>
      <c r="T121" s="137">
        <f>S121*H121</f>
        <v>12.995000000000001</v>
      </c>
      <c r="AR121" s="138" t="s">
        <v>138</v>
      </c>
      <c r="AT121" s="138" t="s">
        <v>133</v>
      </c>
      <c r="AU121" s="138" t="s">
        <v>82</v>
      </c>
      <c r="AY121" s="17" t="s">
        <v>131</v>
      </c>
      <c r="BE121" s="139">
        <f>IF(N121="základní",J121,0)</f>
        <v>0</v>
      </c>
      <c r="BF121" s="139">
        <f>IF(N121="snížená",J121,0)</f>
        <v>0</v>
      </c>
      <c r="BG121" s="139">
        <f>IF(N121="zákl. přenesená",J121,0)</f>
        <v>0</v>
      </c>
      <c r="BH121" s="139">
        <f>IF(N121="sníž. přenesená",J121,0)</f>
        <v>0</v>
      </c>
      <c r="BI121" s="139">
        <f>IF(N121="nulová",J121,0)</f>
        <v>0</v>
      </c>
      <c r="BJ121" s="17" t="s">
        <v>80</v>
      </c>
      <c r="BK121" s="139">
        <f>ROUND(I121*H121,2)</f>
        <v>0</v>
      </c>
      <c r="BL121" s="17" t="s">
        <v>138</v>
      </c>
      <c r="BM121" s="138" t="s">
        <v>177</v>
      </c>
    </row>
    <row r="122" spans="2:65" s="1" customFormat="1" ht="10.15">
      <c r="B122" s="32"/>
      <c r="D122" s="140" t="s">
        <v>140</v>
      </c>
      <c r="F122" s="141" t="s">
        <v>178</v>
      </c>
      <c r="I122" s="142"/>
      <c r="L122" s="32"/>
      <c r="M122" s="143"/>
      <c r="T122" s="53"/>
      <c r="AT122" s="17" t="s">
        <v>140</v>
      </c>
      <c r="AU122" s="17" t="s">
        <v>82</v>
      </c>
    </row>
    <row r="123" spans="2:65" s="1" customFormat="1" ht="24.2" customHeight="1">
      <c r="B123" s="32"/>
      <c r="C123" s="127" t="s">
        <v>179</v>
      </c>
      <c r="D123" s="127" t="s">
        <v>133</v>
      </c>
      <c r="E123" s="128" t="s">
        <v>180</v>
      </c>
      <c r="F123" s="129" t="s">
        <v>181</v>
      </c>
      <c r="G123" s="130" t="s">
        <v>136</v>
      </c>
      <c r="H123" s="131">
        <v>113</v>
      </c>
      <c r="I123" s="132"/>
      <c r="J123" s="133">
        <f>ROUND(I123*H123,2)</f>
        <v>0</v>
      </c>
      <c r="K123" s="129" t="s">
        <v>137</v>
      </c>
      <c r="L123" s="32"/>
      <c r="M123" s="134" t="s">
        <v>19</v>
      </c>
      <c r="N123" s="135" t="s">
        <v>43</v>
      </c>
      <c r="P123" s="136">
        <f>O123*H123</f>
        <v>0</v>
      </c>
      <c r="Q123" s="136">
        <v>2.0000000000000002E-5</v>
      </c>
      <c r="R123" s="136">
        <f>Q123*H123</f>
        <v>2.2600000000000003E-3</v>
      </c>
      <c r="S123" s="136">
        <v>0.13800000000000001</v>
      </c>
      <c r="T123" s="137">
        <f>S123*H123</f>
        <v>15.594000000000001</v>
      </c>
      <c r="AR123" s="138" t="s">
        <v>138</v>
      </c>
      <c r="AT123" s="138" t="s">
        <v>133</v>
      </c>
      <c r="AU123" s="138" t="s">
        <v>82</v>
      </c>
      <c r="AY123" s="17" t="s">
        <v>131</v>
      </c>
      <c r="BE123" s="139">
        <f>IF(N123="základní",J123,0)</f>
        <v>0</v>
      </c>
      <c r="BF123" s="139">
        <f>IF(N123="snížená",J123,0)</f>
        <v>0</v>
      </c>
      <c r="BG123" s="139">
        <f>IF(N123="zákl. přenesená",J123,0)</f>
        <v>0</v>
      </c>
      <c r="BH123" s="139">
        <f>IF(N123="sníž. přenesená",J123,0)</f>
        <v>0</v>
      </c>
      <c r="BI123" s="139">
        <f>IF(N123="nulová",J123,0)</f>
        <v>0</v>
      </c>
      <c r="BJ123" s="17" t="s">
        <v>80</v>
      </c>
      <c r="BK123" s="139">
        <f>ROUND(I123*H123,2)</f>
        <v>0</v>
      </c>
      <c r="BL123" s="17" t="s">
        <v>138</v>
      </c>
      <c r="BM123" s="138" t="s">
        <v>182</v>
      </c>
    </row>
    <row r="124" spans="2:65" s="1" customFormat="1" ht="10.15">
      <c r="B124" s="32"/>
      <c r="D124" s="140" t="s">
        <v>140</v>
      </c>
      <c r="F124" s="141" t="s">
        <v>183</v>
      </c>
      <c r="I124" s="142"/>
      <c r="L124" s="32"/>
      <c r="M124" s="143"/>
      <c r="T124" s="53"/>
      <c r="AT124" s="17" t="s">
        <v>140</v>
      </c>
      <c r="AU124" s="17" t="s">
        <v>82</v>
      </c>
    </row>
    <row r="125" spans="2:65" s="1" customFormat="1" ht="24.2" customHeight="1">
      <c r="B125" s="32"/>
      <c r="C125" s="127" t="s">
        <v>184</v>
      </c>
      <c r="D125" s="127" t="s">
        <v>133</v>
      </c>
      <c r="E125" s="128" t="s">
        <v>185</v>
      </c>
      <c r="F125" s="129" t="s">
        <v>186</v>
      </c>
      <c r="G125" s="130" t="s">
        <v>187</v>
      </c>
      <c r="H125" s="131">
        <v>327</v>
      </c>
      <c r="I125" s="132"/>
      <c r="J125" s="133">
        <f>ROUND(I125*H125,2)</f>
        <v>0</v>
      </c>
      <c r="K125" s="129" t="s">
        <v>137</v>
      </c>
      <c r="L125" s="32"/>
      <c r="M125" s="134" t="s">
        <v>19</v>
      </c>
      <c r="N125" s="135" t="s">
        <v>43</v>
      </c>
      <c r="P125" s="136">
        <f>O125*H125</f>
        <v>0</v>
      </c>
      <c r="Q125" s="136">
        <v>0</v>
      </c>
      <c r="R125" s="136">
        <f>Q125*H125</f>
        <v>0</v>
      </c>
      <c r="S125" s="136">
        <v>0.23</v>
      </c>
      <c r="T125" s="137">
        <f>S125*H125</f>
        <v>75.210000000000008</v>
      </c>
      <c r="AR125" s="138" t="s">
        <v>138</v>
      </c>
      <c r="AT125" s="138" t="s">
        <v>133</v>
      </c>
      <c r="AU125" s="138" t="s">
        <v>82</v>
      </c>
      <c r="AY125" s="17" t="s">
        <v>131</v>
      </c>
      <c r="BE125" s="139">
        <f>IF(N125="základní",J125,0)</f>
        <v>0</v>
      </c>
      <c r="BF125" s="139">
        <f>IF(N125="snížená",J125,0)</f>
        <v>0</v>
      </c>
      <c r="BG125" s="139">
        <f>IF(N125="zákl. přenesená",J125,0)</f>
        <v>0</v>
      </c>
      <c r="BH125" s="139">
        <f>IF(N125="sníž. přenesená",J125,0)</f>
        <v>0</v>
      </c>
      <c r="BI125" s="139">
        <f>IF(N125="nulová",J125,0)</f>
        <v>0</v>
      </c>
      <c r="BJ125" s="17" t="s">
        <v>80</v>
      </c>
      <c r="BK125" s="139">
        <f>ROUND(I125*H125,2)</f>
        <v>0</v>
      </c>
      <c r="BL125" s="17" t="s">
        <v>138</v>
      </c>
      <c r="BM125" s="138" t="s">
        <v>188</v>
      </c>
    </row>
    <row r="126" spans="2:65" s="1" customFormat="1" ht="10.15">
      <c r="B126" s="32"/>
      <c r="D126" s="140" t="s">
        <v>140</v>
      </c>
      <c r="F126" s="141" t="s">
        <v>189</v>
      </c>
      <c r="I126" s="142"/>
      <c r="L126" s="32"/>
      <c r="M126" s="143"/>
      <c r="T126" s="53"/>
      <c r="AT126" s="17" t="s">
        <v>140</v>
      </c>
      <c r="AU126" s="17" t="s">
        <v>82</v>
      </c>
    </row>
    <row r="127" spans="2:65" s="13" customFormat="1" ht="10.15">
      <c r="B127" s="151"/>
      <c r="D127" s="145" t="s">
        <v>142</v>
      </c>
      <c r="E127" s="152" t="s">
        <v>19</v>
      </c>
      <c r="F127" s="153" t="s">
        <v>190</v>
      </c>
      <c r="H127" s="154">
        <v>327</v>
      </c>
      <c r="I127" s="155"/>
      <c r="L127" s="151"/>
      <c r="M127" s="156"/>
      <c r="T127" s="157"/>
      <c r="AT127" s="152" t="s">
        <v>142</v>
      </c>
      <c r="AU127" s="152" t="s">
        <v>82</v>
      </c>
      <c r="AV127" s="13" t="s">
        <v>82</v>
      </c>
      <c r="AW127" s="13" t="s">
        <v>33</v>
      </c>
      <c r="AX127" s="13" t="s">
        <v>80</v>
      </c>
      <c r="AY127" s="152" t="s">
        <v>131</v>
      </c>
    </row>
    <row r="128" spans="2:65" s="1" customFormat="1" ht="24.2" customHeight="1">
      <c r="B128" s="32"/>
      <c r="C128" s="127" t="s">
        <v>191</v>
      </c>
      <c r="D128" s="127" t="s">
        <v>133</v>
      </c>
      <c r="E128" s="128" t="s">
        <v>192</v>
      </c>
      <c r="F128" s="129" t="s">
        <v>193</v>
      </c>
      <c r="G128" s="130" t="s">
        <v>187</v>
      </c>
      <c r="H128" s="131">
        <v>135</v>
      </c>
      <c r="I128" s="132"/>
      <c r="J128" s="133">
        <f>ROUND(I128*H128,2)</f>
        <v>0</v>
      </c>
      <c r="K128" s="129" t="s">
        <v>137</v>
      </c>
      <c r="L128" s="32"/>
      <c r="M128" s="134" t="s">
        <v>19</v>
      </c>
      <c r="N128" s="135" t="s">
        <v>43</v>
      </c>
      <c r="P128" s="136">
        <f>O128*H128</f>
        <v>0</v>
      </c>
      <c r="Q128" s="136">
        <v>0</v>
      </c>
      <c r="R128" s="136">
        <f>Q128*H128</f>
        <v>0</v>
      </c>
      <c r="S128" s="136">
        <v>0.28999999999999998</v>
      </c>
      <c r="T128" s="137">
        <f>S128*H128</f>
        <v>39.15</v>
      </c>
      <c r="AR128" s="138" t="s">
        <v>138</v>
      </c>
      <c r="AT128" s="138" t="s">
        <v>133</v>
      </c>
      <c r="AU128" s="138" t="s">
        <v>82</v>
      </c>
      <c r="AY128" s="17" t="s">
        <v>131</v>
      </c>
      <c r="BE128" s="139">
        <f>IF(N128="základní",J128,0)</f>
        <v>0</v>
      </c>
      <c r="BF128" s="139">
        <f>IF(N128="snížená",J128,0)</f>
        <v>0</v>
      </c>
      <c r="BG128" s="139">
        <f>IF(N128="zákl. přenesená",J128,0)</f>
        <v>0</v>
      </c>
      <c r="BH128" s="139">
        <f>IF(N128="sníž. přenesená",J128,0)</f>
        <v>0</v>
      </c>
      <c r="BI128" s="139">
        <f>IF(N128="nulová",J128,0)</f>
        <v>0</v>
      </c>
      <c r="BJ128" s="17" t="s">
        <v>80</v>
      </c>
      <c r="BK128" s="139">
        <f>ROUND(I128*H128,2)</f>
        <v>0</v>
      </c>
      <c r="BL128" s="17" t="s">
        <v>138</v>
      </c>
      <c r="BM128" s="138" t="s">
        <v>194</v>
      </c>
    </row>
    <row r="129" spans="2:65" s="1" customFormat="1" ht="10.15">
      <c r="B129" s="32"/>
      <c r="D129" s="140" t="s">
        <v>140</v>
      </c>
      <c r="F129" s="141" t="s">
        <v>195</v>
      </c>
      <c r="I129" s="142"/>
      <c r="L129" s="32"/>
      <c r="M129" s="143"/>
      <c r="T129" s="53"/>
      <c r="AT129" s="17" t="s">
        <v>140</v>
      </c>
      <c r="AU129" s="17" t="s">
        <v>82</v>
      </c>
    </row>
    <row r="130" spans="2:65" s="13" customFormat="1" ht="10.15">
      <c r="B130" s="151"/>
      <c r="D130" s="145" t="s">
        <v>142</v>
      </c>
      <c r="E130" s="152" t="s">
        <v>19</v>
      </c>
      <c r="F130" s="153" t="s">
        <v>196</v>
      </c>
      <c r="H130" s="154">
        <v>135</v>
      </c>
      <c r="I130" s="155"/>
      <c r="L130" s="151"/>
      <c r="M130" s="156"/>
      <c r="T130" s="157"/>
      <c r="AT130" s="152" t="s">
        <v>142</v>
      </c>
      <c r="AU130" s="152" t="s">
        <v>82</v>
      </c>
      <c r="AV130" s="13" t="s">
        <v>82</v>
      </c>
      <c r="AW130" s="13" t="s">
        <v>33</v>
      </c>
      <c r="AX130" s="13" t="s">
        <v>80</v>
      </c>
      <c r="AY130" s="152" t="s">
        <v>131</v>
      </c>
    </row>
    <row r="131" spans="2:65" s="1" customFormat="1" ht="16.5" customHeight="1">
      <c r="B131" s="32"/>
      <c r="C131" s="127" t="s">
        <v>197</v>
      </c>
      <c r="D131" s="127" t="s">
        <v>133</v>
      </c>
      <c r="E131" s="128" t="s">
        <v>198</v>
      </c>
      <c r="F131" s="129" t="s">
        <v>199</v>
      </c>
      <c r="G131" s="130" t="s">
        <v>136</v>
      </c>
      <c r="H131" s="131">
        <v>1436</v>
      </c>
      <c r="I131" s="132"/>
      <c r="J131" s="133">
        <f>ROUND(I131*H131,2)</f>
        <v>0</v>
      </c>
      <c r="K131" s="129" t="s">
        <v>137</v>
      </c>
      <c r="L131" s="32"/>
      <c r="M131" s="134" t="s">
        <v>19</v>
      </c>
      <c r="N131" s="135" t="s">
        <v>43</v>
      </c>
      <c r="P131" s="136">
        <f>O131*H131</f>
        <v>0</v>
      </c>
      <c r="Q131" s="136">
        <v>0</v>
      </c>
      <c r="R131" s="136">
        <f>Q131*H131</f>
        <v>0</v>
      </c>
      <c r="S131" s="136">
        <v>0</v>
      </c>
      <c r="T131" s="137">
        <f>S131*H131</f>
        <v>0</v>
      </c>
      <c r="AR131" s="138" t="s">
        <v>138</v>
      </c>
      <c r="AT131" s="138" t="s">
        <v>133</v>
      </c>
      <c r="AU131" s="138" t="s">
        <v>82</v>
      </c>
      <c r="AY131" s="17" t="s">
        <v>131</v>
      </c>
      <c r="BE131" s="139">
        <f>IF(N131="základní",J131,0)</f>
        <v>0</v>
      </c>
      <c r="BF131" s="139">
        <f>IF(N131="snížená",J131,0)</f>
        <v>0</v>
      </c>
      <c r="BG131" s="139">
        <f>IF(N131="zákl. přenesená",J131,0)</f>
        <v>0</v>
      </c>
      <c r="BH131" s="139">
        <f>IF(N131="sníž. přenesená",J131,0)</f>
        <v>0</v>
      </c>
      <c r="BI131" s="139">
        <f>IF(N131="nulová",J131,0)</f>
        <v>0</v>
      </c>
      <c r="BJ131" s="17" t="s">
        <v>80</v>
      </c>
      <c r="BK131" s="139">
        <f>ROUND(I131*H131,2)</f>
        <v>0</v>
      </c>
      <c r="BL131" s="17" t="s">
        <v>138</v>
      </c>
      <c r="BM131" s="138" t="s">
        <v>200</v>
      </c>
    </row>
    <row r="132" spans="2:65" s="1" customFormat="1" ht="10.15">
      <c r="B132" s="32"/>
      <c r="D132" s="140" t="s">
        <v>140</v>
      </c>
      <c r="F132" s="141" t="s">
        <v>201</v>
      </c>
      <c r="I132" s="142"/>
      <c r="L132" s="32"/>
      <c r="M132" s="143"/>
      <c r="T132" s="53"/>
      <c r="AT132" s="17" t="s">
        <v>140</v>
      </c>
      <c r="AU132" s="17" t="s">
        <v>82</v>
      </c>
    </row>
    <row r="133" spans="2:65" s="1" customFormat="1" ht="21.75" customHeight="1">
      <c r="B133" s="32"/>
      <c r="C133" s="127" t="s">
        <v>8</v>
      </c>
      <c r="D133" s="127" t="s">
        <v>133</v>
      </c>
      <c r="E133" s="128" t="s">
        <v>202</v>
      </c>
      <c r="F133" s="129" t="s">
        <v>203</v>
      </c>
      <c r="G133" s="130" t="s">
        <v>204</v>
      </c>
      <c r="H133" s="131">
        <v>1734.28</v>
      </c>
      <c r="I133" s="132"/>
      <c r="J133" s="133">
        <f>ROUND(I133*H133,2)</f>
        <v>0</v>
      </c>
      <c r="K133" s="129" t="s">
        <v>137</v>
      </c>
      <c r="L133" s="32"/>
      <c r="M133" s="134" t="s">
        <v>19</v>
      </c>
      <c r="N133" s="135" t="s">
        <v>43</v>
      </c>
      <c r="P133" s="136">
        <f>O133*H133</f>
        <v>0</v>
      </c>
      <c r="Q133" s="136">
        <v>0</v>
      </c>
      <c r="R133" s="136">
        <f>Q133*H133</f>
        <v>0</v>
      </c>
      <c r="S133" s="136">
        <v>0</v>
      </c>
      <c r="T133" s="137">
        <f>S133*H133</f>
        <v>0</v>
      </c>
      <c r="AR133" s="138" t="s">
        <v>138</v>
      </c>
      <c r="AT133" s="138" t="s">
        <v>133</v>
      </c>
      <c r="AU133" s="138" t="s">
        <v>82</v>
      </c>
      <c r="AY133" s="17" t="s">
        <v>131</v>
      </c>
      <c r="BE133" s="139">
        <f>IF(N133="základní",J133,0)</f>
        <v>0</v>
      </c>
      <c r="BF133" s="139">
        <f>IF(N133="snížená",J133,0)</f>
        <v>0</v>
      </c>
      <c r="BG133" s="139">
        <f>IF(N133="zákl. přenesená",J133,0)</f>
        <v>0</v>
      </c>
      <c r="BH133" s="139">
        <f>IF(N133="sníž. přenesená",J133,0)</f>
        <v>0</v>
      </c>
      <c r="BI133" s="139">
        <f>IF(N133="nulová",J133,0)</f>
        <v>0</v>
      </c>
      <c r="BJ133" s="17" t="s">
        <v>80</v>
      </c>
      <c r="BK133" s="139">
        <f>ROUND(I133*H133,2)</f>
        <v>0</v>
      </c>
      <c r="BL133" s="17" t="s">
        <v>138</v>
      </c>
      <c r="BM133" s="138" t="s">
        <v>205</v>
      </c>
    </row>
    <row r="134" spans="2:65" s="1" customFormat="1" ht="10.15">
      <c r="B134" s="32"/>
      <c r="D134" s="140" t="s">
        <v>140</v>
      </c>
      <c r="F134" s="141" t="s">
        <v>206</v>
      </c>
      <c r="I134" s="142"/>
      <c r="L134" s="32"/>
      <c r="M134" s="143"/>
      <c r="T134" s="53"/>
      <c r="AT134" s="17" t="s">
        <v>140</v>
      </c>
      <c r="AU134" s="17" t="s">
        <v>82</v>
      </c>
    </row>
    <row r="135" spans="2:65" s="12" customFormat="1" ht="10.15">
      <c r="B135" s="144"/>
      <c r="D135" s="145" t="s">
        <v>142</v>
      </c>
      <c r="E135" s="146" t="s">
        <v>19</v>
      </c>
      <c r="F135" s="147" t="s">
        <v>207</v>
      </c>
      <c r="H135" s="146" t="s">
        <v>19</v>
      </c>
      <c r="I135" s="148"/>
      <c r="L135" s="144"/>
      <c r="M135" s="149"/>
      <c r="T135" s="150"/>
      <c r="AT135" s="146" t="s">
        <v>142</v>
      </c>
      <c r="AU135" s="146" t="s">
        <v>82</v>
      </c>
      <c r="AV135" s="12" t="s">
        <v>80</v>
      </c>
      <c r="AW135" s="12" t="s">
        <v>33</v>
      </c>
      <c r="AX135" s="12" t="s">
        <v>72</v>
      </c>
      <c r="AY135" s="146" t="s">
        <v>131</v>
      </c>
    </row>
    <row r="136" spans="2:65" s="13" customFormat="1" ht="10.15">
      <c r="B136" s="151"/>
      <c r="D136" s="145" t="s">
        <v>142</v>
      </c>
      <c r="E136" s="152" t="s">
        <v>19</v>
      </c>
      <c r="F136" s="153" t="s">
        <v>208</v>
      </c>
      <c r="H136" s="154">
        <v>252.03</v>
      </c>
      <c r="I136" s="155"/>
      <c r="L136" s="151"/>
      <c r="M136" s="156"/>
      <c r="T136" s="157"/>
      <c r="AT136" s="152" t="s">
        <v>142</v>
      </c>
      <c r="AU136" s="152" t="s">
        <v>82</v>
      </c>
      <c r="AV136" s="13" t="s">
        <v>82</v>
      </c>
      <c r="AW136" s="13" t="s">
        <v>33</v>
      </c>
      <c r="AX136" s="13" t="s">
        <v>72</v>
      </c>
      <c r="AY136" s="152" t="s">
        <v>131</v>
      </c>
    </row>
    <row r="137" spans="2:65" s="12" customFormat="1" ht="10.15">
      <c r="B137" s="144"/>
      <c r="D137" s="145" t="s">
        <v>142</v>
      </c>
      <c r="E137" s="146" t="s">
        <v>19</v>
      </c>
      <c r="F137" s="147" t="s">
        <v>209</v>
      </c>
      <c r="H137" s="146" t="s">
        <v>19</v>
      </c>
      <c r="I137" s="148"/>
      <c r="L137" s="144"/>
      <c r="M137" s="149"/>
      <c r="T137" s="150"/>
      <c r="AT137" s="146" t="s">
        <v>142</v>
      </c>
      <c r="AU137" s="146" t="s">
        <v>82</v>
      </c>
      <c r="AV137" s="12" t="s">
        <v>80</v>
      </c>
      <c r="AW137" s="12" t="s">
        <v>33</v>
      </c>
      <c r="AX137" s="12" t="s">
        <v>72</v>
      </c>
      <c r="AY137" s="146" t="s">
        <v>131</v>
      </c>
    </row>
    <row r="138" spans="2:65" s="13" customFormat="1" ht="10.15">
      <c r="B138" s="151"/>
      <c r="D138" s="145" t="s">
        <v>142</v>
      </c>
      <c r="E138" s="152" t="s">
        <v>19</v>
      </c>
      <c r="F138" s="153" t="s">
        <v>210</v>
      </c>
      <c r="H138" s="154">
        <v>1482.25</v>
      </c>
      <c r="I138" s="155"/>
      <c r="L138" s="151"/>
      <c r="M138" s="156"/>
      <c r="T138" s="157"/>
      <c r="AT138" s="152" t="s">
        <v>142</v>
      </c>
      <c r="AU138" s="152" t="s">
        <v>82</v>
      </c>
      <c r="AV138" s="13" t="s">
        <v>82</v>
      </c>
      <c r="AW138" s="13" t="s">
        <v>33</v>
      </c>
      <c r="AX138" s="13" t="s">
        <v>72</v>
      </c>
      <c r="AY138" s="152" t="s">
        <v>131</v>
      </c>
    </row>
    <row r="139" spans="2:65" s="14" customFormat="1" ht="10.15">
      <c r="B139" s="158"/>
      <c r="D139" s="145" t="s">
        <v>142</v>
      </c>
      <c r="E139" s="159" t="s">
        <v>19</v>
      </c>
      <c r="F139" s="160" t="s">
        <v>211</v>
      </c>
      <c r="H139" s="161">
        <v>1734.28</v>
      </c>
      <c r="I139" s="162"/>
      <c r="L139" s="158"/>
      <c r="M139" s="163"/>
      <c r="T139" s="164"/>
      <c r="AT139" s="159" t="s">
        <v>142</v>
      </c>
      <c r="AU139" s="159" t="s">
        <v>82</v>
      </c>
      <c r="AV139" s="14" t="s">
        <v>138</v>
      </c>
      <c r="AW139" s="14" t="s">
        <v>33</v>
      </c>
      <c r="AX139" s="14" t="s">
        <v>80</v>
      </c>
      <c r="AY139" s="159" t="s">
        <v>131</v>
      </c>
    </row>
    <row r="140" spans="2:65" s="1" customFormat="1" ht="24.2" customHeight="1">
      <c r="B140" s="32"/>
      <c r="C140" s="127" t="s">
        <v>212</v>
      </c>
      <c r="D140" s="127" t="s">
        <v>133</v>
      </c>
      <c r="E140" s="128" t="s">
        <v>213</v>
      </c>
      <c r="F140" s="129" t="s">
        <v>214</v>
      </c>
      <c r="G140" s="130" t="s">
        <v>204</v>
      </c>
      <c r="H140" s="131">
        <v>1.35</v>
      </c>
      <c r="I140" s="132"/>
      <c r="J140" s="133">
        <f>ROUND(I140*H140,2)</f>
        <v>0</v>
      </c>
      <c r="K140" s="129" t="s">
        <v>137</v>
      </c>
      <c r="L140" s="32"/>
      <c r="M140" s="134" t="s">
        <v>19</v>
      </c>
      <c r="N140" s="135" t="s">
        <v>43</v>
      </c>
      <c r="P140" s="136">
        <f>O140*H140</f>
        <v>0</v>
      </c>
      <c r="Q140" s="136">
        <v>0</v>
      </c>
      <c r="R140" s="136">
        <f>Q140*H140</f>
        <v>0</v>
      </c>
      <c r="S140" s="136">
        <v>0</v>
      </c>
      <c r="T140" s="137">
        <f>S140*H140</f>
        <v>0</v>
      </c>
      <c r="AR140" s="138" t="s">
        <v>138</v>
      </c>
      <c r="AT140" s="138" t="s">
        <v>133</v>
      </c>
      <c r="AU140" s="138" t="s">
        <v>82</v>
      </c>
      <c r="AY140" s="17" t="s">
        <v>131</v>
      </c>
      <c r="BE140" s="139">
        <f>IF(N140="základní",J140,0)</f>
        <v>0</v>
      </c>
      <c r="BF140" s="139">
        <f>IF(N140="snížená",J140,0)</f>
        <v>0</v>
      </c>
      <c r="BG140" s="139">
        <f>IF(N140="zákl. přenesená",J140,0)</f>
        <v>0</v>
      </c>
      <c r="BH140" s="139">
        <f>IF(N140="sníž. přenesená",J140,0)</f>
        <v>0</v>
      </c>
      <c r="BI140" s="139">
        <f>IF(N140="nulová",J140,0)</f>
        <v>0</v>
      </c>
      <c r="BJ140" s="17" t="s">
        <v>80</v>
      </c>
      <c r="BK140" s="139">
        <f>ROUND(I140*H140,2)</f>
        <v>0</v>
      </c>
      <c r="BL140" s="17" t="s">
        <v>138</v>
      </c>
      <c r="BM140" s="138" t="s">
        <v>215</v>
      </c>
    </row>
    <row r="141" spans="2:65" s="1" customFormat="1" ht="10.15">
      <c r="B141" s="32"/>
      <c r="D141" s="140" t="s">
        <v>140</v>
      </c>
      <c r="F141" s="141" t="s">
        <v>216</v>
      </c>
      <c r="I141" s="142"/>
      <c r="L141" s="32"/>
      <c r="M141" s="143"/>
      <c r="T141" s="53"/>
      <c r="AT141" s="17" t="s">
        <v>140</v>
      </c>
      <c r="AU141" s="17" t="s">
        <v>82</v>
      </c>
    </row>
    <row r="142" spans="2:65" s="12" customFormat="1" ht="10.15">
      <c r="B142" s="144"/>
      <c r="D142" s="145" t="s">
        <v>142</v>
      </c>
      <c r="E142" s="146" t="s">
        <v>19</v>
      </c>
      <c r="F142" s="147" t="s">
        <v>217</v>
      </c>
      <c r="H142" s="146" t="s">
        <v>19</v>
      </c>
      <c r="I142" s="148"/>
      <c r="L142" s="144"/>
      <c r="M142" s="149"/>
      <c r="T142" s="150"/>
      <c r="AT142" s="146" t="s">
        <v>142</v>
      </c>
      <c r="AU142" s="146" t="s">
        <v>82</v>
      </c>
      <c r="AV142" s="12" t="s">
        <v>80</v>
      </c>
      <c r="AW142" s="12" t="s">
        <v>33</v>
      </c>
      <c r="AX142" s="12" t="s">
        <v>72</v>
      </c>
      <c r="AY142" s="146" t="s">
        <v>131</v>
      </c>
    </row>
    <row r="143" spans="2:65" s="13" customFormat="1" ht="10.15">
      <c r="B143" s="151"/>
      <c r="D143" s="145" t="s">
        <v>142</v>
      </c>
      <c r="E143" s="152" t="s">
        <v>19</v>
      </c>
      <c r="F143" s="153" t="s">
        <v>218</v>
      </c>
      <c r="H143" s="154">
        <v>1.35</v>
      </c>
      <c r="I143" s="155"/>
      <c r="L143" s="151"/>
      <c r="M143" s="156"/>
      <c r="T143" s="157"/>
      <c r="AT143" s="152" t="s">
        <v>142</v>
      </c>
      <c r="AU143" s="152" t="s">
        <v>82</v>
      </c>
      <c r="AV143" s="13" t="s">
        <v>82</v>
      </c>
      <c r="AW143" s="13" t="s">
        <v>33</v>
      </c>
      <c r="AX143" s="13" t="s">
        <v>80</v>
      </c>
      <c r="AY143" s="152" t="s">
        <v>131</v>
      </c>
    </row>
    <row r="144" spans="2:65" s="1" customFormat="1" ht="24.2" customHeight="1">
      <c r="B144" s="32"/>
      <c r="C144" s="127" t="s">
        <v>219</v>
      </c>
      <c r="D144" s="127" t="s">
        <v>133</v>
      </c>
      <c r="E144" s="128" t="s">
        <v>220</v>
      </c>
      <c r="F144" s="129" t="s">
        <v>221</v>
      </c>
      <c r="G144" s="130" t="s">
        <v>204</v>
      </c>
      <c r="H144" s="131">
        <v>25.76</v>
      </c>
      <c r="I144" s="132"/>
      <c r="J144" s="133">
        <f>ROUND(I144*H144,2)</f>
        <v>0</v>
      </c>
      <c r="K144" s="129" t="s">
        <v>137</v>
      </c>
      <c r="L144" s="32"/>
      <c r="M144" s="134" t="s">
        <v>19</v>
      </c>
      <c r="N144" s="135" t="s">
        <v>43</v>
      </c>
      <c r="P144" s="136">
        <f>O144*H144</f>
        <v>0</v>
      </c>
      <c r="Q144" s="136">
        <v>0</v>
      </c>
      <c r="R144" s="136">
        <f>Q144*H144</f>
        <v>0</v>
      </c>
      <c r="S144" s="136">
        <v>0</v>
      </c>
      <c r="T144" s="137">
        <f>S144*H144</f>
        <v>0</v>
      </c>
      <c r="AR144" s="138" t="s">
        <v>138</v>
      </c>
      <c r="AT144" s="138" t="s">
        <v>133</v>
      </c>
      <c r="AU144" s="138" t="s">
        <v>82</v>
      </c>
      <c r="AY144" s="17" t="s">
        <v>131</v>
      </c>
      <c r="BE144" s="139">
        <f>IF(N144="základní",J144,0)</f>
        <v>0</v>
      </c>
      <c r="BF144" s="139">
        <f>IF(N144="snížená",J144,0)</f>
        <v>0</v>
      </c>
      <c r="BG144" s="139">
        <f>IF(N144="zákl. přenesená",J144,0)</f>
        <v>0</v>
      </c>
      <c r="BH144" s="139">
        <f>IF(N144="sníž. přenesená",J144,0)</f>
        <v>0</v>
      </c>
      <c r="BI144" s="139">
        <f>IF(N144="nulová",J144,0)</f>
        <v>0</v>
      </c>
      <c r="BJ144" s="17" t="s">
        <v>80</v>
      </c>
      <c r="BK144" s="139">
        <f>ROUND(I144*H144,2)</f>
        <v>0</v>
      </c>
      <c r="BL144" s="17" t="s">
        <v>138</v>
      </c>
      <c r="BM144" s="138" t="s">
        <v>222</v>
      </c>
    </row>
    <row r="145" spans="2:65" s="1" customFormat="1" ht="10.15">
      <c r="B145" s="32"/>
      <c r="D145" s="140" t="s">
        <v>140</v>
      </c>
      <c r="F145" s="141" t="s">
        <v>223</v>
      </c>
      <c r="I145" s="142"/>
      <c r="L145" s="32"/>
      <c r="M145" s="143"/>
      <c r="T145" s="53"/>
      <c r="AT145" s="17" t="s">
        <v>140</v>
      </c>
      <c r="AU145" s="17" t="s">
        <v>82</v>
      </c>
    </row>
    <row r="146" spans="2:65" s="12" customFormat="1" ht="10.15">
      <c r="B146" s="144"/>
      <c r="D146" s="145" t="s">
        <v>142</v>
      </c>
      <c r="E146" s="146" t="s">
        <v>19</v>
      </c>
      <c r="F146" s="147" t="s">
        <v>224</v>
      </c>
      <c r="H146" s="146" t="s">
        <v>19</v>
      </c>
      <c r="I146" s="148"/>
      <c r="L146" s="144"/>
      <c r="M146" s="149"/>
      <c r="T146" s="150"/>
      <c r="AT146" s="146" t="s">
        <v>142</v>
      </c>
      <c r="AU146" s="146" t="s">
        <v>82</v>
      </c>
      <c r="AV146" s="12" t="s">
        <v>80</v>
      </c>
      <c r="AW146" s="12" t="s">
        <v>33</v>
      </c>
      <c r="AX146" s="12" t="s">
        <v>72</v>
      </c>
      <c r="AY146" s="146" t="s">
        <v>131</v>
      </c>
    </row>
    <row r="147" spans="2:65" s="13" customFormat="1" ht="10.15">
      <c r="B147" s="151"/>
      <c r="D147" s="145" t="s">
        <v>142</v>
      </c>
      <c r="E147" s="152" t="s">
        <v>19</v>
      </c>
      <c r="F147" s="153" t="s">
        <v>225</v>
      </c>
      <c r="H147" s="154">
        <v>25.76</v>
      </c>
      <c r="I147" s="155"/>
      <c r="L147" s="151"/>
      <c r="M147" s="156"/>
      <c r="T147" s="157"/>
      <c r="AT147" s="152" t="s">
        <v>142</v>
      </c>
      <c r="AU147" s="152" t="s">
        <v>82</v>
      </c>
      <c r="AV147" s="13" t="s">
        <v>82</v>
      </c>
      <c r="AW147" s="13" t="s">
        <v>33</v>
      </c>
      <c r="AX147" s="13" t="s">
        <v>72</v>
      </c>
      <c r="AY147" s="152" t="s">
        <v>131</v>
      </c>
    </row>
    <row r="148" spans="2:65" s="14" customFormat="1" ht="10.15">
      <c r="B148" s="158"/>
      <c r="D148" s="145" t="s">
        <v>142</v>
      </c>
      <c r="E148" s="159" t="s">
        <v>19</v>
      </c>
      <c r="F148" s="160" t="s">
        <v>211</v>
      </c>
      <c r="H148" s="161">
        <v>25.76</v>
      </c>
      <c r="I148" s="162"/>
      <c r="L148" s="158"/>
      <c r="M148" s="163"/>
      <c r="T148" s="164"/>
      <c r="AT148" s="159" t="s">
        <v>142</v>
      </c>
      <c r="AU148" s="159" t="s">
        <v>82</v>
      </c>
      <c r="AV148" s="14" t="s">
        <v>138</v>
      </c>
      <c r="AW148" s="14" t="s">
        <v>33</v>
      </c>
      <c r="AX148" s="14" t="s">
        <v>80</v>
      </c>
      <c r="AY148" s="159" t="s">
        <v>131</v>
      </c>
    </row>
    <row r="149" spans="2:65" s="1" customFormat="1" ht="24.2" customHeight="1">
      <c r="B149" s="32"/>
      <c r="C149" s="127" t="s">
        <v>226</v>
      </c>
      <c r="D149" s="127" t="s">
        <v>133</v>
      </c>
      <c r="E149" s="128" t="s">
        <v>227</v>
      </c>
      <c r="F149" s="129" t="s">
        <v>228</v>
      </c>
      <c r="G149" s="130" t="s">
        <v>204</v>
      </c>
      <c r="H149" s="131">
        <v>72.400000000000006</v>
      </c>
      <c r="I149" s="132"/>
      <c r="J149" s="133">
        <f>ROUND(I149*H149,2)</f>
        <v>0</v>
      </c>
      <c r="K149" s="129" t="s">
        <v>137</v>
      </c>
      <c r="L149" s="32"/>
      <c r="M149" s="134" t="s">
        <v>19</v>
      </c>
      <c r="N149" s="135" t="s">
        <v>43</v>
      </c>
      <c r="P149" s="136">
        <f>O149*H149</f>
        <v>0</v>
      </c>
      <c r="Q149" s="136">
        <v>0</v>
      </c>
      <c r="R149" s="136">
        <f>Q149*H149</f>
        <v>0</v>
      </c>
      <c r="S149" s="136">
        <v>0</v>
      </c>
      <c r="T149" s="137">
        <f>S149*H149</f>
        <v>0</v>
      </c>
      <c r="AR149" s="138" t="s">
        <v>138</v>
      </c>
      <c r="AT149" s="138" t="s">
        <v>133</v>
      </c>
      <c r="AU149" s="138" t="s">
        <v>82</v>
      </c>
      <c r="AY149" s="17" t="s">
        <v>131</v>
      </c>
      <c r="BE149" s="139">
        <f>IF(N149="základní",J149,0)</f>
        <v>0</v>
      </c>
      <c r="BF149" s="139">
        <f>IF(N149="snížená",J149,0)</f>
        <v>0</v>
      </c>
      <c r="BG149" s="139">
        <f>IF(N149="zákl. přenesená",J149,0)</f>
        <v>0</v>
      </c>
      <c r="BH149" s="139">
        <f>IF(N149="sníž. přenesená",J149,0)</f>
        <v>0</v>
      </c>
      <c r="BI149" s="139">
        <f>IF(N149="nulová",J149,0)</f>
        <v>0</v>
      </c>
      <c r="BJ149" s="17" t="s">
        <v>80</v>
      </c>
      <c r="BK149" s="139">
        <f>ROUND(I149*H149,2)</f>
        <v>0</v>
      </c>
      <c r="BL149" s="17" t="s">
        <v>138</v>
      </c>
      <c r="BM149" s="138" t="s">
        <v>229</v>
      </c>
    </row>
    <row r="150" spans="2:65" s="1" customFormat="1" ht="10.15">
      <c r="B150" s="32"/>
      <c r="D150" s="140" t="s">
        <v>140</v>
      </c>
      <c r="F150" s="141" t="s">
        <v>230</v>
      </c>
      <c r="I150" s="142"/>
      <c r="L150" s="32"/>
      <c r="M150" s="143"/>
      <c r="T150" s="53"/>
      <c r="AT150" s="17" t="s">
        <v>140</v>
      </c>
      <c r="AU150" s="17" t="s">
        <v>82</v>
      </c>
    </row>
    <row r="151" spans="2:65" s="12" customFormat="1" ht="10.15">
      <c r="B151" s="144"/>
      <c r="D151" s="145" t="s">
        <v>142</v>
      </c>
      <c r="E151" s="146" t="s">
        <v>19</v>
      </c>
      <c r="F151" s="147" t="s">
        <v>231</v>
      </c>
      <c r="H151" s="146" t="s">
        <v>19</v>
      </c>
      <c r="I151" s="148"/>
      <c r="L151" s="144"/>
      <c r="M151" s="149"/>
      <c r="T151" s="150"/>
      <c r="AT151" s="146" t="s">
        <v>142</v>
      </c>
      <c r="AU151" s="146" t="s">
        <v>82</v>
      </c>
      <c r="AV151" s="12" t="s">
        <v>80</v>
      </c>
      <c r="AW151" s="12" t="s">
        <v>33</v>
      </c>
      <c r="AX151" s="12" t="s">
        <v>72</v>
      </c>
      <c r="AY151" s="146" t="s">
        <v>131</v>
      </c>
    </row>
    <row r="152" spans="2:65" s="13" customFormat="1" ht="10.15">
      <c r="B152" s="151"/>
      <c r="D152" s="145" t="s">
        <v>142</v>
      </c>
      <c r="E152" s="152" t="s">
        <v>19</v>
      </c>
      <c r="F152" s="153" t="s">
        <v>232</v>
      </c>
      <c r="H152" s="154">
        <v>72.400000000000006</v>
      </c>
      <c r="I152" s="155"/>
      <c r="L152" s="151"/>
      <c r="M152" s="156"/>
      <c r="T152" s="157"/>
      <c r="AT152" s="152" t="s">
        <v>142</v>
      </c>
      <c r="AU152" s="152" t="s">
        <v>82</v>
      </c>
      <c r="AV152" s="13" t="s">
        <v>82</v>
      </c>
      <c r="AW152" s="13" t="s">
        <v>33</v>
      </c>
      <c r="AX152" s="13" t="s">
        <v>80</v>
      </c>
      <c r="AY152" s="152" t="s">
        <v>131</v>
      </c>
    </row>
    <row r="153" spans="2:65" s="1" customFormat="1" ht="37.799999999999997" customHeight="1">
      <c r="B153" s="32"/>
      <c r="C153" s="127" t="s">
        <v>233</v>
      </c>
      <c r="D153" s="127" t="s">
        <v>133</v>
      </c>
      <c r="E153" s="128" t="s">
        <v>234</v>
      </c>
      <c r="F153" s="129" t="s">
        <v>235</v>
      </c>
      <c r="G153" s="130" t="s">
        <v>204</v>
      </c>
      <c r="H153" s="131">
        <v>2027.99</v>
      </c>
      <c r="I153" s="132"/>
      <c r="J153" s="133">
        <f>ROUND(I153*H153,2)</f>
        <v>0</v>
      </c>
      <c r="K153" s="129" t="s">
        <v>137</v>
      </c>
      <c r="L153" s="32"/>
      <c r="M153" s="134" t="s">
        <v>19</v>
      </c>
      <c r="N153" s="135" t="s">
        <v>43</v>
      </c>
      <c r="P153" s="136">
        <f>O153*H153</f>
        <v>0</v>
      </c>
      <c r="Q153" s="136">
        <v>0</v>
      </c>
      <c r="R153" s="136">
        <f>Q153*H153</f>
        <v>0</v>
      </c>
      <c r="S153" s="136">
        <v>0</v>
      </c>
      <c r="T153" s="137">
        <f>S153*H153</f>
        <v>0</v>
      </c>
      <c r="AR153" s="138" t="s">
        <v>138</v>
      </c>
      <c r="AT153" s="138" t="s">
        <v>133</v>
      </c>
      <c r="AU153" s="138" t="s">
        <v>82</v>
      </c>
      <c r="AY153" s="17" t="s">
        <v>131</v>
      </c>
      <c r="BE153" s="139">
        <f>IF(N153="základní",J153,0)</f>
        <v>0</v>
      </c>
      <c r="BF153" s="139">
        <f>IF(N153="snížená",J153,0)</f>
        <v>0</v>
      </c>
      <c r="BG153" s="139">
        <f>IF(N153="zákl. přenesená",J153,0)</f>
        <v>0</v>
      </c>
      <c r="BH153" s="139">
        <f>IF(N153="sníž. přenesená",J153,0)</f>
        <v>0</v>
      </c>
      <c r="BI153" s="139">
        <f>IF(N153="nulová",J153,0)</f>
        <v>0</v>
      </c>
      <c r="BJ153" s="17" t="s">
        <v>80</v>
      </c>
      <c r="BK153" s="139">
        <f>ROUND(I153*H153,2)</f>
        <v>0</v>
      </c>
      <c r="BL153" s="17" t="s">
        <v>138</v>
      </c>
      <c r="BM153" s="138" t="s">
        <v>236</v>
      </c>
    </row>
    <row r="154" spans="2:65" s="1" customFormat="1" ht="10.15">
      <c r="B154" s="32"/>
      <c r="D154" s="140" t="s">
        <v>140</v>
      </c>
      <c r="F154" s="141" t="s">
        <v>237</v>
      </c>
      <c r="I154" s="142"/>
      <c r="L154" s="32"/>
      <c r="M154" s="143"/>
      <c r="T154" s="53"/>
      <c r="AT154" s="17" t="s">
        <v>140</v>
      </c>
      <c r="AU154" s="17" t="s">
        <v>82</v>
      </c>
    </row>
    <row r="155" spans="2:65" s="13" customFormat="1" ht="10.15">
      <c r="B155" s="151"/>
      <c r="D155" s="145" t="s">
        <v>142</v>
      </c>
      <c r="E155" s="152" t="s">
        <v>19</v>
      </c>
      <c r="F155" s="153" t="s">
        <v>238</v>
      </c>
      <c r="H155" s="154">
        <v>287.2</v>
      </c>
      <c r="I155" s="155"/>
      <c r="L155" s="151"/>
      <c r="M155" s="156"/>
      <c r="T155" s="157"/>
      <c r="AT155" s="152" t="s">
        <v>142</v>
      </c>
      <c r="AU155" s="152" t="s">
        <v>82</v>
      </c>
      <c r="AV155" s="13" t="s">
        <v>82</v>
      </c>
      <c r="AW155" s="13" t="s">
        <v>33</v>
      </c>
      <c r="AX155" s="13" t="s">
        <v>72</v>
      </c>
      <c r="AY155" s="152" t="s">
        <v>131</v>
      </c>
    </row>
    <row r="156" spans="2:65" s="13" customFormat="1" ht="10.15">
      <c r="B156" s="151"/>
      <c r="D156" s="145" t="s">
        <v>142</v>
      </c>
      <c r="E156" s="152" t="s">
        <v>19</v>
      </c>
      <c r="F156" s="153" t="s">
        <v>239</v>
      </c>
      <c r="H156" s="154">
        <v>1734.28</v>
      </c>
      <c r="I156" s="155"/>
      <c r="L156" s="151"/>
      <c r="M156" s="156"/>
      <c r="T156" s="157"/>
      <c r="AT156" s="152" t="s">
        <v>142</v>
      </c>
      <c r="AU156" s="152" t="s">
        <v>82</v>
      </c>
      <c r="AV156" s="13" t="s">
        <v>82</v>
      </c>
      <c r="AW156" s="13" t="s">
        <v>33</v>
      </c>
      <c r="AX156" s="13" t="s">
        <v>72</v>
      </c>
      <c r="AY156" s="152" t="s">
        <v>131</v>
      </c>
    </row>
    <row r="157" spans="2:65" s="13" customFormat="1" ht="10.15">
      <c r="B157" s="151"/>
      <c r="D157" s="145" t="s">
        <v>142</v>
      </c>
      <c r="E157" s="152" t="s">
        <v>19</v>
      </c>
      <c r="F157" s="153" t="s">
        <v>240</v>
      </c>
      <c r="H157" s="154">
        <v>1.35</v>
      </c>
      <c r="I157" s="155"/>
      <c r="L157" s="151"/>
      <c r="M157" s="156"/>
      <c r="T157" s="157"/>
      <c r="AT157" s="152" t="s">
        <v>142</v>
      </c>
      <c r="AU157" s="152" t="s">
        <v>82</v>
      </c>
      <c r="AV157" s="13" t="s">
        <v>82</v>
      </c>
      <c r="AW157" s="13" t="s">
        <v>33</v>
      </c>
      <c r="AX157" s="13" t="s">
        <v>72</v>
      </c>
      <c r="AY157" s="152" t="s">
        <v>131</v>
      </c>
    </row>
    <row r="158" spans="2:65" s="13" customFormat="1" ht="10.15">
      <c r="B158" s="151"/>
      <c r="D158" s="145" t="s">
        <v>142</v>
      </c>
      <c r="E158" s="152" t="s">
        <v>19</v>
      </c>
      <c r="F158" s="153" t="s">
        <v>241</v>
      </c>
      <c r="H158" s="154">
        <v>25.76</v>
      </c>
      <c r="I158" s="155"/>
      <c r="L158" s="151"/>
      <c r="M158" s="156"/>
      <c r="T158" s="157"/>
      <c r="AT158" s="152" t="s">
        <v>142</v>
      </c>
      <c r="AU158" s="152" t="s">
        <v>82</v>
      </c>
      <c r="AV158" s="13" t="s">
        <v>82</v>
      </c>
      <c r="AW158" s="13" t="s">
        <v>33</v>
      </c>
      <c r="AX158" s="13" t="s">
        <v>72</v>
      </c>
      <c r="AY158" s="152" t="s">
        <v>131</v>
      </c>
    </row>
    <row r="159" spans="2:65" s="13" customFormat="1" ht="10.15">
      <c r="B159" s="151"/>
      <c r="D159" s="145" t="s">
        <v>142</v>
      </c>
      <c r="E159" s="152" t="s">
        <v>19</v>
      </c>
      <c r="F159" s="153" t="s">
        <v>242</v>
      </c>
      <c r="H159" s="154">
        <v>42.4</v>
      </c>
      <c r="I159" s="155"/>
      <c r="L159" s="151"/>
      <c r="M159" s="156"/>
      <c r="T159" s="157"/>
      <c r="AT159" s="152" t="s">
        <v>142</v>
      </c>
      <c r="AU159" s="152" t="s">
        <v>82</v>
      </c>
      <c r="AV159" s="13" t="s">
        <v>82</v>
      </c>
      <c r="AW159" s="13" t="s">
        <v>33</v>
      </c>
      <c r="AX159" s="13" t="s">
        <v>72</v>
      </c>
      <c r="AY159" s="152" t="s">
        <v>131</v>
      </c>
    </row>
    <row r="160" spans="2:65" s="13" customFormat="1" ht="10.15">
      <c r="B160" s="151"/>
      <c r="D160" s="145" t="s">
        <v>142</v>
      </c>
      <c r="E160" s="152" t="s">
        <v>19</v>
      </c>
      <c r="F160" s="153" t="s">
        <v>243</v>
      </c>
      <c r="H160" s="154">
        <v>-63</v>
      </c>
      <c r="I160" s="155"/>
      <c r="L160" s="151"/>
      <c r="M160" s="156"/>
      <c r="T160" s="157"/>
      <c r="AT160" s="152" t="s">
        <v>142</v>
      </c>
      <c r="AU160" s="152" t="s">
        <v>82</v>
      </c>
      <c r="AV160" s="13" t="s">
        <v>82</v>
      </c>
      <c r="AW160" s="13" t="s">
        <v>33</v>
      </c>
      <c r="AX160" s="13" t="s">
        <v>72</v>
      </c>
      <c r="AY160" s="152" t="s">
        <v>131</v>
      </c>
    </row>
    <row r="161" spans="2:65" s="14" customFormat="1" ht="10.15">
      <c r="B161" s="158"/>
      <c r="D161" s="145" t="s">
        <v>142</v>
      </c>
      <c r="E161" s="159" t="s">
        <v>19</v>
      </c>
      <c r="F161" s="160" t="s">
        <v>211</v>
      </c>
      <c r="H161" s="161">
        <v>2027.99</v>
      </c>
      <c r="I161" s="162"/>
      <c r="L161" s="158"/>
      <c r="M161" s="163"/>
      <c r="T161" s="164"/>
      <c r="AT161" s="159" t="s">
        <v>142</v>
      </c>
      <c r="AU161" s="159" t="s">
        <v>82</v>
      </c>
      <c r="AV161" s="14" t="s">
        <v>138</v>
      </c>
      <c r="AW161" s="14" t="s">
        <v>33</v>
      </c>
      <c r="AX161" s="14" t="s">
        <v>80</v>
      </c>
      <c r="AY161" s="159" t="s">
        <v>131</v>
      </c>
    </row>
    <row r="162" spans="2:65" s="1" customFormat="1" ht="37.799999999999997" customHeight="1">
      <c r="B162" s="32"/>
      <c r="C162" s="127" t="s">
        <v>244</v>
      </c>
      <c r="D162" s="127" t="s">
        <v>133</v>
      </c>
      <c r="E162" s="128" t="s">
        <v>245</v>
      </c>
      <c r="F162" s="129" t="s">
        <v>246</v>
      </c>
      <c r="G162" s="130" t="s">
        <v>204</v>
      </c>
      <c r="H162" s="131">
        <v>30419.85</v>
      </c>
      <c r="I162" s="132"/>
      <c r="J162" s="133">
        <f>ROUND(I162*H162,2)</f>
        <v>0</v>
      </c>
      <c r="K162" s="129" t="s">
        <v>137</v>
      </c>
      <c r="L162" s="32"/>
      <c r="M162" s="134" t="s">
        <v>19</v>
      </c>
      <c r="N162" s="135" t="s">
        <v>43</v>
      </c>
      <c r="P162" s="136">
        <f>O162*H162</f>
        <v>0</v>
      </c>
      <c r="Q162" s="136">
        <v>0</v>
      </c>
      <c r="R162" s="136">
        <f>Q162*H162</f>
        <v>0</v>
      </c>
      <c r="S162" s="136">
        <v>0</v>
      </c>
      <c r="T162" s="137">
        <f>S162*H162</f>
        <v>0</v>
      </c>
      <c r="AR162" s="138" t="s">
        <v>138</v>
      </c>
      <c r="AT162" s="138" t="s">
        <v>133</v>
      </c>
      <c r="AU162" s="138" t="s">
        <v>82</v>
      </c>
      <c r="AY162" s="17" t="s">
        <v>131</v>
      </c>
      <c r="BE162" s="139">
        <f>IF(N162="základní",J162,0)</f>
        <v>0</v>
      </c>
      <c r="BF162" s="139">
        <f>IF(N162="snížená",J162,0)</f>
        <v>0</v>
      </c>
      <c r="BG162" s="139">
        <f>IF(N162="zákl. přenesená",J162,0)</f>
        <v>0</v>
      </c>
      <c r="BH162" s="139">
        <f>IF(N162="sníž. přenesená",J162,0)</f>
        <v>0</v>
      </c>
      <c r="BI162" s="139">
        <f>IF(N162="nulová",J162,0)</f>
        <v>0</v>
      </c>
      <c r="BJ162" s="17" t="s">
        <v>80</v>
      </c>
      <c r="BK162" s="139">
        <f>ROUND(I162*H162,2)</f>
        <v>0</v>
      </c>
      <c r="BL162" s="17" t="s">
        <v>138</v>
      </c>
      <c r="BM162" s="138" t="s">
        <v>247</v>
      </c>
    </row>
    <row r="163" spans="2:65" s="1" customFormat="1" ht="10.15">
      <c r="B163" s="32"/>
      <c r="D163" s="140" t="s">
        <v>140</v>
      </c>
      <c r="F163" s="141" t="s">
        <v>248</v>
      </c>
      <c r="I163" s="142"/>
      <c r="L163" s="32"/>
      <c r="M163" s="143"/>
      <c r="T163" s="53"/>
      <c r="AT163" s="17" t="s">
        <v>140</v>
      </c>
      <c r="AU163" s="17" t="s">
        <v>82</v>
      </c>
    </row>
    <row r="164" spans="2:65" s="13" customFormat="1" ht="10.15">
      <c r="B164" s="151"/>
      <c r="D164" s="145" t="s">
        <v>142</v>
      </c>
      <c r="E164" s="152" t="s">
        <v>19</v>
      </c>
      <c r="F164" s="153" t="s">
        <v>249</v>
      </c>
      <c r="H164" s="154">
        <v>30419.85</v>
      </c>
      <c r="I164" s="155"/>
      <c r="L164" s="151"/>
      <c r="M164" s="156"/>
      <c r="T164" s="157"/>
      <c r="AT164" s="152" t="s">
        <v>142</v>
      </c>
      <c r="AU164" s="152" t="s">
        <v>82</v>
      </c>
      <c r="AV164" s="13" t="s">
        <v>82</v>
      </c>
      <c r="AW164" s="13" t="s">
        <v>33</v>
      </c>
      <c r="AX164" s="13" t="s">
        <v>80</v>
      </c>
      <c r="AY164" s="152" t="s">
        <v>131</v>
      </c>
    </row>
    <row r="165" spans="2:65" s="1" customFormat="1" ht="24.2" customHeight="1">
      <c r="B165" s="32"/>
      <c r="C165" s="127" t="s">
        <v>250</v>
      </c>
      <c r="D165" s="127" t="s">
        <v>133</v>
      </c>
      <c r="E165" s="128" t="s">
        <v>251</v>
      </c>
      <c r="F165" s="129" t="s">
        <v>252</v>
      </c>
      <c r="G165" s="130" t="s">
        <v>204</v>
      </c>
      <c r="H165" s="131">
        <v>2027.99</v>
      </c>
      <c r="I165" s="132"/>
      <c r="J165" s="133">
        <f>ROUND(I165*H165,2)</f>
        <v>0</v>
      </c>
      <c r="K165" s="129" t="s">
        <v>137</v>
      </c>
      <c r="L165" s="32"/>
      <c r="M165" s="134" t="s">
        <v>19</v>
      </c>
      <c r="N165" s="135" t="s">
        <v>43</v>
      </c>
      <c r="P165" s="136">
        <f>O165*H165</f>
        <v>0</v>
      </c>
      <c r="Q165" s="136">
        <v>0</v>
      </c>
      <c r="R165" s="136">
        <f>Q165*H165</f>
        <v>0</v>
      </c>
      <c r="S165" s="136">
        <v>0</v>
      </c>
      <c r="T165" s="137">
        <f>S165*H165</f>
        <v>0</v>
      </c>
      <c r="AR165" s="138" t="s">
        <v>138</v>
      </c>
      <c r="AT165" s="138" t="s">
        <v>133</v>
      </c>
      <c r="AU165" s="138" t="s">
        <v>82</v>
      </c>
      <c r="AY165" s="17" t="s">
        <v>131</v>
      </c>
      <c r="BE165" s="139">
        <f>IF(N165="základní",J165,0)</f>
        <v>0</v>
      </c>
      <c r="BF165" s="139">
        <f>IF(N165="snížená",J165,0)</f>
        <v>0</v>
      </c>
      <c r="BG165" s="139">
        <f>IF(N165="zákl. přenesená",J165,0)</f>
        <v>0</v>
      </c>
      <c r="BH165" s="139">
        <f>IF(N165="sníž. přenesená",J165,0)</f>
        <v>0</v>
      </c>
      <c r="BI165" s="139">
        <f>IF(N165="nulová",J165,0)</f>
        <v>0</v>
      </c>
      <c r="BJ165" s="17" t="s">
        <v>80</v>
      </c>
      <c r="BK165" s="139">
        <f>ROUND(I165*H165,2)</f>
        <v>0</v>
      </c>
      <c r="BL165" s="17" t="s">
        <v>138</v>
      </c>
      <c r="BM165" s="138" t="s">
        <v>253</v>
      </c>
    </row>
    <row r="166" spans="2:65" s="1" customFormat="1" ht="10.15">
      <c r="B166" s="32"/>
      <c r="D166" s="140" t="s">
        <v>140</v>
      </c>
      <c r="F166" s="141" t="s">
        <v>254</v>
      </c>
      <c r="I166" s="142"/>
      <c r="L166" s="32"/>
      <c r="M166" s="143"/>
      <c r="T166" s="53"/>
      <c r="AT166" s="17" t="s">
        <v>140</v>
      </c>
      <c r="AU166" s="17" t="s">
        <v>82</v>
      </c>
    </row>
    <row r="167" spans="2:65" s="1" customFormat="1" ht="24.2" customHeight="1">
      <c r="B167" s="32"/>
      <c r="C167" s="127" t="s">
        <v>255</v>
      </c>
      <c r="D167" s="127" t="s">
        <v>133</v>
      </c>
      <c r="E167" s="128" t="s">
        <v>256</v>
      </c>
      <c r="F167" s="129" t="s">
        <v>257</v>
      </c>
      <c r="G167" s="130" t="s">
        <v>204</v>
      </c>
      <c r="H167" s="131">
        <v>63</v>
      </c>
      <c r="I167" s="132"/>
      <c r="J167" s="133">
        <f>ROUND(I167*H167,2)</f>
        <v>0</v>
      </c>
      <c r="K167" s="129" t="s">
        <v>137</v>
      </c>
      <c r="L167" s="32"/>
      <c r="M167" s="134" t="s">
        <v>19</v>
      </c>
      <c r="N167" s="135" t="s">
        <v>43</v>
      </c>
      <c r="P167" s="136">
        <f>O167*H167</f>
        <v>0</v>
      </c>
      <c r="Q167" s="136">
        <v>0</v>
      </c>
      <c r="R167" s="136">
        <f>Q167*H167</f>
        <v>0</v>
      </c>
      <c r="S167" s="136">
        <v>0</v>
      </c>
      <c r="T167" s="137">
        <f>S167*H167</f>
        <v>0</v>
      </c>
      <c r="AR167" s="138" t="s">
        <v>138</v>
      </c>
      <c r="AT167" s="138" t="s">
        <v>133</v>
      </c>
      <c r="AU167" s="138" t="s">
        <v>82</v>
      </c>
      <c r="AY167" s="17" t="s">
        <v>131</v>
      </c>
      <c r="BE167" s="139">
        <f>IF(N167="základní",J167,0)</f>
        <v>0</v>
      </c>
      <c r="BF167" s="139">
        <f>IF(N167="snížená",J167,0)</f>
        <v>0</v>
      </c>
      <c r="BG167" s="139">
        <f>IF(N167="zákl. přenesená",J167,0)</f>
        <v>0</v>
      </c>
      <c r="BH167" s="139">
        <f>IF(N167="sníž. přenesená",J167,0)</f>
        <v>0</v>
      </c>
      <c r="BI167" s="139">
        <f>IF(N167="nulová",J167,0)</f>
        <v>0</v>
      </c>
      <c r="BJ167" s="17" t="s">
        <v>80</v>
      </c>
      <c r="BK167" s="139">
        <f>ROUND(I167*H167,2)</f>
        <v>0</v>
      </c>
      <c r="BL167" s="17" t="s">
        <v>138</v>
      </c>
      <c r="BM167" s="138" t="s">
        <v>258</v>
      </c>
    </row>
    <row r="168" spans="2:65" s="1" customFormat="1" ht="10.15">
      <c r="B168" s="32"/>
      <c r="D168" s="140" t="s">
        <v>140</v>
      </c>
      <c r="F168" s="141" t="s">
        <v>259</v>
      </c>
      <c r="I168" s="142"/>
      <c r="L168" s="32"/>
      <c r="M168" s="143"/>
      <c r="T168" s="53"/>
      <c r="AT168" s="17" t="s">
        <v>140</v>
      </c>
      <c r="AU168" s="17" t="s">
        <v>82</v>
      </c>
    </row>
    <row r="169" spans="2:65" s="12" customFormat="1" ht="10.15">
      <c r="B169" s="144"/>
      <c r="D169" s="145" t="s">
        <v>142</v>
      </c>
      <c r="E169" s="146" t="s">
        <v>19</v>
      </c>
      <c r="F169" s="147" t="s">
        <v>260</v>
      </c>
      <c r="H169" s="146" t="s">
        <v>19</v>
      </c>
      <c r="I169" s="148"/>
      <c r="L169" s="144"/>
      <c r="M169" s="149"/>
      <c r="T169" s="150"/>
      <c r="AT169" s="146" t="s">
        <v>142</v>
      </c>
      <c r="AU169" s="146" t="s">
        <v>82</v>
      </c>
      <c r="AV169" s="12" t="s">
        <v>80</v>
      </c>
      <c r="AW169" s="12" t="s">
        <v>33</v>
      </c>
      <c r="AX169" s="12" t="s">
        <v>72</v>
      </c>
      <c r="AY169" s="146" t="s">
        <v>131</v>
      </c>
    </row>
    <row r="170" spans="2:65" s="13" customFormat="1" ht="10.15">
      <c r="B170" s="151"/>
      <c r="D170" s="145" t="s">
        <v>142</v>
      </c>
      <c r="E170" s="152" t="s">
        <v>19</v>
      </c>
      <c r="F170" s="153" t="s">
        <v>261</v>
      </c>
      <c r="H170" s="154">
        <v>15.5</v>
      </c>
      <c r="I170" s="155"/>
      <c r="L170" s="151"/>
      <c r="M170" s="156"/>
      <c r="T170" s="157"/>
      <c r="AT170" s="152" t="s">
        <v>142</v>
      </c>
      <c r="AU170" s="152" t="s">
        <v>82</v>
      </c>
      <c r="AV170" s="13" t="s">
        <v>82</v>
      </c>
      <c r="AW170" s="13" t="s">
        <v>33</v>
      </c>
      <c r="AX170" s="13" t="s">
        <v>72</v>
      </c>
      <c r="AY170" s="152" t="s">
        <v>131</v>
      </c>
    </row>
    <row r="171" spans="2:65" s="12" customFormat="1" ht="10.15">
      <c r="B171" s="144"/>
      <c r="D171" s="145" t="s">
        <v>142</v>
      </c>
      <c r="E171" s="146" t="s">
        <v>19</v>
      </c>
      <c r="F171" s="147" t="s">
        <v>262</v>
      </c>
      <c r="H171" s="146" t="s">
        <v>19</v>
      </c>
      <c r="I171" s="148"/>
      <c r="L171" s="144"/>
      <c r="M171" s="149"/>
      <c r="T171" s="150"/>
      <c r="AT171" s="146" t="s">
        <v>142</v>
      </c>
      <c r="AU171" s="146" t="s">
        <v>82</v>
      </c>
      <c r="AV171" s="12" t="s">
        <v>80</v>
      </c>
      <c r="AW171" s="12" t="s">
        <v>33</v>
      </c>
      <c r="AX171" s="12" t="s">
        <v>72</v>
      </c>
      <c r="AY171" s="146" t="s">
        <v>131</v>
      </c>
    </row>
    <row r="172" spans="2:65" s="13" customFormat="1" ht="10.15">
      <c r="B172" s="151"/>
      <c r="D172" s="145" t="s">
        <v>142</v>
      </c>
      <c r="E172" s="152" t="s">
        <v>19</v>
      </c>
      <c r="F172" s="153" t="s">
        <v>263</v>
      </c>
      <c r="H172" s="154">
        <v>47.5</v>
      </c>
      <c r="I172" s="155"/>
      <c r="L172" s="151"/>
      <c r="M172" s="156"/>
      <c r="T172" s="157"/>
      <c r="AT172" s="152" t="s">
        <v>142</v>
      </c>
      <c r="AU172" s="152" t="s">
        <v>82</v>
      </c>
      <c r="AV172" s="13" t="s">
        <v>82</v>
      </c>
      <c r="AW172" s="13" t="s">
        <v>33</v>
      </c>
      <c r="AX172" s="13" t="s">
        <v>72</v>
      </c>
      <c r="AY172" s="152" t="s">
        <v>131</v>
      </c>
    </row>
    <row r="173" spans="2:65" s="14" customFormat="1" ht="10.15">
      <c r="B173" s="158"/>
      <c r="D173" s="145" t="s">
        <v>142</v>
      </c>
      <c r="E173" s="159" t="s">
        <v>19</v>
      </c>
      <c r="F173" s="160" t="s">
        <v>211</v>
      </c>
      <c r="H173" s="161">
        <v>63</v>
      </c>
      <c r="I173" s="162"/>
      <c r="L173" s="158"/>
      <c r="M173" s="163"/>
      <c r="T173" s="164"/>
      <c r="AT173" s="159" t="s">
        <v>142</v>
      </c>
      <c r="AU173" s="159" t="s">
        <v>82</v>
      </c>
      <c r="AV173" s="14" t="s">
        <v>138</v>
      </c>
      <c r="AW173" s="14" t="s">
        <v>33</v>
      </c>
      <c r="AX173" s="14" t="s">
        <v>80</v>
      </c>
      <c r="AY173" s="159" t="s">
        <v>131</v>
      </c>
    </row>
    <row r="174" spans="2:65" s="1" customFormat="1" ht="24.2" customHeight="1">
      <c r="B174" s="32"/>
      <c r="C174" s="127" t="s">
        <v>264</v>
      </c>
      <c r="D174" s="127" t="s">
        <v>133</v>
      </c>
      <c r="E174" s="128" t="s">
        <v>265</v>
      </c>
      <c r="F174" s="129" t="s">
        <v>266</v>
      </c>
      <c r="G174" s="130" t="s">
        <v>267</v>
      </c>
      <c r="H174" s="131">
        <v>3650.3820000000001</v>
      </c>
      <c r="I174" s="132"/>
      <c r="J174" s="133">
        <f>ROUND(I174*H174,2)</f>
        <v>0</v>
      </c>
      <c r="K174" s="129" t="s">
        <v>137</v>
      </c>
      <c r="L174" s="32"/>
      <c r="M174" s="134" t="s">
        <v>19</v>
      </c>
      <c r="N174" s="135" t="s">
        <v>43</v>
      </c>
      <c r="P174" s="136">
        <f>O174*H174</f>
        <v>0</v>
      </c>
      <c r="Q174" s="136">
        <v>0</v>
      </c>
      <c r="R174" s="136">
        <f>Q174*H174</f>
        <v>0</v>
      </c>
      <c r="S174" s="136">
        <v>0</v>
      </c>
      <c r="T174" s="137">
        <f>S174*H174</f>
        <v>0</v>
      </c>
      <c r="AR174" s="138" t="s">
        <v>138</v>
      </c>
      <c r="AT174" s="138" t="s">
        <v>133</v>
      </c>
      <c r="AU174" s="138" t="s">
        <v>82</v>
      </c>
      <c r="AY174" s="17" t="s">
        <v>131</v>
      </c>
      <c r="BE174" s="139">
        <f>IF(N174="základní",J174,0)</f>
        <v>0</v>
      </c>
      <c r="BF174" s="139">
        <f>IF(N174="snížená",J174,0)</f>
        <v>0</v>
      </c>
      <c r="BG174" s="139">
        <f>IF(N174="zákl. přenesená",J174,0)</f>
        <v>0</v>
      </c>
      <c r="BH174" s="139">
        <f>IF(N174="sníž. přenesená",J174,0)</f>
        <v>0</v>
      </c>
      <c r="BI174" s="139">
        <f>IF(N174="nulová",J174,0)</f>
        <v>0</v>
      </c>
      <c r="BJ174" s="17" t="s">
        <v>80</v>
      </c>
      <c r="BK174" s="139">
        <f>ROUND(I174*H174,2)</f>
        <v>0</v>
      </c>
      <c r="BL174" s="17" t="s">
        <v>138</v>
      </c>
      <c r="BM174" s="138" t="s">
        <v>268</v>
      </c>
    </row>
    <row r="175" spans="2:65" s="1" customFormat="1" ht="10.15">
      <c r="B175" s="32"/>
      <c r="D175" s="140" t="s">
        <v>140</v>
      </c>
      <c r="F175" s="141" t="s">
        <v>269</v>
      </c>
      <c r="I175" s="142"/>
      <c r="L175" s="32"/>
      <c r="M175" s="143"/>
      <c r="T175" s="53"/>
      <c r="AT175" s="17" t="s">
        <v>140</v>
      </c>
      <c r="AU175" s="17" t="s">
        <v>82</v>
      </c>
    </row>
    <row r="176" spans="2:65" s="13" customFormat="1" ht="10.15">
      <c r="B176" s="151"/>
      <c r="D176" s="145" t="s">
        <v>142</v>
      </c>
      <c r="E176" s="152" t="s">
        <v>19</v>
      </c>
      <c r="F176" s="153" t="s">
        <v>270</v>
      </c>
      <c r="H176" s="154">
        <v>3650.3820000000001</v>
      </c>
      <c r="I176" s="155"/>
      <c r="L176" s="151"/>
      <c r="M176" s="156"/>
      <c r="T176" s="157"/>
      <c r="AT176" s="152" t="s">
        <v>142</v>
      </c>
      <c r="AU176" s="152" t="s">
        <v>82</v>
      </c>
      <c r="AV176" s="13" t="s">
        <v>82</v>
      </c>
      <c r="AW176" s="13" t="s">
        <v>33</v>
      </c>
      <c r="AX176" s="13" t="s">
        <v>80</v>
      </c>
      <c r="AY176" s="152" t="s">
        <v>131</v>
      </c>
    </row>
    <row r="177" spans="2:65" s="1" customFormat="1" ht="24.2" customHeight="1">
      <c r="B177" s="32"/>
      <c r="C177" s="127" t="s">
        <v>7</v>
      </c>
      <c r="D177" s="127" t="s">
        <v>133</v>
      </c>
      <c r="E177" s="128" t="s">
        <v>271</v>
      </c>
      <c r="F177" s="129" t="s">
        <v>272</v>
      </c>
      <c r="G177" s="130" t="s">
        <v>204</v>
      </c>
      <c r="H177" s="131">
        <v>2027.99</v>
      </c>
      <c r="I177" s="132"/>
      <c r="J177" s="133">
        <f>ROUND(I177*H177,2)</f>
        <v>0</v>
      </c>
      <c r="K177" s="129" t="s">
        <v>137</v>
      </c>
      <c r="L177" s="32"/>
      <c r="M177" s="134" t="s">
        <v>19</v>
      </c>
      <c r="N177" s="135" t="s">
        <v>43</v>
      </c>
      <c r="P177" s="136">
        <f>O177*H177</f>
        <v>0</v>
      </c>
      <c r="Q177" s="136">
        <v>0</v>
      </c>
      <c r="R177" s="136">
        <f>Q177*H177</f>
        <v>0</v>
      </c>
      <c r="S177" s="136">
        <v>0</v>
      </c>
      <c r="T177" s="137">
        <f>S177*H177</f>
        <v>0</v>
      </c>
      <c r="AR177" s="138" t="s">
        <v>138</v>
      </c>
      <c r="AT177" s="138" t="s">
        <v>133</v>
      </c>
      <c r="AU177" s="138" t="s">
        <v>82</v>
      </c>
      <c r="AY177" s="17" t="s">
        <v>131</v>
      </c>
      <c r="BE177" s="139">
        <f>IF(N177="základní",J177,0)</f>
        <v>0</v>
      </c>
      <c r="BF177" s="139">
        <f>IF(N177="snížená",J177,0)</f>
        <v>0</v>
      </c>
      <c r="BG177" s="139">
        <f>IF(N177="zákl. přenesená",J177,0)</f>
        <v>0</v>
      </c>
      <c r="BH177" s="139">
        <f>IF(N177="sníž. přenesená",J177,0)</f>
        <v>0</v>
      </c>
      <c r="BI177" s="139">
        <f>IF(N177="nulová",J177,0)</f>
        <v>0</v>
      </c>
      <c r="BJ177" s="17" t="s">
        <v>80</v>
      </c>
      <c r="BK177" s="139">
        <f>ROUND(I177*H177,2)</f>
        <v>0</v>
      </c>
      <c r="BL177" s="17" t="s">
        <v>138</v>
      </c>
      <c r="BM177" s="138" t="s">
        <v>273</v>
      </c>
    </row>
    <row r="178" spans="2:65" s="1" customFormat="1" ht="10.15">
      <c r="B178" s="32"/>
      <c r="D178" s="140" t="s">
        <v>140</v>
      </c>
      <c r="F178" s="141" t="s">
        <v>274</v>
      </c>
      <c r="I178" s="142"/>
      <c r="L178" s="32"/>
      <c r="M178" s="143"/>
      <c r="T178" s="53"/>
      <c r="AT178" s="17" t="s">
        <v>140</v>
      </c>
      <c r="AU178" s="17" t="s">
        <v>82</v>
      </c>
    </row>
    <row r="179" spans="2:65" s="13" customFormat="1" ht="10.15">
      <c r="B179" s="151"/>
      <c r="D179" s="145" t="s">
        <v>142</v>
      </c>
      <c r="E179" s="152" t="s">
        <v>19</v>
      </c>
      <c r="F179" s="153" t="s">
        <v>275</v>
      </c>
      <c r="H179" s="154">
        <v>2027.99</v>
      </c>
      <c r="I179" s="155"/>
      <c r="L179" s="151"/>
      <c r="M179" s="156"/>
      <c r="T179" s="157"/>
      <c r="AT179" s="152" t="s">
        <v>142</v>
      </c>
      <c r="AU179" s="152" t="s">
        <v>82</v>
      </c>
      <c r="AV179" s="13" t="s">
        <v>82</v>
      </c>
      <c r="AW179" s="13" t="s">
        <v>33</v>
      </c>
      <c r="AX179" s="13" t="s">
        <v>80</v>
      </c>
      <c r="AY179" s="152" t="s">
        <v>131</v>
      </c>
    </row>
    <row r="180" spans="2:65" s="1" customFormat="1" ht="37.799999999999997" customHeight="1">
      <c r="B180" s="32"/>
      <c r="C180" s="127" t="s">
        <v>276</v>
      </c>
      <c r="D180" s="127" t="s">
        <v>133</v>
      </c>
      <c r="E180" s="128" t="s">
        <v>277</v>
      </c>
      <c r="F180" s="129" t="s">
        <v>278</v>
      </c>
      <c r="G180" s="130" t="s">
        <v>204</v>
      </c>
      <c r="H180" s="131">
        <v>11.968</v>
      </c>
      <c r="I180" s="132"/>
      <c r="J180" s="133">
        <f>ROUND(I180*H180,2)</f>
        <v>0</v>
      </c>
      <c r="K180" s="129" t="s">
        <v>137</v>
      </c>
      <c r="L180" s="32"/>
      <c r="M180" s="134" t="s">
        <v>19</v>
      </c>
      <c r="N180" s="135" t="s">
        <v>43</v>
      </c>
      <c r="P180" s="136">
        <f>O180*H180</f>
        <v>0</v>
      </c>
      <c r="Q180" s="136">
        <v>0</v>
      </c>
      <c r="R180" s="136">
        <f>Q180*H180</f>
        <v>0</v>
      </c>
      <c r="S180" s="136">
        <v>0</v>
      </c>
      <c r="T180" s="137">
        <f>S180*H180</f>
        <v>0</v>
      </c>
      <c r="AR180" s="138" t="s">
        <v>138</v>
      </c>
      <c r="AT180" s="138" t="s">
        <v>133</v>
      </c>
      <c r="AU180" s="138" t="s">
        <v>82</v>
      </c>
      <c r="AY180" s="17" t="s">
        <v>131</v>
      </c>
      <c r="BE180" s="139">
        <f>IF(N180="základní",J180,0)</f>
        <v>0</v>
      </c>
      <c r="BF180" s="139">
        <f>IF(N180="snížená",J180,0)</f>
        <v>0</v>
      </c>
      <c r="BG180" s="139">
        <f>IF(N180="zákl. přenesená",J180,0)</f>
        <v>0</v>
      </c>
      <c r="BH180" s="139">
        <f>IF(N180="sníž. přenesená",J180,0)</f>
        <v>0</v>
      </c>
      <c r="BI180" s="139">
        <f>IF(N180="nulová",J180,0)</f>
        <v>0</v>
      </c>
      <c r="BJ180" s="17" t="s">
        <v>80</v>
      </c>
      <c r="BK180" s="139">
        <f>ROUND(I180*H180,2)</f>
        <v>0</v>
      </c>
      <c r="BL180" s="17" t="s">
        <v>138</v>
      </c>
      <c r="BM180" s="138" t="s">
        <v>279</v>
      </c>
    </row>
    <row r="181" spans="2:65" s="1" customFormat="1" ht="10.15">
      <c r="B181" s="32"/>
      <c r="D181" s="140" t="s">
        <v>140</v>
      </c>
      <c r="F181" s="141" t="s">
        <v>280</v>
      </c>
      <c r="I181" s="142"/>
      <c r="L181" s="32"/>
      <c r="M181" s="143"/>
      <c r="T181" s="53"/>
      <c r="AT181" s="17" t="s">
        <v>140</v>
      </c>
      <c r="AU181" s="17" t="s">
        <v>82</v>
      </c>
    </row>
    <row r="182" spans="2:65" s="12" customFormat="1" ht="10.15">
      <c r="B182" s="144"/>
      <c r="D182" s="145" t="s">
        <v>142</v>
      </c>
      <c r="E182" s="146" t="s">
        <v>19</v>
      </c>
      <c r="F182" s="147" t="s">
        <v>281</v>
      </c>
      <c r="H182" s="146" t="s">
        <v>19</v>
      </c>
      <c r="I182" s="148"/>
      <c r="L182" s="144"/>
      <c r="M182" s="149"/>
      <c r="T182" s="150"/>
      <c r="AT182" s="146" t="s">
        <v>142</v>
      </c>
      <c r="AU182" s="146" t="s">
        <v>82</v>
      </c>
      <c r="AV182" s="12" t="s">
        <v>80</v>
      </c>
      <c r="AW182" s="12" t="s">
        <v>33</v>
      </c>
      <c r="AX182" s="12" t="s">
        <v>72</v>
      </c>
      <c r="AY182" s="146" t="s">
        <v>131</v>
      </c>
    </row>
    <row r="183" spans="2:65" s="13" customFormat="1" ht="10.15">
      <c r="B183" s="151"/>
      <c r="D183" s="145" t="s">
        <v>142</v>
      </c>
      <c r="E183" s="152" t="s">
        <v>19</v>
      </c>
      <c r="F183" s="153" t="s">
        <v>282</v>
      </c>
      <c r="H183" s="154">
        <v>11.968</v>
      </c>
      <c r="I183" s="155"/>
      <c r="L183" s="151"/>
      <c r="M183" s="156"/>
      <c r="T183" s="157"/>
      <c r="AT183" s="152" t="s">
        <v>142</v>
      </c>
      <c r="AU183" s="152" t="s">
        <v>82</v>
      </c>
      <c r="AV183" s="13" t="s">
        <v>82</v>
      </c>
      <c r="AW183" s="13" t="s">
        <v>33</v>
      </c>
      <c r="AX183" s="13" t="s">
        <v>80</v>
      </c>
      <c r="AY183" s="152" t="s">
        <v>131</v>
      </c>
    </row>
    <row r="184" spans="2:65" s="1" customFormat="1" ht="16.5" customHeight="1">
      <c r="B184" s="32"/>
      <c r="C184" s="165" t="s">
        <v>283</v>
      </c>
      <c r="D184" s="165" t="s">
        <v>284</v>
      </c>
      <c r="E184" s="166" t="s">
        <v>285</v>
      </c>
      <c r="F184" s="167" t="s">
        <v>286</v>
      </c>
      <c r="G184" s="168" t="s">
        <v>267</v>
      </c>
      <c r="H184" s="169">
        <v>23.936</v>
      </c>
      <c r="I184" s="170"/>
      <c r="J184" s="171">
        <f>ROUND(I184*H184,2)</f>
        <v>0</v>
      </c>
      <c r="K184" s="167" t="s">
        <v>137</v>
      </c>
      <c r="L184" s="172"/>
      <c r="M184" s="173" t="s">
        <v>19</v>
      </c>
      <c r="N184" s="174" t="s">
        <v>43</v>
      </c>
      <c r="P184" s="136">
        <f>O184*H184</f>
        <v>0</v>
      </c>
      <c r="Q184" s="136">
        <v>1</v>
      </c>
      <c r="R184" s="136">
        <f>Q184*H184</f>
        <v>23.936</v>
      </c>
      <c r="S184" s="136">
        <v>0</v>
      </c>
      <c r="T184" s="137">
        <f>S184*H184</f>
        <v>0</v>
      </c>
      <c r="AR184" s="138" t="s">
        <v>179</v>
      </c>
      <c r="AT184" s="138" t="s">
        <v>284</v>
      </c>
      <c r="AU184" s="138" t="s">
        <v>82</v>
      </c>
      <c r="AY184" s="17" t="s">
        <v>131</v>
      </c>
      <c r="BE184" s="139">
        <f>IF(N184="základní",J184,0)</f>
        <v>0</v>
      </c>
      <c r="BF184" s="139">
        <f>IF(N184="snížená",J184,0)</f>
        <v>0</v>
      </c>
      <c r="BG184" s="139">
        <f>IF(N184="zákl. přenesená",J184,0)</f>
        <v>0</v>
      </c>
      <c r="BH184" s="139">
        <f>IF(N184="sníž. přenesená",J184,0)</f>
        <v>0</v>
      </c>
      <c r="BI184" s="139">
        <f>IF(N184="nulová",J184,0)</f>
        <v>0</v>
      </c>
      <c r="BJ184" s="17" t="s">
        <v>80</v>
      </c>
      <c r="BK184" s="139">
        <f>ROUND(I184*H184,2)</f>
        <v>0</v>
      </c>
      <c r="BL184" s="17" t="s">
        <v>138</v>
      </c>
      <c r="BM184" s="138" t="s">
        <v>287</v>
      </c>
    </row>
    <row r="185" spans="2:65" s="13" customFormat="1" ht="10.15">
      <c r="B185" s="151"/>
      <c r="D185" s="145" t="s">
        <v>142</v>
      </c>
      <c r="F185" s="153" t="s">
        <v>288</v>
      </c>
      <c r="H185" s="154">
        <v>23.936</v>
      </c>
      <c r="I185" s="155"/>
      <c r="L185" s="151"/>
      <c r="M185" s="156"/>
      <c r="T185" s="157"/>
      <c r="AT185" s="152" t="s">
        <v>142</v>
      </c>
      <c r="AU185" s="152" t="s">
        <v>82</v>
      </c>
      <c r="AV185" s="13" t="s">
        <v>82</v>
      </c>
      <c r="AW185" s="13" t="s">
        <v>4</v>
      </c>
      <c r="AX185" s="13" t="s">
        <v>80</v>
      </c>
      <c r="AY185" s="152" t="s">
        <v>131</v>
      </c>
    </row>
    <row r="186" spans="2:65" s="1" customFormat="1" ht="24.2" customHeight="1">
      <c r="B186" s="32"/>
      <c r="C186" s="127" t="s">
        <v>289</v>
      </c>
      <c r="D186" s="127" t="s">
        <v>133</v>
      </c>
      <c r="E186" s="128" t="s">
        <v>290</v>
      </c>
      <c r="F186" s="129" t="s">
        <v>291</v>
      </c>
      <c r="G186" s="130" t="s">
        <v>136</v>
      </c>
      <c r="H186" s="131">
        <v>652</v>
      </c>
      <c r="I186" s="132"/>
      <c r="J186" s="133">
        <f>ROUND(I186*H186,2)</f>
        <v>0</v>
      </c>
      <c r="K186" s="129" t="s">
        <v>137</v>
      </c>
      <c r="L186" s="32"/>
      <c r="M186" s="134" t="s">
        <v>19</v>
      </c>
      <c r="N186" s="135" t="s">
        <v>43</v>
      </c>
      <c r="P186" s="136">
        <f>O186*H186</f>
        <v>0</v>
      </c>
      <c r="Q186" s="136">
        <v>0</v>
      </c>
      <c r="R186" s="136">
        <f>Q186*H186</f>
        <v>0</v>
      </c>
      <c r="S186" s="136">
        <v>0</v>
      </c>
      <c r="T186" s="137">
        <f>S186*H186</f>
        <v>0</v>
      </c>
      <c r="AR186" s="138" t="s">
        <v>138</v>
      </c>
      <c r="AT186" s="138" t="s">
        <v>133</v>
      </c>
      <c r="AU186" s="138" t="s">
        <v>82</v>
      </c>
      <c r="AY186" s="17" t="s">
        <v>131</v>
      </c>
      <c r="BE186" s="139">
        <f>IF(N186="základní",J186,0)</f>
        <v>0</v>
      </c>
      <c r="BF186" s="139">
        <f>IF(N186="snížená",J186,0)</f>
        <v>0</v>
      </c>
      <c r="BG186" s="139">
        <f>IF(N186="zákl. přenesená",J186,0)</f>
        <v>0</v>
      </c>
      <c r="BH186" s="139">
        <f>IF(N186="sníž. přenesená",J186,0)</f>
        <v>0</v>
      </c>
      <c r="BI186" s="139">
        <f>IF(N186="nulová",J186,0)</f>
        <v>0</v>
      </c>
      <c r="BJ186" s="17" t="s">
        <v>80</v>
      </c>
      <c r="BK186" s="139">
        <f>ROUND(I186*H186,2)</f>
        <v>0</v>
      </c>
      <c r="BL186" s="17" t="s">
        <v>138</v>
      </c>
      <c r="BM186" s="138" t="s">
        <v>292</v>
      </c>
    </row>
    <row r="187" spans="2:65" s="1" customFormat="1" ht="10.15">
      <c r="B187" s="32"/>
      <c r="D187" s="140" t="s">
        <v>140</v>
      </c>
      <c r="F187" s="141" t="s">
        <v>293</v>
      </c>
      <c r="I187" s="142"/>
      <c r="L187" s="32"/>
      <c r="M187" s="143"/>
      <c r="T187" s="53"/>
      <c r="AT187" s="17" t="s">
        <v>140</v>
      </c>
      <c r="AU187" s="17" t="s">
        <v>82</v>
      </c>
    </row>
    <row r="188" spans="2:65" s="13" customFormat="1" ht="10.15">
      <c r="B188" s="151"/>
      <c r="D188" s="145" t="s">
        <v>142</v>
      </c>
      <c r="E188" s="152" t="s">
        <v>19</v>
      </c>
      <c r="F188" s="153" t="s">
        <v>294</v>
      </c>
      <c r="H188" s="154">
        <v>652</v>
      </c>
      <c r="I188" s="155"/>
      <c r="L188" s="151"/>
      <c r="M188" s="156"/>
      <c r="T188" s="157"/>
      <c r="AT188" s="152" t="s">
        <v>142</v>
      </c>
      <c r="AU188" s="152" t="s">
        <v>82</v>
      </c>
      <c r="AV188" s="13" t="s">
        <v>82</v>
      </c>
      <c r="AW188" s="13" t="s">
        <v>33</v>
      </c>
      <c r="AX188" s="13" t="s">
        <v>80</v>
      </c>
      <c r="AY188" s="152" t="s">
        <v>131</v>
      </c>
    </row>
    <row r="189" spans="2:65" s="1" customFormat="1" ht="16.5" customHeight="1">
      <c r="B189" s="32"/>
      <c r="C189" s="165" t="s">
        <v>295</v>
      </c>
      <c r="D189" s="165" t="s">
        <v>284</v>
      </c>
      <c r="E189" s="166" t="s">
        <v>296</v>
      </c>
      <c r="F189" s="167" t="s">
        <v>297</v>
      </c>
      <c r="G189" s="168" t="s">
        <v>298</v>
      </c>
      <c r="H189" s="169">
        <v>13.04</v>
      </c>
      <c r="I189" s="170"/>
      <c r="J189" s="171">
        <f>ROUND(I189*H189,2)</f>
        <v>0</v>
      </c>
      <c r="K189" s="167" t="s">
        <v>137</v>
      </c>
      <c r="L189" s="172"/>
      <c r="M189" s="173" t="s">
        <v>19</v>
      </c>
      <c r="N189" s="174" t="s">
        <v>43</v>
      </c>
      <c r="P189" s="136">
        <f>O189*H189</f>
        <v>0</v>
      </c>
      <c r="Q189" s="136">
        <v>1E-3</v>
      </c>
      <c r="R189" s="136">
        <f>Q189*H189</f>
        <v>1.304E-2</v>
      </c>
      <c r="S189" s="136">
        <v>0</v>
      </c>
      <c r="T189" s="137">
        <f>S189*H189</f>
        <v>0</v>
      </c>
      <c r="AR189" s="138" t="s">
        <v>179</v>
      </c>
      <c r="AT189" s="138" t="s">
        <v>284</v>
      </c>
      <c r="AU189" s="138" t="s">
        <v>82</v>
      </c>
      <c r="AY189" s="17" t="s">
        <v>131</v>
      </c>
      <c r="BE189" s="139">
        <f>IF(N189="základní",J189,0)</f>
        <v>0</v>
      </c>
      <c r="BF189" s="139">
        <f>IF(N189="snížená",J189,0)</f>
        <v>0</v>
      </c>
      <c r="BG189" s="139">
        <f>IF(N189="zákl. přenesená",J189,0)</f>
        <v>0</v>
      </c>
      <c r="BH189" s="139">
        <f>IF(N189="sníž. přenesená",J189,0)</f>
        <v>0</v>
      </c>
      <c r="BI189" s="139">
        <f>IF(N189="nulová",J189,0)</f>
        <v>0</v>
      </c>
      <c r="BJ189" s="17" t="s">
        <v>80</v>
      </c>
      <c r="BK189" s="139">
        <f>ROUND(I189*H189,2)</f>
        <v>0</v>
      </c>
      <c r="BL189" s="17" t="s">
        <v>138</v>
      </c>
      <c r="BM189" s="138" t="s">
        <v>299</v>
      </c>
    </row>
    <row r="190" spans="2:65" s="13" customFormat="1" ht="10.15">
      <c r="B190" s="151"/>
      <c r="D190" s="145" t="s">
        <v>142</v>
      </c>
      <c r="F190" s="153" t="s">
        <v>300</v>
      </c>
      <c r="H190" s="154">
        <v>13.04</v>
      </c>
      <c r="I190" s="155"/>
      <c r="L190" s="151"/>
      <c r="M190" s="156"/>
      <c r="T190" s="157"/>
      <c r="AT190" s="152" t="s">
        <v>142</v>
      </c>
      <c r="AU190" s="152" t="s">
        <v>82</v>
      </c>
      <c r="AV190" s="13" t="s">
        <v>82</v>
      </c>
      <c r="AW190" s="13" t="s">
        <v>4</v>
      </c>
      <c r="AX190" s="13" t="s">
        <v>80</v>
      </c>
      <c r="AY190" s="152" t="s">
        <v>131</v>
      </c>
    </row>
    <row r="191" spans="2:65" s="1" customFormat="1" ht="16.5" customHeight="1">
      <c r="B191" s="32"/>
      <c r="C191" s="127" t="s">
        <v>301</v>
      </c>
      <c r="D191" s="127" t="s">
        <v>133</v>
      </c>
      <c r="E191" s="128" t="s">
        <v>302</v>
      </c>
      <c r="F191" s="129" t="s">
        <v>303</v>
      </c>
      <c r="G191" s="130" t="s">
        <v>136</v>
      </c>
      <c r="H191" s="131">
        <v>3774.6</v>
      </c>
      <c r="I191" s="132"/>
      <c r="J191" s="133">
        <f>ROUND(I191*H191,2)</f>
        <v>0</v>
      </c>
      <c r="K191" s="129" t="s">
        <v>137</v>
      </c>
      <c r="L191" s="32"/>
      <c r="M191" s="134" t="s">
        <v>19</v>
      </c>
      <c r="N191" s="135" t="s">
        <v>43</v>
      </c>
      <c r="P191" s="136">
        <f>O191*H191</f>
        <v>0</v>
      </c>
      <c r="Q191" s="136">
        <v>0</v>
      </c>
      <c r="R191" s="136">
        <f>Q191*H191</f>
        <v>0</v>
      </c>
      <c r="S191" s="136">
        <v>0</v>
      </c>
      <c r="T191" s="137">
        <f>S191*H191</f>
        <v>0</v>
      </c>
      <c r="AR191" s="138" t="s">
        <v>138</v>
      </c>
      <c r="AT191" s="138" t="s">
        <v>133</v>
      </c>
      <c r="AU191" s="138" t="s">
        <v>82</v>
      </c>
      <c r="AY191" s="17" t="s">
        <v>131</v>
      </c>
      <c r="BE191" s="139">
        <f>IF(N191="základní",J191,0)</f>
        <v>0</v>
      </c>
      <c r="BF191" s="139">
        <f>IF(N191="snížená",J191,0)</f>
        <v>0</v>
      </c>
      <c r="BG191" s="139">
        <f>IF(N191="zákl. přenesená",J191,0)</f>
        <v>0</v>
      </c>
      <c r="BH191" s="139">
        <f>IF(N191="sníž. přenesená",J191,0)</f>
        <v>0</v>
      </c>
      <c r="BI191" s="139">
        <f>IF(N191="nulová",J191,0)</f>
        <v>0</v>
      </c>
      <c r="BJ191" s="17" t="s">
        <v>80</v>
      </c>
      <c r="BK191" s="139">
        <f>ROUND(I191*H191,2)</f>
        <v>0</v>
      </c>
      <c r="BL191" s="17" t="s">
        <v>138</v>
      </c>
      <c r="BM191" s="138" t="s">
        <v>304</v>
      </c>
    </row>
    <row r="192" spans="2:65" s="1" customFormat="1" ht="10.15">
      <c r="B192" s="32"/>
      <c r="D192" s="140" t="s">
        <v>140</v>
      </c>
      <c r="F192" s="141" t="s">
        <v>305</v>
      </c>
      <c r="I192" s="142"/>
      <c r="L192" s="32"/>
      <c r="M192" s="143"/>
      <c r="T192" s="53"/>
      <c r="AT192" s="17" t="s">
        <v>140</v>
      </c>
      <c r="AU192" s="17" t="s">
        <v>82</v>
      </c>
    </row>
    <row r="193" spans="2:65" s="12" customFormat="1" ht="10.15">
      <c r="B193" s="144"/>
      <c r="D193" s="145" t="s">
        <v>142</v>
      </c>
      <c r="E193" s="146" t="s">
        <v>19</v>
      </c>
      <c r="F193" s="147" t="s">
        <v>306</v>
      </c>
      <c r="H193" s="146" t="s">
        <v>19</v>
      </c>
      <c r="I193" s="148"/>
      <c r="L193" s="144"/>
      <c r="M193" s="149"/>
      <c r="T193" s="150"/>
      <c r="AT193" s="146" t="s">
        <v>142</v>
      </c>
      <c r="AU193" s="146" t="s">
        <v>82</v>
      </c>
      <c r="AV193" s="12" t="s">
        <v>80</v>
      </c>
      <c r="AW193" s="12" t="s">
        <v>33</v>
      </c>
      <c r="AX193" s="12" t="s">
        <v>72</v>
      </c>
      <c r="AY193" s="146" t="s">
        <v>131</v>
      </c>
    </row>
    <row r="194" spans="2:65" s="13" customFormat="1" ht="10.15">
      <c r="B194" s="151"/>
      <c r="D194" s="145" t="s">
        <v>142</v>
      </c>
      <c r="E194" s="152" t="s">
        <v>19</v>
      </c>
      <c r="F194" s="153" t="s">
        <v>307</v>
      </c>
      <c r="H194" s="154">
        <v>3774.6</v>
      </c>
      <c r="I194" s="155"/>
      <c r="L194" s="151"/>
      <c r="M194" s="156"/>
      <c r="T194" s="157"/>
      <c r="AT194" s="152" t="s">
        <v>142</v>
      </c>
      <c r="AU194" s="152" t="s">
        <v>82</v>
      </c>
      <c r="AV194" s="13" t="s">
        <v>82</v>
      </c>
      <c r="AW194" s="13" t="s">
        <v>33</v>
      </c>
      <c r="AX194" s="13" t="s">
        <v>80</v>
      </c>
      <c r="AY194" s="152" t="s">
        <v>131</v>
      </c>
    </row>
    <row r="195" spans="2:65" s="1" customFormat="1" ht="24.2" customHeight="1">
      <c r="B195" s="32"/>
      <c r="C195" s="127" t="s">
        <v>308</v>
      </c>
      <c r="D195" s="127" t="s">
        <v>133</v>
      </c>
      <c r="E195" s="128" t="s">
        <v>309</v>
      </c>
      <c r="F195" s="129" t="s">
        <v>310</v>
      </c>
      <c r="G195" s="130" t="s">
        <v>136</v>
      </c>
      <c r="H195" s="131">
        <v>100</v>
      </c>
      <c r="I195" s="132"/>
      <c r="J195" s="133">
        <f>ROUND(I195*H195,2)</f>
        <v>0</v>
      </c>
      <c r="K195" s="129" t="s">
        <v>137</v>
      </c>
      <c r="L195" s="32"/>
      <c r="M195" s="134" t="s">
        <v>19</v>
      </c>
      <c r="N195" s="135" t="s">
        <v>43</v>
      </c>
      <c r="P195" s="136">
        <f>O195*H195</f>
        <v>0</v>
      </c>
      <c r="Q195" s="136">
        <v>0</v>
      </c>
      <c r="R195" s="136">
        <f>Q195*H195</f>
        <v>0</v>
      </c>
      <c r="S195" s="136">
        <v>0</v>
      </c>
      <c r="T195" s="137">
        <f>S195*H195</f>
        <v>0</v>
      </c>
      <c r="AR195" s="138" t="s">
        <v>138</v>
      </c>
      <c r="AT195" s="138" t="s">
        <v>133</v>
      </c>
      <c r="AU195" s="138" t="s">
        <v>82</v>
      </c>
      <c r="AY195" s="17" t="s">
        <v>131</v>
      </c>
      <c r="BE195" s="139">
        <f>IF(N195="základní",J195,0)</f>
        <v>0</v>
      </c>
      <c r="BF195" s="139">
        <f>IF(N195="snížená",J195,0)</f>
        <v>0</v>
      </c>
      <c r="BG195" s="139">
        <f>IF(N195="zákl. přenesená",J195,0)</f>
        <v>0</v>
      </c>
      <c r="BH195" s="139">
        <f>IF(N195="sníž. přenesená",J195,0)</f>
        <v>0</v>
      </c>
      <c r="BI195" s="139">
        <f>IF(N195="nulová",J195,0)</f>
        <v>0</v>
      </c>
      <c r="BJ195" s="17" t="s">
        <v>80</v>
      </c>
      <c r="BK195" s="139">
        <f>ROUND(I195*H195,2)</f>
        <v>0</v>
      </c>
      <c r="BL195" s="17" t="s">
        <v>138</v>
      </c>
      <c r="BM195" s="138" t="s">
        <v>311</v>
      </c>
    </row>
    <row r="196" spans="2:65" s="1" customFormat="1" ht="10.15">
      <c r="B196" s="32"/>
      <c r="D196" s="140" t="s">
        <v>140</v>
      </c>
      <c r="F196" s="141" t="s">
        <v>312</v>
      </c>
      <c r="I196" s="142"/>
      <c r="L196" s="32"/>
      <c r="M196" s="143"/>
      <c r="T196" s="53"/>
      <c r="AT196" s="17" t="s">
        <v>140</v>
      </c>
      <c r="AU196" s="17" t="s">
        <v>82</v>
      </c>
    </row>
    <row r="197" spans="2:65" s="1" customFormat="1" ht="21.75" customHeight="1">
      <c r="B197" s="32"/>
      <c r="C197" s="127" t="s">
        <v>313</v>
      </c>
      <c r="D197" s="127" t="s">
        <v>133</v>
      </c>
      <c r="E197" s="128" t="s">
        <v>314</v>
      </c>
      <c r="F197" s="129" t="s">
        <v>315</v>
      </c>
      <c r="G197" s="130" t="s">
        <v>136</v>
      </c>
      <c r="H197" s="131">
        <v>1956</v>
      </c>
      <c r="I197" s="132"/>
      <c r="J197" s="133">
        <f>ROUND(I197*H197,2)</f>
        <v>0</v>
      </c>
      <c r="K197" s="129" t="s">
        <v>137</v>
      </c>
      <c r="L197" s="32"/>
      <c r="M197" s="134" t="s">
        <v>19</v>
      </c>
      <c r="N197" s="135" t="s">
        <v>43</v>
      </c>
      <c r="P197" s="136">
        <f>O197*H197</f>
        <v>0</v>
      </c>
      <c r="Q197" s="136">
        <v>0</v>
      </c>
      <c r="R197" s="136">
        <f>Q197*H197</f>
        <v>0</v>
      </c>
      <c r="S197" s="136">
        <v>0</v>
      </c>
      <c r="T197" s="137">
        <f>S197*H197</f>
        <v>0</v>
      </c>
      <c r="AR197" s="138" t="s">
        <v>138</v>
      </c>
      <c r="AT197" s="138" t="s">
        <v>133</v>
      </c>
      <c r="AU197" s="138" t="s">
        <v>82</v>
      </c>
      <c r="AY197" s="17" t="s">
        <v>131</v>
      </c>
      <c r="BE197" s="139">
        <f>IF(N197="základní",J197,0)</f>
        <v>0</v>
      </c>
      <c r="BF197" s="139">
        <f>IF(N197="snížená",J197,0)</f>
        <v>0</v>
      </c>
      <c r="BG197" s="139">
        <f>IF(N197="zákl. přenesená",J197,0)</f>
        <v>0</v>
      </c>
      <c r="BH197" s="139">
        <f>IF(N197="sníž. přenesená",J197,0)</f>
        <v>0</v>
      </c>
      <c r="BI197" s="139">
        <f>IF(N197="nulová",J197,0)</f>
        <v>0</v>
      </c>
      <c r="BJ197" s="17" t="s">
        <v>80</v>
      </c>
      <c r="BK197" s="139">
        <f>ROUND(I197*H197,2)</f>
        <v>0</v>
      </c>
      <c r="BL197" s="17" t="s">
        <v>138</v>
      </c>
      <c r="BM197" s="138" t="s">
        <v>316</v>
      </c>
    </row>
    <row r="198" spans="2:65" s="1" customFormat="1" ht="10.15">
      <c r="B198" s="32"/>
      <c r="D198" s="140" t="s">
        <v>140</v>
      </c>
      <c r="F198" s="141" t="s">
        <v>317</v>
      </c>
      <c r="I198" s="142"/>
      <c r="L198" s="32"/>
      <c r="M198" s="143"/>
      <c r="T198" s="53"/>
      <c r="AT198" s="17" t="s">
        <v>140</v>
      </c>
      <c r="AU198" s="17" t="s">
        <v>82</v>
      </c>
    </row>
    <row r="199" spans="2:65" s="12" customFormat="1" ht="10.15">
      <c r="B199" s="144"/>
      <c r="D199" s="145" t="s">
        <v>142</v>
      </c>
      <c r="E199" s="146" t="s">
        <v>19</v>
      </c>
      <c r="F199" s="147" t="s">
        <v>318</v>
      </c>
      <c r="H199" s="146" t="s">
        <v>19</v>
      </c>
      <c r="I199" s="148"/>
      <c r="L199" s="144"/>
      <c r="M199" s="149"/>
      <c r="T199" s="150"/>
      <c r="AT199" s="146" t="s">
        <v>142</v>
      </c>
      <c r="AU199" s="146" t="s">
        <v>82</v>
      </c>
      <c r="AV199" s="12" t="s">
        <v>80</v>
      </c>
      <c r="AW199" s="12" t="s">
        <v>33</v>
      </c>
      <c r="AX199" s="12" t="s">
        <v>72</v>
      </c>
      <c r="AY199" s="146" t="s">
        <v>131</v>
      </c>
    </row>
    <row r="200" spans="2:65" s="13" customFormat="1" ht="10.15">
      <c r="B200" s="151"/>
      <c r="D200" s="145" t="s">
        <v>142</v>
      </c>
      <c r="E200" s="152" t="s">
        <v>19</v>
      </c>
      <c r="F200" s="153" t="s">
        <v>319</v>
      </c>
      <c r="H200" s="154">
        <v>1956</v>
      </c>
      <c r="I200" s="155"/>
      <c r="L200" s="151"/>
      <c r="M200" s="156"/>
      <c r="T200" s="157"/>
      <c r="AT200" s="152" t="s">
        <v>142</v>
      </c>
      <c r="AU200" s="152" t="s">
        <v>82</v>
      </c>
      <c r="AV200" s="13" t="s">
        <v>82</v>
      </c>
      <c r="AW200" s="13" t="s">
        <v>33</v>
      </c>
      <c r="AX200" s="13" t="s">
        <v>80</v>
      </c>
      <c r="AY200" s="152" t="s">
        <v>131</v>
      </c>
    </row>
    <row r="201" spans="2:65" s="1" customFormat="1" ht="16.5" customHeight="1">
      <c r="B201" s="32"/>
      <c r="C201" s="165" t="s">
        <v>320</v>
      </c>
      <c r="D201" s="165" t="s">
        <v>284</v>
      </c>
      <c r="E201" s="166" t="s">
        <v>321</v>
      </c>
      <c r="F201" s="167" t="s">
        <v>322</v>
      </c>
      <c r="G201" s="168" t="s">
        <v>267</v>
      </c>
      <c r="H201" s="169">
        <v>156.47999999999999</v>
      </c>
      <c r="I201" s="170"/>
      <c r="J201" s="171">
        <f>ROUND(I201*H201,2)</f>
        <v>0</v>
      </c>
      <c r="K201" s="167" t="s">
        <v>137</v>
      </c>
      <c r="L201" s="172"/>
      <c r="M201" s="173" t="s">
        <v>19</v>
      </c>
      <c r="N201" s="174" t="s">
        <v>43</v>
      </c>
      <c r="P201" s="136">
        <f>O201*H201</f>
        <v>0</v>
      </c>
      <c r="Q201" s="136">
        <v>1</v>
      </c>
      <c r="R201" s="136">
        <f>Q201*H201</f>
        <v>156.47999999999999</v>
      </c>
      <c r="S201" s="136">
        <v>0</v>
      </c>
      <c r="T201" s="137">
        <f>S201*H201</f>
        <v>0</v>
      </c>
      <c r="AR201" s="138" t="s">
        <v>179</v>
      </c>
      <c r="AT201" s="138" t="s">
        <v>284</v>
      </c>
      <c r="AU201" s="138" t="s">
        <v>82</v>
      </c>
      <c r="AY201" s="17" t="s">
        <v>131</v>
      </c>
      <c r="BE201" s="139">
        <f>IF(N201="základní",J201,0)</f>
        <v>0</v>
      </c>
      <c r="BF201" s="139">
        <f>IF(N201="snížená",J201,0)</f>
        <v>0</v>
      </c>
      <c r="BG201" s="139">
        <f>IF(N201="zákl. přenesená",J201,0)</f>
        <v>0</v>
      </c>
      <c r="BH201" s="139">
        <f>IF(N201="sníž. přenesená",J201,0)</f>
        <v>0</v>
      </c>
      <c r="BI201" s="139">
        <f>IF(N201="nulová",J201,0)</f>
        <v>0</v>
      </c>
      <c r="BJ201" s="17" t="s">
        <v>80</v>
      </c>
      <c r="BK201" s="139">
        <f>ROUND(I201*H201,2)</f>
        <v>0</v>
      </c>
      <c r="BL201" s="17" t="s">
        <v>138</v>
      </c>
      <c r="BM201" s="138" t="s">
        <v>323</v>
      </c>
    </row>
    <row r="202" spans="2:65" s="13" customFormat="1" ht="10.15">
      <c r="B202" s="151"/>
      <c r="D202" s="145" t="s">
        <v>142</v>
      </c>
      <c r="E202" s="152" t="s">
        <v>19</v>
      </c>
      <c r="F202" s="153" t="s">
        <v>324</v>
      </c>
      <c r="H202" s="154">
        <v>156.47999999999999</v>
      </c>
      <c r="I202" s="155"/>
      <c r="L202" s="151"/>
      <c r="M202" s="156"/>
      <c r="T202" s="157"/>
      <c r="AT202" s="152" t="s">
        <v>142</v>
      </c>
      <c r="AU202" s="152" t="s">
        <v>82</v>
      </c>
      <c r="AV202" s="13" t="s">
        <v>82</v>
      </c>
      <c r="AW202" s="13" t="s">
        <v>33</v>
      </c>
      <c r="AX202" s="13" t="s">
        <v>80</v>
      </c>
      <c r="AY202" s="152" t="s">
        <v>131</v>
      </c>
    </row>
    <row r="203" spans="2:65" s="11" customFormat="1" ht="22.8" customHeight="1">
      <c r="B203" s="115"/>
      <c r="D203" s="116" t="s">
        <v>71</v>
      </c>
      <c r="E203" s="125" t="s">
        <v>325</v>
      </c>
      <c r="F203" s="125" t="s">
        <v>326</v>
      </c>
      <c r="I203" s="118"/>
      <c r="J203" s="126">
        <f>BK203</f>
        <v>0</v>
      </c>
      <c r="L203" s="115"/>
      <c r="M203" s="120"/>
      <c r="P203" s="121">
        <f>SUM(P204:P223)</f>
        <v>0</v>
      </c>
      <c r="R203" s="121">
        <f>SUM(R204:R223)</f>
        <v>0</v>
      </c>
      <c r="T203" s="122">
        <f>SUM(T204:T223)</f>
        <v>0</v>
      </c>
      <c r="AR203" s="116" t="s">
        <v>80</v>
      </c>
      <c r="AT203" s="123" t="s">
        <v>71</v>
      </c>
      <c r="AU203" s="123" t="s">
        <v>80</v>
      </c>
      <c r="AY203" s="116" t="s">
        <v>131</v>
      </c>
      <c r="BK203" s="124">
        <f>SUM(BK204:BK223)</f>
        <v>0</v>
      </c>
    </row>
    <row r="204" spans="2:65" s="1" customFormat="1" ht="16.5" customHeight="1">
      <c r="B204" s="32"/>
      <c r="C204" s="127" t="s">
        <v>327</v>
      </c>
      <c r="D204" s="127" t="s">
        <v>133</v>
      </c>
      <c r="E204" s="128" t="s">
        <v>328</v>
      </c>
      <c r="F204" s="129" t="s">
        <v>329</v>
      </c>
      <c r="G204" s="130" t="s">
        <v>330</v>
      </c>
      <c r="H204" s="131">
        <v>16</v>
      </c>
      <c r="I204" s="132"/>
      <c r="J204" s="133">
        <f>ROUND(I204*H204,2)</f>
        <v>0</v>
      </c>
      <c r="K204" s="129" t="s">
        <v>19</v>
      </c>
      <c r="L204" s="32"/>
      <c r="M204" s="134" t="s">
        <v>19</v>
      </c>
      <c r="N204" s="135" t="s">
        <v>43</v>
      </c>
      <c r="P204" s="136">
        <f>O204*H204</f>
        <v>0</v>
      </c>
      <c r="Q204" s="136">
        <v>0</v>
      </c>
      <c r="R204" s="136">
        <f>Q204*H204</f>
        <v>0</v>
      </c>
      <c r="S204" s="136">
        <v>0</v>
      </c>
      <c r="T204" s="137">
        <f>S204*H204</f>
        <v>0</v>
      </c>
      <c r="AR204" s="138" t="s">
        <v>138</v>
      </c>
      <c r="AT204" s="138" t="s">
        <v>133</v>
      </c>
      <c r="AU204" s="138" t="s">
        <v>82</v>
      </c>
      <c r="AY204" s="17" t="s">
        <v>131</v>
      </c>
      <c r="BE204" s="139">
        <f>IF(N204="základní",J204,0)</f>
        <v>0</v>
      </c>
      <c r="BF204" s="139">
        <f>IF(N204="snížená",J204,0)</f>
        <v>0</v>
      </c>
      <c r="BG204" s="139">
        <f>IF(N204="zákl. přenesená",J204,0)</f>
        <v>0</v>
      </c>
      <c r="BH204" s="139">
        <f>IF(N204="sníž. přenesená",J204,0)</f>
        <v>0</v>
      </c>
      <c r="BI204" s="139">
        <f>IF(N204="nulová",J204,0)</f>
        <v>0</v>
      </c>
      <c r="BJ204" s="17" t="s">
        <v>80</v>
      </c>
      <c r="BK204" s="139">
        <f>ROUND(I204*H204,2)</f>
        <v>0</v>
      </c>
      <c r="BL204" s="17" t="s">
        <v>138</v>
      </c>
      <c r="BM204" s="138" t="s">
        <v>331</v>
      </c>
    </row>
    <row r="205" spans="2:65" s="1" customFormat="1" ht="24.2" customHeight="1">
      <c r="B205" s="32"/>
      <c r="C205" s="127" t="s">
        <v>332</v>
      </c>
      <c r="D205" s="127" t="s">
        <v>133</v>
      </c>
      <c r="E205" s="128" t="s">
        <v>333</v>
      </c>
      <c r="F205" s="129" t="s">
        <v>334</v>
      </c>
      <c r="G205" s="130" t="s">
        <v>330</v>
      </c>
      <c r="H205" s="131">
        <v>16</v>
      </c>
      <c r="I205" s="132"/>
      <c r="J205" s="133">
        <f>ROUND(I205*H205,2)</f>
        <v>0</v>
      </c>
      <c r="K205" s="129" t="s">
        <v>19</v>
      </c>
      <c r="L205" s="32"/>
      <c r="M205" s="134" t="s">
        <v>19</v>
      </c>
      <c r="N205" s="135" t="s">
        <v>43</v>
      </c>
      <c r="P205" s="136">
        <f>O205*H205</f>
        <v>0</v>
      </c>
      <c r="Q205" s="136">
        <v>0</v>
      </c>
      <c r="R205" s="136">
        <f>Q205*H205</f>
        <v>0</v>
      </c>
      <c r="S205" s="136">
        <v>0</v>
      </c>
      <c r="T205" s="137">
        <f>S205*H205</f>
        <v>0</v>
      </c>
      <c r="AR205" s="138" t="s">
        <v>138</v>
      </c>
      <c r="AT205" s="138" t="s">
        <v>133</v>
      </c>
      <c r="AU205" s="138" t="s">
        <v>82</v>
      </c>
      <c r="AY205" s="17" t="s">
        <v>131</v>
      </c>
      <c r="BE205" s="139">
        <f>IF(N205="základní",J205,0)</f>
        <v>0</v>
      </c>
      <c r="BF205" s="139">
        <f>IF(N205="snížená",J205,0)</f>
        <v>0</v>
      </c>
      <c r="BG205" s="139">
        <f>IF(N205="zákl. přenesená",J205,0)</f>
        <v>0</v>
      </c>
      <c r="BH205" s="139">
        <f>IF(N205="sníž. přenesená",J205,0)</f>
        <v>0</v>
      </c>
      <c r="BI205" s="139">
        <f>IF(N205="nulová",J205,0)</f>
        <v>0</v>
      </c>
      <c r="BJ205" s="17" t="s">
        <v>80</v>
      </c>
      <c r="BK205" s="139">
        <f>ROUND(I205*H205,2)</f>
        <v>0</v>
      </c>
      <c r="BL205" s="17" t="s">
        <v>138</v>
      </c>
      <c r="BM205" s="138" t="s">
        <v>335</v>
      </c>
    </row>
    <row r="206" spans="2:65" s="1" customFormat="1" ht="24.2" customHeight="1">
      <c r="B206" s="32"/>
      <c r="C206" s="127" t="s">
        <v>336</v>
      </c>
      <c r="D206" s="127" t="s">
        <v>133</v>
      </c>
      <c r="E206" s="128" t="s">
        <v>337</v>
      </c>
      <c r="F206" s="129" t="s">
        <v>338</v>
      </c>
      <c r="G206" s="130" t="s">
        <v>330</v>
      </c>
      <c r="H206" s="131">
        <v>16</v>
      </c>
      <c r="I206" s="132"/>
      <c r="J206" s="133">
        <f>ROUND(I206*H206,2)</f>
        <v>0</v>
      </c>
      <c r="K206" s="129" t="s">
        <v>19</v>
      </c>
      <c r="L206" s="32"/>
      <c r="M206" s="134" t="s">
        <v>19</v>
      </c>
      <c r="N206" s="135" t="s">
        <v>43</v>
      </c>
      <c r="P206" s="136">
        <f>O206*H206</f>
        <v>0</v>
      </c>
      <c r="Q206" s="136">
        <v>0</v>
      </c>
      <c r="R206" s="136">
        <f>Q206*H206</f>
        <v>0</v>
      </c>
      <c r="S206" s="136">
        <v>0</v>
      </c>
      <c r="T206" s="137">
        <f>S206*H206</f>
        <v>0</v>
      </c>
      <c r="AR206" s="138" t="s">
        <v>138</v>
      </c>
      <c r="AT206" s="138" t="s">
        <v>133</v>
      </c>
      <c r="AU206" s="138" t="s">
        <v>82</v>
      </c>
      <c r="AY206" s="17" t="s">
        <v>131</v>
      </c>
      <c r="BE206" s="139">
        <f>IF(N206="základní",J206,0)</f>
        <v>0</v>
      </c>
      <c r="BF206" s="139">
        <f>IF(N206="snížená",J206,0)</f>
        <v>0</v>
      </c>
      <c r="BG206" s="139">
        <f>IF(N206="zákl. přenesená",J206,0)</f>
        <v>0</v>
      </c>
      <c r="BH206" s="139">
        <f>IF(N206="sníž. přenesená",J206,0)</f>
        <v>0</v>
      </c>
      <c r="BI206" s="139">
        <f>IF(N206="nulová",J206,0)</f>
        <v>0</v>
      </c>
      <c r="BJ206" s="17" t="s">
        <v>80</v>
      </c>
      <c r="BK206" s="139">
        <f>ROUND(I206*H206,2)</f>
        <v>0</v>
      </c>
      <c r="BL206" s="17" t="s">
        <v>138</v>
      </c>
      <c r="BM206" s="138" t="s">
        <v>339</v>
      </c>
    </row>
    <row r="207" spans="2:65" s="1" customFormat="1" ht="16.5" customHeight="1">
      <c r="B207" s="32"/>
      <c r="C207" s="165" t="s">
        <v>340</v>
      </c>
      <c r="D207" s="165" t="s">
        <v>284</v>
      </c>
      <c r="E207" s="166" t="s">
        <v>341</v>
      </c>
      <c r="F207" s="167" t="s">
        <v>342</v>
      </c>
      <c r="G207" s="168" t="s">
        <v>343</v>
      </c>
      <c r="H207" s="169">
        <v>16</v>
      </c>
      <c r="I207" s="170"/>
      <c r="J207" s="171">
        <f>ROUND(I207*H207,2)</f>
        <v>0</v>
      </c>
      <c r="K207" s="167" t="s">
        <v>19</v>
      </c>
      <c r="L207" s="172"/>
      <c r="M207" s="173" t="s">
        <v>19</v>
      </c>
      <c r="N207" s="174" t="s">
        <v>43</v>
      </c>
      <c r="P207" s="136">
        <f>O207*H207</f>
        <v>0</v>
      </c>
      <c r="Q207" s="136">
        <v>0</v>
      </c>
      <c r="R207" s="136">
        <f>Q207*H207</f>
        <v>0</v>
      </c>
      <c r="S207" s="136">
        <v>0</v>
      </c>
      <c r="T207" s="137">
        <f>S207*H207</f>
        <v>0</v>
      </c>
      <c r="AR207" s="138" t="s">
        <v>179</v>
      </c>
      <c r="AT207" s="138" t="s">
        <v>284</v>
      </c>
      <c r="AU207" s="138" t="s">
        <v>82</v>
      </c>
      <c r="AY207" s="17" t="s">
        <v>131</v>
      </c>
      <c r="BE207" s="139">
        <f>IF(N207="základní",J207,0)</f>
        <v>0</v>
      </c>
      <c r="BF207" s="139">
        <f>IF(N207="snížená",J207,0)</f>
        <v>0</v>
      </c>
      <c r="BG207" s="139">
        <f>IF(N207="zákl. přenesená",J207,0)</f>
        <v>0</v>
      </c>
      <c r="BH207" s="139">
        <f>IF(N207="sníž. přenesená",J207,0)</f>
        <v>0</v>
      </c>
      <c r="BI207" s="139">
        <f>IF(N207="nulová",J207,0)</f>
        <v>0</v>
      </c>
      <c r="BJ207" s="17" t="s">
        <v>80</v>
      </c>
      <c r="BK207" s="139">
        <f>ROUND(I207*H207,2)</f>
        <v>0</v>
      </c>
      <c r="BL207" s="17" t="s">
        <v>138</v>
      </c>
      <c r="BM207" s="138" t="s">
        <v>344</v>
      </c>
    </row>
    <row r="208" spans="2:65" s="1" customFormat="1" ht="16.5" customHeight="1">
      <c r="B208" s="32"/>
      <c r="C208" s="127" t="s">
        <v>345</v>
      </c>
      <c r="D208" s="127" t="s">
        <v>133</v>
      </c>
      <c r="E208" s="128" t="s">
        <v>346</v>
      </c>
      <c r="F208" s="129" t="s">
        <v>347</v>
      </c>
      <c r="G208" s="130" t="s">
        <v>204</v>
      </c>
      <c r="H208" s="131">
        <v>1.28</v>
      </c>
      <c r="I208" s="132"/>
      <c r="J208" s="133">
        <f>ROUND(I208*H208,2)</f>
        <v>0</v>
      </c>
      <c r="K208" s="129" t="s">
        <v>137</v>
      </c>
      <c r="L208" s="32"/>
      <c r="M208" s="134" t="s">
        <v>19</v>
      </c>
      <c r="N208" s="135" t="s">
        <v>43</v>
      </c>
      <c r="P208" s="136">
        <f>O208*H208</f>
        <v>0</v>
      </c>
      <c r="Q208" s="136">
        <v>0</v>
      </c>
      <c r="R208" s="136">
        <f>Q208*H208</f>
        <v>0</v>
      </c>
      <c r="S208" s="136">
        <v>0</v>
      </c>
      <c r="T208" s="137">
        <f>S208*H208</f>
        <v>0</v>
      </c>
      <c r="AR208" s="138" t="s">
        <v>138</v>
      </c>
      <c r="AT208" s="138" t="s">
        <v>133</v>
      </c>
      <c r="AU208" s="138" t="s">
        <v>82</v>
      </c>
      <c r="AY208" s="17" t="s">
        <v>131</v>
      </c>
      <c r="BE208" s="139">
        <f>IF(N208="základní",J208,0)</f>
        <v>0</v>
      </c>
      <c r="BF208" s="139">
        <f>IF(N208="snížená",J208,0)</f>
        <v>0</v>
      </c>
      <c r="BG208" s="139">
        <f>IF(N208="zákl. přenesená",J208,0)</f>
        <v>0</v>
      </c>
      <c r="BH208" s="139">
        <f>IF(N208="sníž. přenesená",J208,0)</f>
        <v>0</v>
      </c>
      <c r="BI208" s="139">
        <f>IF(N208="nulová",J208,0)</f>
        <v>0</v>
      </c>
      <c r="BJ208" s="17" t="s">
        <v>80</v>
      </c>
      <c r="BK208" s="139">
        <f>ROUND(I208*H208,2)</f>
        <v>0</v>
      </c>
      <c r="BL208" s="17" t="s">
        <v>138</v>
      </c>
      <c r="BM208" s="138" t="s">
        <v>348</v>
      </c>
    </row>
    <row r="209" spans="2:65" s="1" customFormat="1" ht="10.15">
      <c r="B209" s="32"/>
      <c r="D209" s="140" t="s">
        <v>140</v>
      </c>
      <c r="F209" s="141" t="s">
        <v>349</v>
      </c>
      <c r="I209" s="142"/>
      <c r="L209" s="32"/>
      <c r="M209" s="143"/>
      <c r="T209" s="53"/>
      <c r="AT209" s="17" t="s">
        <v>140</v>
      </c>
      <c r="AU209" s="17" t="s">
        <v>82</v>
      </c>
    </row>
    <row r="210" spans="2:65" s="1" customFormat="1" ht="16.5" customHeight="1">
      <c r="B210" s="32"/>
      <c r="C210" s="127" t="s">
        <v>350</v>
      </c>
      <c r="D210" s="127" t="s">
        <v>133</v>
      </c>
      <c r="E210" s="128" t="s">
        <v>351</v>
      </c>
      <c r="F210" s="129" t="s">
        <v>352</v>
      </c>
      <c r="G210" s="130" t="s">
        <v>204</v>
      </c>
      <c r="H210" s="131">
        <v>8</v>
      </c>
      <c r="I210" s="132"/>
      <c r="J210" s="133">
        <f t="shared" ref="J210:J223" si="0">ROUND(I210*H210,2)</f>
        <v>0</v>
      </c>
      <c r="K210" s="129" t="s">
        <v>19</v>
      </c>
      <c r="L210" s="32"/>
      <c r="M210" s="134" t="s">
        <v>19</v>
      </c>
      <c r="N210" s="135" t="s">
        <v>43</v>
      </c>
      <c r="P210" s="136">
        <f t="shared" ref="P210:P223" si="1">O210*H210</f>
        <v>0</v>
      </c>
      <c r="Q210" s="136">
        <v>0</v>
      </c>
      <c r="R210" s="136">
        <f t="shared" ref="R210:R223" si="2">Q210*H210</f>
        <v>0</v>
      </c>
      <c r="S210" s="136">
        <v>0</v>
      </c>
      <c r="T210" s="137">
        <f t="shared" ref="T210:T223" si="3">S210*H210</f>
        <v>0</v>
      </c>
      <c r="AR210" s="138" t="s">
        <v>138</v>
      </c>
      <c r="AT210" s="138" t="s">
        <v>133</v>
      </c>
      <c r="AU210" s="138" t="s">
        <v>82</v>
      </c>
      <c r="AY210" s="17" t="s">
        <v>131</v>
      </c>
      <c r="BE210" s="139">
        <f t="shared" ref="BE210:BE223" si="4">IF(N210="základní",J210,0)</f>
        <v>0</v>
      </c>
      <c r="BF210" s="139">
        <f t="shared" ref="BF210:BF223" si="5">IF(N210="snížená",J210,0)</f>
        <v>0</v>
      </c>
      <c r="BG210" s="139">
        <f t="shared" ref="BG210:BG223" si="6">IF(N210="zákl. přenesená",J210,0)</f>
        <v>0</v>
      </c>
      <c r="BH210" s="139">
        <f t="shared" ref="BH210:BH223" si="7">IF(N210="sníž. přenesená",J210,0)</f>
        <v>0</v>
      </c>
      <c r="BI210" s="139">
        <f t="shared" ref="BI210:BI223" si="8">IF(N210="nulová",J210,0)</f>
        <v>0</v>
      </c>
      <c r="BJ210" s="17" t="s">
        <v>80</v>
      </c>
      <c r="BK210" s="139">
        <f t="shared" ref="BK210:BK223" si="9">ROUND(I210*H210,2)</f>
        <v>0</v>
      </c>
      <c r="BL210" s="17" t="s">
        <v>138</v>
      </c>
      <c r="BM210" s="138" t="s">
        <v>353</v>
      </c>
    </row>
    <row r="211" spans="2:65" s="1" customFormat="1" ht="24.2" customHeight="1">
      <c r="B211" s="32"/>
      <c r="C211" s="127" t="s">
        <v>354</v>
      </c>
      <c r="D211" s="127" t="s">
        <v>133</v>
      </c>
      <c r="E211" s="128" t="s">
        <v>355</v>
      </c>
      <c r="F211" s="129" t="s">
        <v>356</v>
      </c>
      <c r="G211" s="130" t="s">
        <v>330</v>
      </c>
      <c r="H211" s="131">
        <v>80</v>
      </c>
      <c r="I211" s="132"/>
      <c r="J211" s="133">
        <f t="shared" si="0"/>
        <v>0</v>
      </c>
      <c r="K211" s="129" t="s">
        <v>19</v>
      </c>
      <c r="L211" s="32"/>
      <c r="M211" s="134" t="s">
        <v>19</v>
      </c>
      <c r="N211" s="135" t="s">
        <v>43</v>
      </c>
      <c r="P211" s="136">
        <f t="shared" si="1"/>
        <v>0</v>
      </c>
      <c r="Q211" s="136">
        <v>0</v>
      </c>
      <c r="R211" s="136">
        <f t="shared" si="2"/>
        <v>0</v>
      </c>
      <c r="S211" s="136">
        <v>0</v>
      </c>
      <c r="T211" s="137">
        <f t="shared" si="3"/>
        <v>0</v>
      </c>
      <c r="AR211" s="138" t="s">
        <v>138</v>
      </c>
      <c r="AT211" s="138" t="s">
        <v>133</v>
      </c>
      <c r="AU211" s="138" t="s">
        <v>82</v>
      </c>
      <c r="AY211" s="17" t="s">
        <v>131</v>
      </c>
      <c r="BE211" s="139">
        <f t="shared" si="4"/>
        <v>0</v>
      </c>
      <c r="BF211" s="139">
        <f t="shared" si="5"/>
        <v>0</v>
      </c>
      <c r="BG211" s="139">
        <f t="shared" si="6"/>
        <v>0</v>
      </c>
      <c r="BH211" s="139">
        <f t="shared" si="7"/>
        <v>0</v>
      </c>
      <c r="BI211" s="139">
        <f t="shared" si="8"/>
        <v>0</v>
      </c>
      <c r="BJ211" s="17" t="s">
        <v>80</v>
      </c>
      <c r="BK211" s="139">
        <f t="shared" si="9"/>
        <v>0</v>
      </c>
      <c r="BL211" s="17" t="s">
        <v>138</v>
      </c>
      <c r="BM211" s="138" t="s">
        <v>357</v>
      </c>
    </row>
    <row r="212" spans="2:65" s="1" customFormat="1" ht="21.75" customHeight="1">
      <c r="B212" s="32"/>
      <c r="C212" s="127" t="s">
        <v>358</v>
      </c>
      <c r="D212" s="127" t="s">
        <v>133</v>
      </c>
      <c r="E212" s="128" t="s">
        <v>359</v>
      </c>
      <c r="F212" s="129" t="s">
        <v>360</v>
      </c>
      <c r="G212" s="130" t="s">
        <v>298</v>
      </c>
      <c r="H212" s="131">
        <v>1.6</v>
      </c>
      <c r="I212" s="132"/>
      <c r="J212" s="133">
        <f t="shared" si="0"/>
        <v>0</v>
      </c>
      <c r="K212" s="129" t="s">
        <v>19</v>
      </c>
      <c r="L212" s="32"/>
      <c r="M212" s="134" t="s">
        <v>19</v>
      </c>
      <c r="N212" s="135" t="s">
        <v>43</v>
      </c>
      <c r="P212" s="136">
        <f t="shared" si="1"/>
        <v>0</v>
      </c>
      <c r="Q212" s="136">
        <v>0</v>
      </c>
      <c r="R212" s="136">
        <f t="shared" si="2"/>
        <v>0</v>
      </c>
      <c r="S212" s="136">
        <v>0</v>
      </c>
      <c r="T212" s="137">
        <f t="shared" si="3"/>
        <v>0</v>
      </c>
      <c r="AR212" s="138" t="s">
        <v>138</v>
      </c>
      <c r="AT212" s="138" t="s">
        <v>133</v>
      </c>
      <c r="AU212" s="138" t="s">
        <v>82</v>
      </c>
      <c r="AY212" s="17" t="s">
        <v>131</v>
      </c>
      <c r="BE212" s="139">
        <f t="shared" si="4"/>
        <v>0</v>
      </c>
      <c r="BF212" s="139">
        <f t="shared" si="5"/>
        <v>0</v>
      </c>
      <c r="BG212" s="139">
        <f t="shared" si="6"/>
        <v>0</v>
      </c>
      <c r="BH212" s="139">
        <f t="shared" si="7"/>
        <v>0</v>
      </c>
      <c r="BI212" s="139">
        <f t="shared" si="8"/>
        <v>0</v>
      </c>
      <c r="BJ212" s="17" t="s">
        <v>80</v>
      </c>
      <c r="BK212" s="139">
        <f t="shared" si="9"/>
        <v>0</v>
      </c>
      <c r="BL212" s="17" t="s">
        <v>138</v>
      </c>
      <c r="BM212" s="138" t="s">
        <v>361</v>
      </c>
    </row>
    <row r="213" spans="2:65" s="1" customFormat="1" ht="16.5" customHeight="1">
      <c r="B213" s="32"/>
      <c r="C213" s="127" t="s">
        <v>362</v>
      </c>
      <c r="D213" s="127" t="s">
        <v>133</v>
      </c>
      <c r="E213" s="128" t="s">
        <v>363</v>
      </c>
      <c r="F213" s="129" t="s">
        <v>364</v>
      </c>
      <c r="G213" s="130" t="s">
        <v>330</v>
      </c>
      <c r="H213" s="131">
        <v>16</v>
      </c>
      <c r="I213" s="132"/>
      <c r="J213" s="133">
        <f t="shared" si="0"/>
        <v>0</v>
      </c>
      <c r="K213" s="129" t="s">
        <v>19</v>
      </c>
      <c r="L213" s="32"/>
      <c r="M213" s="134" t="s">
        <v>19</v>
      </c>
      <c r="N213" s="135" t="s">
        <v>43</v>
      </c>
      <c r="P213" s="136">
        <f t="shared" si="1"/>
        <v>0</v>
      </c>
      <c r="Q213" s="136">
        <v>0</v>
      </c>
      <c r="R213" s="136">
        <f t="shared" si="2"/>
        <v>0</v>
      </c>
      <c r="S213" s="136">
        <v>0</v>
      </c>
      <c r="T213" s="137">
        <f t="shared" si="3"/>
        <v>0</v>
      </c>
      <c r="AR213" s="138" t="s">
        <v>138</v>
      </c>
      <c r="AT213" s="138" t="s">
        <v>133</v>
      </c>
      <c r="AU213" s="138" t="s">
        <v>82</v>
      </c>
      <c r="AY213" s="17" t="s">
        <v>131</v>
      </c>
      <c r="BE213" s="139">
        <f t="shared" si="4"/>
        <v>0</v>
      </c>
      <c r="BF213" s="139">
        <f t="shared" si="5"/>
        <v>0</v>
      </c>
      <c r="BG213" s="139">
        <f t="shared" si="6"/>
        <v>0</v>
      </c>
      <c r="BH213" s="139">
        <f t="shared" si="7"/>
        <v>0</v>
      </c>
      <c r="BI213" s="139">
        <f t="shared" si="8"/>
        <v>0</v>
      </c>
      <c r="BJ213" s="17" t="s">
        <v>80</v>
      </c>
      <c r="BK213" s="139">
        <f t="shared" si="9"/>
        <v>0</v>
      </c>
      <c r="BL213" s="17" t="s">
        <v>138</v>
      </c>
      <c r="BM213" s="138" t="s">
        <v>365</v>
      </c>
    </row>
    <row r="214" spans="2:65" s="1" customFormat="1" ht="21.75" customHeight="1">
      <c r="B214" s="32"/>
      <c r="C214" s="127" t="s">
        <v>366</v>
      </c>
      <c r="D214" s="127" t="s">
        <v>133</v>
      </c>
      <c r="E214" s="128" t="s">
        <v>367</v>
      </c>
      <c r="F214" s="129" t="s">
        <v>368</v>
      </c>
      <c r="G214" s="130" t="s">
        <v>330</v>
      </c>
      <c r="H214" s="131">
        <v>48</v>
      </c>
      <c r="I214" s="132"/>
      <c r="J214" s="133">
        <f t="shared" si="0"/>
        <v>0</v>
      </c>
      <c r="K214" s="129" t="s">
        <v>19</v>
      </c>
      <c r="L214" s="32"/>
      <c r="M214" s="134" t="s">
        <v>19</v>
      </c>
      <c r="N214" s="135" t="s">
        <v>43</v>
      </c>
      <c r="P214" s="136">
        <f t="shared" si="1"/>
        <v>0</v>
      </c>
      <c r="Q214" s="136">
        <v>0</v>
      </c>
      <c r="R214" s="136">
        <f t="shared" si="2"/>
        <v>0</v>
      </c>
      <c r="S214" s="136">
        <v>0</v>
      </c>
      <c r="T214" s="137">
        <f t="shared" si="3"/>
        <v>0</v>
      </c>
      <c r="AR214" s="138" t="s">
        <v>138</v>
      </c>
      <c r="AT214" s="138" t="s">
        <v>133</v>
      </c>
      <c r="AU214" s="138" t="s">
        <v>82</v>
      </c>
      <c r="AY214" s="17" t="s">
        <v>131</v>
      </c>
      <c r="BE214" s="139">
        <f t="shared" si="4"/>
        <v>0</v>
      </c>
      <c r="BF214" s="139">
        <f t="shared" si="5"/>
        <v>0</v>
      </c>
      <c r="BG214" s="139">
        <f t="shared" si="6"/>
        <v>0</v>
      </c>
      <c r="BH214" s="139">
        <f t="shared" si="7"/>
        <v>0</v>
      </c>
      <c r="BI214" s="139">
        <f t="shared" si="8"/>
        <v>0</v>
      </c>
      <c r="BJ214" s="17" t="s">
        <v>80</v>
      </c>
      <c r="BK214" s="139">
        <f t="shared" si="9"/>
        <v>0</v>
      </c>
      <c r="BL214" s="17" t="s">
        <v>138</v>
      </c>
      <c r="BM214" s="138" t="s">
        <v>369</v>
      </c>
    </row>
    <row r="215" spans="2:65" s="1" customFormat="1" ht="21.75" customHeight="1">
      <c r="B215" s="32"/>
      <c r="C215" s="127" t="s">
        <v>370</v>
      </c>
      <c r="D215" s="127" t="s">
        <v>133</v>
      </c>
      <c r="E215" s="128" t="s">
        <v>371</v>
      </c>
      <c r="F215" s="129" t="s">
        <v>372</v>
      </c>
      <c r="G215" s="130" t="s">
        <v>330</v>
      </c>
      <c r="H215" s="131">
        <v>48</v>
      </c>
      <c r="I215" s="132"/>
      <c r="J215" s="133">
        <f t="shared" si="0"/>
        <v>0</v>
      </c>
      <c r="K215" s="129" t="s">
        <v>19</v>
      </c>
      <c r="L215" s="32"/>
      <c r="M215" s="134" t="s">
        <v>19</v>
      </c>
      <c r="N215" s="135" t="s">
        <v>43</v>
      </c>
      <c r="P215" s="136">
        <f t="shared" si="1"/>
        <v>0</v>
      </c>
      <c r="Q215" s="136">
        <v>0</v>
      </c>
      <c r="R215" s="136">
        <f t="shared" si="2"/>
        <v>0</v>
      </c>
      <c r="S215" s="136">
        <v>0</v>
      </c>
      <c r="T215" s="137">
        <f t="shared" si="3"/>
        <v>0</v>
      </c>
      <c r="AR215" s="138" t="s">
        <v>138</v>
      </c>
      <c r="AT215" s="138" t="s">
        <v>133</v>
      </c>
      <c r="AU215" s="138" t="s">
        <v>82</v>
      </c>
      <c r="AY215" s="17" t="s">
        <v>131</v>
      </c>
      <c r="BE215" s="139">
        <f t="shared" si="4"/>
        <v>0</v>
      </c>
      <c r="BF215" s="139">
        <f t="shared" si="5"/>
        <v>0</v>
      </c>
      <c r="BG215" s="139">
        <f t="shared" si="6"/>
        <v>0</v>
      </c>
      <c r="BH215" s="139">
        <f t="shared" si="7"/>
        <v>0</v>
      </c>
      <c r="BI215" s="139">
        <f t="shared" si="8"/>
        <v>0</v>
      </c>
      <c r="BJ215" s="17" t="s">
        <v>80</v>
      </c>
      <c r="BK215" s="139">
        <f t="shared" si="9"/>
        <v>0</v>
      </c>
      <c r="BL215" s="17" t="s">
        <v>138</v>
      </c>
      <c r="BM215" s="138" t="s">
        <v>373</v>
      </c>
    </row>
    <row r="216" spans="2:65" s="1" customFormat="1" ht="16.5" customHeight="1">
      <c r="B216" s="32"/>
      <c r="C216" s="127" t="s">
        <v>374</v>
      </c>
      <c r="D216" s="127" t="s">
        <v>133</v>
      </c>
      <c r="E216" s="128" t="s">
        <v>375</v>
      </c>
      <c r="F216" s="129" t="s">
        <v>376</v>
      </c>
      <c r="G216" s="130" t="s">
        <v>330</v>
      </c>
      <c r="H216" s="131">
        <v>48</v>
      </c>
      <c r="I216" s="132"/>
      <c r="J216" s="133">
        <f t="shared" si="0"/>
        <v>0</v>
      </c>
      <c r="K216" s="129" t="s">
        <v>19</v>
      </c>
      <c r="L216" s="32"/>
      <c r="M216" s="134" t="s">
        <v>19</v>
      </c>
      <c r="N216" s="135" t="s">
        <v>43</v>
      </c>
      <c r="P216" s="136">
        <f t="shared" si="1"/>
        <v>0</v>
      </c>
      <c r="Q216" s="136">
        <v>0</v>
      </c>
      <c r="R216" s="136">
        <f t="shared" si="2"/>
        <v>0</v>
      </c>
      <c r="S216" s="136">
        <v>0</v>
      </c>
      <c r="T216" s="137">
        <f t="shared" si="3"/>
        <v>0</v>
      </c>
      <c r="AR216" s="138" t="s">
        <v>138</v>
      </c>
      <c r="AT216" s="138" t="s">
        <v>133</v>
      </c>
      <c r="AU216" s="138" t="s">
        <v>82</v>
      </c>
      <c r="AY216" s="17" t="s">
        <v>131</v>
      </c>
      <c r="BE216" s="139">
        <f t="shared" si="4"/>
        <v>0</v>
      </c>
      <c r="BF216" s="139">
        <f t="shared" si="5"/>
        <v>0</v>
      </c>
      <c r="BG216" s="139">
        <f t="shared" si="6"/>
        <v>0</v>
      </c>
      <c r="BH216" s="139">
        <f t="shared" si="7"/>
        <v>0</v>
      </c>
      <c r="BI216" s="139">
        <f t="shared" si="8"/>
        <v>0</v>
      </c>
      <c r="BJ216" s="17" t="s">
        <v>80</v>
      </c>
      <c r="BK216" s="139">
        <f t="shared" si="9"/>
        <v>0</v>
      </c>
      <c r="BL216" s="17" t="s">
        <v>138</v>
      </c>
      <c r="BM216" s="138" t="s">
        <v>377</v>
      </c>
    </row>
    <row r="217" spans="2:65" s="1" customFormat="1" ht="21.75" customHeight="1">
      <c r="B217" s="32"/>
      <c r="C217" s="127" t="s">
        <v>378</v>
      </c>
      <c r="D217" s="127" t="s">
        <v>133</v>
      </c>
      <c r="E217" s="128" t="s">
        <v>379</v>
      </c>
      <c r="F217" s="129" t="s">
        <v>380</v>
      </c>
      <c r="G217" s="130" t="s">
        <v>136</v>
      </c>
      <c r="H217" s="131">
        <v>16</v>
      </c>
      <c r="I217" s="132"/>
      <c r="J217" s="133">
        <f t="shared" si="0"/>
        <v>0</v>
      </c>
      <c r="K217" s="129" t="s">
        <v>19</v>
      </c>
      <c r="L217" s="32"/>
      <c r="M217" s="134" t="s">
        <v>19</v>
      </c>
      <c r="N217" s="135" t="s">
        <v>43</v>
      </c>
      <c r="P217" s="136">
        <f t="shared" si="1"/>
        <v>0</v>
      </c>
      <c r="Q217" s="136">
        <v>0</v>
      </c>
      <c r="R217" s="136">
        <f t="shared" si="2"/>
        <v>0</v>
      </c>
      <c r="S217" s="136">
        <v>0</v>
      </c>
      <c r="T217" s="137">
        <f t="shared" si="3"/>
        <v>0</v>
      </c>
      <c r="AR217" s="138" t="s">
        <v>138</v>
      </c>
      <c r="AT217" s="138" t="s">
        <v>133</v>
      </c>
      <c r="AU217" s="138" t="s">
        <v>82</v>
      </c>
      <c r="AY217" s="17" t="s">
        <v>131</v>
      </c>
      <c r="BE217" s="139">
        <f t="shared" si="4"/>
        <v>0</v>
      </c>
      <c r="BF217" s="139">
        <f t="shared" si="5"/>
        <v>0</v>
      </c>
      <c r="BG217" s="139">
        <f t="shared" si="6"/>
        <v>0</v>
      </c>
      <c r="BH217" s="139">
        <f t="shared" si="7"/>
        <v>0</v>
      </c>
      <c r="BI217" s="139">
        <f t="shared" si="8"/>
        <v>0</v>
      </c>
      <c r="BJ217" s="17" t="s">
        <v>80</v>
      </c>
      <c r="BK217" s="139">
        <f t="shared" si="9"/>
        <v>0</v>
      </c>
      <c r="BL217" s="17" t="s">
        <v>138</v>
      </c>
      <c r="BM217" s="138" t="s">
        <v>381</v>
      </c>
    </row>
    <row r="218" spans="2:65" s="1" customFormat="1" ht="16.5" customHeight="1">
      <c r="B218" s="32"/>
      <c r="C218" s="127" t="s">
        <v>382</v>
      </c>
      <c r="D218" s="127" t="s">
        <v>133</v>
      </c>
      <c r="E218" s="128" t="s">
        <v>383</v>
      </c>
      <c r="F218" s="129" t="s">
        <v>384</v>
      </c>
      <c r="G218" s="130" t="s">
        <v>136</v>
      </c>
      <c r="H218" s="131">
        <v>16</v>
      </c>
      <c r="I218" s="132"/>
      <c r="J218" s="133">
        <f t="shared" si="0"/>
        <v>0</v>
      </c>
      <c r="K218" s="129" t="s">
        <v>19</v>
      </c>
      <c r="L218" s="32"/>
      <c r="M218" s="134" t="s">
        <v>19</v>
      </c>
      <c r="N218" s="135" t="s">
        <v>43</v>
      </c>
      <c r="P218" s="136">
        <f t="shared" si="1"/>
        <v>0</v>
      </c>
      <c r="Q218" s="136">
        <v>0</v>
      </c>
      <c r="R218" s="136">
        <f t="shared" si="2"/>
        <v>0</v>
      </c>
      <c r="S218" s="136">
        <v>0</v>
      </c>
      <c r="T218" s="137">
        <f t="shared" si="3"/>
        <v>0</v>
      </c>
      <c r="AR218" s="138" t="s">
        <v>138</v>
      </c>
      <c r="AT218" s="138" t="s">
        <v>133</v>
      </c>
      <c r="AU218" s="138" t="s">
        <v>82</v>
      </c>
      <c r="AY218" s="17" t="s">
        <v>131</v>
      </c>
      <c r="BE218" s="139">
        <f t="shared" si="4"/>
        <v>0</v>
      </c>
      <c r="BF218" s="139">
        <f t="shared" si="5"/>
        <v>0</v>
      </c>
      <c r="BG218" s="139">
        <f t="shared" si="6"/>
        <v>0</v>
      </c>
      <c r="BH218" s="139">
        <f t="shared" si="7"/>
        <v>0</v>
      </c>
      <c r="BI218" s="139">
        <f t="shared" si="8"/>
        <v>0</v>
      </c>
      <c r="BJ218" s="17" t="s">
        <v>80</v>
      </c>
      <c r="BK218" s="139">
        <f t="shared" si="9"/>
        <v>0</v>
      </c>
      <c r="BL218" s="17" t="s">
        <v>138</v>
      </c>
      <c r="BM218" s="138" t="s">
        <v>385</v>
      </c>
    </row>
    <row r="219" spans="2:65" s="1" customFormat="1" ht="21.75" customHeight="1">
      <c r="B219" s="32"/>
      <c r="C219" s="127" t="s">
        <v>386</v>
      </c>
      <c r="D219" s="127" t="s">
        <v>133</v>
      </c>
      <c r="E219" s="128" t="s">
        <v>387</v>
      </c>
      <c r="F219" s="129" t="s">
        <v>388</v>
      </c>
      <c r="G219" s="130" t="s">
        <v>330</v>
      </c>
      <c r="H219" s="131">
        <v>16</v>
      </c>
      <c r="I219" s="132"/>
      <c r="J219" s="133">
        <f t="shared" si="0"/>
        <v>0</v>
      </c>
      <c r="K219" s="129" t="s">
        <v>19</v>
      </c>
      <c r="L219" s="32"/>
      <c r="M219" s="134" t="s">
        <v>19</v>
      </c>
      <c r="N219" s="135" t="s">
        <v>43</v>
      </c>
      <c r="P219" s="136">
        <f t="shared" si="1"/>
        <v>0</v>
      </c>
      <c r="Q219" s="136">
        <v>0</v>
      </c>
      <c r="R219" s="136">
        <f t="shared" si="2"/>
        <v>0</v>
      </c>
      <c r="S219" s="136">
        <v>0</v>
      </c>
      <c r="T219" s="137">
        <f t="shared" si="3"/>
        <v>0</v>
      </c>
      <c r="AR219" s="138" t="s">
        <v>138</v>
      </c>
      <c r="AT219" s="138" t="s">
        <v>133</v>
      </c>
      <c r="AU219" s="138" t="s">
        <v>82</v>
      </c>
      <c r="AY219" s="17" t="s">
        <v>131</v>
      </c>
      <c r="BE219" s="139">
        <f t="shared" si="4"/>
        <v>0</v>
      </c>
      <c r="BF219" s="139">
        <f t="shared" si="5"/>
        <v>0</v>
      </c>
      <c r="BG219" s="139">
        <f t="shared" si="6"/>
        <v>0</v>
      </c>
      <c r="BH219" s="139">
        <f t="shared" si="7"/>
        <v>0</v>
      </c>
      <c r="BI219" s="139">
        <f t="shared" si="8"/>
        <v>0</v>
      </c>
      <c r="BJ219" s="17" t="s">
        <v>80</v>
      </c>
      <c r="BK219" s="139">
        <f t="shared" si="9"/>
        <v>0</v>
      </c>
      <c r="BL219" s="17" t="s">
        <v>138</v>
      </c>
      <c r="BM219" s="138" t="s">
        <v>389</v>
      </c>
    </row>
    <row r="220" spans="2:65" s="1" customFormat="1" ht="16.5" customHeight="1">
      <c r="B220" s="32"/>
      <c r="C220" s="127" t="s">
        <v>390</v>
      </c>
      <c r="D220" s="127" t="s">
        <v>133</v>
      </c>
      <c r="E220" s="128" t="s">
        <v>391</v>
      </c>
      <c r="F220" s="129" t="s">
        <v>392</v>
      </c>
      <c r="G220" s="130" t="s">
        <v>204</v>
      </c>
      <c r="H220" s="131">
        <v>1.6</v>
      </c>
      <c r="I220" s="132"/>
      <c r="J220" s="133">
        <f t="shared" si="0"/>
        <v>0</v>
      </c>
      <c r="K220" s="129" t="s">
        <v>19</v>
      </c>
      <c r="L220" s="32"/>
      <c r="M220" s="134" t="s">
        <v>19</v>
      </c>
      <c r="N220" s="135" t="s">
        <v>43</v>
      </c>
      <c r="P220" s="136">
        <f t="shared" si="1"/>
        <v>0</v>
      </c>
      <c r="Q220" s="136">
        <v>0</v>
      </c>
      <c r="R220" s="136">
        <f t="shared" si="2"/>
        <v>0</v>
      </c>
      <c r="S220" s="136">
        <v>0</v>
      </c>
      <c r="T220" s="137">
        <f t="shared" si="3"/>
        <v>0</v>
      </c>
      <c r="AR220" s="138" t="s">
        <v>138</v>
      </c>
      <c r="AT220" s="138" t="s">
        <v>133</v>
      </c>
      <c r="AU220" s="138" t="s">
        <v>82</v>
      </c>
      <c r="AY220" s="17" t="s">
        <v>131</v>
      </c>
      <c r="BE220" s="139">
        <f t="shared" si="4"/>
        <v>0</v>
      </c>
      <c r="BF220" s="139">
        <f t="shared" si="5"/>
        <v>0</v>
      </c>
      <c r="BG220" s="139">
        <f t="shared" si="6"/>
        <v>0</v>
      </c>
      <c r="BH220" s="139">
        <f t="shared" si="7"/>
        <v>0</v>
      </c>
      <c r="BI220" s="139">
        <f t="shared" si="8"/>
        <v>0</v>
      </c>
      <c r="BJ220" s="17" t="s">
        <v>80</v>
      </c>
      <c r="BK220" s="139">
        <f t="shared" si="9"/>
        <v>0</v>
      </c>
      <c r="BL220" s="17" t="s">
        <v>138</v>
      </c>
      <c r="BM220" s="138" t="s">
        <v>393</v>
      </c>
    </row>
    <row r="221" spans="2:65" s="1" customFormat="1" ht="16.5" customHeight="1">
      <c r="B221" s="32"/>
      <c r="C221" s="127" t="s">
        <v>394</v>
      </c>
      <c r="D221" s="127" t="s">
        <v>133</v>
      </c>
      <c r="E221" s="128" t="s">
        <v>395</v>
      </c>
      <c r="F221" s="129" t="s">
        <v>396</v>
      </c>
      <c r="G221" s="130" t="s">
        <v>330</v>
      </c>
      <c r="H221" s="131">
        <v>16</v>
      </c>
      <c r="I221" s="132"/>
      <c r="J221" s="133">
        <f t="shared" si="0"/>
        <v>0</v>
      </c>
      <c r="K221" s="129" t="s">
        <v>19</v>
      </c>
      <c r="L221" s="32"/>
      <c r="M221" s="134" t="s">
        <v>19</v>
      </c>
      <c r="N221" s="135" t="s">
        <v>43</v>
      </c>
      <c r="P221" s="136">
        <f t="shared" si="1"/>
        <v>0</v>
      </c>
      <c r="Q221" s="136">
        <v>0</v>
      </c>
      <c r="R221" s="136">
        <f t="shared" si="2"/>
        <v>0</v>
      </c>
      <c r="S221" s="136">
        <v>0</v>
      </c>
      <c r="T221" s="137">
        <f t="shared" si="3"/>
        <v>0</v>
      </c>
      <c r="AR221" s="138" t="s">
        <v>138</v>
      </c>
      <c r="AT221" s="138" t="s">
        <v>133</v>
      </c>
      <c r="AU221" s="138" t="s">
        <v>82</v>
      </c>
      <c r="AY221" s="17" t="s">
        <v>131</v>
      </c>
      <c r="BE221" s="139">
        <f t="shared" si="4"/>
        <v>0</v>
      </c>
      <c r="BF221" s="139">
        <f t="shared" si="5"/>
        <v>0</v>
      </c>
      <c r="BG221" s="139">
        <f t="shared" si="6"/>
        <v>0</v>
      </c>
      <c r="BH221" s="139">
        <f t="shared" si="7"/>
        <v>0</v>
      </c>
      <c r="BI221" s="139">
        <f t="shared" si="8"/>
        <v>0</v>
      </c>
      <c r="BJ221" s="17" t="s">
        <v>80</v>
      </c>
      <c r="BK221" s="139">
        <f t="shared" si="9"/>
        <v>0</v>
      </c>
      <c r="BL221" s="17" t="s">
        <v>138</v>
      </c>
      <c r="BM221" s="138" t="s">
        <v>397</v>
      </c>
    </row>
    <row r="222" spans="2:65" s="1" customFormat="1" ht="16.5" customHeight="1">
      <c r="B222" s="32"/>
      <c r="C222" s="127" t="s">
        <v>398</v>
      </c>
      <c r="D222" s="127" t="s">
        <v>133</v>
      </c>
      <c r="E222" s="128" t="s">
        <v>399</v>
      </c>
      <c r="F222" s="129" t="s">
        <v>400</v>
      </c>
      <c r="G222" s="130" t="s">
        <v>330</v>
      </c>
      <c r="H222" s="131">
        <v>16</v>
      </c>
      <c r="I222" s="132"/>
      <c r="J222" s="133">
        <f t="shared" si="0"/>
        <v>0</v>
      </c>
      <c r="K222" s="129" t="s">
        <v>19</v>
      </c>
      <c r="L222" s="32"/>
      <c r="M222" s="134" t="s">
        <v>19</v>
      </c>
      <c r="N222" s="135" t="s">
        <v>43</v>
      </c>
      <c r="P222" s="136">
        <f t="shared" si="1"/>
        <v>0</v>
      </c>
      <c r="Q222" s="136">
        <v>0</v>
      </c>
      <c r="R222" s="136">
        <f t="shared" si="2"/>
        <v>0</v>
      </c>
      <c r="S222" s="136">
        <v>0</v>
      </c>
      <c r="T222" s="137">
        <f t="shared" si="3"/>
        <v>0</v>
      </c>
      <c r="AR222" s="138" t="s">
        <v>138</v>
      </c>
      <c r="AT222" s="138" t="s">
        <v>133</v>
      </c>
      <c r="AU222" s="138" t="s">
        <v>82</v>
      </c>
      <c r="AY222" s="17" t="s">
        <v>131</v>
      </c>
      <c r="BE222" s="139">
        <f t="shared" si="4"/>
        <v>0</v>
      </c>
      <c r="BF222" s="139">
        <f t="shared" si="5"/>
        <v>0</v>
      </c>
      <c r="BG222" s="139">
        <f t="shared" si="6"/>
        <v>0</v>
      </c>
      <c r="BH222" s="139">
        <f t="shared" si="7"/>
        <v>0</v>
      </c>
      <c r="BI222" s="139">
        <f t="shared" si="8"/>
        <v>0</v>
      </c>
      <c r="BJ222" s="17" t="s">
        <v>80</v>
      </c>
      <c r="BK222" s="139">
        <f t="shared" si="9"/>
        <v>0</v>
      </c>
      <c r="BL222" s="17" t="s">
        <v>138</v>
      </c>
      <c r="BM222" s="138" t="s">
        <v>401</v>
      </c>
    </row>
    <row r="223" spans="2:65" s="1" customFormat="1" ht="16.5" customHeight="1">
      <c r="B223" s="32"/>
      <c r="C223" s="127" t="s">
        <v>402</v>
      </c>
      <c r="D223" s="127" t="s">
        <v>133</v>
      </c>
      <c r="E223" s="128" t="s">
        <v>403</v>
      </c>
      <c r="F223" s="129" t="s">
        <v>404</v>
      </c>
      <c r="G223" s="130" t="s">
        <v>267</v>
      </c>
      <c r="H223" s="131">
        <v>14.401</v>
      </c>
      <c r="I223" s="132"/>
      <c r="J223" s="133">
        <f t="shared" si="0"/>
        <v>0</v>
      </c>
      <c r="K223" s="129" t="s">
        <v>19</v>
      </c>
      <c r="L223" s="32"/>
      <c r="M223" s="134" t="s">
        <v>19</v>
      </c>
      <c r="N223" s="135" t="s">
        <v>43</v>
      </c>
      <c r="P223" s="136">
        <f t="shared" si="1"/>
        <v>0</v>
      </c>
      <c r="Q223" s="136">
        <v>0</v>
      </c>
      <c r="R223" s="136">
        <f t="shared" si="2"/>
        <v>0</v>
      </c>
      <c r="S223" s="136">
        <v>0</v>
      </c>
      <c r="T223" s="137">
        <f t="shared" si="3"/>
        <v>0</v>
      </c>
      <c r="AR223" s="138" t="s">
        <v>138</v>
      </c>
      <c r="AT223" s="138" t="s">
        <v>133</v>
      </c>
      <c r="AU223" s="138" t="s">
        <v>82</v>
      </c>
      <c r="AY223" s="17" t="s">
        <v>131</v>
      </c>
      <c r="BE223" s="139">
        <f t="shared" si="4"/>
        <v>0</v>
      </c>
      <c r="BF223" s="139">
        <f t="shared" si="5"/>
        <v>0</v>
      </c>
      <c r="BG223" s="139">
        <f t="shared" si="6"/>
        <v>0</v>
      </c>
      <c r="BH223" s="139">
        <f t="shared" si="7"/>
        <v>0</v>
      </c>
      <c r="BI223" s="139">
        <f t="shared" si="8"/>
        <v>0</v>
      </c>
      <c r="BJ223" s="17" t="s">
        <v>80</v>
      </c>
      <c r="BK223" s="139">
        <f t="shared" si="9"/>
        <v>0</v>
      </c>
      <c r="BL223" s="17" t="s">
        <v>138</v>
      </c>
      <c r="BM223" s="138" t="s">
        <v>405</v>
      </c>
    </row>
    <row r="224" spans="2:65" s="11" customFormat="1" ht="22.8" customHeight="1">
      <c r="B224" s="115"/>
      <c r="D224" s="116" t="s">
        <v>71</v>
      </c>
      <c r="E224" s="125" t="s">
        <v>82</v>
      </c>
      <c r="F224" s="125" t="s">
        <v>406</v>
      </c>
      <c r="I224" s="118"/>
      <c r="J224" s="126">
        <f>BK224</f>
        <v>0</v>
      </c>
      <c r="L224" s="115"/>
      <c r="M224" s="120"/>
      <c r="P224" s="121">
        <f>SUM(P225:P230)</f>
        <v>0</v>
      </c>
      <c r="R224" s="121">
        <f>SUM(R225:R230)</f>
        <v>79.805657359999998</v>
      </c>
      <c r="T224" s="122">
        <f>SUM(T225:T230)</f>
        <v>0</v>
      </c>
      <c r="AR224" s="116" t="s">
        <v>80</v>
      </c>
      <c r="AT224" s="123" t="s">
        <v>71</v>
      </c>
      <c r="AU224" s="123" t="s">
        <v>80</v>
      </c>
      <c r="AY224" s="116" t="s">
        <v>131</v>
      </c>
      <c r="BK224" s="124">
        <f>SUM(BK225:BK230)</f>
        <v>0</v>
      </c>
    </row>
    <row r="225" spans="2:65" s="1" customFormat="1" ht="33" customHeight="1">
      <c r="B225" s="32"/>
      <c r="C225" s="127" t="s">
        <v>407</v>
      </c>
      <c r="D225" s="127" t="s">
        <v>133</v>
      </c>
      <c r="E225" s="128" t="s">
        <v>408</v>
      </c>
      <c r="F225" s="129" t="s">
        <v>409</v>
      </c>
      <c r="G225" s="130" t="s">
        <v>187</v>
      </c>
      <c r="H225" s="131">
        <v>362</v>
      </c>
      <c r="I225" s="132"/>
      <c r="J225" s="133">
        <f>ROUND(I225*H225,2)</f>
        <v>0</v>
      </c>
      <c r="K225" s="129" t="s">
        <v>137</v>
      </c>
      <c r="L225" s="32"/>
      <c r="M225" s="134" t="s">
        <v>19</v>
      </c>
      <c r="N225" s="135" t="s">
        <v>43</v>
      </c>
      <c r="P225" s="136">
        <f>O225*H225</f>
        <v>0</v>
      </c>
      <c r="Q225" s="136">
        <v>0.20477000000000001</v>
      </c>
      <c r="R225" s="136">
        <f>Q225*H225</f>
        <v>74.126739999999998</v>
      </c>
      <c r="S225" s="136">
        <v>0</v>
      </c>
      <c r="T225" s="137">
        <f>S225*H225</f>
        <v>0</v>
      </c>
      <c r="AR225" s="138" t="s">
        <v>138</v>
      </c>
      <c r="AT225" s="138" t="s">
        <v>133</v>
      </c>
      <c r="AU225" s="138" t="s">
        <v>82</v>
      </c>
      <c r="AY225" s="17" t="s">
        <v>131</v>
      </c>
      <c r="BE225" s="139">
        <f>IF(N225="základní",J225,0)</f>
        <v>0</v>
      </c>
      <c r="BF225" s="139">
        <f>IF(N225="snížená",J225,0)</f>
        <v>0</v>
      </c>
      <c r="BG225" s="139">
        <f>IF(N225="zákl. přenesená",J225,0)</f>
        <v>0</v>
      </c>
      <c r="BH225" s="139">
        <f>IF(N225="sníž. přenesená",J225,0)</f>
        <v>0</v>
      </c>
      <c r="BI225" s="139">
        <f>IF(N225="nulová",J225,0)</f>
        <v>0</v>
      </c>
      <c r="BJ225" s="17" t="s">
        <v>80</v>
      </c>
      <c r="BK225" s="139">
        <f>ROUND(I225*H225,2)</f>
        <v>0</v>
      </c>
      <c r="BL225" s="17" t="s">
        <v>138</v>
      </c>
      <c r="BM225" s="138" t="s">
        <v>410</v>
      </c>
    </row>
    <row r="226" spans="2:65" s="1" customFormat="1" ht="10.15">
      <c r="B226" s="32"/>
      <c r="D226" s="140" t="s">
        <v>140</v>
      </c>
      <c r="F226" s="141" t="s">
        <v>411</v>
      </c>
      <c r="I226" s="142"/>
      <c r="L226" s="32"/>
      <c r="M226" s="143"/>
      <c r="T226" s="53"/>
      <c r="AT226" s="17" t="s">
        <v>140</v>
      </c>
      <c r="AU226" s="17" t="s">
        <v>82</v>
      </c>
    </row>
    <row r="227" spans="2:65" s="1" customFormat="1" ht="16.5" customHeight="1">
      <c r="B227" s="32"/>
      <c r="C227" s="127" t="s">
        <v>173</v>
      </c>
      <c r="D227" s="127" t="s">
        <v>133</v>
      </c>
      <c r="E227" s="128" t="s">
        <v>412</v>
      </c>
      <c r="F227" s="129" t="s">
        <v>413</v>
      </c>
      <c r="G227" s="130" t="s">
        <v>204</v>
      </c>
      <c r="H227" s="131">
        <v>2.468</v>
      </c>
      <c r="I227" s="132"/>
      <c r="J227" s="133">
        <f>ROUND(I227*H227,2)</f>
        <v>0</v>
      </c>
      <c r="K227" s="129" t="s">
        <v>137</v>
      </c>
      <c r="L227" s="32"/>
      <c r="M227" s="134" t="s">
        <v>19</v>
      </c>
      <c r="N227" s="135" t="s">
        <v>43</v>
      </c>
      <c r="P227" s="136">
        <f>O227*H227</f>
        <v>0</v>
      </c>
      <c r="Q227" s="136">
        <v>2.3010199999999998</v>
      </c>
      <c r="R227" s="136">
        <f>Q227*H227</f>
        <v>5.6789173599999998</v>
      </c>
      <c r="S227" s="136">
        <v>0</v>
      </c>
      <c r="T227" s="137">
        <f>S227*H227</f>
        <v>0</v>
      </c>
      <c r="AR227" s="138" t="s">
        <v>138</v>
      </c>
      <c r="AT227" s="138" t="s">
        <v>133</v>
      </c>
      <c r="AU227" s="138" t="s">
        <v>82</v>
      </c>
      <c r="AY227" s="17" t="s">
        <v>131</v>
      </c>
      <c r="BE227" s="139">
        <f>IF(N227="základní",J227,0)</f>
        <v>0</v>
      </c>
      <c r="BF227" s="139">
        <f>IF(N227="snížená",J227,0)</f>
        <v>0</v>
      </c>
      <c r="BG227" s="139">
        <f>IF(N227="zákl. přenesená",J227,0)</f>
        <v>0</v>
      </c>
      <c r="BH227" s="139">
        <f>IF(N227="sníž. přenesená",J227,0)</f>
        <v>0</v>
      </c>
      <c r="BI227" s="139">
        <f>IF(N227="nulová",J227,0)</f>
        <v>0</v>
      </c>
      <c r="BJ227" s="17" t="s">
        <v>80</v>
      </c>
      <c r="BK227" s="139">
        <f>ROUND(I227*H227,2)</f>
        <v>0</v>
      </c>
      <c r="BL227" s="17" t="s">
        <v>138</v>
      </c>
      <c r="BM227" s="138" t="s">
        <v>414</v>
      </c>
    </row>
    <row r="228" spans="2:65" s="1" customFormat="1" ht="10.15">
      <c r="B228" s="32"/>
      <c r="D228" s="140" t="s">
        <v>140</v>
      </c>
      <c r="F228" s="141" t="s">
        <v>415</v>
      </c>
      <c r="I228" s="142"/>
      <c r="L228" s="32"/>
      <c r="M228" s="143"/>
      <c r="T228" s="53"/>
      <c r="AT228" s="17" t="s">
        <v>140</v>
      </c>
      <c r="AU228" s="17" t="s">
        <v>82</v>
      </c>
    </row>
    <row r="229" spans="2:65" s="12" customFormat="1" ht="10.15">
      <c r="B229" s="144"/>
      <c r="D229" s="145" t="s">
        <v>142</v>
      </c>
      <c r="E229" s="146" t="s">
        <v>19</v>
      </c>
      <c r="F229" s="147" t="s">
        <v>416</v>
      </c>
      <c r="H229" s="146" t="s">
        <v>19</v>
      </c>
      <c r="I229" s="148"/>
      <c r="L229" s="144"/>
      <c r="M229" s="149"/>
      <c r="T229" s="150"/>
      <c r="AT229" s="146" t="s">
        <v>142</v>
      </c>
      <c r="AU229" s="146" t="s">
        <v>82</v>
      </c>
      <c r="AV229" s="12" t="s">
        <v>80</v>
      </c>
      <c r="AW229" s="12" t="s">
        <v>33</v>
      </c>
      <c r="AX229" s="12" t="s">
        <v>72</v>
      </c>
      <c r="AY229" s="146" t="s">
        <v>131</v>
      </c>
    </row>
    <row r="230" spans="2:65" s="13" customFormat="1" ht="10.15">
      <c r="B230" s="151"/>
      <c r="D230" s="145" t="s">
        <v>142</v>
      </c>
      <c r="E230" s="152" t="s">
        <v>19</v>
      </c>
      <c r="F230" s="153" t="s">
        <v>417</v>
      </c>
      <c r="H230" s="154">
        <v>2.468</v>
      </c>
      <c r="I230" s="155"/>
      <c r="L230" s="151"/>
      <c r="M230" s="156"/>
      <c r="T230" s="157"/>
      <c r="AT230" s="152" t="s">
        <v>142</v>
      </c>
      <c r="AU230" s="152" t="s">
        <v>82</v>
      </c>
      <c r="AV230" s="13" t="s">
        <v>82</v>
      </c>
      <c r="AW230" s="13" t="s">
        <v>33</v>
      </c>
      <c r="AX230" s="13" t="s">
        <v>80</v>
      </c>
      <c r="AY230" s="152" t="s">
        <v>131</v>
      </c>
    </row>
    <row r="231" spans="2:65" s="11" customFormat="1" ht="22.8" customHeight="1">
      <c r="B231" s="115"/>
      <c r="D231" s="116" t="s">
        <v>71</v>
      </c>
      <c r="E231" s="125" t="s">
        <v>160</v>
      </c>
      <c r="F231" s="125" t="s">
        <v>418</v>
      </c>
      <c r="I231" s="118"/>
      <c r="J231" s="126">
        <f>BK231</f>
        <v>0</v>
      </c>
      <c r="L231" s="115"/>
      <c r="M231" s="120"/>
      <c r="P231" s="121">
        <f>SUM(P232:P318)</f>
        <v>0</v>
      </c>
      <c r="R231" s="121">
        <f>SUM(R232:R318)</f>
        <v>512.93443100000002</v>
      </c>
      <c r="T231" s="122">
        <f>SUM(T232:T318)</f>
        <v>0</v>
      </c>
      <c r="AR231" s="116" t="s">
        <v>80</v>
      </c>
      <c r="AT231" s="123" t="s">
        <v>71</v>
      </c>
      <c r="AU231" s="123" t="s">
        <v>80</v>
      </c>
      <c r="AY231" s="116" t="s">
        <v>131</v>
      </c>
      <c r="BK231" s="124">
        <f>SUM(BK232:BK318)</f>
        <v>0</v>
      </c>
    </row>
    <row r="232" spans="2:65" s="1" customFormat="1" ht="37.799999999999997" customHeight="1">
      <c r="B232" s="32"/>
      <c r="C232" s="127" t="s">
        <v>419</v>
      </c>
      <c r="D232" s="127" t="s">
        <v>133</v>
      </c>
      <c r="E232" s="128" t="s">
        <v>420</v>
      </c>
      <c r="F232" s="129" t="s">
        <v>421</v>
      </c>
      <c r="G232" s="130" t="s">
        <v>136</v>
      </c>
      <c r="H232" s="131">
        <v>1801</v>
      </c>
      <c r="I232" s="132"/>
      <c r="J232" s="133">
        <f>ROUND(I232*H232,2)</f>
        <v>0</v>
      </c>
      <c r="K232" s="129" t="s">
        <v>137</v>
      </c>
      <c r="L232" s="32"/>
      <c r="M232" s="134" t="s">
        <v>19</v>
      </c>
      <c r="N232" s="135" t="s">
        <v>43</v>
      </c>
      <c r="P232" s="136">
        <f>O232*H232</f>
        <v>0</v>
      </c>
      <c r="Q232" s="136">
        <v>0</v>
      </c>
      <c r="R232" s="136">
        <f>Q232*H232</f>
        <v>0</v>
      </c>
      <c r="S232" s="136">
        <v>0</v>
      </c>
      <c r="T232" s="137">
        <f>S232*H232</f>
        <v>0</v>
      </c>
      <c r="AR232" s="138" t="s">
        <v>138</v>
      </c>
      <c r="AT232" s="138" t="s">
        <v>133</v>
      </c>
      <c r="AU232" s="138" t="s">
        <v>82</v>
      </c>
      <c r="AY232" s="17" t="s">
        <v>131</v>
      </c>
      <c r="BE232" s="139">
        <f>IF(N232="základní",J232,0)</f>
        <v>0</v>
      </c>
      <c r="BF232" s="139">
        <f>IF(N232="snížená",J232,0)</f>
        <v>0</v>
      </c>
      <c r="BG232" s="139">
        <f>IF(N232="zákl. přenesená",J232,0)</f>
        <v>0</v>
      </c>
      <c r="BH232" s="139">
        <f>IF(N232="sníž. přenesená",J232,0)</f>
        <v>0</v>
      </c>
      <c r="BI232" s="139">
        <f>IF(N232="nulová",J232,0)</f>
        <v>0</v>
      </c>
      <c r="BJ232" s="17" t="s">
        <v>80</v>
      </c>
      <c r="BK232" s="139">
        <f>ROUND(I232*H232,2)</f>
        <v>0</v>
      </c>
      <c r="BL232" s="17" t="s">
        <v>138</v>
      </c>
      <c r="BM232" s="138" t="s">
        <v>422</v>
      </c>
    </row>
    <row r="233" spans="2:65" s="1" customFormat="1" ht="10.15">
      <c r="B233" s="32"/>
      <c r="D233" s="140" t="s">
        <v>140</v>
      </c>
      <c r="F233" s="141" t="s">
        <v>423</v>
      </c>
      <c r="I233" s="142"/>
      <c r="L233" s="32"/>
      <c r="M233" s="143"/>
      <c r="T233" s="53"/>
      <c r="AT233" s="17" t="s">
        <v>140</v>
      </c>
      <c r="AU233" s="17" t="s">
        <v>82</v>
      </c>
    </row>
    <row r="234" spans="2:65" s="12" customFormat="1" ht="10.15">
      <c r="B234" s="144"/>
      <c r="D234" s="145" t="s">
        <v>142</v>
      </c>
      <c r="E234" s="146" t="s">
        <v>19</v>
      </c>
      <c r="F234" s="147" t="s">
        <v>424</v>
      </c>
      <c r="H234" s="146" t="s">
        <v>19</v>
      </c>
      <c r="I234" s="148"/>
      <c r="L234" s="144"/>
      <c r="M234" s="149"/>
      <c r="T234" s="150"/>
      <c r="AT234" s="146" t="s">
        <v>142</v>
      </c>
      <c r="AU234" s="146" t="s">
        <v>82</v>
      </c>
      <c r="AV234" s="12" t="s">
        <v>80</v>
      </c>
      <c r="AW234" s="12" t="s">
        <v>33</v>
      </c>
      <c r="AX234" s="12" t="s">
        <v>72</v>
      </c>
      <c r="AY234" s="146" t="s">
        <v>131</v>
      </c>
    </row>
    <row r="235" spans="2:65" s="13" customFormat="1" ht="10.15">
      <c r="B235" s="151"/>
      <c r="D235" s="145" t="s">
        <v>142</v>
      </c>
      <c r="E235" s="152" t="s">
        <v>19</v>
      </c>
      <c r="F235" s="153" t="s">
        <v>425</v>
      </c>
      <c r="H235" s="154">
        <v>1801</v>
      </c>
      <c r="I235" s="155"/>
      <c r="L235" s="151"/>
      <c r="M235" s="156"/>
      <c r="T235" s="157"/>
      <c r="AT235" s="152" t="s">
        <v>142</v>
      </c>
      <c r="AU235" s="152" t="s">
        <v>82</v>
      </c>
      <c r="AV235" s="13" t="s">
        <v>82</v>
      </c>
      <c r="AW235" s="13" t="s">
        <v>33</v>
      </c>
      <c r="AX235" s="13" t="s">
        <v>80</v>
      </c>
      <c r="AY235" s="152" t="s">
        <v>131</v>
      </c>
    </row>
    <row r="236" spans="2:65" s="1" customFormat="1" ht="16.5" customHeight="1">
      <c r="B236" s="32"/>
      <c r="C236" s="165" t="s">
        <v>426</v>
      </c>
      <c r="D236" s="165" t="s">
        <v>284</v>
      </c>
      <c r="E236" s="166" t="s">
        <v>427</v>
      </c>
      <c r="F236" s="167" t="s">
        <v>428</v>
      </c>
      <c r="G236" s="168" t="s">
        <v>267</v>
      </c>
      <c r="H236" s="169">
        <v>75.641999999999996</v>
      </c>
      <c r="I236" s="170"/>
      <c r="J236" s="171">
        <f>ROUND(I236*H236,2)</f>
        <v>0</v>
      </c>
      <c r="K236" s="167" t="s">
        <v>137</v>
      </c>
      <c r="L236" s="172"/>
      <c r="M236" s="173" t="s">
        <v>19</v>
      </c>
      <c r="N236" s="174" t="s">
        <v>43</v>
      </c>
      <c r="P236" s="136">
        <f>O236*H236</f>
        <v>0</v>
      </c>
      <c r="Q236" s="136">
        <v>1</v>
      </c>
      <c r="R236" s="136">
        <f>Q236*H236</f>
        <v>75.641999999999996</v>
      </c>
      <c r="S236" s="136">
        <v>0</v>
      </c>
      <c r="T236" s="137">
        <f>S236*H236</f>
        <v>0</v>
      </c>
      <c r="AR236" s="138" t="s">
        <v>179</v>
      </c>
      <c r="AT236" s="138" t="s">
        <v>284</v>
      </c>
      <c r="AU236" s="138" t="s">
        <v>82</v>
      </c>
      <c r="AY236" s="17" t="s">
        <v>131</v>
      </c>
      <c r="BE236" s="139">
        <f>IF(N236="základní",J236,0)</f>
        <v>0</v>
      </c>
      <c r="BF236" s="139">
        <f>IF(N236="snížená",J236,0)</f>
        <v>0</v>
      </c>
      <c r="BG236" s="139">
        <f>IF(N236="zákl. přenesená",J236,0)</f>
        <v>0</v>
      </c>
      <c r="BH236" s="139">
        <f>IF(N236="sníž. přenesená",J236,0)</f>
        <v>0</v>
      </c>
      <c r="BI236" s="139">
        <f>IF(N236="nulová",J236,0)</f>
        <v>0</v>
      </c>
      <c r="BJ236" s="17" t="s">
        <v>80</v>
      </c>
      <c r="BK236" s="139">
        <f>ROUND(I236*H236,2)</f>
        <v>0</v>
      </c>
      <c r="BL236" s="17" t="s">
        <v>138</v>
      </c>
      <c r="BM236" s="138" t="s">
        <v>429</v>
      </c>
    </row>
    <row r="237" spans="2:65" s="12" customFormat="1" ht="10.15">
      <c r="B237" s="144"/>
      <c r="D237" s="145" t="s">
        <v>142</v>
      </c>
      <c r="E237" s="146" t="s">
        <v>19</v>
      </c>
      <c r="F237" s="147" t="s">
        <v>430</v>
      </c>
      <c r="H237" s="146" t="s">
        <v>19</v>
      </c>
      <c r="I237" s="148"/>
      <c r="L237" s="144"/>
      <c r="M237" s="149"/>
      <c r="T237" s="150"/>
      <c r="AT237" s="146" t="s">
        <v>142</v>
      </c>
      <c r="AU237" s="146" t="s">
        <v>82</v>
      </c>
      <c r="AV237" s="12" t="s">
        <v>80</v>
      </c>
      <c r="AW237" s="12" t="s">
        <v>33</v>
      </c>
      <c r="AX237" s="12" t="s">
        <v>72</v>
      </c>
      <c r="AY237" s="146" t="s">
        <v>131</v>
      </c>
    </row>
    <row r="238" spans="2:65" s="13" customFormat="1" ht="10.15">
      <c r="B238" s="151"/>
      <c r="D238" s="145" t="s">
        <v>142</v>
      </c>
      <c r="E238" s="152" t="s">
        <v>19</v>
      </c>
      <c r="F238" s="153" t="s">
        <v>431</v>
      </c>
      <c r="H238" s="154">
        <v>75.641999999999996</v>
      </c>
      <c r="I238" s="155"/>
      <c r="L238" s="151"/>
      <c r="M238" s="156"/>
      <c r="T238" s="157"/>
      <c r="AT238" s="152" t="s">
        <v>142</v>
      </c>
      <c r="AU238" s="152" t="s">
        <v>82</v>
      </c>
      <c r="AV238" s="13" t="s">
        <v>82</v>
      </c>
      <c r="AW238" s="13" t="s">
        <v>33</v>
      </c>
      <c r="AX238" s="13" t="s">
        <v>80</v>
      </c>
      <c r="AY238" s="152" t="s">
        <v>131</v>
      </c>
    </row>
    <row r="239" spans="2:65" s="1" customFormat="1" ht="16.5" customHeight="1">
      <c r="B239" s="32"/>
      <c r="C239" s="165" t="s">
        <v>432</v>
      </c>
      <c r="D239" s="165" t="s">
        <v>284</v>
      </c>
      <c r="E239" s="166" t="s">
        <v>433</v>
      </c>
      <c r="F239" s="167" t="s">
        <v>434</v>
      </c>
      <c r="G239" s="168" t="s">
        <v>267</v>
      </c>
      <c r="H239" s="169">
        <v>1.2609999999999999</v>
      </c>
      <c r="I239" s="170"/>
      <c r="J239" s="171">
        <f>ROUND(I239*H239,2)</f>
        <v>0</v>
      </c>
      <c r="K239" s="167" t="s">
        <v>137</v>
      </c>
      <c r="L239" s="172"/>
      <c r="M239" s="173" t="s">
        <v>19</v>
      </c>
      <c r="N239" s="174" t="s">
        <v>43</v>
      </c>
      <c r="P239" s="136">
        <f>O239*H239</f>
        <v>0</v>
      </c>
      <c r="Q239" s="136">
        <v>1</v>
      </c>
      <c r="R239" s="136">
        <f>Q239*H239</f>
        <v>1.2609999999999999</v>
      </c>
      <c r="S239" s="136">
        <v>0</v>
      </c>
      <c r="T239" s="137">
        <f>S239*H239</f>
        <v>0</v>
      </c>
      <c r="AR239" s="138" t="s">
        <v>179</v>
      </c>
      <c r="AT239" s="138" t="s">
        <v>284</v>
      </c>
      <c r="AU239" s="138" t="s">
        <v>82</v>
      </c>
      <c r="AY239" s="17" t="s">
        <v>131</v>
      </c>
      <c r="BE239" s="139">
        <f>IF(N239="základní",J239,0)</f>
        <v>0</v>
      </c>
      <c r="BF239" s="139">
        <f>IF(N239="snížená",J239,0)</f>
        <v>0</v>
      </c>
      <c r="BG239" s="139">
        <f>IF(N239="zákl. přenesená",J239,0)</f>
        <v>0</v>
      </c>
      <c r="BH239" s="139">
        <f>IF(N239="sníž. přenesená",J239,0)</f>
        <v>0</v>
      </c>
      <c r="BI239" s="139">
        <f>IF(N239="nulová",J239,0)</f>
        <v>0</v>
      </c>
      <c r="BJ239" s="17" t="s">
        <v>80</v>
      </c>
      <c r="BK239" s="139">
        <f>ROUND(I239*H239,2)</f>
        <v>0</v>
      </c>
      <c r="BL239" s="17" t="s">
        <v>138</v>
      </c>
      <c r="BM239" s="138" t="s">
        <v>435</v>
      </c>
    </row>
    <row r="240" spans="2:65" s="12" customFormat="1" ht="10.15">
      <c r="B240" s="144"/>
      <c r="D240" s="145" t="s">
        <v>142</v>
      </c>
      <c r="E240" s="146" t="s">
        <v>19</v>
      </c>
      <c r="F240" s="147" t="s">
        <v>436</v>
      </c>
      <c r="H240" s="146" t="s">
        <v>19</v>
      </c>
      <c r="I240" s="148"/>
      <c r="L240" s="144"/>
      <c r="M240" s="149"/>
      <c r="T240" s="150"/>
      <c r="AT240" s="146" t="s">
        <v>142</v>
      </c>
      <c r="AU240" s="146" t="s">
        <v>82</v>
      </c>
      <c r="AV240" s="12" t="s">
        <v>80</v>
      </c>
      <c r="AW240" s="12" t="s">
        <v>33</v>
      </c>
      <c r="AX240" s="12" t="s">
        <v>72</v>
      </c>
      <c r="AY240" s="146" t="s">
        <v>131</v>
      </c>
    </row>
    <row r="241" spans="2:65" s="13" customFormat="1" ht="10.15">
      <c r="B241" s="151"/>
      <c r="D241" s="145" t="s">
        <v>142</v>
      </c>
      <c r="E241" s="152" t="s">
        <v>19</v>
      </c>
      <c r="F241" s="153" t="s">
        <v>437</v>
      </c>
      <c r="H241" s="154">
        <v>1.2609999999999999</v>
      </c>
      <c r="I241" s="155"/>
      <c r="L241" s="151"/>
      <c r="M241" s="156"/>
      <c r="T241" s="157"/>
      <c r="AT241" s="152" t="s">
        <v>142</v>
      </c>
      <c r="AU241" s="152" t="s">
        <v>82</v>
      </c>
      <c r="AV241" s="13" t="s">
        <v>82</v>
      </c>
      <c r="AW241" s="13" t="s">
        <v>33</v>
      </c>
      <c r="AX241" s="13" t="s">
        <v>80</v>
      </c>
      <c r="AY241" s="152" t="s">
        <v>131</v>
      </c>
    </row>
    <row r="242" spans="2:65" s="1" customFormat="1" ht="21.75" customHeight="1">
      <c r="B242" s="32"/>
      <c r="C242" s="127" t="s">
        <v>438</v>
      </c>
      <c r="D242" s="127" t="s">
        <v>133</v>
      </c>
      <c r="E242" s="128" t="s">
        <v>439</v>
      </c>
      <c r="F242" s="129" t="s">
        <v>440</v>
      </c>
      <c r="G242" s="130" t="s">
        <v>136</v>
      </c>
      <c r="H242" s="131">
        <v>1410.5</v>
      </c>
      <c r="I242" s="132"/>
      <c r="J242" s="133">
        <f>ROUND(I242*H242,2)</f>
        <v>0</v>
      </c>
      <c r="K242" s="129" t="s">
        <v>137</v>
      </c>
      <c r="L242" s="32"/>
      <c r="M242" s="134" t="s">
        <v>19</v>
      </c>
      <c r="N242" s="135" t="s">
        <v>43</v>
      </c>
      <c r="P242" s="136">
        <f>O242*H242</f>
        <v>0</v>
      </c>
      <c r="Q242" s="136">
        <v>0</v>
      </c>
      <c r="R242" s="136">
        <f>Q242*H242</f>
        <v>0</v>
      </c>
      <c r="S242" s="136">
        <v>0</v>
      </c>
      <c r="T242" s="137">
        <f>S242*H242</f>
        <v>0</v>
      </c>
      <c r="AR242" s="138" t="s">
        <v>138</v>
      </c>
      <c r="AT242" s="138" t="s">
        <v>133</v>
      </c>
      <c r="AU242" s="138" t="s">
        <v>82</v>
      </c>
      <c r="AY242" s="17" t="s">
        <v>131</v>
      </c>
      <c r="BE242" s="139">
        <f>IF(N242="základní",J242,0)</f>
        <v>0</v>
      </c>
      <c r="BF242" s="139">
        <f>IF(N242="snížená",J242,0)</f>
        <v>0</v>
      </c>
      <c r="BG242" s="139">
        <f>IF(N242="zákl. přenesená",J242,0)</f>
        <v>0</v>
      </c>
      <c r="BH242" s="139">
        <f>IF(N242="sníž. přenesená",J242,0)</f>
        <v>0</v>
      </c>
      <c r="BI242" s="139">
        <f>IF(N242="nulová",J242,0)</f>
        <v>0</v>
      </c>
      <c r="BJ242" s="17" t="s">
        <v>80</v>
      </c>
      <c r="BK242" s="139">
        <f>ROUND(I242*H242,2)</f>
        <v>0</v>
      </c>
      <c r="BL242" s="17" t="s">
        <v>138</v>
      </c>
      <c r="BM242" s="138" t="s">
        <v>441</v>
      </c>
    </row>
    <row r="243" spans="2:65" s="1" customFormat="1" ht="10.15">
      <c r="B243" s="32"/>
      <c r="D243" s="140" t="s">
        <v>140</v>
      </c>
      <c r="F243" s="141" t="s">
        <v>442</v>
      </c>
      <c r="I243" s="142"/>
      <c r="L243" s="32"/>
      <c r="M243" s="143"/>
      <c r="T243" s="53"/>
      <c r="AT243" s="17" t="s">
        <v>140</v>
      </c>
      <c r="AU243" s="17" t="s">
        <v>82</v>
      </c>
    </row>
    <row r="244" spans="2:65" s="12" customFormat="1" ht="10.15">
      <c r="B244" s="144"/>
      <c r="D244" s="145" t="s">
        <v>142</v>
      </c>
      <c r="E244" s="146" t="s">
        <v>19</v>
      </c>
      <c r="F244" s="147" t="s">
        <v>443</v>
      </c>
      <c r="H244" s="146" t="s">
        <v>19</v>
      </c>
      <c r="I244" s="148"/>
      <c r="L244" s="144"/>
      <c r="M244" s="149"/>
      <c r="T244" s="150"/>
      <c r="AT244" s="146" t="s">
        <v>142</v>
      </c>
      <c r="AU244" s="146" t="s">
        <v>82</v>
      </c>
      <c r="AV244" s="12" t="s">
        <v>80</v>
      </c>
      <c r="AW244" s="12" t="s">
        <v>33</v>
      </c>
      <c r="AX244" s="12" t="s">
        <v>72</v>
      </c>
      <c r="AY244" s="146" t="s">
        <v>131</v>
      </c>
    </row>
    <row r="245" spans="2:65" s="12" customFormat="1" ht="10.15">
      <c r="B245" s="144"/>
      <c r="D245" s="145" t="s">
        <v>142</v>
      </c>
      <c r="E245" s="146" t="s">
        <v>19</v>
      </c>
      <c r="F245" s="147" t="s">
        <v>444</v>
      </c>
      <c r="H245" s="146" t="s">
        <v>19</v>
      </c>
      <c r="I245" s="148"/>
      <c r="L245" s="144"/>
      <c r="M245" s="149"/>
      <c r="T245" s="150"/>
      <c r="AT245" s="146" t="s">
        <v>142</v>
      </c>
      <c r="AU245" s="146" t="s">
        <v>82</v>
      </c>
      <c r="AV245" s="12" t="s">
        <v>80</v>
      </c>
      <c r="AW245" s="12" t="s">
        <v>33</v>
      </c>
      <c r="AX245" s="12" t="s">
        <v>72</v>
      </c>
      <c r="AY245" s="146" t="s">
        <v>131</v>
      </c>
    </row>
    <row r="246" spans="2:65" s="13" customFormat="1" ht="10.15">
      <c r="B246" s="151"/>
      <c r="D246" s="145" t="s">
        <v>142</v>
      </c>
      <c r="E246" s="152" t="s">
        <v>19</v>
      </c>
      <c r="F246" s="153" t="s">
        <v>445</v>
      </c>
      <c r="H246" s="154">
        <v>554</v>
      </c>
      <c r="I246" s="155"/>
      <c r="L246" s="151"/>
      <c r="M246" s="156"/>
      <c r="T246" s="157"/>
      <c r="AT246" s="152" t="s">
        <v>142</v>
      </c>
      <c r="AU246" s="152" t="s">
        <v>82</v>
      </c>
      <c r="AV246" s="13" t="s">
        <v>82</v>
      </c>
      <c r="AW246" s="13" t="s">
        <v>33</v>
      </c>
      <c r="AX246" s="13" t="s">
        <v>72</v>
      </c>
      <c r="AY246" s="152" t="s">
        <v>131</v>
      </c>
    </row>
    <row r="247" spans="2:65" s="12" customFormat="1" ht="10.15">
      <c r="B247" s="144"/>
      <c r="D247" s="145" t="s">
        <v>142</v>
      </c>
      <c r="E247" s="146" t="s">
        <v>19</v>
      </c>
      <c r="F247" s="147" t="s">
        <v>446</v>
      </c>
      <c r="H247" s="146" t="s">
        <v>19</v>
      </c>
      <c r="I247" s="148"/>
      <c r="L247" s="144"/>
      <c r="M247" s="149"/>
      <c r="T247" s="150"/>
      <c r="AT247" s="146" t="s">
        <v>142</v>
      </c>
      <c r="AU247" s="146" t="s">
        <v>82</v>
      </c>
      <c r="AV247" s="12" t="s">
        <v>80</v>
      </c>
      <c r="AW247" s="12" t="s">
        <v>33</v>
      </c>
      <c r="AX247" s="12" t="s">
        <v>72</v>
      </c>
      <c r="AY247" s="146" t="s">
        <v>131</v>
      </c>
    </row>
    <row r="248" spans="2:65" s="12" customFormat="1" ht="10.15">
      <c r="B248" s="144"/>
      <c r="D248" s="145" t="s">
        <v>142</v>
      </c>
      <c r="E248" s="146" t="s">
        <v>19</v>
      </c>
      <c r="F248" s="147" t="s">
        <v>447</v>
      </c>
      <c r="H248" s="146" t="s">
        <v>19</v>
      </c>
      <c r="I248" s="148"/>
      <c r="L248" s="144"/>
      <c r="M248" s="149"/>
      <c r="T248" s="150"/>
      <c r="AT248" s="146" t="s">
        <v>142</v>
      </c>
      <c r="AU248" s="146" t="s">
        <v>82</v>
      </c>
      <c r="AV248" s="12" t="s">
        <v>80</v>
      </c>
      <c r="AW248" s="12" t="s">
        <v>33</v>
      </c>
      <c r="AX248" s="12" t="s">
        <v>72</v>
      </c>
      <c r="AY248" s="146" t="s">
        <v>131</v>
      </c>
    </row>
    <row r="249" spans="2:65" s="13" customFormat="1" ht="10.15">
      <c r="B249" s="151"/>
      <c r="D249" s="145" t="s">
        <v>142</v>
      </c>
      <c r="E249" s="152" t="s">
        <v>19</v>
      </c>
      <c r="F249" s="153" t="s">
        <v>448</v>
      </c>
      <c r="H249" s="154">
        <v>615</v>
      </c>
      <c r="I249" s="155"/>
      <c r="L249" s="151"/>
      <c r="M249" s="156"/>
      <c r="T249" s="157"/>
      <c r="AT249" s="152" t="s">
        <v>142</v>
      </c>
      <c r="AU249" s="152" t="s">
        <v>82</v>
      </c>
      <c r="AV249" s="13" t="s">
        <v>82</v>
      </c>
      <c r="AW249" s="13" t="s">
        <v>33</v>
      </c>
      <c r="AX249" s="13" t="s">
        <v>72</v>
      </c>
      <c r="AY249" s="152" t="s">
        <v>131</v>
      </c>
    </row>
    <row r="250" spans="2:65" s="12" customFormat="1" ht="10.15">
      <c r="B250" s="144"/>
      <c r="D250" s="145" t="s">
        <v>142</v>
      </c>
      <c r="E250" s="146" t="s">
        <v>19</v>
      </c>
      <c r="F250" s="147" t="s">
        <v>449</v>
      </c>
      <c r="H250" s="146" t="s">
        <v>19</v>
      </c>
      <c r="I250" s="148"/>
      <c r="L250" s="144"/>
      <c r="M250" s="149"/>
      <c r="T250" s="150"/>
      <c r="AT250" s="146" t="s">
        <v>142</v>
      </c>
      <c r="AU250" s="146" t="s">
        <v>82</v>
      </c>
      <c r="AV250" s="12" t="s">
        <v>80</v>
      </c>
      <c r="AW250" s="12" t="s">
        <v>33</v>
      </c>
      <c r="AX250" s="12" t="s">
        <v>72</v>
      </c>
      <c r="AY250" s="146" t="s">
        <v>131</v>
      </c>
    </row>
    <row r="251" spans="2:65" s="12" customFormat="1" ht="10.15">
      <c r="B251" s="144"/>
      <c r="D251" s="145" t="s">
        <v>142</v>
      </c>
      <c r="E251" s="146" t="s">
        <v>19</v>
      </c>
      <c r="F251" s="147" t="s">
        <v>450</v>
      </c>
      <c r="H251" s="146" t="s">
        <v>19</v>
      </c>
      <c r="I251" s="148"/>
      <c r="L251" s="144"/>
      <c r="M251" s="149"/>
      <c r="T251" s="150"/>
      <c r="AT251" s="146" t="s">
        <v>142</v>
      </c>
      <c r="AU251" s="146" t="s">
        <v>82</v>
      </c>
      <c r="AV251" s="12" t="s">
        <v>80</v>
      </c>
      <c r="AW251" s="12" t="s">
        <v>33</v>
      </c>
      <c r="AX251" s="12" t="s">
        <v>72</v>
      </c>
      <c r="AY251" s="146" t="s">
        <v>131</v>
      </c>
    </row>
    <row r="252" spans="2:65" s="13" customFormat="1" ht="10.15">
      <c r="B252" s="151"/>
      <c r="D252" s="145" t="s">
        <v>142</v>
      </c>
      <c r="E252" s="152" t="s">
        <v>19</v>
      </c>
      <c r="F252" s="153" t="s">
        <v>451</v>
      </c>
      <c r="H252" s="154">
        <v>241.5</v>
      </c>
      <c r="I252" s="155"/>
      <c r="L252" s="151"/>
      <c r="M252" s="156"/>
      <c r="T252" s="157"/>
      <c r="AT252" s="152" t="s">
        <v>142</v>
      </c>
      <c r="AU252" s="152" t="s">
        <v>82</v>
      </c>
      <c r="AV252" s="13" t="s">
        <v>82</v>
      </c>
      <c r="AW252" s="13" t="s">
        <v>33</v>
      </c>
      <c r="AX252" s="13" t="s">
        <v>72</v>
      </c>
      <c r="AY252" s="152" t="s">
        <v>131</v>
      </c>
    </row>
    <row r="253" spans="2:65" s="14" customFormat="1" ht="10.15">
      <c r="B253" s="158"/>
      <c r="D253" s="145" t="s">
        <v>142</v>
      </c>
      <c r="E253" s="159" t="s">
        <v>19</v>
      </c>
      <c r="F253" s="160" t="s">
        <v>211</v>
      </c>
      <c r="H253" s="161">
        <v>1410.5</v>
      </c>
      <c r="I253" s="162"/>
      <c r="L253" s="158"/>
      <c r="M253" s="163"/>
      <c r="T253" s="164"/>
      <c r="AT253" s="159" t="s">
        <v>142</v>
      </c>
      <c r="AU253" s="159" t="s">
        <v>82</v>
      </c>
      <c r="AV253" s="14" t="s">
        <v>138</v>
      </c>
      <c r="AW253" s="14" t="s">
        <v>33</v>
      </c>
      <c r="AX253" s="14" t="s">
        <v>80</v>
      </c>
      <c r="AY253" s="159" t="s">
        <v>131</v>
      </c>
    </row>
    <row r="254" spans="2:65" s="1" customFormat="1" ht="21.75" customHeight="1">
      <c r="B254" s="32"/>
      <c r="C254" s="127" t="s">
        <v>452</v>
      </c>
      <c r="D254" s="127" t="s">
        <v>133</v>
      </c>
      <c r="E254" s="128" t="s">
        <v>453</v>
      </c>
      <c r="F254" s="129" t="s">
        <v>454</v>
      </c>
      <c r="G254" s="130" t="s">
        <v>136</v>
      </c>
      <c r="H254" s="131">
        <v>6</v>
      </c>
      <c r="I254" s="132"/>
      <c r="J254" s="133">
        <f>ROUND(I254*H254,2)</f>
        <v>0</v>
      </c>
      <c r="K254" s="129" t="s">
        <v>137</v>
      </c>
      <c r="L254" s="32"/>
      <c r="M254" s="134" t="s">
        <v>19</v>
      </c>
      <c r="N254" s="135" t="s">
        <v>43</v>
      </c>
      <c r="P254" s="136">
        <f>O254*H254</f>
        <v>0</v>
      </c>
      <c r="Q254" s="136">
        <v>0</v>
      </c>
      <c r="R254" s="136">
        <f>Q254*H254</f>
        <v>0</v>
      </c>
      <c r="S254" s="136">
        <v>0</v>
      </c>
      <c r="T254" s="137">
        <f>S254*H254</f>
        <v>0</v>
      </c>
      <c r="AR254" s="138" t="s">
        <v>138</v>
      </c>
      <c r="AT254" s="138" t="s">
        <v>133</v>
      </c>
      <c r="AU254" s="138" t="s">
        <v>82</v>
      </c>
      <c r="AY254" s="17" t="s">
        <v>131</v>
      </c>
      <c r="BE254" s="139">
        <f>IF(N254="základní",J254,0)</f>
        <v>0</v>
      </c>
      <c r="BF254" s="139">
        <f>IF(N254="snížená",J254,0)</f>
        <v>0</v>
      </c>
      <c r="BG254" s="139">
        <f>IF(N254="zákl. přenesená",J254,0)</f>
        <v>0</v>
      </c>
      <c r="BH254" s="139">
        <f>IF(N254="sníž. přenesená",J254,0)</f>
        <v>0</v>
      </c>
      <c r="BI254" s="139">
        <f>IF(N254="nulová",J254,0)</f>
        <v>0</v>
      </c>
      <c r="BJ254" s="17" t="s">
        <v>80</v>
      </c>
      <c r="BK254" s="139">
        <f>ROUND(I254*H254,2)</f>
        <v>0</v>
      </c>
      <c r="BL254" s="17" t="s">
        <v>138</v>
      </c>
      <c r="BM254" s="138" t="s">
        <v>455</v>
      </c>
    </row>
    <row r="255" spans="2:65" s="1" customFormat="1" ht="10.15">
      <c r="B255" s="32"/>
      <c r="D255" s="140" t="s">
        <v>140</v>
      </c>
      <c r="F255" s="141" t="s">
        <v>456</v>
      </c>
      <c r="I255" s="142"/>
      <c r="L255" s="32"/>
      <c r="M255" s="143"/>
      <c r="T255" s="53"/>
      <c r="AT255" s="17" t="s">
        <v>140</v>
      </c>
      <c r="AU255" s="17" t="s">
        <v>82</v>
      </c>
    </row>
    <row r="256" spans="2:65" s="12" customFormat="1" ht="10.15">
      <c r="B256" s="144"/>
      <c r="D256" s="145" t="s">
        <v>142</v>
      </c>
      <c r="E256" s="146" t="s">
        <v>19</v>
      </c>
      <c r="F256" s="147" t="s">
        <v>457</v>
      </c>
      <c r="H256" s="146" t="s">
        <v>19</v>
      </c>
      <c r="I256" s="148"/>
      <c r="L256" s="144"/>
      <c r="M256" s="149"/>
      <c r="T256" s="150"/>
      <c r="AT256" s="146" t="s">
        <v>142</v>
      </c>
      <c r="AU256" s="146" t="s">
        <v>82</v>
      </c>
      <c r="AV256" s="12" t="s">
        <v>80</v>
      </c>
      <c r="AW256" s="12" t="s">
        <v>33</v>
      </c>
      <c r="AX256" s="12" t="s">
        <v>72</v>
      </c>
      <c r="AY256" s="146" t="s">
        <v>131</v>
      </c>
    </row>
    <row r="257" spans="2:65" s="13" customFormat="1" ht="10.15">
      <c r="B257" s="151"/>
      <c r="D257" s="145" t="s">
        <v>142</v>
      </c>
      <c r="E257" s="152" t="s">
        <v>19</v>
      </c>
      <c r="F257" s="153" t="s">
        <v>167</v>
      </c>
      <c r="H257" s="154">
        <v>6</v>
      </c>
      <c r="I257" s="155"/>
      <c r="L257" s="151"/>
      <c r="M257" s="156"/>
      <c r="T257" s="157"/>
      <c r="AT257" s="152" t="s">
        <v>142</v>
      </c>
      <c r="AU257" s="152" t="s">
        <v>82</v>
      </c>
      <c r="AV257" s="13" t="s">
        <v>82</v>
      </c>
      <c r="AW257" s="13" t="s">
        <v>33</v>
      </c>
      <c r="AX257" s="13" t="s">
        <v>80</v>
      </c>
      <c r="AY257" s="152" t="s">
        <v>131</v>
      </c>
    </row>
    <row r="258" spans="2:65" s="1" customFormat="1" ht="21.75" customHeight="1">
      <c r="B258" s="32"/>
      <c r="C258" s="127" t="s">
        <v>458</v>
      </c>
      <c r="D258" s="127" t="s">
        <v>133</v>
      </c>
      <c r="E258" s="128" t="s">
        <v>459</v>
      </c>
      <c r="F258" s="129" t="s">
        <v>460</v>
      </c>
      <c r="G258" s="130" t="s">
        <v>136</v>
      </c>
      <c r="H258" s="131">
        <v>1455.1</v>
      </c>
      <c r="I258" s="132"/>
      <c r="J258" s="133">
        <f>ROUND(I258*H258,2)</f>
        <v>0</v>
      </c>
      <c r="K258" s="129" t="s">
        <v>137</v>
      </c>
      <c r="L258" s="32"/>
      <c r="M258" s="134" t="s">
        <v>19</v>
      </c>
      <c r="N258" s="135" t="s">
        <v>43</v>
      </c>
      <c r="P258" s="136">
        <f>O258*H258</f>
        <v>0</v>
      </c>
      <c r="Q258" s="136">
        <v>0</v>
      </c>
      <c r="R258" s="136">
        <f>Q258*H258</f>
        <v>0</v>
      </c>
      <c r="S258" s="136">
        <v>0</v>
      </c>
      <c r="T258" s="137">
        <f>S258*H258</f>
        <v>0</v>
      </c>
      <c r="AR258" s="138" t="s">
        <v>138</v>
      </c>
      <c r="AT258" s="138" t="s">
        <v>133</v>
      </c>
      <c r="AU258" s="138" t="s">
        <v>82</v>
      </c>
      <c r="AY258" s="17" t="s">
        <v>131</v>
      </c>
      <c r="BE258" s="139">
        <f>IF(N258="základní",J258,0)</f>
        <v>0</v>
      </c>
      <c r="BF258" s="139">
        <f>IF(N258="snížená",J258,0)</f>
        <v>0</v>
      </c>
      <c r="BG258" s="139">
        <f>IF(N258="zákl. přenesená",J258,0)</f>
        <v>0</v>
      </c>
      <c r="BH258" s="139">
        <f>IF(N258="sníž. přenesená",J258,0)</f>
        <v>0</v>
      </c>
      <c r="BI258" s="139">
        <f>IF(N258="nulová",J258,0)</f>
        <v>0</v>
      </c>
      <c r="BJ258" s="17" t="s">
        <v>80</v>
      </c>
      <c r="BK258" s="139">
        <f>ROUND(I258*H258,2)</f>
        <v>0</v>
      </c>
      <c r="BL258" s="17" t="s">
        <v>138</v>
      </c>
      <c r="BM258" s="138" t="s">
        <v>461</v>
      </c>
    </row>
    <row r="259" spans="2:65" s="1" customFormat="1" ht="10.15">
      <c r="B259" s="32"/>
      <c r="D259" s="140" t="s">
        <v>140</v>
      </c>
      <c r="F259" s="141" t="s">
        <v>462</v>
      </c>
      <c r="I259" s="142"/>
      <c r="L259" s="32"/>
      <c r="M259" s="143"/>
      <c r="T259" s="53"/>
      <c r="AT259" s="17" t="s">
        <v>140</v>
      </c>
      <c r="AU259" s="17" t="s">
        <v>82</v>
      </c>
    </row>
    <row r="260" spans="2:65" s="12" customFormat="1" ht="10.15">
      <c r="B260" s="144"/>
      <c r="D260" s="145" t="s">
        <v>142</v>
      </c>
      <c r="E260" s="146" t="s">
        <v>19</v>
      </c>
      <c r="F260" s="147" t="s">
        <v>463</v>
      </c>
      <c r="H260" s="146" t="s">
        <v>19</v>
      </c>
      <c r="I260" s="148"/>
      <c r="L260" s="144"/>
      <c r="M260" s="149"/>
      <c r="T260" s="150"/>
      <c r="AT260" s="146" t="s">
        <v>142</v>
      </c>
      <c r="AU260" s="146" t="s">
        <v>82</v>
      </c>
      <c r="AV260" s="12" t="s">
        <v>80</v>
      </c>
      <c r="AW260" s="12" t="s">
        <v>33</v>
      </c>
      <c r="AX260" s="12" t="s">
        <v>72</v>
      </c>
      <c r="AY260" s="146" t="s">
        <v>131</v>
      </c>
    </row>
    <row r="261" spans="2:65" s="12" customFormat="1" ht="10.15">
      <c r="B261" s="144"/>
      <c r="D261" s="145" t="s">
        <v>142</v>
      </c>
      <c r="E261" s="146" t="s">
        <v>19</v>
      </c>
      <c r="F261" s="147" t="s">
        <v>447</v>
      </c>
      <c r="H261" s="146" t="s">
        <v>19</v>
      </c>
      <c r="I261" s="148"/>
      <c r="L261" s="144"/>
      <c r="M261" s="149"/>
      <c r="T261" s="150"/>
      <c r="AT261" s="146" t="s">
        <v>142</v>
      </c>
      <c r="AU261" s="146" t="s">
        <v>82</v>
      </c>
      <c r="AV261" s="12" t="s">
        <v>80</v>
      </c>
      <c r="AW261" s="12" t="s">
        <v>33</v>
      </c>
      <c r="AX261" s="12" t="s">
        <v>72</v>
      </c>
      <c r="AY261" s="146" t="s">
        <v>131</v>
      </c>
    </row>
    <row r="262" spans="2:65" s="13" customFormat="1" ht="10.15">
      <c r="B262" s="151"/>
      <c r="D262" s="145" t="s">
        <v>142</v>
      </c>
      <c r="E262" s="152" t="s">
        <v>19</v>
      </c>
      <c r="F262" s="153" t="s">
        <v>464</v>
      </c>
      <c r="H262" s="154">
        <v>840.1</v>
      </c>
      <c r="I262" s="155"/>
      <c r="L262" s="151"/>
      <c r="M262" s="156"/>
      <c r="T262" s="157"/>
      <c r="AT262" s="152" t="s">
        <v>142</v>
      </c>
      <c r="AU262" s="152" t="s">
        <v>82</v>
      </c>
      <c r="AV262" s="13" t="s">
        <v>82</v>
      </c>
      <c r="AW262" s="13" t="s">
        <v>33</v>
      </c>
      <c r="AX262" s="13" t="s">
        <v>72</v>
      </c>
      <c r="AY262" s="152" t="s">
        <v>131</v>
      </c>
    </row>
    <row r="263" spans="2:65" s="12" customFormat="1" ht="10.15">
      <c r="B263" s="144"/>
      <c r="D263" s="145" t="s">
        <v>142</v>
      </c>
      <c r="E263" s="146" t="s">
        <v>19</v>
      </c>
      <c r="F263" s="147" t="s">
        <v>446</v>
      </c>
      <c r="H263" s="146" t="s">
        <v>19</v>
      </c>
      <c r="I263" s="148"/>
      <c r="L263" s="144"/>
      <c r="M263" s="149"/>
      <c r="T263" s="150"/>
      <c r="AT263" s="146" t="s">
        <v>142</v>
      </c>
      <c r="AU263" s="146" t="s">
        <v>82</v>
      </c>
      <c r="AV263" s="12" t="s">
        <v>80</v>
      </c>
      <c r="AW263" s="12" t="s">
        <v>33</v>
      </c>
      <c r="AX263" s="12" t="s">
        <v>72</v>
      </c>
      <c r="AY263" s="146" t="s">
        <v>131</v>
      </c>
    </row>
    <row r="264" spans="2:65" s="12" customFormat="1" ht="10.15">
      <c r="B264" s="144"/>
      <c r="D264" s="145" t="s">
        <v>142</v>
      </c>
      <c r="E264" s="146" t="s">
        <v>19</v>
      </c>
      <c r="F264" s="147" t="s">
        <v>450</v>
      </c>
      <c r="H264" s="146" t="s">
        <v>19</v>
      </c>
      <c r="I264" s="148"/>
      <c r="L264" s="144"/>
      <c r="M264" s="149"/>
      <c r="T264" s="150"/>
      <c r="AT264" s="146" t="s">
        <v>142</v>
      </c>
      <c r="AU264" s="146" t="s">
        <v>82</v>
      </c>
      <c r="AV264" s="12" t="s">
        <v>80</v>
      </c>
      <c r="AW264" s="12" t="s">
        <v>33</v>
      </c>
      <c r="AX264" s="12" t="s">
        <v>72</v>
      </c>
      <c r="AY264" s="146" t="s">
        <v>131</v>
      </c>
    </row>
    <row r="265" spans="2:65" s="13" customFormat="1" ht="10.15">
      <c r="B265" s="151"/>
      <c r="D265" s="145" t="s">
        <v>142</v>
      </c>
      <c r="E265" s="152" t="s">
        <v>19</v>
      </c>
      <c r="F265" s="153" t="s">
        <v>448</v>
      </c>
      <c r="H265" s="154">
        <v>615</v>
      </c>
      <c r="I265" s="155"/>
      <c r="L265" s="151"/>
      <c r="M265" s="156"/>
      <c r="T265" s="157"/>
      <c r="AT265" s="152" t="s">
        <v>142</v>
      </c>
      <c r="AU265" s="152" t="s">
        <v>82</v>
      </c>
      <c r="AV265" s="13" t="s">
        <v>82</v>
      </c>
      <c r="AW265" s="13" t="s">
        <v>33</v>
      </c>
      <c r="AX265" s="13" t="s">
        <v>72</v>
      </c>
      <c r="AY265" s="152" t="s">
        <v>131</v>
      </c>
    </row>
    <row r="266" spans="2:65" s="14" customFormat="1" ht="10.15">
      <c r="B266" s="158"/>
      <c r="D266" s="145" t="s">
        <v>142</v>
      </c>
      <c r="E266" s="159" t="s">
        <v>19</v>
      </c>
      <c r="F266" s="160" t="s">
        <v>211</v>
      </c>
      <c r="H266" s="161">
        <v>1455.1</v>
      </c>
      <c r="I266" s="162"/>
      <c r="L266" s="158"/>
      <c r="M266" s="163"/>
      <c r="T266" s="164"/>
      <c r="AT266" s="159" t="s">
        <v>142</v>
      </c>
      <c r="AU266" s="159" t="s">
        <v>82</v>
      </c>
      <c r="AV266" s="14" t="s">
        <v>138</v>
      </c>
      <c r="AW266" s="14" t="s">
        <v>33</v>
      </c>
      <c r="AX266" s="14" t="s">
        <v>80</v>
      </c>
      <c r="AY266" s="159" t="s">
        <v>131</v>
      </c>
    </row>
    <row r="267" spans="2:65" s="1" customFormat="1" ht="24.2" customHeight="1">
      <c r="B267" s="32"/>
      <c r="C267" s="127" t="s">
        <v>465</v>
      </c>
      <c r="D267" s="127" t="s">
        <v>133</v>
      </c>
      <c r="E267" s="128" t="s">
        <v>466</v>
      </c>
      <c r="F267" s="129" t="s">
        <v>467</v>
      </c>
      <c r="G267" s="130" t="s">
        <v>136</v>
      </c>
      <c r="H267" s="131">
        <v>6</v>
      </c>
      <c r="I267" s="132"/>
      <c r="J267" s="133">
        <f>ROUND(I267*H267,2)</f>
        <v>0</v>
      </c>
      <c r="K267" s="129" t="s">
        <v>137</v>
      </c>
      <c r="L267" s="32"/>
      <c r="M267" s="134" t="s">
        <v>19</v>
      </c>
      <c r="N267" s="135" t="s">
        <v>43</v>
      </c>
      <c r="P267" s="136">
        <f>O267*H267</f>
        <v>0</v>
      </c>
      <c r="Q267" s="136">
        <v>0</v>
      </c>
      <c r="R267" s="136">
        <f>Q267*H267</f>
        <v>0</v>
      </c>
      <c r="S267" s="136">
        <v>0</v>
      </c>
      <c r="T267" s="137">
        <f>S267*H267</f>
        <v>0</v>
      </c>
      <c r="AR267" s="138" t="s">
        <v>138</v>
      </c>
      <c r="AT267" s="138" t="s">
        <v>133</v>
      </c>
      <c r="AU267" s="138" t="s">
        <v>82</v>
      </c>
      <c r="AY267" s="17" t="s">
        <v>131</v>
      </c>
      <c r="BE267" s="139">
        <f>IF(N267="základní",J267,0)</f>
        <v>0</v>
      </c>
      <c r="BF267" s="139">
        <f>IF(N267="snížená",J267,0)</f>
        <v>0</v>
      </c>
      <c r="BG267" s="139">
        <f>IF(N267="zákl. přenesená",J267,0)</f>
        <v>0</v>
      </c>
      <c r="BH267" s="139">
        <f>IF(N267="sníž. přenesená",J267,0)</f>
        <v>0</v>
      </c>
      <c r="BI267" s="139">
        <f>IF(N267="nulová",J267,0)</f>
        <v>0</v>
      </c>
      <c r="BJ267" s="17" t="s">
        <v>80</v>
      </c>
      <c r="BK267" s="139">
        <f>ROUND(I267*H267,2)</f>
        <v>0</v>
      </c>
      <c r="BL267" s="17" t="s">
        <v>138</v>
      </c>
      <c r="BM267" s="138" t="s">
        <v>468</v>
      </c>
    </row>
    <row r="268" spans="2:65" s="1" customFormat="1" ht="10.15">
      <c r="B268" s="32"/>
      <c r="D268" s="140" t="s">
        <v>140</v>
      </c>
      <c r="F268" s="141" t="s">
        <v>469</v>
      </c>
      <c r="I268" s="142"/>
      <c r="L268" s="32"/>
      <c r="M268" s="143"/>
      <c r="T268" s="53"/>
      <c r="AT268" s="17" t="s">
        <v>140</v>
      </c>
      <c r="AU268" s="17" t="s">
        <v>82</v>
      </c>
    </row>
    <row r="269" spans="2:65" s="12" customFormat="1" ht="10.15">
      <c r="B269" s="144"/>
      <c r="D269" s="145" t="s">
        <v>142</v>
      </c>
      <c r="E269" s="146" t="s">
        <v>19</v>
      </c>
      <c r="F269" s="147" t="s">
        <v>457</v>
      </c>
      <c r="H269" s="146" t="s">
        <v>19</v>
      </c>
      <c r="I269" s="148"/>
      <c r="L269" s="144"/>
      <c r="M269" s="149"/>
      <c r="T269" s="150"/>
      <c r="AT269" s="146" t="s">
        <v>142</v>
      </c>
      <c r="AU269" s="146" t="s">
        <v>82</v>
      </c>
      <c r="AV269" s="12" t="s">
        <v>80</v>
      </c>
      <c r="AW269" s="12" t="s">
        <v>33</v>
      </c>
      <c r="AX269" s="12" t="s">
        <v>72</v>
      </c>
      <c r="AY269" s="146" t="s">
        <v>131</v>
      </c>
    </row>
    <row r="270" spans="2:65" s="13" customFormat="1" ht="10.15">
      <c r="B270" s="151"/>
      <c r="D270" s="145" t="s">
        <v>142</v>
      </c>
      <c r="E270" s="152" t="s">
        <v>19</v>
      </c>
      <c r="F270" s="153" t="s">
        <v>167</v>
      </c>
      <c r="H270" s="154">
        <v>6</v>
      </c>
      <c r="I270" s="155"/>
      <c r="L270" s="151"/>
      <c r="M270" s="156"/>
      <c r="T270" s="157"/>
      <c r="AT270" s="152" t="s">
        <v>142</v>
      </c>
      <c r="AU270" s="152" t="s">
        <v>82</v>
      </c>
      <c r="AV270" s="13" t="s">
        <v>82</v>
      </c>
      <c r="AW270" s="13" t="s">
        <v>33</v>
      </c>
      <c r="AX270" s="13" t="s">
        <v>80</v>
      </c>
      <c r="AY270" s="152" t="s">
        <v>131</v>
      </c>
    </row>
    <row r="271" spans="2:65" s="1" customFormat="1" ht="24.2" customHeight="1">
      <c r="B271" s="32"/>
      <c r="C271" s="127" t="s">
        <v>470</v>
      </c>
      <c r="D271" s="127" t="s">
        <v>133</v>
      </c>
      <c r="E271" s="128" t="s">
        <v>471</v>
      </c>
      <c r="F271" s="129" t="s">
        <v>472</v>
      </c>
      <c r="G271" s="130" t="s">
        <v>136</v>
      </c>
      <c r="H271" s="131">
        <v>113</v>
      </c>
      <c r="I271" s="132"/>
      <c r="J271" s="133">
        <f>ROUND(I271*H271,2)</f>
        <v>0</v>
      </c>
      <c r="K271" s="129" t="s">
        <v>137</v>
      </c>
      <c r="L271" s="32"/>
      <c r="M271" s="134" t="s">
        <v>19</v>
      </c>
      <c r="N271" s="135" t="s">
        <v>43</v>
      </c>
      <c r="P271" s="136">
        <f>O271*H271</f>
        <v>0</v>
      </c>
      <c r="Q271" s="136">
        <v>0</v>
      </c>
      <c r="R271" s="136">
        <f>Q271*H271</f>
        <v>0</v>
      </c>
      <c r="S271" s="136">
        <v>0</v>
      </c>
      <c r="T271" s="137">
        <f>S271*H271</f>
        <v>0</v>
      </c>
      <c r="AR271" s="138" t="s">
        <v>138</v>
      </c>
      <c r="AT271" s="138" t="s">
        <v>133</v>
      </c>
      <c r="AU271" s="138" t="s">
        <v>82</v>
      </c>
      <c r="AY271" s="17" t="s">
        <v>131</v>
      </c>
      <c r="BE271" s="139">
        <f>IF(N271="základní",J271,0)</f>
        <v>0</v>
      </c>
      <c r="BF271" s="139">
        <f>IF(N271="snížená",J271,0)</f>
        <v>0</v>
      </c>
      <c r="BG271" s="139">
        <f>IF(N271="zákl. přenesená",J271,0)</f>
        <v>0</v>
      </c>
      <c r="BH271" s="139">
        <f>IF(N271="sníž. přenesená",J271,0)</f>
        <v>0</v>
      </c>
      <c r="BI271" s="139">
        <f>IF(N271="nulová",J271,0)</f>
        <v>0</v>
      </c>
      <c r="BJ271" s="17" t="s">
        <v>80</v>
      </c>
      <c r="BK271" s="139">
        <f>ROUND(I271*H271,2)</f>
        <v>0</v>
      </c>
      <c r="BL271" s="17" t="s">
        <v>138</v>
      </c>
      <c r="BM271" s="138" t="s">
        <v>473</v>
      </c>
    </row>
    <row r="272" spans="2:65" s="1" customFormat="1" ht="10.15">
      <c r="B272" s="32"/>
      <c r="D272" s="140" t="s">
        <v>140</v>
      </c>
      <c r="F272" s="141" t="s">
        <v>474</v>
      </c>
      <c r="I272" s="142"/>
      <c r="L272" s="32"/>
      <c r="M272" s="143"/>
      <c r="T272" s="53"/>
      <c r="AT272" s="17" t="s">
        <v>140</v>
      </c>
      <c r="AU272" s="17" t="s">
        <v>82</v>
      </c>
    </row>
    <row r="273" spans="2:65" s="12" customFormat="1" ht="10.15">
      <c r="B273" s="144"/>
      <c r="D273" s="145" t="s">
        <v>142</v>
      </c>
      <c r="E273" s="146" t="s">
        <v>19</v>
      </c>
      <c r="F273" s="147" t="s">
        <v>475</v>
      </c>
      <c r="H273" s="146" t="s">
        <v>19</v>
      </c>
      <c r="I273" s="148"/>
      <c r="L273" s="144"/>
      <c r="M273" s="149"/>
      <c r="T273" s="150"/>
      <c r="AT273" s="146" t="s">
        <v>142</v>
      </c>
      <c r="AU273" s="146" t="s">
        <v>82</v>
      </c>
      <c r="AV273" s="12" t="s">
        <v>80</v>
      </c>
      <c r="AW273" s="12" t="s">
        <v>33</v>
      </c>
      <c r="AX273" s="12" t="s">
        <v>72</v>
      </c>
      <c r="AY273" s="146" t="s">
        <v>131</v>
      </c>
    </row>
    <row r="274" spans="2:65" s="13" customFormat="1" ht="10.15">
      <c r="B274" s="151"/>
      <c r="D274" s="145" t="s">
        <v>142</v>
      </c>
      <c r="E274" s="152" t="s">
        <v>19</v>
      </c>
      <c r="F274" s="153" t="s">
        <v>476</v>
      </c>
      <c r="H274" s="154">
        <v>113</v>
      </c>
      <c r="I274" s="155"/>
      <c r="L274" s="151"/>
      <c r="M274" s="156"/>
      <c r="T274" s="157"/>
      <c r="AT274" s="152" t="s">
        <v>142</v>
      </c>
      <c r="AU274" s="152" t="s">
        <v>82</v>
      </c>
      <c r="AV274" s="13" t="s">
        <v>82</v>
      </c>
      <c r="AW274" s="13" t="s">
        <v>33</v>
      </c>
      <c r="AX274" s="13" t="s">
        <v>80</v>
      </c>
      <c r="AY274" s="152" t="s">
        <v>131</v>
      </c>
    </row>
    <row r="275" spans="2:65" s="1" customFormat="1" ht="16.5" customHeight="1">
      <c r="B275" s="32"/>
      <c r="C275" s="127" t="s">
        <v>477</v>
      </c>
      <c r="D275" s="127" t="s">
        <v>133</v>
      </c>
      <c r="E275" s="128" t="s">
        <v>478</v>
      </c>
      <c r="F275" s="129" t="s">
        <v>479</v>
      </c>
      <c r="G275" s="130" t="s">
        <v>136</v>
      </c>
      <c r="H275" s="131">
        <v>226</v>
      </c>
      <c r="I275" s="132"/>
      <c r="J275" s="133">
        <f>ROUND(I275*H275,2)</f>
        <v>0</v>
      </c>
      <c r="K275" s="129" t="s">
        <v>137</v>
      </c>
      <c r="L275" s="32"/>
      <c r="M275" s="134" t="s">
        <v>19</v>
      </c>
      <c r="N275" s="135" t="s">
        <v>43</v>
      </c>
      <c r="P275" s="136">
        <f>O275*H275</f>
        <v>0</v>
      </c>
      <c r="Q275" s="136">
        <v>0</v>
      </c>
      <c r="R275" s="136">
        <f>Q275*H275</f>
        <v>0</v>
      </c>
      <c r="S275" s="136">
        <v>0</v>
      </c>
      <c r="T275" s="137">
        <f>S275*H275</f>
        <v>0</v>
      </c>
      <c r="AR275" s="138" t="s">
        <v>138</v>
      </c>
      <c r="AT275" s="138" t="s">
        <v>133</v>
      </c>
      <c r="AU275" s="138" t="s">
        <v>82</v>
      </c>
      <c r="AY275" s="17" t="s">
        <v>131</v>
      </c>
      <c r="BE275" s="139">
        <f>IF(N275="základní",J275,0)</f>
        <v>0</v>
      </c>
      <c r="BF275" s="139">
        <f>IF(N275="snížená",J275,0)</f>
        <v>0</v>
      </c>
      <c r="BG275" s="139">
        <f>IF(N275="zákl. přenesená",J275,0)</f>
        <v>0</v>
      </c>
      <c r="BH275" s="139">
        <f>IF(N275="sníž. přenesená",J275,0)</f>
        <v>0</v>
      </c>
      <c r="BI275" s="139">
        <f>IF(N275="nulová",J275,0)</f>
        <v>0</v>
      </c>
      <c r="BJ275" s="17" t="s">
        <v>80</v>
      </c>
      <c r="BK275" s="139">
        <f>ROUND(I275*H275,2)</f>
        <v>0</v>
      </c>
      <c r="BL275" s="17" t="s">
        <v>138</v>
      </c>
      <c r="BM275" s="138" t="s">
        <v>480</v>
      </c>
    </row>
    <row r="276" spans="2:65" s="1" customFormat="1" ht="10.15">
      <c r="B276" s="32"/>
      <c r="D276" s="140" t="s">
        <v>140</v>
      </c>
      <c r="F276" s="141" t="s">
        <v>481</v>
      </c>
      <c r="I276" s="142"/>
      <c r="L276" s="32"/>
      <c r="M276" s="143"/>
      <c r="T276" s="53"/>
      <c r="AT276" s="17" t="s">
        <v>140</v>
      </c>
      <c r="AU276" s="17" t="s">
        <v>82</v>
      </c>
    </row>
    <row r="277" spans="2:65" s="12" customFormat="1" ht="10.15">
      <c r="B277" s="144"/>
      <c r="D277" s="145" t="s">
        <v>142</v>
      </c>
      <c r="E277" s="146" t="s">
        <v>19</v>
      </c>
      <c r="F277" s="147" t="s">
        <v>475</v>
      </c>
      <c r="H277" s="146" t="s">
        <v>19</v>
      </c>
      <c r="I277" s="148"/>
      <c r="L277" s="144"/>
      <c r="M277" s="149"/>
      <c r="T277" s="150"/>
      <c r="AT277" s="146" t="s">
        <v>142</v>
      </c>
      <c r="AU277" s="146" t="s">
        <v>82</v>
      </c>
      <c r="AV277" s="12" t="s">
        <v>80</v>
      </c>
      <c r="AW277" s="12" t="s">
        <v>33</v>
      </c>
      <c r="AX277" s="12" t="s">
        <v>72</v>
      </c>
      <c r="AY277" s="146" t="s">
        <v>131</v>
      </c>
    </row>
    <row r="278" spans="2:65" s="13" customFormat="1" ht="10.15">
      <c r="B278" s="151"/>
      <c r="D278" s="145" t="s">
        <v>142</v>
      </c>
      <c r="E278" s="152" t="s">
        <v>19</v>
      </c>
      <c r="F278" s="153" t="s">
        <v>482</v>
      </c>
      <c r="H278" s="154">
        <v>226</v>
      </c>
      <c r="I278" s="155"/>
      <c r="L278" s="151"/>
      <c r="M278" s="156"/>
      <c r="T278" s="157"/>
      <c r="AT278" s="152" t="s">
        <v>142</v>
      </c>
      <c r="AU278" s="152" t="s">
        <v>82</v>
      </c>
      <c r="AV278" s="13" t="s">
        <v>82</v>
      </c>
      <c r="AW278" s="13" t="s">
        <v>33</v>
      </c>
      <c r="AX278" s="13" t="s">
        <v>80</v>
      </c>
      <c r="AY278" s="152" t="s">
        <v>131</v>
      </c>
    </row>
    <row r="279" spans="2:65" s="1" customFormat="1" ht="16.5" customHeight="1">
      <c r="B279" s="32"/>
      <c r="C279" s="127" t="s">
        <v>483</v>
      </c>
      <c r="D279" s="127" t="s">
        <v>133</v>
      </c>
      <c r="E279" s="128" t="s">
        <v>484</v>
      </c>
      <c r="F279" s="129" t="s">
        <v>485</v>
      </c>
      <c r="G279" s="130" t="s">
        <v>136</v>
      </c>
      <c r="H279" s="131">
        <v>1801</v>
      </c>
      <c r="I279" s="132"/>
      <c r="J279" s="133">
        <f>ROUND(I279*H279,2)</f>
        <v>0</v>
      </c>
      <c r="K279" s="129" t="s">
        <v>137</v>
      </c>
      <c r="L279" s="32"/>
      <c r="M279" s="134" t="s">
        <v>19</v>
      </c>
      <c r="N279" s="135" t="s">
        <v>43</v>
      </c>
      <c r="P279" s="136">
        <f>O279*H279</f>
        <v>0</v>
      </c>
      <c r="Q279" s="136">
        <v>0</v>
      </c>
      <c r="R279" s="136">
        <f>Q279*H279</f>
        <v>0</v>
      </c>
      <c r="S279" s="136">
        <v>0</v>
      </c>
      <c r="T279" s="137">
        <f>S279*H279</f>
        <v>0</v>
      </c>
      <c r="AR279" s="138" t="s">
        <v>138</v>
      </c>
      <c r="AT279" s="138" t="s">
        <v>133</v>
      </c>
      <c r="AU279" s="138" t="s">
        <v>82</v>
      </c>
      <c r="AY279" s="17" t="s">
        <v>131</v>
      </c>
      <c r="BE279" s="139">
        <f>IF(N279="základní",J279,0)</f>
        <v>0</v>
      </c>
      <c r="BF279" s="139">
        <f>IF(N279="snížená",J279,0)</f>
        <v>0</v>
      </c>
      <c r="BG279" s="139">
        <f>IF(N279="zákl. přenesená",J279,0)</f>
        <v>0</v>
      </c>
      <c r="BH279" s="139">
        <f>IF(N279="sníž. přenesená",J279,0)</f>
        <v>0</v>
      </c>
      <c r="BI279" s="139">
        <f>IF(N279="nulová",J279,0)</f>
        <v>0</v>
      </c>
      <c r="BJ279" s="17" t="s">
        <v>80</v>
      </c>
      <c r="BK279" s="139">
        <f>ROUND(I279*H279,2)</f>
        <v>0</v>
      </c>
      <c r="BL279" s="17" t="s">
        <v>138</v>
      </c>
      <c r="BM279" s="138" t="s">
        <v>486</v>
      </c>
    </row>
    <row r="280" spans="2:65" s="1" customFormat="1" ht="10.15">
      <c r="B280" s="32"/>
      <c r="D280" s="140" t="s">
        <v>140</v>
      </c>
      <c r="F280" s="141" t="s">
        <v>487</v>
      </c>
      <c r="I280" s="142"/>
      <c r="L280" s="32"/>
      <c r="M280" s="143"/>
      <c r="T280" s="53"/>
      <c r="AT280" s="17" t="s">
        <v>140</v>
      </c>
      <c r="AU280" s="17" t="s">
        <v>82</v>
      </c>
    </row>
    <row r="281" spans="2:65" s="12" customFormat="1" ht="10.15">
      <c r="B281" s="144"/>
      <c r="D281" s="145" t="s">
        <v>142</v>
      </c>
      <c r="E281" s="146" t="s">
        <v>19</v>
      </c>
      <c r="F281" s="147" t="s">
        <v>424</v>
      </c>
      <c r="H281" s="146" t="s">
        <v>19</v>
      </c>
      <c r="I281" s="148"/>
      <c r="L281" s="144"/>
      <c r="M281" s="149"/>
      <c r="T281" s="150"/>
      <c r="AT281" s="146" t="s">
        <v>142</v>
      </c>
      <c r="AU281" s="146" t="s">
        <v>82</v>
      </c>
      <c r="AV281" s="12" t="s">
        <v>80</v>
      </c>
      <c r="AW281" s="12" t="s">
        <v>33</v>
      </c>
      <c r="AX281" s="12" t="s">
        <v>72</v>
      </c>
      <c r="AY281" s="146" t="s">
        <v>131</v>
      </c>
    </row>
    <row r="282" spans="2:65" s="13" customFormat="1" ht="10.15">
      <c r="B282" s="151"/>
      <c r="D282" s="145" t="s">
        <v>142</v>
      </c>
      <c r="E282" s="152" t="s">
        <v>19</v>
      </c>
      <c r="F282" s="153" t="s">
        <v>425</v>
      </c>
      <c r="H282" s="154">
        <v>1801</v>
      </c>
      <c r="I282" s="155"/>
      <c r="L282" s="151"/>
      <c r="M282" s="156"/>
      <c r="T282" s="157"/>
      <c r="AT282" s="152" t="s">
        <v>142</v>
      </c>
      <c r="AU282" s="152" t="s">
        <v>82</v>
      </c>
      <c r="AV282" s="13" t="s">
        <v>82</v>
      </c>
      <c r="AW282" s="13" t="s">
        <v>33</v>
      </c>
      <c r="AX282" s="13" t="s">
        <v>80</v>
      </c>
      <c r="AY282" s="152" t="s">
        <v>131</v>
      </c>
    </row>
    <row r="283" spans="2:65" s="1" customFormat="1" ht="24.2" customHeight="1">
      <c r="B283" s="32"/>
      <c r="C283" s="127" t="s">
        <v>488</v>
      </c>
      <c r="D283" s="127" t="s">
        <v>133</v>
      </c>
      <c r="E283" s="128" t="s">
        <v>489</v>
      </c>
      <c r="F283" s="129" t="s">
        <v>490</v>
      </c>
      <c r="G283" s="130" t="s">
        <v>136</v>
      </c>
      <c r="H283" s="131">
        <v>113</v>
      </c>
      <c r="I283" s="132"/>
      <c r="J283" s="133">
        <f>ROUND(I283*H283,2)</f>
        <v>0</v>
      </c>
      <c r="K283" s="129" t="s">
        <v>137</v>
      </c>
      <c r="L283" s="32"/>
      <c r="M283" s="134" t="s">
        <v>19</v>
      </c>
      <c r="N283" s="135" t="s">
        <v>43</v>
      </c>
      <c r="P283" s="136">
        <f>O283*H283</f>
        <v>0</v>
      </c>
      <c r="Q283" s="136">
        <v>0</v>
      </c>
      <c r="R283" s="136">
        <f>Q283*H283</f>
        <v>0</v>
      </c>
      <c r="S283" s="136">
        <v>0</v>
      </c>
      <c r="T283" s="137">
        <f>S283*H283</f>
        <v>0</v>
      </c>
      <c r="AR283" s="138" t="s">
        <v>138</v>
      </c>
      <c r="AT283" s="138" t="s">
        <v>133</v>
      </c>
      <c r="AU283" s="138" t="s">
        <v>82</v>
      </c>
      <c r="AY283" s="17" t="s">
        <v>131</v>
      </c>
      <c r="BE283" s="139">
        <f>IF(N283="základní",J283,0)</f>
        <v>0</v>
      </c>
      <c r="BF283" s="139">
        <f>IF(N283="snížená",J283,0)</f>
        <v>0</v>
      </c>
      <c r="BG283" s="139">
        <f>IF(N283="zákl. přenesená",J283,0)</f>
        <v>0</v>
      </c>
      <c r="BH283" s="139">
        <f>IF(N283="sníž. přenesená",J283,0)</f>
        <v>0</v>
      </c>
      <c r="BI283" s="139">
        <f>IF(N283="nulová",J283,0)</f>
        <v>0</v>
      </c>
      <c r="BJ283" s="17" t="s">
        <v>80</v>
      </c>
      <c r="BK283" s="139">
        <f>ROUND(I283*H283,2)</f>
        <v>0</v>
      </c>
      <c r="BL283" s="17" t="s">
        <v>138</v>
      </c>
      <c r="BM283" s="138" t="s">
        <v>491</v>
      </c>
    </row>
    <row r="284" spans="2:65" s="1" customFormat="1" ht="10.15">
      <c r="B284" s="32"/>
      <c r="D284" s="140" t="s">
        <v>140</v>
      </c>
      <c r="F284" s="141" t="s">
        <v>492</v>
      </c>
      <c r="I284" s="142"/>
      <c r="L284" s="32"/>
      <c r="M284" s="143"/>
      <c r="T284" s="53"/>
      <c r="AT284" s="17" t="s">
        <v>140</v>
      </c>
      <c r="AU284" s="17" t="s">
        <v>82</v>
      </c>
    </row>
    <row r="285" spans="2:65" s="12" customFormat="1" ht="10.15">
      <c r="B285" s="144"/>
      <c r="D285" s="145" t="s">
        <v>142</v>
      </c>
      <c r="E285" s="146" t="s">
        <v>19</v>
      </c>
      <c r="F285" s="147" t="s">
        <v>475</v>
      </c>
      <c r="H285" s="146" t="s">
        <v>19</v>
      </c>
      <c r="I285" s="148"/>
      <c r="L285" s="144"/>
      <c r="M285" s="149"/>
      <c r="T285" s="150"/>
      <c r="AT285" s="146" t="s">
        <v>142</v>
      </c>
      <c r="AU285" s="146" t="s">
        <v>82</v>
      </c>
      <c r="AV285" s="12" t="s">
        <v>80</v>
      </c>
      <c r="AW285" s="12" t="s">
        <v>33</v>
      </c>
      <c r="AX285" s="12" t="s">
        <v>72</v>
      </c>
      <c r="AY285" s="146" t="s">
        <v>131</v>
      </c>
    </row>
    <row r="286" spans="2:65" s="13" customFormat="1" ht="10.15">
      <c r="B286" s="151"/>
      <c r="D286" s="145" t="s">
        <v>142</v>
      </c>
      <c r="E286" s="152" t="s">
        <v>19</v>
      </c>
      <c r="F286" s="153" t="s">
        <v>476</v>
      </c>
      <c r="H286" s="154">
        <v>113</v>
      </c>
      <c r="I286" s="155"/>
      <c r="L286" s="151"/>
      <c r="M286" s="156"/>
      <c r="T286" s="157"/>
      <c r="AT286" s="152" t="s">
        <v>142</v>
      </c>
      <c r="AU286" s="152" t="s">
        <v>82</v>
      </c>
      <c r="AV286" s="13" t="s">
        <v>82</v>
      </c>
      <c r="AW286" s="13" t="s">
        <v>33</v>
      </c>
      <c r="AX286" s="13" t="s">
        <v>80</v>
      </c>
      <c r="AY286" s="152" t="s">
        <v>131</v>
      </c>
    </row>
    <row r="287" spans="2:65" s="1" customFormat="1" ht="24.2" customHeight="1">
      <c r="B287" s="32"/>
      <c r="C287" s="127" t="s">
        <v>493</v>
      </c>
      <c r="D287" s="127" t="s">
        <v>133</v>
      </c>
      <c r="E287" s="128" t="s">
        <v>494</v>
      </c>
      <c r="F287" s="129" t="s">
        <v>495</v>
      </c>
      <c r="G287" s="130" t="s">
        <v>136</v>
      </c>
      <c r="H287" s="131">
        <v>1801</v>
      </c>
      <c r="I287" s="132"/>
      <c r="J287" s="133">
        <f>ROUND(I287*H287,2)</f>
        <v>0</v>
      </c>
      <c r="K287" s="129" t="s">
        <v>137</v>
      </c>
      <c r="L287" s="32"/>
      <c r="M287" s="134" t="s">
        <v>19</v>
      </c>
      <c r="N287" s="135" t="s">
        <v>43</v>
      </c>
      <c r="P287" s="136">
        <f>O287*H287</f>
        <v>0</v>
      </c>
      <c r="Q287" s="136">
        <v>0</v>
      </c>
      <c r="R287" s="136">
        <f>Q287*H287</f>
        <v>0</v>
      </c>
      <c r="S287" s="136">
        <v>0</v>
      </c>
      <c r="T287" s="137">
        <f>S287*H287</f>
        <v>0</v>
      </c>
      <c r="AR287" s="138" t="s">
        <v>138</v>
      </c>
      <c r="AT287" s="138" t="s">
        <v>133</v>
      </c>
      <c r="AU287" s="138" t="s">
        <v>82</v>
      </c>
      <c r="AY287" s="17" t="s">
        <v>131</v>
      </c>
      <c r="BE287" s="139">
        <f>IF(N287="základní",J287,0)</f>
        <v>0</v>
      </c>
      <c r="BF287" s="139">
        <f>IF(N287="snížená",J287,0)</f>
        <v>0</v>
      </c>
      <c r="BG287" s="139">
        <f>IF(N287="zákl. přenesená",J287,0)</f>
        <v>0</v>
      </c>
      <c r="BH287" s="139">
        <f>IF(N287="sníž. přenesená",J287,0)</f>
        <v>0</v>
      </c>
      <c r="BI287" s="139">
        <f>IF(N287="nulová",J287,0)</f>
        <v>0</v>
      </c>
      <c r="BJ287" s="17" t="s">
        <v>80</v>
      </c>
      <c r="BK287" s="139">
        <f>ROUND(I287*H287,2)</f>
        <v>0</v>
      </c>
      <c r="BL287" s="17" t="s">
        <v>138</v>
      </c>
      <c r="BM287" s="138" t="s">
        <v>496</v>
      </c>
    </row>
    <row r="288" spans="2:65" s="1" customFormat="1" ht="10.15">
      <c r="B288" s="32"/>
      <c r="D288" s="140" t="s">
        <v>140</v>
      </c>
      <c r="F288" s="141" t="s">
        <v>497</v>
      </c>
      <c r="I288" s="142"/>
      <c r="L288" s="32"/>
      <c r="M288" s="143"/>
      <c r="T288" s="53"/>
      <c r="AT288" s="17" t="s">
        <v>140</v>
      </c>
      <c r="AU288" s="17" t="s">
        <v>82</v>
      </c>
    </row>
    <row r="289" spans="2:65" s="12" customFormat="1" ht="10.15">
      <c r="B289" s="144"/>
      <c r="D289" s="145" t="s">
        <v>142</v>
      </c>
      <c r="E289" s="146" t="s">
        <v>19</v>
      </c>
      <c r="F289" s="147" t="s">
        <v>424</v>
      </c>
      <c r="H289" s="146" t="s">
        <v>19</v>
      </c>
      <c r="I289" s="148"/>
      <c r="L289" s="144"/>
      <c r="M289" s="149"/>
      <c r="T289" s="150"/>
      <c r="AT289" s="146" t="s">
        <v>142</v>
      </c>
      <c r="AU289" s="146" t="s">
        <v>82</v>
      </c>
      <c r="AV289" s="12" t="s">
        <v>80</v>
      </c>
      <c r="AW289" s="12" t="s">
        <v>33</v>
      </c>
      <c r="AX289" s="12" t="s">
        <v>72</v>
      </c>
      <c r="AY289" s="146" t="s">
        <v>131</v>
      </c>
    </row>
    <row r="290" spans="2:65" s="13" customFormat="1" ht="10.15">
      <c r="B290" s="151"/>
      <c r="D290" s="145" t="s">
        <v>142</v>
      </c>
      <c r="E290" s="152" t="s">
        <v>19</v>
      </c>
      <c r="F290" s="153" t="s">
        <v>425</v>
      </c>
      <c r="H290" s="154">
        <v>1801</v>
      </c>
      <c r="I290" s="155"/>
      <c r="L290" s="151"/>
      <c r="M290" s="156"/>
      <c r="T290" s="157"/>
      <c r="AT290" s="152" t="s">
        <v>142</v>
      </c>
      <c r="AU290" s="152" t="s">
        <v>82</v>
      </c>
      <c r="AV290" s="13" t="s">
        <v>82</v>
      </c>
      <c r="AW290" s="13" t="s">
        <v>33</v>
      </c>
      <c r="AX290" s="13" t="s">
        <v>80</v>
      </c>
      <c r="AY290" s="152" t="s">
        <v>131</v>
      </c>
    </row>
    <row r="291" spans="2:65" s="1" customFormat="1" ht="33" customHeight="1">
      <c r="B291" s="32"/>
      <c r="C291" s="127" t="s">
        <v>498</v>
      </c>
      <c r="D291" s="127" t="s">
        <v>133</v>
      </c>
      <c r="E291" s="128" t="s">
        <v>499</v>
      </c>
      <c r="F291" s="129" t="s">
        <v>500</v>
      </c>
      <c r="G291" s="130" t="s">
        <v>136</v>
      </c>
      <c r="H291" s="131">
        <v>5.6</v>
      </c>
      <c r="I291" s="132"/>
      <c r="J291" s="133">
        <f>ROUND(I291*H291,2)</f>
        <v>0</v>
      </c>
      <c r="K291" s="129" t="s">
        <v>137</v>
      </c>
      <c r="L291" s="32"/>
      <c r="M291" s="134" t="s">
        <v>19</v>
      </c>
      <c r="N291" s="135" t="s">
        <v>43</v>
      </c>
      <c r="P291" s="136">
        <f>O291*H291</f>
        <v>0</v>
      </c>
      <c r="Q291" s="136">
        <v>0.19536000000000001</v>
      </c>
      <c r="R291" s="136">
        <f>Q291*H291</f>
        <v>1.0940159999999999</v>
      </c>
      <c r="S291" s="136">
        <v>0</v>
      </c>
      <c r="T291" s="137">
        <f>S291*H291</f>
        <v>0</v>
      </c>
      <c r="AR291" s="138" t="s">
        <v>138</v>
      </c>
      <c r="AT291" s="138" t="s">
        <v>133</v>
      </c>
      <c r="AU291" s="138" t="s">
        <v>82</v>
      </c>
      <c r="AY291" s="17" t="s">
        <v>131</v>
      </c>
      <c r="BE291" s="139">
        <f>IF(N291="základní",J291,0)</f>
        <v>0</v>
      </c>
      <c r="BF291" s="139">
        <f>IF(N291="snížená",J291,0)</f>
        <v>0</v>
      </c>
      <c r="BG291" s="139">
        <f>IF(N291="zákl. přenesená",J291,0)</f>
        <v>0</v>
      </c>
      <c r="BH291" s="139">
        <f>IF(N291="sníž. přenesená",J291,0)</f>
        <v>0</v>
      </c>
      <c r="BI291" s="139">
        <f>IF(N291="nulová",J291,0)</f>
        <v>0</v>
      </c>
      <c r="BJ291" s="17" t="s">
        <v>80</v>
      </c>
      <c r="BK291" s="139">
        <f>ROUND(I291*H291,2)</f>
        <v>0</v>
      </c>
      <c r="BL291" s="17" t="s">
        <v>138</v>
      </c>
      <c r="BM291" s="138" t="s">
        <v>501</v>
      </c>
    </row>
    <row r="292" spans="2:65" s="1" customFormat="1" ht="10.15">
      <c r="B292" s="32"/>
      <c r="D292" s="140" t="s">
        <v>140</v>
      </c>
      <c r="F292" s="141" t="s">
        <v>502</v>
      </c>
      <c r="I292" s="142"/>
      <c r="L292" s="32"/>
      <c r="M292" s="143"/>
      <c r="T292" s="53"/>
      <c r="AT292" s="17" t="s">
        <v>140</v>
      </c>
      <c r="AU292" s="17" t="s">
        <v>82</v>
      </c>
    </row>
    <row r="293" spans="2:65" s="12" customFormat="1" ht="10.15">
      <c r="B293" s="144"/>
      <c r="D293" s="145" t="s">
        <v>142</v>
      </c>
      <c r="E293" s="146" t="s">
        <v>19</v>
      </c>
      <c r="F293" s="147" t="s">
        <v>503</v>
      </c>
      <c r="H293" s="146" t="s">
        <v>19</v>
      </c>
      <c r="I293" s="148"/>
      <c r="L293" s="144"/>
      <c r="M293" s="149"/>
      <c r="T293" s="150"/>
      <c r="AT293" s="146" t="s">
        <v>142</v>
      </c>
      <c r="AU293" s="146" t="s">
        <v>82</v>
      </c>
      <c r="AV293" s="12" t="s">
        <v>80</v>
      </c>
      <c r="AW293" s="12" t="s">
        <v>33</v>
      </c>
      <c r="AX293" s="12" t="s">
        <v>72</v>
      </c>
      <c r="AY293" s="146" t="s">
        <v>131</v>
      </c>
    </row>
    <row r="294" spans="2:65" s="13" customFormat="1" ht="10.15">
      <c r="B294" s="151"/>
      <c r="D294" s="145" t="s">
        <v>142</v>
      </c>
      <c r="E294" s="152" t="s">
        <v>19</v>
      </c>
      <c r="F294" s="153" t="s">
        <v>504</v>
      </c>
      <c r="H294" s="154">
        <v>5.6</v>
      </c>
      <c r="I294" s="155"/>
      <c r="L294" s="151"/>
      <c r="M294" s="156"/>
      <c r="T294" s="157"/>
      <c r="AT294" s="152" t="s">
        <v>142</v>
      </c>
      <c r="AU294" s="152" t="s">
        <v>82</v>
      </c>
      <c r="AV294" s="13" t="s">
        <v>82</v>
      </c>
      <c r="AW294" s="13" t="s">
        <v>33</v>
      </c>
      <c r="AX294" s="13" t="s">
        <v>80</v>
      </c>
      <c r="AY294" s="152" t="s">
        <v>131</v>
      </c>
    </row>
    <row r="295" spans="2:65" s="1" customFormat="1" ht="16.5" customHeight="1">
      <c r="B295" s="32"/>
      <c r="C295" s="165" t="s">
        <v>505</v>
      </c>
      <c r="D295" s="165" t="s">
        <v>284</v>
      </c>
      <c r="E295" s="166" t="s">
        <v>506</v>
      </c>
      <c r="F295" s="167" t="s">
        <v>507</v>
      </c>
      <c r="G295" s="168" t="s">
        <v>136</v>
      </c>
      <c r="H295" s="169">
        <v>5.7119999999999997</v>
      </c>
      <c r="I295" s="170"/>
      <c r="J295" s="171">
        <f>ROUND(I295*H295,2)</f>
        <v>0</v>
      </c>
      <c r="K295" s="167" t="s">
        <v>137</v>
      </c>
      <c r="L295" s="172"/>
      <c r="M295" s="173" t="s">
        <v>19</v>
      </c>
      <c r="N295" s="174" t="s">
        <v>43</v>
      </c>
      <c r="P295" s="136">
        <f>O295*H295</f>
        <v>0</v>
      </c>
      <c r="Q295" s="136">
        <v>0.161</v>
      </c>
      <c r="R295" s="136">
        <f>Q295*H295</f>
        <v>0.91963200000000001</v>
      </c>
      <c r="S295" s="136">
        <v>0</v>
      </c>
      <c r="T295" s="137">
        <f>S295*H295</f>
        <v>0</v>
      </c>
      <c r="AR295" s="138" t="s">
        <v>179</v>
      </c>
      <c r="AT295" s="138" t="s">
        <v>284</v>
      </c>
      <c r="AU295" s="138" t="s">
        <v>82</v>
      </c>
      <c r="AY295" s="17" t="s">
        <v>131</v>
      </c>
      <c r="BE295" s="139">
        <f>IF(N295="základní",J295,0)</f>
        <v>0</v>
      </c>
      <c r="BF295" s="139">
        <f>IF(N295="snížená",J295,0)</f>
        <v>0</v>
      </c>
      <c r="BG295" s="139">
        <f>IF(N295="zákl. přenesená",J295,0)</f>
        <v>0</v>
      </c>
      <c r="BH295" s="139">
        <f>IF(N295="sníž. přenesená",J295,0)</f>
        <v>0</v>
      </c>
      <c r="BI295" s="139">
        <f>IF(N295="nulová",J295,0)</f>
        <v>0</v>
      </c>
      <c r="BJ295" s="17" t="s">
        <v>80</v>
      </c>
      <c r="BK295" s="139">
        <f>ROUND(I295*H295,2)</f>
        <v>0</v>
      </c>
      <c r="BL295" s="17" t="s">
        <v>138</v>
      </c>
      <c r="BM295" s="138" t="s">
        <v>508</v>
      </c>
    </row>
    <row r="296" spans="2:65" s="13" customFormat="1" ht="10.15">
      <c r="B296" s="151"/>
      <c r="D296" s="145" t="s">
        <v>142</v>
      </c>
      <c r="F296" s="153" t="s">
        <v>509</v>
      </c>
      <c r="H296" s="154">
        <v>5.7119999999999997</v>
      </c>
      <c r="I296" s="155"/>
      <c r="L296" s="151"/>
      <c r="M296" s="156"/>
      <c r="T296" s="157"/>
      <c r="AT296" s="152" t="s">
        <v>142</v>
      </c>
      <c r="AU296" s="152" t="s">
        <v>82</v>
      </c>
      <c r="AV296" s="13" t="s">
        <v>82</v>
      </c>
      <c r="AW296" s="13" t="s">
        <v>4</v>
      </c>
      <c r="AX296" s="13" t="s">
        <v>80</v>
      </c>
      <c r="AY296" s="152" t="s">
        <v>131</v>
      </c>
    </row>
    <row r="297" spans="2:65" s="1" customFormat="1" ht="37.799999999999997" customHeight="1">
      <c r="B297" s="32"/>
      <c r="C297" s="127" t="s">
        <v>510</v>
      </c>
      <c r="D297" s="127" t="s">
        <v>133</v>
      </c>
      <c r="E297" s="128" t="s">
        <v>511</v>
      </c>
      <c r="F297" s="129" t="s">
        <v>512</v>
      </c>
      <c r="G297" s="130" t="s">
        <v>136</v>
      </c>
      <c r="H297" s="131">
        <v>840.1</v>
      </c>
      <c r="I297" s="132"/>
      <c r="J297" s="133">
        <f>ROUND(I297*H297,2)</f>
        <v>0</v>
      </c>
      <c r="K297" s="129" t="s">
        <v>137</v>
      </c>
      <c r="L297" s="32"/>
      <c r="M297" s="134" t="s">
        <v>19</v>
      </c>
      <c r="N297" s="135" t="s">
        <v>43</v>
      </c>
      <c r="P297" s="136">
        <f>O297*H297</f>
        <v>0</v>
      </c>
      <c r="Q297" s="136">
        <v>8.9219999999999994E-2</v>
      </c>
      <c r="R297" s="136">
        <f>Q297*H297</f>
        <v>74.953721999999999</v>
      </c>
      <c r="S297" s="136">
        <v>0</v>
      </c>
      <c r="T297" s="137">
        <f>S297*H297</f>
        <v>0</v>
      </c>
      <c r="AR297" s="138" t="s">
        <v>138</v>
      </c>
      <c r="AT297" s="138" t="s">
        <v>133</v>
      </c>
      <c r="AU297" s="138" t="s">
        <v>82</v>
      </c>
      <c r="AY297" s="17" t="s">
        <v>131</v>
      </c>
      <c r="BE297" s="139">
        <f>IF(N297="základní",J297,0)</f>
        <v>0</v>
      </c>
      <c r="BF297" s="139">
        <f>IF(N297="snížená",J297,0)</f>
        <v>0</v>
      </c>
      <c r="BG297" s="139">
        <f>IF(N297="zákl. přenesená",J297,0)</f>
        <v>0</v>
      </c>
      <c r="BH297" s="139">
        <f>IF(N297="sníž. přenesená",J297,0)</f>
        <v>0</v>
      </c>
      <c r="BI297" s="139">
        <f>IF(N297="nulová",J297,0)</f>
        <v>0</v>
      </c>
      <c r="BJ297" s="17" t="s">
        <v>80</v>
      </c>
      <c r="BK297" s="139">
        <f>ROUND(I297*H297,2)</f>
        <v>0</v>
      </c>
      <c r="BL297" s="17" t="s">
        <v>138</v>
      </c>
      <c r="BM297" s="138" t="s">
        <v>513</v>
      </c>
    </row>
    <row r="298" spans="2:65" s="1" customFormat="1" ht="10.15">
      <c r="B298" s="32"/>
      <c r="D298" s="140" t="s">
        <v>140</v>
      </c>
      <c r="F298" s="141" t="s">
        <v>514</v>
      </c>
      <c r="I298" s="142"/>
      <c r="L298" s="32"/>
      <c r="M298" s="143"/>
      <c r="T298" s="53"/>
      <c r="AT298" s="17" t="s">
        <v>140</v>
      </c>
      <c r="AU298" s="17" t="s">
        <v>82</v>
      </c>
    </row>
    <row r="299" spans="2:65" s="12" customFormat="1" ht="10.15">
      <c r="B299" s="144"/>
      <c r="D299" s="145" t="s">
        <v>142</v>
      </c>
      <c r="E299" s="146" t="s">
        <v>19</v>
      </c>
      <c r="F299" s="147" t="s">
        <v>463</v>
      </c>
      <c r="H299" s="146" t="s">
        <v>19</v>
      </c>
      <c r="I299" s="148"/>
      <c r="L299" s="144"/>
      <c r="M299" s="149"/>
      <c r="T299" s="150"/>
      <c r="AT299" s="146" t="s">
        <v>142</v>
      </c>
      <c r="AU299" s="146" t="s">
        <v>82</v>
      </c>
      <c r="AV299" s="12" t="s">
        <v>80</v>
      </c>
      <c r="AW299" s="12" t="s">
        <v>33</v>
      </c>
      <c r="AX299" s="12" t="s">
        <v>72</v>
      </c>
      <c r="AY299" s="146" t="s">
        <v>131</v>
      </c>
    </row>
    <row r="300" spans="2:65" s="13" customFormat="1" ht="10.15">
      <c r="B300" s="151"/>
      <c r="D300" s="145" t="s">
        <v>142</v>
      </c>
      <c r="E300" s="152" t="s">
        <v>19</v>
      </c>
      <c r="F300" s="153" t="s">
        <v>464</v>
      </c>
      <c r="H300" s="154">
        <v>840.1</v>
      </c>
      <c r="I300" s="155"/>
      <c r="L300" s="151"/>
      <c r="M300" s="156"/>
      <c r="T300" s="157"/>
      <c r="AT300" s="152" t="s">
        <v>142</v>
      </c>
      <c r="AU300" s="152" t="s">
        <v>82</v>
      </c>
      <c r="AV300" s="13" t="s">
        <v>82</v>
      </c>
      <c r="AW300" s="13" t="s">
        <v>33</v>
      </c>
      <c r="AX300" s="13" t="s">
        <v>80</v>
      </c>
      <c r="AY300" s="152" t="s">
        <v>131</v>
      </c>
    </row>
    <row r="301" spans="2:65" s="1" customFormat="1" ht="16.5" customHeight="1">
      <c r="B301" s="32"/>
      <c r="C301" s="165" t="s">
        <v>515</v>
      </c>
      <c r="D301" s="165" t="s">
        <v>284</v>
      </c>
      <c r="E301" s="166" t="s">
        <v>516</v>
      </c>
      <c r="F301" s="167" t="s">
        <v>517</v>
      </c>
      <c r="G301" s="168" t="s">
        <v>136</v>
      </c>
      <c r="H301" s="169">
        <v>780.73</v>
      </c>
      <c r="I301" s="170"/>
      <c r="J301" s="171">
        <f>ROUND(I301*H301,2)</f>
        <v>0</v>
      </c>
      <c r="K301" s="167" t="s">
        <v>137</v>
      </c>
      <c r="L301" s="172"/>
      <c r="M301" s="173" t="s">
        <v>19</v>
      </c>
      <c r="N301" s="174" t="s">
        <v>43</v>
      </c>
      <c r="P301" s="136">
        <f>O301*H301</f>
        <v>0</v>
      </c>
      <c r="Q301" s="136">
        <v>0.13200000000000001</v>
      </c>
      <c r="R301" s="136">
        <f>Q301*H301</f>
        <v>103.05636000000001</v>
      </c>
      <c r="S301" s="136">
        <v>0</v>
      </c>
      <c r="T301" s="137">
        <f>S301*H301</f>
        <v>0</v>
      </c>
      <c r="AR301" s="138" t="s">
        <v>179</v>
      </c>
      <c r="AT301" s="138" t="s">
        <v>284</v>
      </c>
      <c r="AU301" s="138" t="s">
        <v>82</v>
      </c>
      <c r="AY301" s="17" t="s">
        <v>131</v>
      </c>
      <c r="BE301" s="139">
        <f>IF(N301="základní",J301,0)</f>
        <v>0</v>
      </c>
      <c r="BF301" s="139">
        <f>IF(N301="snížená",J301,0)</f>
        <v>0</v>
      </c>
      <c r="BG301" s="139">
        <f>IF(N301="zákl. přenesená",J301,0)</f>
        <v>0</v>
      </c>
      <c r="BH301" s="139">
        <f>IF(N301="sníž. přenesená",J301,0)</f>
        <v>0</v>
      </c>
      <c r="BI301" s="139">
        <f>IF(N301="nulová",J301,0)</f>
        <v>0</v>
      </c>
      <c r="BJ301" s="17" t="s">
        <v>80</v>
      </c>
      <c r="BK301" s="139">
        <f>ROUND(I301*H301,2)</f>
        <v>0</v>
      </c>
      <c r="BL301" s="17" t="s">
        <v>138</v>
      </c>
      <c r="BM301" s="138" t="s">
        <v>518</v>
      </c>
    </row>
    <row r="302" spans="2:65" s="13" customFormat="1" ht="10.15">
      <c r="B302" s="151"/>
      <c r="D302" s="145" t="s">
        <v>142</v>
      </c>
      <c r="F302" s="153" t="s">
        <v>519</v>
      </c>
      <c r="H302" s="154">
        <v>780.73</v>
      </c>
      <c r="I302" s="155"/>
      <c r="L302" s="151"/>
      <c r="M302" s="156"/>
      <c r="T302" s="157"/>
      <c r="AT302" s="152" t="s">
        <v>142</v>
      </c>
      <c r="AU302" s="152" t="s">
        <v>82</v>
      </c>
      <c r="AV302" s="13" t="s">
        <v>82</v>
      </c>
      <c r="AW302" s="13" t="s">
        <v>4</v>
      </c>
      <c r="AX302" s="13" t="s">
        <v>80</v>
      </c>
      <c r="AY302" s="152" t="s">
        <v>131</v>
      </c>
    </row>
    <row r="303" spans="2:65" s="1" customFormat="1" ht="16.5" customHeight="1">
      <c r="B303" s="32"/>
      <c r="C303" s="165" t="s">
        <v>520</v>
      </c>
      <c r="D303" s="165" t="s">
        <v>284</v>
      </c>
      <c r="E303" s="166" t="s">
        <v>521</v>
      </c>
      <c r="F303" s="167" t="s">
        <v>522</v>
      </c>
      <c r="G303" s="168" t="s">
        <v>136</v>
      </c>
      <c r="H303" s="169">
        <v>67.771000000000001</v>
      </c>
      <c r="I303" s="170"/>
      <c r="J303" s="171">
        <f>ROUND(I303*H303,2)</f>
        <v>0</v>
      </c>
      <c r="K303" s="167" t="s">
        <v>137</v>
      </c>
      <c r="L303" s="172"/>
      <c r="M303" s="173" t="s">
        <v>19</v>
      </c>
      <c r="N303" s="174" t="s">
        <v>43</v>
      </c>
      <c r="P303" s="136">
        <f>O303*H303</f>
        <v>0</v>
      </c>
      <c r="Q303" s="136">
        <v>0.13100000000000001</v>
      </c>
      <c r="R303" s="136">
        <f>Q303*H303</f>
        <v>8.8780010000000011</v>
      </c>
      <c r="S303" s="136">
        <v>0</v>
      </c>
      <c r="T303" s="137">
        <f>S303*H303</f>
        <v>0</v>
      </c>
      <c r="AR303" s="138" t="s">
        <v>179</v>
      </c>
      <c r="AT303" s="138" t="s">
        <v>284</v>
      </c>
      <c r="AU303" s="138" t="s">
        <v>82</v>
      </c>
      <c r="AY303" s="17" t="s">
        <v>131</v>
      </c>
      <c r="BE303" s="139">
        <f>IF(N303="základní",J303,0)</f>
        <v>0</v>
      </c>
      <c r="BF303" s="139">
        <f>IF(N303="snížená",J303,0)</f>
        <v>0</v>
      </c>
      <c r="BG303" s="139">
        <f>IF(N303="zákl. přenesená",J303,0)</f>
        <v>0</v>
      </c>
      <c r="BH303" s="139">
        <f>IF(N303="sníž. přenesená",J303,0)</f>
        <v>0</v>
      </c>
      <c r="BI303" s="139">
        <f>IF(N303="nulová",J303,0)</f>
        <v>0</v>
      </c>
      <c r="BJ303" s="17" t="s">
        <v>80</v>
      </c>
      <c r="BK303" s="139">
        <f>ROUND(I303*H303,2)</f>
        <v>0</v>
      </c>
      <c r="BL303" s="17" t="s">
        <v>138</v>
      </c>
      <c r="BM303" s="138" t="s">
        <v>523</v>
      </c>
    </row>
    <row r="304" spans="2:65" s="13" customFormat="1" ht="10.15">
      <c r="B304" s="151"/>
      <c r="D304" s="145" t="s">
        <v>142</v>
      </c>
      <c r="F304" s="153" t="s">
        <v>524</v>
      </c>
      <c r="H304" s="154">
        <v>67.771000000000001</v>
      </c>
      <c r="I304" s="155"/>
      <c r="L304" s="151"/>
      <c r="M304" s="156"/>
      <c r="T304" s="157"/>
      <c r="AT304" s="152" t="s">
        <v>142</v>
      </c>
      <c r="AU304" s="152" t="s">
        <v>82</v>
      </c>
      <c r="AV304" s="13" t="s">
        <v>82</v>
      </c>
      <c r="AW304" s="13" t="s">
        <v>4</v>
      </c>
      <c r="AX304" s="13" t="s">
        <v>80</v>
      </c>
      <c r="AY304" s="152" t="s">
        <v>131</v>
      </c>
    </row>
    <row r="305" spans="2:65" s="1" customFormat="1" ht="37.799999999999997" customHeight="1">
      <c r="B305" s="32"/>
      <c r="C305" s="127" t="s">
        <v>525</v>
      </c>
      <c r="D305" s="127" t="s">
        <v>133</v>
      </c>
      <c r="E305" s="128" t="s">
        <v>526</v>
      </c>
      <c r="F305" s="129" t="s">
        <v>527</v>
      </c>
      <c r="G305" s="130" t="s">
        <v>136</v>
      </c>
      <c r="H305" s="131">
        <v>615</v>
      </c>
      <c r="I305" s="132"/>
      <c r="J305" s="133">
        <f>ROUND(I305*H305,2)</f>
        <v>0</v>
      </c>
      <c r="K305" s="129" t="s">
        <v>137</v>
      </c>
      <c r="L305" s="32"/>
      <c r="M305" s="134" t="s">
        <v>19</v>
      </c>
      <c r="N305" s="135" t="s">
        <v>43</v>
      </c>
      <c r="P305" s="136">
        <f>O305*H305</f>
        <v>0</v>
      </c>
      <c r="Q305" s="136">
        <v>0.11162</v>
      </c>
      <c r="R305" s="136">
        <f>Q305*H305</f>
        <v>68.646299999999997</v>
      </c>
      <c r="S305" s="136">
        <v>0</v>
      </c>
      <c r="T305" s="137">
        <f>S305*H305</f>
        <v>0</v>
      </c>
      <c r="AR305" s="138" t="s">
        <v>138</v>
      </c>
      <c r="AT305" s="138" t="s">
        <v>133</v>
      </c>
      <c r="AU305" s="138" t="s">
        <v>82</v>
      </c>
      <c r="AY305" s="17" t="s">
        <v>131</v>
      </c>
      <c r="BE305" s="139">
        <f>IF(N305="základní",J305,0)</f>
        <v>0</v>
      </c>
      <c r="BF305" s="139">
        <f>IF(N305="snížená",J305,0)</f>
        <v>0</v>
      </c>
      <c r="BG305" s="139">
        <f>IF(N305="zákl. přenesená",J305,0)</f>
        <v>0</v>
      </c>
      <c r="BH305" s="139">
        <f>IF(N305="sníž. přenesená",J305,0)</f>
        <v>0</v>
      </c>
      <c r="BI305" s="139">
        <f>IF(N305="nulová",J305,0)</f>
        <v>0</v>
      </c>
      <c r="BJ305" s="17" t="s">
        <v>80</v>
      </c>
      <c r="BK305" s="139">
        <f>ROUND(I305*H305,2)</f>
        <v>0</v>
      </c>
      <c r="BL305" s="17" t="s">
        <v>138</v>
      </c>
      <c r="BM305" s="138" t="s">
        <v>528</v>
      </c>
    </row>
    <row r="306" spans="2:65" s="1" customFormat="1" ht="10.15">
      <c r="B306" s="32"/>
      <c r="D306" s="140" t="s">
        <v>140</v>
      </c>
      <c r="F306" s="141" t="s">
        <v>529</v>
      </c>
      <c r="I306" s="142"/>
      <c r="L306" s="32"/>
      <c r="M306" s="143"/>
      <c r="T306" s="53"/>
      <c r="AT306" s="17" t="s">
        <v>140</v>
      </c>
      <c r="AU306" s="17" t="s">
        <v>82</v>
      </c>
    </row>
    <row r="307" spans="2:65" s="12" customFormat="1" ht="10.15">
      <c r="B307" s="144"/>
      <c r="D307" s="145" t="s">
        <v>142</v>
      </c>
      <c r="E307" s="146" t="s">
        <v>19</v>
      </c>
      <c r="F307" s="147" t="s">
        <v>446</v>
      </c>
      <c r="H307" s="146" t="s">
        <v>19</v>
      </c>
      <c r="I307" s="148"/>
      <c r="L307" s="144"/>
      <c r="M307" s="149"/>
      <c r="T307" s="150"/>
      <c r="AT307" s="146" t="s">
        <v>142</v>
      </c>
      <c r="AU307" s="146" t="s">
        <v>82</v>
      </c>
      <c r="AV307" s="12" t="s">
        <v>80</v>
      </c>
      <c r="AW307" s="12" t="s">
        <v>33</v>
      </c>
      <c r="AX307" s="12" t="s">
        <v>72</v>
      </c>
      <c r="AY307" s="146" t="s">
        <v>131</v>
      </c>
    </row>
    <row r="308" spans="2:65" s="13" customFormat="1" ht="10.15">
      <c r="B308" s="151"/>
      <c r="D308" s="145" t="s">
        <v>142</v>
      </c>
      <c r="E308" s="152" t="s">
        <v>19</v>
      </c>
      <c r="F308" s="153" t="s">
        <v>448</v>
      </c>
      <c r="H308" s="154">
        <v>615</v>
      </c>
      <c r="I308" s="155"/>
      <c r="L308" s="151"/>
      <c r="M308" s="156"/>
      <c r="T308" s="157"/>
      <c r="AT308" s="152" t="s">
        <v>142</v>
      </c>
      <c r="AU308" s="152" t="s">
        <v>82</v>
      </c>
      <c r="AV308" s="13" t="s">
        <v>82</v>
      </c>
      <c r="AW308" s="13" t="s">
        <v>33</v>
      </c>
      <c r="AX308" s="13" t="s">
        <v>80</v>
      </c>
      <c r="AY308" s="152" t="s">
        <v>131</v>
      </c>
    </row>
    <row r="309" spans="2:65" s="1" customFormat="1" ht="16.5" customHeight="1">
      <c r="B309" s="32"/>
      <c r="C309" s="165" t="s">
        <v>530</v>
      </c>
      <c r="D309" s="165" t="s">
        <v>284</v>
      </c>
      <c r="E309" s="166" t="s">
        <v>531</v>
      </c>
      <c r="F309" s="167" t="s">
        <v>532</v>
      </c>
      <c r="G309" s="168" t="s">
        <v>136</v>
      </c>
      <c r="H309" s="169">
        <v>591.6</v>
      </c>
      <c r="I309" s="170"/>
      <c r="J309" s="171">
        <f>ROUND(I309*H309,2)</f>
        <v>0</v>
      </c>
      <c r="K309" s="167" t="s">
        <v>137</v>
      </c>
      <c r="L309" s="172"/>
      <c r="M309" s="173" t="s">
        <v>19</v>
      </c>
      <c r="N309" s="174" t="s">
        <v>43</v>
      </c>
      <c r="P309" s="136">
        <f>O309*H309</f>
        <v>0</v>
      </c>
      <c r="Q309" s="136">
        <v>0.17599999999999999</v>
      </c>
      <c r="R309" s="136">
        <f>Q309*H309</f>
        <v>104.1216</v>
      </c>
      <c r="S309" s="136">
        <v>0</v>
      </c>
      <c r="T309" s="137">
        <f>S309*H309</f>
        <v>0</v>
      </c>
      <c r="AR309" s="138" t="s">
        <v>179</v>
      </c>
      <c r="AT309" s="138" t="s">
        <v>284</v>
      </c>
      <c r="AU309" s="138" t="s">
        <v>82</v>
      </c>
      <c r="AY309" s="17" t="s">
        <v>131</v>
      </c>
      <c r="BE309" s="139">
        <f>IF(N309="základní",J309,0)</f>
        <v>0</v>
      </c>
      <c r="BF309" s="139">
        <f>IF(N309="snížená",J309,0)</f>
        <v>0</v>
      </c>
      <c r="BG309" s="139">
        <f>IF(N309="zákl. přenesená",J309,0)</f>
        <v>0</v>
      </c>
      <c r="BH309" s="139">
        <f>IF(N309="sníž. přenesená",J309,0)</f>
        <v>0</v>
      </c>
      <c r="BI309" s="139">
        <f>IF(N309="nulová",J309,0)</f>
        <v>0</v>
      </c>
      <c r="BJ309" s="17" t="s">
        <v>80</v>
      </c>
      <c r="BK309" s="139">
        <f>ROUND(I309*H309,2)</f>
        <v>0</v>
      </c>
      <c r="BL309" s="17" t="s">
        <v>138</v>
      </c>
      <c r="BM309" s="138" t="s">
        <v>533</v>
      </c>
    </row>
    <row r="310" spans="2:65" s="13" customFormat="1" ht="10.15">
      <c r="B310" s="151"/>
      <c r="D310" s="145" t="s">
        <v>142</v>
      </c>
      <c r="F310" s="153" t="s">
        <v>534</v>
      </c>
      <c r="H310" s="154">
        <v>591.6</v>
      </c>
      <c r="I310" s="155"/>
      <c r="L310" s="151"/>
      <c r="M310" s="156"/>
      <c r="T310" s="157"/>
      <c r="AT310" s="152" t="s">
        <v>142</v>
      </c>
      <c r="AU310" s="152" t="s">
        <v>82</v>
      </c>
      <c r="AV310" s="13" t="s">
        <v>82</v>
      </c>
      <c r="AW310" s="13" t="s">
        <v>4</v>
      </c>
      <c r="AX310" s="13" t="s">
        <v>80</v>
      </c>
      <c r="AY310" s="152" t="s">
        <v>131</v>
      </c>
    </row>
    <row r="311" spans="2:65" s="1" customFormat="1" ht="16.5" customHeight="1">
      <c r="B311" s="32"/>
      <c r="C311" s="165" t="s">
        <v>535</v>
      </c>
      <c r="D311" s="165" t="s">
        <v>284</v>
      </c>
      <c r="E311" s="166" t="s">
        <v>536</v>
      </c>
      <c r="F311" s="167" t="s">
        <v>537</v>
      </c>
      <c r="G311" s="168" t="s">
        <v>136</v>
      </c>
      <c r="H311" s="169">
        <v>35.700000000000003</v>
      </c>
      <c r="I311" s="170"/>
      <c r="J311" s="171">
        <f>ROUND(I311*H311,2)</f>
        <v>0</v>
      </c>
      <c r="K311" s="167" t="s">
        <v>137</v>
      </c>
      <c r="L311" s="172"/>
      <c r="M311" s="173" t="s">
        <v>19</v>
      </c>
      <c r="N311" s="174" t="s">
        <v>43</v>
      </c>
      <c r="P311" s="136">
        <f>O311*H311</f>
        <v>0</v>
      </c>
      <c r="Q311" s="136">
        <v>0.17499999999999999</v>
      </c>
      <c r="R311" s="136">
        <f>Q311*H311</f>
        <v>6.2475000000000005</v>
      </c>
      <c r="S311" s="136">
        <v>0</v>
      </c>
      <c r="T311" s="137">
        <f>S311*H311</f>
        <v>0</v>
      </c>
      <c r="AR311" s="138" t="s">
        <v>179</v>
      </c>
      <c r="AT311" s="138" t="s">
        <v>284</v>
      </c>
      <c r="AU311" s="138" t="s">
        <v>82</v>
      </c>
      <c r="AY311" s="17" t="s">
        <v>131</v>
      </c>
      <c r="BE311" s="139">
        <f>IF(N311="základní",J311,0)</f>
        <v>0</v>
      </c>
      <c r="BF311" s="139">
        <f>IF(N311="snížená",J311,0)</f>
        <v>0</v>
      </c>
      <c r="BG311" s="139">
        <f>IF(N311="zákl. přenesená",J311,0)</f>
        <v>0</v>
      </c>
      <c r="BH311" s="139">
        <f>IF(N311="sníž. přenesená",J311,0)</f>
        <v>0</v>
      </c>
      <c r="BI311" s="139">
        <f>IF(N311="nulová",J311,0)</f>
        <v>0</v>
      </c>
      <c r="BJ311" s="17" t="s">
        <v>80</v>
      </c>
      <c r="BK311" s="139">
        <f>ROUND(I311*H311,2)</f>
        <v>0</v>
      </c>
      <c r="BL311" s="17" t="s">
        <v>138</v>
      </c>
      <c r="BM311" s="138" t="s">
        <v>538</v>
      </c>
    </row>
    <row r="312" spans="2:65" s="13" customFormat="1" ht="10.15">
      <c r="B312" s="151"/>
      <c r="D312" s="145" t="s">
        <v>142</v>
      </c>
      <c r="F312" s="153" t="s">
        <v>539</v>
      </c>
      <c r="H312" s="154">
        <v>35.700000000000003</v>
      </c>
      <c r="I312" s="155"/>
      <c r="L312" s="151"/>
      <c r="M312" s="156"/>
      <c r="T312" s="157"/>
      <c r="AT312" s="152" t="s">
        <v>142</v>
      </c>
      <c r="AU312" s="152" t="s">
        <v>82</v>
      </c>
      <c r="AV312" s="13" t="s">
        <v>82</v>
      </c>
      <c r="AW312" s="13" t="s">
        <v>4</v>
      </c>
      <c r="AX312" s="13" t="s">
        <v>80</v>
      </c>
      <c r="AY312" s="152" t="s">
        <v>131</v>
      </c>
    </row>
    <row r="313" spans="2:65" s="1" customFormat="1" ht="37.799999999999997" customHeight="1">
      <c r="B313" s="32"/>
      <c r="C313" s="127" t="s">
        <v>540</v>
      </c>
      <c r="D313" s="127" t="s">
        <v>133</v>
      </c>
      <c r="E313" s="128" t="s">
        <v>541</v>
      </c>
      <c r="F313" s="129" t="s">
        <v>542</v>
      </c>
      <c r="G313" s="130" t="s">
        <v>136</v>
      </c>
      <c r="H313" s="131">
        <v>277</v>
      </c>
      <c r="I313" s="132"/>
      <c r="J313" s="133">
        <f>ROUND(I313*H313,2)</f>
        <v>0</v>
      </c>
      <c r="K313" s="129" t="s">
        <v>137</v>
      </c>
      <c r="L313" s="32"/>
      <c r="M313" s="134" t="s">
        <v>19</v>
      </c>
      <c r="N313" s="135" t="s">
        <v>43</v>
      </c>
      <c r="P313" s="136">
        <f>O313*H313</f>
        <v>0</v>
      </c>
      <c r="Q313" s="136">
        <v>9.8000000000000004E-2</v>
      </c>
      <c r="R313" s="136">
        <f>Q313*H313</f>
        <v>27.146000000000001</v>
      </c>
      <c r="S313" s="136">
        <v>0</v>
      </c>
      <c r="T313" s="137">
        <f>S313*H313</f>
        <v>0</v>
      </c>
      <c r="AR313" s="138" t="s">
        <v>138</v>
      </c>
      <c r="AT313" s="138" t="s">
        <v>133</v>
      </c>
      <c r="AU313" s="138" t="s">
        <v>82</v>
      </c>
      <c r="AY313" s="17" t="s">
        <v>131</v>
      </c>
      <c r="BE313" s="139">
        <f>IF(N313="základní",J313,0)</f>
        <v>0</v>
      </c>
      <c r="BF313" s="139">
        <f>IF(N313="snížená",J313,0)</f>
        <v>0</v>
      </c>
      <c r="BG313" s="139">
        <f>IF(N313="zákl. přenesená",J313,0)</f>
        <v>0</v>
      </c>
      <c r="BH313" s="139">
        <f>IF(N313="sníž. přenesená",J313,0)</f>
        <v>0</v>
      </c>
      <c r="BI313" s="139">
        <f>IF(N313="nulová",J313,0)</f>
        <v>0</v>
      </c>
      <c r="BJ313" s="17" t="s">
        <v>80</v>
      </c>
      <c r="BK313" s="139">
        <f>ROUND(I313*H313,2)</f>
        <v>0</v>
      </c>
      <c r="BL313" s="17" t="s">
        <v>138</v>
      </c>
      <c r="BM313" s="138" t="s">
        <v>543</v>
      </c>
    </row>
    <row r="314" spans="2:65" s="1" customFormat="1" ht="10.15">
      <c r="B314" s="32"/>
      <c r="D314" s="140" t="s">
        <v>140</v>
      </c>
      <c r="F314" s="141" t="s">
        <v>544</v>
      </c>
      <c r="I314" s="142"/>
      <c r="L314" s="32"/>
      <c r="M314" s="143"/>
      <c r="T314" s="53"/>
      <c r="AT314" s="17" t="s">
        <v>140</v>
      </c>
      <c r="AU314" s="17" t="s">
        <v>82</v>
      </c>
    </row>
    <row r="315" spans="2:65" s="12" customFormat="1" ht="10.15">
      <c r="B315" s="144"/>
      <c r="D315" s="145" t="s">
        <v>142</v>
      </c>
      <c r="E315" s="146" t="s">
        <v>19</v>
      </c>
      <c r="F315" s="147" t="s">
        <v>443</v>
      </c>
      <c r="H315" s="146" t="s">
        <v>19</v>
      </c>
      <c r="I315" s="148"/>
      <c r="L315" s="144"/>
      <c r="M315" s="149"/>
      <c r="T315" s="150"/>
      <c r="AT315" s="146" t="s">
        <v>142</v>
      </c>
      <c r="AU315" s="146" t="s">
        <v>82</v>
      </c>
      <c r="AV315" s="12" t="s">
        <v>80</v>
      </c>
      <c r="AW315" s="12" t="s">
        <v>33</v>
      </c>
      <c r="AX315" s="12" t="s">
        <v>72</v>
      </c>
      <c r="AY315" s="146" t="s">
        <v>131</v>
      </c>
    </row>
    <row r="316" spans="2:65" s="13" customFormat="1" ht="10.15">
      <c r="B316" s="151"/>
      <c r="D316" s="145" t="s">
        <v>142</v>
      </c>
      <c r="E316" s="152" t="s">
        <v>19</v>
      </c>
      <c r="F316" s="153" t="s">
        <v>545</v>
      </c>
      <c r="H316" s="154">
        <v>277</v>
      </c>
      <c r="I316" s="155"/>
      <c r="L316" s="151"/>
      <c r="M316" s="156"/>
      <c r="T316" s="157"/>
      <c r="AT316" s="152" t="s">
        <v>142</v>
      </c>
      <c r="AU316" s="152" t="s">
        <v>82</v>
      </c>
      <c r="AV316" s="13" t="s">
        <v>82</v>
      </c>
      <c r="AW316" s="13" t="s">
        <v>33</v>
      </c>
      <c r="AX316" s="13" t="s">
        <v>80</v>
      </c>
      <c r="AY316" s="152" t="s">
        <v>131</v>
      </c>
    </row>
    <row r="317" spans="2:65" s="1" customFormat="1" ht="16.5" customHeight="1">
      <c r="B317" s="32"/>
      <c r="C317" s="165" t="s">
        <v>546</v>
      </c>
      <c r="D317" s="165" t="s">
        <v>284</v>
      </c>
      <c r="E317" s="166" t="s">
        <v>547</v>
      </c>
      <c r="F317" s="167" t="s">
        <v>548</v>
      </c>
      <c r="G317" s="168" t="s">
        <v>136</v>
      </c>
      <c r="H317" s="169">
        <v>282.54000000000002</v>
      </c>
      <c r="I317" s="170"/>
      <c r="J317" s="171">
        <f>ROUND(I317*H317,2)</f>
        <v>0</v>
      </c>
      <c r="K317" s="167" t="s">
        <v>19</v>
      </c>
      <c r="L317" s="172"/>
      <c r="M317" s="173" t="s">
        <v>19</v>
      </c>
      <c r="N317" s="174" t="s">
        <v>43</v>
      </c>
      <c r="P317" s="136">
        <f>O317*H317</f>
        <v>0</v>
      </c>
      <c r="Q317" s="136">
        <v>0.14499999999999999</v>
      </c>
      <c r="R317" s="136">
        <f>Q317*H317</f>
        <v>40.968299999999999</v>
      </c>
      <c r="S317" s="136">
        <v>0</v>
      </c>
      <c r="T317" s="137">
        <f>S317*H317</f>
        <v>0</v>
      </c>
      <c r="AR317" s="138" t="s">
        <v>179</v>
      </c>
      <c r="AT317" s="138" t="s">
        <v>284</v>
      </c>
      <c r="AU317" s="138" t="s">
        <v>82</v>
      </c>
      <c r="AY317" s="17" t="s">
        <v>131</v>
      </c>
      <c r="BE317" s="139">
        <f>IF(N317="základní",J317,0)</f>
        <v>0</v>
      </c>
      <c r="BF317" s="139">
        <f>IF(N317="snížená",J317,0)</f>
        <v>0</v>
      </c>
      <c r="BG317" s="139">
        <f>IF(N317="zákl. přenesená",J317,0)</f>
        <v>0</v>
      </c>
      <c r="BH317" s="139">
        <f>IF(N317="sníž. přenesená",J317,0)</f>
        <v>0</v>
      </c>
      <c r="BI317" s="139">
        <f>IF(N317="nulová",J317,0)</f>
        <v>0</v>
      </c>
      <c r="BJ317" s="17" t="s">
        <v>80</v>
      </c>
      <c r="BK317" s="139">
        <f>ROUND(I317*H317,2)</f>
        <v>0</v>
      </c>
      <c r="BL317" s="17" t="s">
        <v>138</v>
      </c>
      <c r="BM317" s="138" t="s">
        <v>549</v>
      </c>
    </row>
    <row r="318" spans="2:65" s="13" customFormat="1" ht="10.15">
      <c r="B318" s="151"/>
      <c r="D318" s="145" t="s">
        <v>142</v>
      </c>
      <c r="F318" s="153" t="s">
        <v>550</v>
      </c>
      <c r="H318" s="154">
        <v>282.54000000000002</v>
      </c>
      <c r="I318" s="155"/>
      <c r="L318" s="151"/>
      <c r="M318" s="156"/>
      <c r="T318" s="157"/>
      <c r="AT318" s="152" t="s">
        <v>142</v>
      </c>
      <c r="AU318" s="152" t="s">
        <v>82</v>
      </c>
      <c r="AV318" s="13" t="s">
        <v>82</v>
      </c>
      <c r="AW318" s="13" t="s">
        <v>4</v>
      </c>
      <c r="AX318" s="13" t="s">
        <v>80</v>
      </c>
      <c r="AY318" s="152" t="s">
        <v>131</v>
      </c>
    </row>
    <row r="319" spans="2:65" s="11" customFormat="1" ht="22.8" customHeight="1">
      <c r="B319" s="115"/>
      <c r="D319" s="116" t="s">
        <v>71</v>
      </c>
      <c r="E319" s="125" t="s">
        <v>184</v>
      </c>
      <c r="F319" s="125" t="s">
        <v>551</v>
      </c>
      <c r="I319" s="118"/>
      <c r="J319" s="126">
        <f>BK319</f>
        <v>0</v>
      </c>
      <c r="L319" s="115"/>
      <c r="M319" s="120"/>
      <c r="P319" s="121">
        <f>SUM(P320:P387)</f>
        <v>0</v>
      </c>
      <c r="R319" s="121">
        <f>SUM(R320:R387)</f>
        <v>512.34203520000005</v>
      </c>
      <c r="T319" s="122">
        <f>SUM(T320:T387)</f>
        <v>8.2000000000000003E-2</v>
      </c>
      <c r="AR319" s="116" t="s">
        <v>80</v>
      </c>
      <c r="AT319" s="123" t="s">
        <v>71</v>
      </c>
      <c r="AU319" s="123" t="s">
        <v>80</v>
      </c>
      <c r="AY319" s="116" t="s">
        <v>131</v>
      </c>
      <c r="BK319" s="124">
        <f>SUM(BK320:BK387)</f>
        <v>0</v>
      </c>
    </row>
    <row r="320" spans="2:65" s="1" customFormat="1" ht="16.5" customHeight="1">
      <c r="B320" s="32"/>
      <c r="C320" s="127" t="s">
        <v>552</v>
      </c>
      <c r="D320" s="127" t="s">
        <v>133</v>
      </c>
      <c r="E320" s="128" t="s">
        <v>553</v>
      </c>
      <c r="F320" s="129" t="s">
        <v>554</v>
      </c>
      <c r="G320" s="130" t="s">
        <v>343</v>
      </c>
      <c r="H320" s="131">
        <v>9</v>
      </c>
      <c r="I320" s="132"/>
      <c r="J320" s="133">
        <f>ROUND(I320*H320,2)</f>
        <v>0</v>
      </c>
      <c r="K320" s="129" t="s">
        <v>137</v>
      </c>
      <c r="L320" s="32"/>
      <c r="M320" s="134" t="s">
        <v>19</v>
      </c>
      <c r="N320" s="135" t="s">
        <v>43</v>
      </c>
      <c r="P320" s="136">
        <f>O320*H320</f>
        <v>0</v>
      </c>
      <c r="Q320" s="136">
        <v>6.9999999999999999E-4</v>
      </c>
      <c r="R320" s="136">
        <f>Q320*H320</f>
        <v>6.3E-3</v>
      </c>
      <c r="S320" s="136">
        <v>0</v>
      </c>
      <c r="T320" s="137">
        <f>S320*H320</f>
        <v>0</v>
      </c>
      <c r="AR320" s="138" t="s">
        <v>138</v>
      </c>
      <c r="AT320" s="138" t="s">
        <v>133</v>
      </c>
      <c r="AU320" s="138" t="s">
        <v>82</v>
      </c>
      <c r="AY320" s="17" t="s">
        <v>131</v>
      </c>
      <c r="BE320" s="139">
        <f>IF(N320="základní",J320,0)</f>
        <v>0</v>
      </c>
      <c r="BF320" s="139">
        <f>IF(N320="snížená",J320,0)</f>
        <v>0</v>
      </c>
      <c r="BG320" s="139">
        <f>IF(N320="zákl. přenesená",J320,0)</f>
        <v>0</v>
      </c>
      <c r="BH320" s="139">
        <f>IF(N320="sníž. přenesená",J320,0)</f>
        <v>0</v>
      </c>
      <c r="BI320" s="139">
        <f>IF(N320="nulová",J320,0)</f>
        <v>0</v>
      </c>
      <c r="BJ320" s="17" t="s">
        <v>80</v>
      </c>
      <c r="BK320" s="139">
        <f>ROUND(I320*H320,2)</f>
        <v>0</v>
      </c>
      <c r="BL320" s="17" t="s">
        <v>138</v>
      </c>
      <c r="BM320" s="138" t="s">
        <v>555</v>
      </c>
    </row>
    <row r="321" spans="2:65" s="1" customFormat="1" ht="10.15">
      <c r="B321" s="32"/>
      <c r="D321" s="140" t="s">
        <v>140</v>
      </c>
      <c r="F321" s="141" t="s">
        <v>556</v>
      </c>
      <c r="I321" s="142"/>
      <c r="L321" s="32"/>
      <c r="M321" s="143"/>
      <c r="T321" s="53"/>
      <c r="AT321" s="17" t="s">
        <v>140</v>
      </c>
      <c r="AU321" s="17" t="s">
        <v>82</v>
      </c>
    </row>
    <row r="322" spans="2:65" s="12" customFormat="1" ht="10.15">
      <c r="B322" s="144"/>
      <c r="D322" s="145" t="s">
        <v>142</v>
      </c>
      <c r="E322" s="146" t="s">
        <v>19</v>
      </c>
      <c r="F322" s="147" t="s">
        <v>557</v>
      </c>
      <c r="H322" s="146" t="s">
        <v>19</v>
      </c>
      <c r="I322" s="148"/>
      <c r="L322" s="144"/>
      <c r="M322" s="149"/>
      <c r="T322" s="150"/>
      <c r="AT322" s="146" t="s">
        <v>142</v>
      </c>
      <c r="AU322" s="146" t="s">
        <v>82</v>
      </c>
      <c r="AV322" s="12" t="s">
        <v>80</v>
      </c>
      <c r="AW322" s="12" t="s">
        <v>33</v>
      </c>
      <c r="AX322" s="12" t="s">
        <v>72</v>
      </c>
      <c r="AY322" s="146" t="s">
        <v>131</v>
      </c>
    </row>
    <row r="323" spans="2:65" s="13" customFormat="1" ht="10.15">
      <c r="B323" s="151"/>
      <c r="D323" s="145" t="s">
        <v>142</v>
      </c>
      <c r="E323" s="152" t="s">
        <v>19</v>
      </c>
      <c r="F323" s="153" t="s">
        <v>179</v>
      </c>
      <c r="H323" s="154">
        <v>8</v>
      </c>
      <c r="I323" s="155"/>
      <c r="L323" s="151"/>
      <c r="M323" s="156"/>
      <c r="T323" s="157"/>
      <c r="AT323" s="152" t="s">
        <v>142</v>
      </c>
      <c r="AU323" s="152" t="s">
        <v>82</v>
      </c>
      <c r="AV323" s="13" t="s">
        <v>82</v>
      </c>
      <c r="AW323" s="13" t="s">
        <v>33</v>
      </c>
      <c r="AX323" s="13" t="s">
        <v>72</v>
      </c>
      <c r="AY323" s="152" t="s">
        <v>131</v>
      </c>
    </row>
    <row r="324" spans="2:65" s="12" customFormat="1" ht="10.15">
      <c r="B324" s="144"/>
      <c r="D324" s="145" t="s">
        <v>142</v>
      </c>
      <c r="E324" s="146" t="s">
        <v>19</v>
      </c>
      <c r="F324" s="147" t="s">
        <v>558</v>
      </c>
      <c r="H324" s="146" t="s">
        <v>19</v>
      </c>
      <c r="I324" s="148"/>
      <c r="L324" s="144"/>
      <c r="M324" s="149"/>
      <c r="T324" s="150"/>
      <c r="AT324" s="146" t="s">
        <v>142</v>
      </c>
      <c r="AU324" s="146" t="s">
        <v>82</v>
      </c>
      <c r="AV324" s="12" t="s">
        <v>80</v>
      </c>
      <c r="AW324" s="12" t="s">
        <v>33</v>
      </c>
      <c r="AX324" s="12" t="s">
        <v>72</v>
      </c>
      <c r="AY324" s="146" t="s">
        <v>131</v>
      </c>
    </row>
    <row r="325" spans="2:65" s="13" customFormat="1" ht="10.15">
      <c r="B325" s="151"/>
      <c r="D325" s="145" t="s">
        <v>142</v>
      </c>
      <c r="E325" s="152" t="s">
        <v>19</v>
      </c>
      <c r="F325" s="153" t="s">
        <v>80</v>
      </c>
      <c r="H325" s="154">
        <v>1</v>
      </c>
      <c r="I325" s="155"/>
      <c r="L325" s="151"/>
      <c r="M325" s="156"/>
      <c r="T325" s="157"/>
      <c r="AT325" s="152" t="s">
        <v>142</v>
      </c>
      <c r="AU325" s="152" t="s">
        <v>82</v>
      </c>
      <c r="AV325" s="13" t="s">
        <v>82</v>
      </c>
      <c r="AW325" s="13" t="s">
        <v>33</v>
      </c>
      <c r="AX325" s="13" t="s">
        <v>72</v>
      </c>
      <c r="AY325" s="152" t="s">
        <v>131</v>
      </c>
    </row>
    <row r="326" spans="2:65" s="14" customFormat="1" ht="10.15">
      <c r="B326" s="158"/>
      <c r="D326" s="145" t="s">
        <v>142</v>
      </c>
      <c r="E326" s="159" t="s">
        <v>19</v>
      </c>
      <c r="F326" s="160" t="s">
        <v>211</v>
      </c>
      <c r="H326" s="161">
        <v>9</v>
      </c>
      <c r="I326" s="162"/>
      <c r="L326" s="158"/>
      <c r="M326" s="163"/>
      <c r="T326" s="164"/>
      <c r="AT326" s="159" t="s">
        <v>142</v>
      </c>
      <c r="AU326" s="159" t="s">
        <v>82</v>
      </c>
      <c r="AV326" s="14" t="s">
        <v>138</v>
      </c>
      <c r="AW326" s="14" t="s">
        <v>33</v>
      </c>
      <c r="AX326" s="14" t="s">
        <v>80</v>
      </c>
      <c r="AY326" s="159" t="s">
        <v>131</v>
      </c>
    </row>
    <row r="327" spans="2:65" s="1" customFormat="1" ht="16.5" customHeight="1">
      <c r="B327" s="32"/>
      <c r="C327" s="165" t="s">
        <v>559</v>
      </c>
      <c r="D327" s="165" t="s">
        <v>284</v>
      </c>
      <c r="E327" s="166" t="s">
        <v>560</v>
      </c>
      <c r="F327" s="167" t="s">
        <v>561</v>
      </c>
      <c r="G327" s="168" t="s">
        <v>343</v>
      </c>
      <c r="H327" s="169">
        <v>2</v>
      </c>
      <c r="I327" s="170"/>
      <c r="J327" s="171">
        <f>ROUND(I327*H327,2)</f>
        <v>0</v>
      </c>
      <c r="K327" s="167" t="s">
        <v>137</v>
      </c>
      <c r="L327" s="172"/>
      <c r="M327" s="173" t="s">
        <v>19</v>
      </c>
      <c r="N327" s="174" t="s">
        <v>43</v>
      </c>
      <c r="P327" s="136">
        <f>O327*H327</f>
        <v>0</v>
      </c>
      <c r="Q327" s="136">
        <v>2.5000000000000001E-3</v>
      </c>
      <c r="R327" s="136">
        <f>Q327*H327</f>
        <v>5.0000000000000001E-3</v>
      </c>
      <c r="S327" s="136">
        <v>0</v>
      </c>
      <c r="T327" s="137">
        <f>S327*H327</f>
        <v>0</v>
      </c>
      <c r="AR327" s="138" t="s">
        <v>179</v>
      </c>
      <c r="AT327" s="138" t="s">
        <v>284</v>
      </c>
      <c r="AU327" s="138" t="s">
        <v>82</v>
      </c>
      <c r="AY327" s="17" t="s">
        <v>131</v>
      </c>
      <c r="BE327" s="139">
        <f>IF(N327="základní",J327,0)</f>
        <v>0</v>
      </c>
      <c r="BF327" s="139">
        <f>IF(N327="snížená",J327,0)</f>
        <v>0</v>
      </c>
      <c r="BG327" s="139">
        <f>IF(N327="zákl. přenesená",J327,0)</f>
        <v>0</v>
      </c>
      <c r="BH327" s="139">
        <f>IF(N327="sníž. přenesená",J327,0)</f>
        <v>0</v>
      </c>
      <c r="BI327" s="139">
        <f>IF(N327="nulová",J327,0)</f>
        <v>0</v>
      </c>
      <c r="BJ327" s="17" t="s">
        <v>80</v>
      </c>
      <c r="BK327" s="139">
        <f>ROUND(I327*H327,2)</f>
        <v>0</v>
      </c>
      <c r="BL327" s="17" t="s">
        <v>138</v>
      </c>
      <c r="BM327" s="138" t="s">
        <v>562</v>
      </c>
    </row>
    <row r="328" spans="2:65" s="1" customFormat="1" ht="16.5" customHeight="1">
      <c r="B328" s="32"/>
      <c r="C328" s="165" t="s">
        <v>563</v>
      </c>
      <c r="D328" s="165" t="s">
        <v>284</v>
      </c>
      <c r="E328" s="166" t="s">
        <v>564</v>
      </c>
      <c r="F328" s="167" t="s">
        <v>565</v>
      </c>
      <c r="G328" s="168" t="s">
        <v>343</v>
      </c>
      <c r="H328" s="169">
        <v>2</v>
      </c>
      <c r="I328" s="170"/>
      <c r="J328" s="171">
        <f>ROUND(I328*H328,2)</f>
        <v>0</v>
      </c>
      <c r="K328" s="167" t="s">
        <v>137</v>
      </c>
      <c r="L328" s="172"/>
      <c r="M328" s="173" t="s">
        <v>19</v>
      </c>
      <c r="N328" s="174" t="s">
        <v>43</v>
      </c>
      <c r="P328" s="136">
        <f>O328*H328</f>
        <v>0</v>
      </c>
      <c r="Q328" s="136">
        <v>1.6999999999999999E-3</v>
      </c>
      <c r="R328" s="136">
        <f>Q328*H328</f>
        <v>3.3999999999999998E-3</v>
      </c>
      <c r="S328" s="136">
        <v>0</v>
      </c>
      <c r="T328" s="137">
        <f>S328*H328</f>
        <v>0</v>
      </c>
      <c r="AR328" s="138" t="s">
        <v>179</v>
      </c>
      <c r="AT328" s="138" t="s">
        <v>284</v>
      </c>
      <c r="AU328" s="138" t="s">
        <v>82</v>
      </c>
      <c r="AY328" s="17" t="s">
        <v>131</v>
      </c>
      <c r="BE328" s="139">
        <f>IF(N328="základní",J328,0)</f>
        <v>0</v>
      </c>
      <c r="BF328" s="139">
        <f>IF(N328="snížená",J328,0)</f>
        <v>0</v>
      </c>
      <c r="BG328" s="139">
        <f>IF(N328="zákl. přenesená",J328,0)</f>
        <v>0</v>
      </c>
      <c r="BH328" s="139">
        <f>IF(N328="sníž. přenesená",J328,0)</f>
        <v>0</v>
      </c>
      <c r="BI328" s="139">
        <f>IF(N328="nulová",J328,0)</f>
        <v>0</v>
      </c>
      <c r="BJ328" s="17" t="s">
        <v>80</v>
      </c>
      <c r="BK328" s="139">
        <f>ROUND(I328*H328,2)</f>
        <v>0</v>
      </c>
      <c r="BL328" s="17" t="s">
        <v>138</v>
      </c>
      <c r="BM328" s="138" t="s">
        <v>566</v>
      </c>
    </row>
    <row r="329" spans="2:65" s="1" customFormat="1" ht="16.5" customHeight="1">
      <c r="B329" s="32"/>
      <c r="C329" s="165" t="s">
        <v>567</v>
      </c>
      <c r="D329" s="165" t="s">
        <v>284</v>
      </c>
      <c r="E329" s="166" t="s">
        <v>568</v>
      </c>
      <c r="F329" s="167" t="s">
        <v>569</v>
      </c>
      <c r="G329" s="168" t="s">
        <v>343</v>
      </c>
      <c r="H329" s="169">
        <v>4</v>
      </c>
      <c r="I329" s="170"/>
      <c r="J329" s="171">
        <f>ROUND(I329*H329,2)</f>
        <v>0</v>
      </c>
      <c r="K329" s="167" t="s">
        <v>137</v>
      </c>
      <c r="L329" s="172"/>
      <c r="M329" s="173" t="s">
        <v>19</v>
      </c>
      <c r="N329" s="174" t="s">
        <v>43</v>
      </c>
      <c r="P329" s="136">
        <f>O329*H329</f>
        <v>0</v>
      </c>
      <c r="Q329" s="136">
        <v>4.0000000000000001E-3</v>
      </c>
      <c r="R329" s="136">
        <f>Q329*H329</f>
        <v>1.6E-2</v>
      </c>
      <c r="S329" s="136">
        <v>0</v>
      </c>
      <c r="T329" s="137">
        <f>S329*H329</f>
        <v>0</v>
      </c>
      <c r="AR329" s="138" t="s">
        <v>179</v>
      </c>
      <c r="AT329" s="138" t="s">
        <v>284</v>
      </c>
      <c r="AU329" s="138" t="s">
        <v>82</v>
      </c>
      <c r="AY329" s="17" t="s">
        <v>131</v>
      </c>
      <c r="BE329" s="139">
        <f>IF(N329="základní",J329,0)</f>
        <v>0</v>
      </c>
      <c r="BF329" s="139">
        <f>IF(N329="snížená",J329,0)</f>
        <v>0</v>
      </c>
      <c r="BG329" s="139">
        <f>IF(N329="zákl. přenesená",J329,0)</f>
        <v>0</v>
      </c>
      <c r="BH329" s="139">
        <f>IF(N329="sníž. přenesená",J329,0)</f>
        <v>0</v>
      </c>
      <c r="BI329" s="139">
        <f>IF(N329="nulová",J329,0)</f>
        <v>0</v>
      </c>
      <c r="BJ329" s="17" t="s">
        <v>80</v>
      </c>
      <c r="BK329" s="139">
        <f>ROUND(I329*H329,2)</f>
        <v>0</v>
      </c>
      <c r="BL329" s="17" t="s">
        <v>138</v>
      </c>
      <c r="BM329" s="138" t="s">
        <v>570</v>
      </c>
    </row>
    <row r="330" spans="2:65" s="1" customFormat="1" ht="16.5" customHeight="1">
      <c r="B330" s="32"/>
      <c r="C330" s="127" t="s">
        <v>571</v>
      </c>
      <c r="D330" s="127" t="s">
        <v>133</v>
      </c>
      <c r="E330" s="128" t="s">
        <v>572</v>
      </c>
      <c r="F330" s="129" t="s">
        <v>573</v>
      </c>
      <c r="G330" s="130" t="s">
        <v>343</v>
      </c>
      <c r="H330" s="131">
        <v>3</v>
      </c>
      <c r="I330" s="132"/>
      <c r="J330" s="133">
        <f>ROUND(I330*H330,2)</f>
        <v>0</v>
      </c>
      <c r="K330" s="129" t="s">
        <v>137</v>
      </c>
      <c r="L330" s="32"/>
      <c r="M330" s="134" t="s">
        <v>19</v>
      </c>
      <c r="N330" s="135" t="s">
        <v>43</v>
      </c>
      <c r="P330" s="136">
        <f>O330*H330</f>
        <v>0</v>
      </c>
      <c r="Q330" s="136">
        <v>0.10940999999999999</v>
      </c>
      <c r="R330" s="136">
        <f>Q330*H330</f>
        <v>0.32822999999999997</v>
      </c>
      <c r="S330" s="136">
        <v>0</v>
      </c>
      <c r="T330" s="137">
        <f>S330*H330</f>
        <v>0</v>
      </c>
      <c r="AR330" s="138" t="s">
        <v>138</v>
      </c>
      <c r="AT330" s="138" t="s">
        <v>133</v>
      </c>
      <c r="AU330" s="138" t="s">
        <v>82</v>
      </c>
      <c r="AY330" s="17" t="s">
        <v>131</v>
      </c>
      <c r="BE330" s="139">
        <f>IF(N330="základní",J330,0)</f>
        <v>0</v>
      </c>
      <c r="BF330" s="139">
        <f>IF(N330="snížená",J330,0)</f>
        <v>0</v>
      </c>
      <c r="BG330" s="139">
        <f>IF(N330="zákl. přenesená",J330,0)</f>
        <v>0</v>
      </c>
      <c r="BH330" s="139">
        <f>IF(N330="sníž. přenesená",J330,0)</f>
        <v>0</v>
      </c>
      <c r="BI330" s="139">
        <f>IF(N330="nulová",J330,0)</f>
        <v>0</v>
      </c>
      <c r="BJ330" s="17" t="s">
        <v>80</v>
      </c>
      <c r="BK330" s="139">
        <f>ROUND(I330*H330,2)</f>
        <v>0</v>
      </c>
      <c r="BL330" s="17" t="s">
        <v>138</v>
      </c>
      <c r="BM330" s="138" t="s">
        <v>574</v>
      </c>
    </row>
    <row r="331" spans="2:65" s="1" customFormat="1" ht="10.15">
      <c r="B331" s="32"/>
      <c r="D331" s="140" t="s">
        <v>140</v>
      </c>
      <c r="F331" s="141" t="s">
        <v>575</v>
      </c>
      <c r="I331" s="142"/>
      <c r="L331" s="32"/>
      <c r="M331" s="143"/>
      <c r="T331" s="53"/>
      <c r="AT331" s="17" t="s">
        <v>140</v>
      </c>
      <c r="AU331" s="17" t="s">
        <v>82</v>
      </c>
    </row>
    <row r="332" spans="2:65" s="12" customFormat="1" ht="10.15">
      <c r="B332" s="144"/>
      <c r="D332" s="145" t="s">
        <v>142</v>
      </c>
      <c r="E332" s="146" t="s">
        <v>19</v>
      </c>
      <c r="F332" s="147" t="s">
        <v>557</v>
      </c>
      <c r="H332" s="146" t="s">
        <v>19</v>
      </c>
      <c r="I332" s="148"/>
      <c r="L332" s="144"/>
      <c r="M332" s="149"/>
      <c r="T332" s="150"/>
      <c r="AT332" s="146" t="s">
        <v>142</v>
      </c>
      <c r="AU332" s="146" t="s">
        <v>82</v>
      </c>
      <c r="AV332" s="12" t="s">
        <v>80</v>
      </c>
      <c r="AW332" s="12" t="s">
        <v>33</v>
      </c>
      <c r="AX332" s="12" t="s">
        <v>72</v>
      </c>
      <c r="AY332" s="146" t="s">
        <v>131</v>
      </c>
    </row>
    <row r="333" spans="2:65" s="13" customFormat="1" ht="10.15">
      <c r="B333" s="151"/>
      <c r="D333" s="145" t="s">
        <v>142</v>
      </c>
      <c r="E333" s="152" t="s">
        <v>19</v>
      </c>
      <c r="F333" s="153" t="s">
        <v>82</v>
      </c>
      <c r="H333" s="154">
        <v>2</v>
      </c>
      <c r="I333" s="155"/>
      <c r="L333" s="151"/>
      <c r="M333" s="156"/>
      <c r="T333" s="157"/>
      <c r="AT333" s="152" t="s">
        <v>142</v>
      </c>
      <c r="AU333" s="152" t="s">
        <v>82</v>
      </c>
      <c r="AV333" s="13" t="s">
        <v>82</v>
      </c>
      <c r="AW333" s="13" t="s">
        <v>33</v>
      </c>
      <c r="AX333" s="13" t="s">
        <v>72</v>
      </c>
      <c r="AY333" s="152" t="s">
        <v>131</v>
      </c>
    </row>
    <row r="334" spans="2:65" s="12" customFormat="1" ht="10.15">
      <c r="B334" s="144"/>
      <c r="D334" s="145" t="s">
        <v>142</v>
      </c>
      <c r="E334" s="146" t="s">
        <v>19</v>
      </c>
      <c r="F334" s="147" t="s">
        <v>558</v>
      </c>
      <c r="H334" s="146" t="s">
        <v>19</v>
      </c>
      <c r="I334" s="148"/>
      <c r="L334" s="144"/>
      <c r="M334" s="149"/>
      <c r="T334" s="150"/>
      <c r="AT334" s="146" t="s">
        <v>142</v>
      </c>
      <c r="AU334" s="146" t="s">
        <v>82</v>
      </c>
      <c r="AV334" s="12" t="s">
        <v>80</v>
      </c>
      <c r="AW334" s="12" t="s">
        <v>33</v>
      </c>
      <c r="AX334" s="12" t="s">
        <v>72</v>
      </c>
      <c r="AY334" s="146" t="s">
        <v>131</v>
      </c>
    </row>
    <row r="335" spans="2:65" s="13" customFormat="1" ht="10.15">
      <c r="B335" s="151"/>
      <c r="D335" s="145" t="s">
        <v>142</v>
      </c>
      <c r="E335" s="152" t="s">
        <v>19</v>
      </c>
      <c r="F335" s="153" t="s">
        <v>80</v>
      </c>
      <c r="H335" s="154">
        <v>1</v>
      </c>
      <c r="I335" s="155"/>
      <c r="L335" s="151"/>
      <c r="M335" s="156"/>
      <c r="T335" s="157"/>
      <c r="AT335" s="152" t="s">
        <v>142</v>
      </c>
      <c r="AU335" s="152" t="s">
        <v>82</v>
      </c>
      <c r="AV335" s="13" t="s">
        <v>82</v>
      </c>
      <c r="AW335" s="13" t="s">
        <v>33</v>
      </c>
      <c r="AX335" s="13" t="s">
        <v>72</v>
      </c>
      <c r="AY335" s="152" t="s">
        <v>131</v>
      </c>
    </row>
    <row r="336" spans="2:65" s="14" customFormat="1" ht="10.15">
      <c r="B336" s="158"/>
      <c r="D336" s="145" t="s">
        <v>142</v>
      </c>
      <c r="E336" s="159" t="s">
        <v>19</v>
      </c>
      <c r="F336" s="160" t="s">
        <v>211</v>
      </c>
      <c r="H336" s="161">
        <v>3</v>
      </c>
      <c r="I336" s="162"/>
      <c r="L336" s="158"/>
      <c r="M336" s="163"/>
      <c r="T336" s="164"/>
      <c r="AT336" s="159" t="s">
        <v>142</v>
      </c>
      <c r="AU336" s="159" t="s">
        <v>82</v>
      </c>
      <c r="AV336" s="14" t="s">
        <v>138</v>
      </c>
      <c r="AW336" s="14" t="s">
        <v>33</v>
      </c>
      <c r="AX336" s="14" t="s">
        <v>80</v>
      </c>
      <c r="AY336" s="159" t="s">
        <v>131</v>
      </c>
    </row>
    <row r="337" spans="2:65" s="1" customFormat="1" ht="16.5" customHeight="1">
      <c r="B337" s="32"/>
      <c r="C337" s="165" t="s">
        <v>576</v>
      </c>
      <c r="D337" s="165" t="s">
        <v>284</v>
      </c>
      <c r="E337" s="166" t="s">
        <v>577</v>
      </c>
      <c r="F337" s="167" t="s">
        <v>578</v>
      </c>
      <c r="G337" s="168" t="s">
        <v>343</v>
      </c>
      <c r="H337" s="169">
        <v>2</v>
      </c>
      <c r="I337" s="170"/>
      <c r="J337" s="171">
        <f>ROUND(I337*H337,2)</f>
        <v>0</v>
      </c>
      <c r="K337" s="167" t="s">
        <v>137</v>
      </c>
      <c r="L337" s="172"/>
      <c r="M337" s="173" t="s">
        <v>19</v>
      </c>
      <c r="N337" s="174" t="s">
        <v>43</v>
      </c>
      <c r="P337" s="136">
        <f>O337*H337</f>
        <v>0</v>
      </c>
      <c r="Q337" s="136">
        <v>6.1000000000000004E-3</v>
      </c>
      <c r="R337" s="136">
        <f>Q337*H337</f>
        <v>1.2200000000000001E-2</v>
      </c>
      <c r="S337" s="136">
        <v>0</v>
      </c>
      <c r="T337" s="137">
        <f>S337*H337</f>
        <v>0</v>
      </c>
      <c r="AR337" s="138" t="s">
        <v>179</v>
      </c>
      <c r="AT337" s="138" t="s">
        <v>284</v>
      </c>
      <c r="AU337" s="138" t="s">
        <v>82</v>
      </c>
      <c r="AY337" s="17" t="s">
        <v>131</v>
      </c>
      <c r="BE337" s="139">
        <f>IF(N337="základní",J337,0)</f>
        <v>0</v>
      </c>
      <c r="BF337" s="139">
        <f>IF(N337="snížená",J337,0)</f>
        <v>0</v>
      </c>
      <c r="BG337" s="139">
        <f>IF(N337="zákl. přenesená",J337,0)</f>
        <v>0</v>
      </c>
      <c r="BH337" s="139">
        <f>IF(N337="sníž. přenesená",J337,0)</f>
        <v>0</v>
      </c>
      <c r="BI337" s="139">
        <f>IF(N337="nulová",J337,0)</f>
        <v>0</v>
      </c>
      <c r="BJ337" s="17" t="s">
        <v>80</v>
      </c>
      <c r="BK337" s="139">
        <f>ROUND(I337*H337,2)</f>
        <v>0</v>
      </c>
      <c r="BL337" s="17" t="s">
        <v>138</v>
      </c>
      <c r="BM337" s="138" t="s">
        <v>579</v>
      </c>
    </row>
    <row r="338" spans="2:65" s="1" customFormat="1" ht="21.75" customHeight="1">
      <c r="B338" s="32"/>
      <c r="C338" s="127" t="s">
        <v>580</v>
      </c>
      <c r="D338" s="127" t="s">
        <v>133</v>
      </c>
      <c r="E338" s="128" t="s">
        <v>581</v>
      </c>
      <c r="F338" s="129" t="s">
        <v>582</v>
      </c>
      <c r="G338" s="130" t="s">
        <v>187</v>
      </c>
      <c r="H338" s="131">
        <v>24</v>
      </c>
      <c r="I338" s="132"/>
      <c r="J338" s="133">
        <f>ROUND(I338*H338,2)</f>
        <v>0</v>
      </c>
      <c r="K338" s="129" t="s">
        <v>137</v>
      </c>
      <c r="L338" s="32"/>
      <c r="M338" s="134" t="s">
        <v>19</v>
      </c>
      <c r="N338" s="135" t="s">
        <v>43</v>
      </c>
      <c r="P338" s="136">
        <f>O338*H338</f>
        <v>0</v>
      </c>
      <c r="Q338" s="136">
        <v>3.8000000000000002E-4</v>
      </c>
      <c r="R338" s="136">
        <f>Q338*H338</f>
        <v>9.1199999999999996E-3</v>
      </c>
      <c r="S338" s="136">
        <v>0</v>
      </c>
      <c r="T338" s="137">
        <f>S338*H338</f>
        <v>0</v>
      </c>
      <c r="AR338" s="138" t="s">
        <v>138</v>
      </c>
      <c r="AT338" s="138" t="s">
        <v>133</v>
      </c>
      <c r="AU338" s="138" t="s">
        <v>82</v>
      </c>
      <c r="AY338" s="17" t="s">
        <v>131</v>
      </c>
      <c r="BE338" s="139">
        <f>IF(N338="základní",J338,0)</f>
        <v>0</v>
      </c>
      <c r="BF338" s="139">
        <f>IF(N338="snížená",J338,0)</f>
        <v>0</v>
      </c>
      <c r="BG338" s="139">
        <f>IF(N338="zákl. přenesená",J338,0)</f>
        <v>0</v>
      </c>
      <c r="BH338" s="139">
        <f>IF(N338="sníž. přenesená",J338,0)</f>
        <v>0</v>
      </c>
      <c r="BI338" s="139">
        <f>IF(N338="nulová",J338,0)</f>
        <v>0</v>
      </c>
      <c r="BJ338" s="17" t="s">
        <v>80</v>
      </c>
      <c r="BK338" s="139">
        <f>ROUND(I338*H338,2)</f>
        <v>0</v>
      </c>
      <c r="BL338" s="17" t="s">
        <v>138</v>
      </c>
      <c r="BM338" s="138" t="s">
        <v>583</v>
      </c>
    </row>
    <row r="339" spans="2:65" s="1" customFormat="1" ht="10.15">
      <c r="B339" s="32"/>
      <c r="D339" s="140" t="s">
        <v>140</v>
      </c>
      <c r="F339" s="141" t="s">
        <v>584</v>
      </c>
      <c r="I339" s="142"/>
      <c r="L339" s="32"/>
      <c r="M339" s="143"/>
      <c r="T339" s="53"/>
      <c r="AT339" s="17" t="s">
        <v>140</v>
      </c>
      <c r="AU339" s="17" t="s">
        <v>82</v>
      </c>
    </row>
    <row r="340" spans="2:65" s="12" customFormat="1" ht="10.15">
      <c r="B340" s="144"/>
      <c r="D340" s="145" t="s">
        <v>142</v>
      </c>
      <c r="E340" s="146" t="s">
        <v>19</v>
      </c>
      <c r="F340" s="147" t="s">
        <v>585</v>
      </c>
      <c r="H340" s="146" t="s">
        <v>19</v>
      </c>
      <c r="I340" s="148"/>
      <c r="L340" s="144"/>
      <c r="M340" s="149"/>
      <c r="T340" s="150"/>
      <c r="AT340" s="146" t="s">
        <v>142</v>
      </c>
      <c r="AU340" s="146" t="s">
        <v>82</v>
      </c>
      <c r="AV340" s="12" t="s">
        <v>80</v>
      </c>
      <c r="AW340" s="12" t="s">
        <v>33</v>
      </c>
      <c r="AX340" s="12" t="s">
        <v>72</v>
      </c>
      <c r="AY340" s="146" t="s">
        <v>131</v>
      </c>
    </row>
    <row r="341" spans="2:65" s="13" customFormat="1" ht="10.15">
      <c r="B341" s="151"/>
      <c r="D341" s="145" t="s">
        <v>142</v>
      </c>
      <c r="E341" s="152" t="s">
        <v>19</v>
      </c>
      <c r="F341" s="153" t="s">
        <v>289</v>
      </c>
      <c r="H341" s="154">
        <v>24</v>
      </c>
      <c r="I341" s="155"/>
      <c r="L341" s="151"/>
      <c r="M341" s="156"/>
      <c r="T341" s="157"/>
      <c r="AT341" s="152" t="s">
        <v>142</v>
      </c>
      <c r="AU341" s="152" t="s">
        <v>82</v>
      </c>
      <c r="AV341" s="13" t="s">
        <v>82</v>
      </c>
      <c r="AW341" s="13" t="s">
        <v>33</v>
      </c>
      <c r="AX341" s="13" t="s">
        <v>80</v>
      </c>
      <c r="AY341" s="152" t="s">
        <v>131</v>
      </c>
    </row>
    <row r="342" spans="2:65" s="1" customFormat="1" ht="24.2" customHeight="1">
      <c r="B342" s="32"/>
      <c r="C342" s="127" t="s">
        <v>586</v>
      </c>
      <c r="D342" s="127" t="s">
        <v>133</v>
      </c>
      <c r="E342" s="128" t="s">
        <v>587</v>
      </c>
      <c r="F342" s="129" t="s">
        <v>588</v>
      </c>
      <c r="G342" s="130" t="s">
        <v>187</v>
      </c>
      <c r="H342" s="131">
        <v>24</v>
      </c>
      <c r="I342" s="132"/>
      <c r="J342" s="133">
        <f>ROUND(I342*H342,2)</f>
        <v>0</v>
      </c>
      <c r="K342" s="129" t="s">
        <v>137</v>
      </c>
      <c r="L342" s="32"/>
      <c r="M342" s="134" t="s">
        <v>19</v>
      </c>
      <c r="N342" s="135" t="s">
        <v>43</v>
      </c>
      <c r="P342" s="136">
        <f>O342*H342</f>
        <v>0</v>
      </c>
      <c r="Q342" s="136">
        <v>0</v>
      </c>
      <c r="R342" s="136">
        <f>Q342*H342</f>
        <v>0</v>
      </c>
      <c r="S342" s="136">
        <v>0</v>
      </c>
      <c r="T342" s="137">
        <f>S342*H342</f>
        <v>0</v>
      </c>
      <c r="AR342" s="138" t="s">
        <v>138</v>
      </c>
      <c r="AT342" s="138" t="s">
        <v>133</v>
      </c>
      <c r="AU342" s="138" t="s">
        <v>82</v>
      </c>
      <c r="AY342" s="17" t="s">
        <v>131</v>
      </c>
      <c r="BE342" s="139">
        <f>IF(N342="základní",J342,0)</f>
        <v>0</v>
      </c>
      <c r="BF342" s="139">
        <f>IF(N342="snížená",J342,0)</f>
        <v>0</v>
      </c>
      <c r="BG342" s="139">
        <f>IF(N342="zákl. přenesená",J342,0)</f>
        <v>0</v>
      </c>
      <c r="BH342" s="139">
        <f>IF(N342="sníž. přenesená",J342,0)</f>
        <v>0</v>
      </c>
      <c r="BI342" s="139">
        <f>IF(N342="nulová",J342,0)</f>
        <v>0</v>
      </c>
      <c r="BJ342" s="17" t="s">
        <v>80</v>
      </c>
      <c r="BK342" s="139">
        <f>ROUND(I342*H342,2)</f>
        <v>0</v>
      </c>
      <c r="BL342" s="17" t="s">
        <v>138</v>
      </c>
      <c r="BM342" s="138" t="s">
        <v>589</v>
      </c>
    </row>
    <row r="343" spans="2:65" s="1" customFormat="1" ht="10.15">
      <c r="B343" s="32"/>
      <c r="D343" s="140" t="s">
        <v>140</v>
      </c>
      <c r="F343" s="141" t="s">
        <v>590</v>
      </c>
      <c r="I343" s="142"/>
      <c r="L343" s="32"/>
      <c r="M343" s="143"/>
      <c r="T343" s="53"/>
      <c r="AT343" s="17" t="s">
        <v>140</v>
      </c>
      <c r="AU343" s="17" t="s">
        <v>82</v>
      </c>
    </row>
    <row r="344" spans="2:65" s="1" customFormat="1" ht="33" customHeight="1">
      <c r="B344" s="32"/>
      <c r="C344" s="127" t="s">
        <v>591</v>
      </c>
      <c r="D344" s="127" t="s">
        <v>133</v>
      </c>
      <c r="E344" s="128" t="s">
        <v>592</v>
      </c>
      <c r="F344" s="129" t="s">
        <v>593</v>
      </c>
      <c r="G344" s="130" t="s">
        <v>187</v>
      </c>
      <c r="H344" s="131">
        <v>1044</v>
      </c>
      <c r="I344" s="132"/>
      <c r="J344" s="133">
        <f>ROUND(I344*H344,2)</f>
        <v>0</v>
      </c>
      <c r="K344" s="129" t="s">
        <v>19</v>
      </c>
      <c r="L344" s="32"/>
      <c r="M344" s="134" t="s">
        <v>19</v>
      </c>
      <c r="N344" s="135" t="s">
        <v>43</v>
      </c>
      <c r="P344" s="136">
        <f>O344*H344</f>
        <v>0</v>
      </c>
      <c r="Q344" s="136">
        <v>0.15540000000000001</v>
      </c>
      <c r="R344" s="136">
        <f>Q344*H344</f>
        <v>162.23760000000001</v>
      </c>
      <c r="S344" s="136">
        <v>0</v>
      </c>
      <c r="T344" s="137">
        <f>S344*H344</f>
        <v>0</v>
      </c>
      <c r="AR344" s="138" t="s">
        <v>138</v>
      </c>
      <c r="AT344" s="138" t="s">
        <v>133</v>
      </c>
      <c r="AU344" s="138" t="s">
        <v>82</v>
      </c>
      <c r="AY344" s="17" t="s">
        <v>131</v>
      </c>
      <c r="BE344" s="139">
        <f>IF(N344="základní",J344,0)</f>
        <v>0</v>
      </c>
      <c r="BF344" s="139">
        <f>IF(N344="snížená",J344,0)</f>
        <v>0</v>
      </c>
      <c r="BG344" s="139">
        <f>IF(N344="zákl. přenesená",J344,0)</f>
        <v>0</v>
      </c>
      <c r="BH344" s="139">
        <f>IF(N344="sníž. přenesená",J344,0)</f>
        <v>0</v>
      </c>
      <c r="BI344" s="139">
        <f>IF(N344="nulová",J344,0)</f>
        <v>0</v>
      </c>
      <c r="BJ344" s="17" t="s">
        <v>80</v>
      </c>
      <c r="BK344" s="139">
        <f>ROUND(I344*H344,2)</f>
        <v>0</v>
      </c>
      <c r="BL344" s="17" t="s">
        <v>138</v>
      </c>
      <c r="BM344" s="138" t="s">
        <v>594</v>
      </c>
    </row>
    <row r="345" spans="2:65" s="12" customFormat="1" ht="10.15">
      <c r="B345" s="144"/>
      <c r="D345" s="145" t="s">
        <v>142</v>
      </c>
      <c r="E345" s="146" t="s">
        <v>19</v>
      </c>
      <c r="F345" s="147" t="s">
        <v>595</v>
      </c>
      <c r="H345" s="146" t="s">
        <v>19</v>
      </c>
      <c r="I345" s="148"/>
      <c r="L345" s="144"/>
      <c r="M345" s="149"/>
      <c r="T345" s="150"/>
      <c r="AT345" s="146" t="s">
        <v>142</v>
      </c>
      <c r="AU345" s="146" t="s">
        <v>82</v>
      </c>
      <c r="AV345" s="12" t="s">
        <v>80</v>
      </c>
      <c r="AW345" s="12" t="s">
        <v>33</v>
      </c>
      <c r="AX345" s="12" t="s">
        <v>72</v>
      </c>
      <c r="AY345" s="146" t="s">
        <v>131</v>
      </c>
    </row>
    <row r="346" spans="2:65" s="13" customFormat="1" ht="10.15">
      <c r="B346" s="151"/>
      <c r="D346" s="145" t="s">
        <v>142</v>
      </c>
      <c r="E346" s="152" t="s">
        <v>19</v>
      </c>
      <c r="F346" s="153" t="s">
        <v>596</v>
      </c>
      <c r="H346" s="154">
        <v>607</v>
      </c>
      <c r="I346" s="155"/>
      <c r="L346" s="151"/>
      <c r="M346" s="156"/>
      <c r="T346" s="157"/>
      <c r="AT346" s="152" t="s">
        <v>142</v>
      </c>
      <c r="AU346" s="152" t="s">
        <v>82</v>
      </c>
      <c r="AV346" s="13" t="s">
        <v>82</v>
      </c>
      <c r="AW346" s="13" t="s">
        <v>33</v>
      </c>
      <c r="AX346" s="13" t="s">
        <v>72</v>
      </c>
      <c r="AY346" s="152" t="s">
        <v>131</v>
      </c>
    </row>
    <row r="347" spans="2:65" s="12" customFormat="1" ht="10.15">
      <c r="B347" s="144"/>
      <c r="D347" s="145" t="s">
        <v>142</v>
      </c>
      <c r="E347" s="146" t="s">
        <v>19</v>
      </c>
      <c r="F347" s="147" t="s">
        <v>597</v>
      </c>
      <c r="H347" s="146" t="s">
        <v>19</v>
      </c>
      <c r="I347" s="148"/>
      <c r="L347" s="144"/>
      <c r="M347" s="149"/>
      <c r="T347" s="150"/>
      <c r="AT347" s="146" t="s">
        <v>142</v>
      </c>
      <c r="AU347" s="146" t="s">
        <v>82</v>
      </c>
      <c r="AV347" s="12" t="s">
        <v>80</v>
      </c>
      <c r="AW347" s="12" t="s">
        <v>33</v>
      </c>
      <c r="AX347" s="12" t="s">
        <v>72</v>
      </c>
      <c r="AY347" s="146" t="s">
        <v>131</v>
      </c>
    </row>
    <row r="348" spans="2:65" s="13" customFormat="1" ht="10.15">
      <c r="B348" s="151"/>
      <c r="D348" s="145" t="s">
        <v>142</v>
      </c>
      <c r="E348" s="152" t="s">
        <v>19</v>
      </c>
      <c r="F348" s="153" t="s">
        <v>336</v>
      </c>
      <c r="H348" s="154">
        <v>32</v>
      </c>
      <c r="I348" s="155"/>
      <c r="L348" s="151"/>
      <c r="M348" s="156"/>
      <c r="T348" s="157"/>
      <c r="AT348" s="152" t="s">
        <v>142</v>
      </c>
      <c r="AU348" s="152" t="s">
        <v>82</v>
      </c>
      <c r="AV348" s="13" t="s">
        <v>82</v>
      </c>
      <c r="AW348" s="13" t="s">
        <v>33</v>
      </c>
      <c r="AX348" s="13" t="s">
        <v>72</v>
      </c>
      <c r="AY348" s="152" t="s">
        <v>131</v>
      </c>
    </row>
    <row r="349" spans="2:65" s="12" customFormat="1" ht="10.15">
      <c r="B349" s="144"/>
      <c r="D349" s="145" t="s">
        <v>142</v>
      </c>
      <c r="E349" s="146" t="s">
        <v>19</v>
      </c>
      <c r="F349" s="147" t="s">
        <v>598</v>
      </c>
      <c r="H349" s="146" t="s">
        <v>19</v>
      </c>
      <c r="I349" s="148"/>
      <c r="L349" s="144"/>
      <c r="M349" s="149"/>
      <c r="T349" s="150"/>
      <c r="AT349" s="146" t="s">
        <v>142</v>
      </c>
      <c r="AU349" s="146" t="s">
        <v>82</v>
      </c>
      <c r="AV349" s="12" t="s">
        <v>80</v>
      </c>
      <c r="AW349" s="12" t="s">
        <v>33</v>
      </c>
      <c r="AX349" s="12" t="s">
        <v>72</v>
      </c>
      <c r="AY349" s="146" t="s">
        <v>131</v>
      </c>
    </row>
    <row r="350" spans="2:65" s="13" customFormat="1" ht="10.15">
      <c r="B350" s="151"/>
      <c r="D350" s="145" t="s">
        <v>142</v>
      </c>
      <c r="E350" s="152" t="s">
        <v>19</v>
      </c>
      <c r="F350" s="153" t="s">
        <v>599</v>
      </c>
      <c r="H350" s="154">
        <v>122</v>
      </c>
      <c r="I350" s="155"/>
      <c r="L350" s="151"/>
      <c r="M350" s="156"/>
      <c r="T350" s="157"/>
      <c r="AT350" s="152" t="s">
        <v>142</v>
      </c>
      <c r="AU350" s="152" t="s">
        <v>82</v>
      </c>
      <c r="AV350" s="13" t="s">
        <v>82</v>
      </c>
      <c r="AW350" s="13" t="s">
        <v>33</v>
      </c>
      <c r="AX350" s="13" t="s">
        <v>72</v>
      </c>
      <c r="AY350" s="152" t="s">
        <v>131</v>
      </c>
    </row>
    <row r="351" spans="2:65" s="12" customFormat="1" ht="10.15">
      <c r="B351" s="144"/>
      <c r="D351" s="145" t="s">
        <v>142</v>
      </c>
      <c r="E351" s="146" t="s">
        <v>19</v>
      </c>
      <c r="F351" s="147" t="s">
        <v>600</v>
      </c>
      <c r="H351" s="146" t="s">
        <v>19</v>
      </c>
      <c r="I351" s="148"/>
      <c r="L351" s="144"/>
      <c r="M351" s="149"/>
      <c r="T351" s="150"/>
      <c r="AT351" s="146" t="s">
        <v>142</v>
      </c>
      <c r="AU351" s="146" t="s">
        <v>82</v>
      </c>
      <c r="AV351" s="12" t="s">
        <v>80</v>
      </c>
      <c r="AW351" s="12" t="s">
        <v>33</v>
      </c>
      <c r="AX351" s="12" t="s">
        <v>72</v>
      </c>
      <c r="AY351" s="146" t="s">
        <v>131</v>
      </c>
    </row>
    <row r="352" spans="2:65" s="13" customFormat="1" ht="10.15">
      <c r="B352" s="151"/>
      <c r="D352" s="145" t="s">
        <v>142</v>
      </c>
      <c r="E352" s="152" t="s">
        <v>19</v>
      </c>
      <c r="F352" s="153" t="s">
        <v>601</v>
      </c>
      <c r="H352" s="154">
        <v>44</v>
      </c>
      <c r="I352" s="155"/>
      <c r="L352" s="151"/>
      <c r="M352" s="156"/>
      <c r="T352" s="157"/>
      <c r="AT352" s="152" t="s">
        <v>142</v>
      </c>
      <c r="AU352" s="152" t="s">
        <v>82</v>
      </c>
      <c r="AV352" s="13" t="s">
        <v>82</v>
      </c>
      <c r="AW352" s="13" t="s">
        <v>33</v>
      </c>
      <c r="AX352" s="13" t="s">
        <v>72</v>
      </c>
      <c r="AY352" s="152" t="s">
        <v>131</v>
      </c>
    </row>
    <row r="353" spans="2:65" s="12" customFormat="1" ht="10.15">
      <c r="B353" s="144"/>
      <c r="D353" s="145" t="s">
        <v>142</v>
      </c>
      <c r="E353" s="146" t="s">
        <v>19</v>
      </c>
      <c r="F353" s="147" t="s">
        <v>602</v>
      </c>
      <c r="H353" s="146" t="s">
        <v>19</v>
      </c>
      <c r="I353" s="148"/>
      <c r="L353" s="144"/>
      <c r="M353" s="149"/>
      <c r="T353" s="150"/>
      <c r="AT353" s="146" t="s">
        <v>142</v>
      </c>
      <c r="AU353" s="146" t="s">
        <v>82</v>
      </c>
      <c r="AV353" s="12" t="s">
        <v>80</v>
      </c>
      <c r="AW353" s="12" t="s">
        <v>33</v>
      </c>
      <c r="AX353" s="12" t="s">
        <v>72</v>
      </c>
      <c r="AY353" s="146" t="s">
        <v>131</v>
      </c>
    </row>
    <row r="354" spans="2:65" s="13" customFormat="1" ht="10.15">
      <c r="B354" s="151"/>
      <c r="D354" s="145" t="s">
        <v>142</v>
      </c>
      <c r="E354" s="152" t="s">
        <v>19</v>
      </c>
      <c r="F354" s="153" t="s">
        <v>603</v>
      </c>
      <c r="H354" s="154">
        <v>239</v>
      </c>
      <c r="I354" s="155"/>
      <c r="L354" s="151"/>
      <c r="M354" s="156"/>
      <c r="T354" s="157"/>
      <c r="AT354" s="152" t="s">
        <v>142</v>
      </c>
      <c r="AU354" s="152" t="s">
        <v>82</v>
      </c>
      <c r="AV354" s="13" t="s">
        <v>82</v>
      </c>
      <c r="AW354" s="13" t="s">
        <v>33</v>
      </c>
      <c r="AX354" s="13" t="s">
        <v>72</v>
      </c>
      <c r="AY354" s="152" t="s">
        <v>131</v>
      </c>
    </row>
    <row r="355" spans="2:65" s="14" customFormat="1" ht="10.15">
      <c r="B355" s="158"/>
      <c r="D355" s="145" t="s">
        <v>142</v>
      </c>
      <c r="E355" s="159" t="s">
        <v>19</v>
      </c>
      <c r="F355" s="160" t="s">
        <v>211</v>
      </c>
      <c r="H355" s="161">
        <v>1044</v>
      </c>
      <c r="I355" s="162"/>
      <c r="L355" s="158"/>
      <c r="M355" s="163"/>
      <c r="T355" s="164"/>
      <c r="AT355" s="159" t="s">
        <v>142</v>
      </c>
      <c r="AU355" s="159" t="s">
        <v>82</v>
      </c>
      <c r="AV355" s="14" t="s">
        <v>138</v>
      </c>
      <c r="AW355" s="14" t="s">
        <v>33</v>
      </c>
      <c r="AX355" s="14" t="s">
        <v>80</v>
      </c>
      <c r="AY355" s="159" t="s">
        <v>131</v>
      </c>
    </row>
    <row r="356" spans="2:65" s="1" customFormat="1" ht="16.5" customHeight="1">
      <c r="B356" s="32"/>
      <c r="C356" s="165" t="s">
        <v>604</v>
      </c>
      <c r="D356" s="165" t="s">
        <v>284</v>
      </c>
      <c r="E356" s="166" t="s">
        <v>605</v>
      </c>
      <c r="F356" s="167" t="s">
        <v>606</v>
      </c>
      <c r="G356" s="168" t="s">
        <v>187</v>
      </c>
      <c r="H356" s="169">
        <v>248.56</v>
      </c>
      <c r="I356" s="170"/>
      <c r="J356" s="171">
        <f>ROUND(I356*H356,2)</f>
        <v>0</v>
      </c>
      <c r="K356" s="167" t="s">
        <v>137</v>
      </c>
      <c r="L356" s="172"/>
      <c r="M356" s="173" t="s">
        <v>19</v>
      </c>
      <c r="N356" s="174" t="s">
        <v>43</v>
      </c>
      <c r="P356" s="136">
        <f>O356*H356</f>
        <v>0</v>
      </c>
      <c r="Q356" s="136">
        <v>5.6000000000000001E-2</v>
      </c>
      <c r="R356" s="136">
        <f>Q356*H356</f>
        <v>13.919360000000001</v>
      </c>
      <c r="S356" s="136">
        <v>0</v>
      </c>
      <c r="T356" s="137">
        <f>S356*H356</f>
        <v>0</v>
      </c>
      <c r="AR356" s="138" t="s">
        <v>179</v>
      </c>
      <c r="AT356" s="138" t="s">
        <v>284</v>
      </c>
      <c r="AU356" s="138" t="s">
        <v>82</v>
      </c>
      <c r="AY356" s="17" t="s">
        <v>131</v>
      </c>
      <c r="BE356" s="139">
        <f>IF(N356="základní",J356,0)</f>
        <v>0</v>
      </c>
      <c r="BF356" s="139">
        <f>IF(N356="snížená",J356,0)</f>
        <v>0</v>
      </c>
      <c r="BG356" s="139">
        <f>IF(N356="zákl. přenesená",J356,0)</f>
        <v>0</v>
      </c>
      <c r="BH356" s="139">
        <f>IF(N356="sníž. přenesená",J356,0)</f>
        <v>0</v>
      </c>
      <c r="BI356" s="139">
        <f>IF(N356="nulová",J356,0)</f>
        <v>0</v>
      </c>
      <c r="BJ356" s="17" t="s">
        <v>80</v>
      </c>
      <c r="BK356" s="139">
        <f>ROUND(I356*H356,2)</f>
        <v>0</v>
      </c>
      <c r="BL356" s="17" t="s">
        <v>138</v>
      </c>
      <c r="BM356" s="138" t="s">
        <v>607</v>
      </c>
    </row>
    <row r="357" spans="2:65" s="13" customFormat="1" ht="10.15">
      <c r="B357" s="151"/>
      <c r="D357" s="145" t="s">
        <v>142</v>
      </c>
      <c r="F357" s="153" t="s">
        <v>608</v>
      </c>
      <c r="H357" s="154">
        <v>248.56</v>
      </c>
      <c r="I357" s="155"/>
      <c r="L357" s="151"/>
      <c r="M357" s="156"/>
      <c r="T357" s="157"/>
      <c r="AT357" s="152" t="s">
        <v>142</v>
      </c>
      <c r="AU357" s="152" t="s">
        <v>82</v>
      </c>
      <c r="AV357" s="13" t="s">
        <v>82</v>
      </c>
      <c r="AW357" s="13" t="s">
        <v>4</v>
      </c>
      <c r="AX357" s="13" t="s">
        <v>80</v>
      </c>
      <c r="AY357" s="152" t="s">
        <v>131</v>
      </c>
    </row>
    <row r="358" spans="2:65" s="1" customFormat="1" ht="16.5" customHeight="1">
      <c r="B358" s="32"/>
      <c r="C358" s="165" t="s">
        <v>609</v>
      </c>
      <c r="D358" s="165" t="s">
        <v>284</v>
      </c>
      <c r="E358" s="166" t="s">
        <v>610</v>
      </c>
      <c r="F358" s="167" t="s">
        <v>611</v>
      </c>
      <c r="G358" s="168" t="s">
        <v>187</v>
      </c>
      <c r="H358" s="169">
        <v>126.88</v>
      </c>
      <c r="I358" s="170"/>
      <c r="J358" s="171">
        <f>ROUND(I358*H358,2)</f>
        <v>0</v>
      </c>
      <c r="K358" s="167" t="s">
        <v>137</v>
      </c>
      <c r="L358" s="172"/>
      <c r="M358" s="173" t="s">
        <v>19</v>
      </c>
      <c r="N358" s="174" t="s">
        <v>43</v>
      </c>
      <c r="P358" s="136">
        <f>O358*H358</f>
        <v>0</v>
      </c>
      <c r="Q358" s="136">
        <v>4.8300000000000003E-2</v>
      </c>
      <c r="R358" s="136">
        <f>Q358*H358</f>
        <v>6.128304</v>
      </c>
      <c r="S358" s="136">
        <v>0</v>
      </c>
      <c r="T358" s="137">
        <f>S358*H358</f>
        <v>0</v>
      </c>
      <c r="AR358" s="138" t="s">
        <v>179</v>
      </c>
      <c r="AT358" s="138" t="s">
        <v>284</v>
      </c>
      <c r="AU358" s="138" t="s">
        <v>82</v>
      </c>
      <c r="AY358" s="17" t="s">
        <v>131</v>
      </c>
      <c r="BE358" s="139">
        <f>IF(N358="základní",J358,0)</f>
        <v>0</v>
      </c>
      <c r="BF358" s="139">
        <f>IF(N358="snížená",J358,0)</f>
        <v>0</v>
      </c>
      <c r="BG358" s="139">
        <f>IF(N358="zákl. přenesená",J358,0)</f>
        <v>0</v>
      </c>
      <c r="BH358" s="139">
        <f>IF(N358="sníž. přenesená",J358,0)</f>
        <v>0</v>
      </c>
      <c r="BI358" s="139">
        <f>IF(N358="nulová",J358,0)</f>
        <v>0</v>
      </c>
      <c r="BJ358" s="17" t="s">
        <v>80</v>
      </c>
      <c r="BK358" s="139">
        <f>ROUND(I358*H358,2)</f>
        <v>0</v>
      </c>
      <c r="BL358" s="17" t="s">
        <v>138</v>
      </c>
      <c r="BM358" s="138" t="s">
        <v>612</v>
      </c>
    </row>
    <row r="359" spans="2:65" s="13" customFormat="1" ht="10.15">
      <c r="B359" s="151"/>
      <c r="D359" s="145" t="s">
        <v>142</v>
      </c>
      <c r="F359" s="153" t="s">
        <v>613</v>
      </c>
      <c r="H359" s="154">
        <v>126.88</v>
      </c>
      <c r="I359" s="155"/>
      <c r="L359" s="151"/>
      <c r="M359" s="156"/>
      <c r="T359" s="157"/>
      <c r="AT359" s="152" t="s">
        <v>142</v>
      </c>
      <c r="AU359" s="152" t="s">
        <v>82</v>
      </c>
      <c r="AV359" s="13" t="s">
        <v>82</v>
      </c>
      <c r="AW359" s="13" t="s">
        <v>4</v>
      </c>
      <c r="AX359" s="13" t="s">
        <v>80</v>
      </c>
      <c r="AY359" s="152" t="s">
        <v>131</v>
      </c>
    </row>
    <row r="360" spans="2:65" s="1" customFormat="1" ht="16.5" customHeight="1">
      <c r="B360" s="32"/>
      <c r="C360" s="165" t="s">
        <v>614</v>
      </c>
      <c r="D360" s="165" t="s">
        <v>284</v>
      </c>
      <c r="E360" s="166" t="s">
        <v>615</v>
      </c>
      <c r="F360" s="167" t="s">
        <v>616</v>
      </c>
      <c r="G360" s="168" t="s">
        <v>187</v>
      </c>
      <c r="H360" s="169">
        <v>631.28</v>
      </c>
      <c r="I360" s="170"/>
      <c r="J360" s="171">
        <f>ROUND(I360*H360,2)</f>
        <v>0</v>
      </c>
      <c r="K360" s="167" t="s">
        <v>137</v>
      </c>
      <c r="L360" s="172"/>
      <c r="M360" s="173" t="s">
        <v>19</v>
      </c>
      <c r="N360" s="174" t="s">
        <v>43</v>
      </c>
      <c r="P360" s="136">
        <f>O360*H360</f>
        <v>0</v>
      </c>
      <c r="Q360" s="136">
        <v>0.08</v>
      </c>
      <c r="R360" s="136">
        <f>Q360*H360</f>
        <v>50.502400000000002</v>
      </c>
      <c r="S360" s="136">
        <v>0</v>
      </c>
      <c r="T360" s="137">
        <f>S360*H360</f>
        <v>0</v>
      </c>
      <c r="AR360" s="138" t="s">
        <v>179</v>
      </c>
      <c r="AT360" s="138" t="s">
        <v>284</v>
      </c>
      <c r="AU360" s="138" t="s">
        <v>82</v>
      </c>
      <c r="AY360" s="17" t="s">
        <v>131</v>
      </c>
      <c r="BE360" s="139">
        <f>IF(N360="základní",J360,0)</f>
        <v>0</v>
      </c>
      <c r="BF360" s="139">
        <f>IF(N360="snížená",J360,0)</f>
        <v>0</v>
      </c>
      <c r="BG360" s="139">
        <f>IF(N360="zákl. přenesená",J360,0)</f>
        <v>0</v>
      </c>
      <c r="BH360" s="139">
        <f>IF(N360="sníž. přenesená",J360,0)</f>
        <v>0</v>
      </c>
      <c r="BI360" s="139">
        <f>IF(N360="nulová",J360,0)</f>
        <v>0</v>
      </c>
      <c r="BJ360" s="17" t="s">
        <v>80</v>
      </c>
      <c r="BK360" s="139">
        <f>ROUND(I360*H360,2)</f>
        <v>0</v>
      </c>
      <c r="BL360" s="17" t="s">
        <v>138</v>
      </c>
      <c r="BM360" s="138" t="s">
        <v>617</v>
      </c>
    </row>
    <row r="361" spans="2:65" s="13" customFormat="1" ht="10.15">
      <c r="B361" s="151"/>
      <c r="D361" s="145" t="s">
        <v>142</v>
      </c>
      <c r="F361" s="153" t="s">
        <v>618</v>
      </c>
      <c r="H361" s="154">
        <v>631.28</v>
      </c>
      <c r="I361" s="155"/>
      <c r="L361" s="151"/>
      <c r="M361" s="156"/>
      <c r="T361" s="157"/>
      <c r="AT361" s="152" t="s">
        <v>142</v>
      </c>
      <c r="AU361" s="152" t="s">
        <v>82</v>
      </c>
      <c r="AV361" s="13" t="s">
        <v>82</v>
      </c>
      <c r="AW361" s="13" t="s">
        <v>4</v>
      </c>
      <c r="AX361" s="13" t="s">
        <v>80</v>
      </c>
      <c r="AY361" s="152" t="s">
        <v>131</v>
      </c>
    </row>
    <row r="362" spans="2:65" s="1" customFormat="1" ht="16.5" customHeight="1">
      <c r="B362" s="32"/>
      <c r="C362" s="165" t="s">
        <v>619</v>
      </c>
      <c r="D362" s="165" t="s">
        <v>284</v>
      </c>
      <c r="E362" s="166" t="s">
        <v>620</v>
      </c>
      <c r="F362" s="167" t="s">
        <v>621</v>
      </c>
      <c r="G362" s="168" t="s">
        <v>187</v>
      </c>
      <c r="H362" s="169">
        <v>45.76</v>
      </c>
      <c r="I362" s="170"/>
      <c r="J362" s="171">
        <f>ROUND(I362*H362,2)</f>
        <v>0</v>
      </c>
      <c r="K362" s="167" t="s">
        <v>137</v>
      </c>
      <c r="L362" s="172"/>
      <c r="M362" s="173" t="s">
        <v>19</v>
      </c>
      <c r="N362" s="174" t="s">
        <v>43</v>
      </c>
      <c r="P362" s="136">
        <f>O362*H362</f>
        <v>0</v>
      </c>
      <c r="Q362" s="136">
        <v>6.5670000000000006E-2</v>
      </c>
      <c r="R362" s="136">
        <f>Q362*H362</f>
        <v>3.0050592000000003</v>
      </c>
      <c r="S362" s="136">
        <v>0</v>
      </c>
      <c r="T362" s="137">
        <f>S362*H362</f>
        <v>0</v>
      </c>
      <c r="AR362" s="138" t="s">
        <v>179</v>
      </c>
      <c r="AT362" s="138" t="s">
        <v>284</v>
      </c>
      <c r="AU362" s="138" t="s">
        <v>82</v>
      </c>
      <c r="AY362" s="17" t="s">
        <v>131</v>
      </c>
      <c r="BE362" s="139">
        <f>IF(N362="základní",J362,0)</f>
        <v>0</v>
      </c>
      <c r="BF362" s="139">
        <f>IF(N362="snížená",J362,0)</f>
        <v>0</v>
      </c>
      <c r="BG362" s="139">
        <f>IF(N362="zákl. přenesená",J362,0)</f>
        <v>0</v>
      </c>
      <c r="BH362" s="139">
        <f>IF(N362="sníž. přenesená",J362,0)</f>
        <v>0</v>
      </c>
      <c r="BI362" s="139">
        <f>IF(N362="nulová",J362,0)</f>
        <v>0</v>
      </c>
      <c r="BJ362" s="17" t="s">
        <v>80</v>
      </c>
      <c r="BK362" s="139">
        <f>ROUND(I362*H362,2)</f>
        <v>0</v>
      </c>
      <c r="BL362" s="17" t="s">
        <v>138</v>
      </c>
      <c r="BM362" s="138" t="s">
        <v>622</v>
      </c>
    </row>
    <row r="363" spans="2:65" s="13" customFormat="1" ht="10.15">
      <c r="B363" s="151"/>
      <c r="D363" s="145" t="s">
        <v>142</v>
      </c>
      <c r="F363" s="153" t="s">
        <v>623</v>
      </c>
      <c r="H363" s="154">
        <v>45.76</v>
      </c>
      <c r="I363" s="155"/>
      <c r="L363" s="151"/>
      <c r="M363" s="156"/>
      <c r="T363" s="157"/>
      <c r="AT363" s="152" t="s">
        <v>142</v>
      </c>
      <c r="AU363" s="152" t="s">
        <v>82</v>
      </c>
      <c r="AV363" s="13" t="s">
        <v>82</v>
      </c>
      <c r="AW363" s="13" t="s">
        <v>4</v>
      </c>
      <c r="AX363" s="13" t="s">
        <v>80</v>
      </c>
      <c r="AY363" s="152" t="s">
        <v>131</v>
      </c>
    </row>
    <row r="364" spans="2:65" s="1" customFormat="1" ht="16.5" customHeight="1">
      <c r="B364" s="32"/>
      <c r="C364" s="165" t="s">
        <v>624</v>
      </c>
      <c r="D364" s="165" t="s">
        <v>284</v>
      </c>
      <c r="E364" s="166" t="s">
        <v>625</v>
      </c>
      <c r="F364" s="167" t="s">
        <v>626</v>
      </c>
      <c r="G364" s="168" t="s">
        <v>187</v>
      </c>
      <c r="H364" s="169">
        <v>33.28</v>
      </c>
      <c r="I364" s="170"/>
      <c r="J364" s="171">
        <f>ROUND(I364*H364,2)</f>
        <v>0</v>
      </c>
      <c r="K364" s="167" t="s">
        <v>137</v>
      </c>
      <c r="L364" s="172"/>
      <c r="M364" s="173" t="s">
        <v>19</v>
      </c>
      <c r="N364" s="174" t="s">
        <v>43</v>
      </c>
      <c r="P364" s="136">
        <f>O364*H364</f>
        <v>0</v>
      </c>
      <c r="Q364" s="136">
        <v>0.14000000000000001</v>
      </c>
      <c r="R364" s="136">
        <f>Q364*H364</f>
        <v>4.6592000000000002</v>
      </c>
      <c r="S364" s="136">
        <v>0</v>
      </c>
      <c r="T364" s="137">
        <f>S364*H364</f>
        <v>0</v>
      </c>
      <c r="AR364" s="138" t="s">
        <v>179</v>
      </c>
      <c r="AT364" s="138" t="s">
        <v>284</v>
      </c>
      <c r="AU364" s="138" t="s">
        <v>82</v>
      </c>
      <c r="AY364" s="17" t="s">
        <v>131</v>
      </c>
      <c r="BE364" s="139">
        <f>IF(N364="základní",J364,0)</f>
        <v>0</v>
      </c>
      <c r="BF364" s="139">
        <f>IF(N364="snížená",J364,0)</f>
        <v>0</v>
      </c>
      <c r="BG364" s="139">
        <f>IF(N364="zákl. přenesená",J364,0)</f>
        <v>0</v>
      </c>
      <c r="BH364" s="139">
        <f>IF(N364="sníž. přenesená",J364,0)</f>
        <v>0</v>
      </c>
      <c r="BI364" s="139">
        <f>IF(N364="nulová",J364,0)</f>
        <v>0</v>
      </c>
      <c r="BJ364" s="17" t="s">
        <v>80</v>
      </c>
      <c r="BK364" s="139">
        <f>ROUND(I364*H364,2)</f>
        <v>0</v>
      </c>
      <c r="BL364" s="17" t="s">
        <v>138</v>
      </c>
      <c r="BM364" s="138" t="s">
        <v>627</v>
      </c>
    </row>
    <row r="365" spans="2:65" s="13" customFormat="1" ht="10.15">
      <c r="B365" s="151"/>
      <c r="D365" s="145" t="s">
        <v>142</v>
      </c>
      <c r="F365" s="153" t="s">
        <v>628</v>
      </c>
      <c r="H365" s="154">
        <v>33.28</v>
      </c>
      <c r="I365" s="155"/>
      <c r="L365" s="151"/>
      <c r="M365" s="156"/>
      <c r="T365" s="157"/>
      <c r="AT365" s="152" t="s">
        <v>142</v>
      </c>
      <c r="AU365" s="152" t="s">
        <v>82</v>
      </c>
      <c r="AV365" s="13" t="s">
        <v>82</v>
      </c>
      <c r="AW365" s="13" t="s">
        <v>4</v>
      </c>
      <c r="AX365" s="13" t="s">
        <v>80</v>
      </c>
      <c r="AY365" s="152" t="s">
        <v>131</v>
      </c>
    </row>
    <row r="366" spans="2:65" s="1" customFormat="1" ht="24.2" customHeight="1">
      <c r="B366" s="32"/>
      <c r="C366" s="127" t="s">
        <v>629</v>
      </c>
      <c r="D366" s="127" t="s">
        <v>133</v>
      </c>
      <c r="E366" s="128" t="s">
        <v>630</v>
      </c>
      <c r="F366" s="129" t="s">
        <v>631</v>
      </c>
      <c r="G366" s="130" t="s">
        <v>187</v>
      </c>
      <c r="H366" s="131">
        <v>230</v>
      </c>
      <c r="I366" s="132"/>
      <c r="J366" s="133">
        <f>ROUND(I366*H366,2)</f>
        <v>0</v>
      </c>
      <c r="K366" s="129" t="s">
        <v>137</v>
      </c>
      <c r="L366" s="32"/>
      <c r="M366" s="134" t="s">
        <v>19</v>
      </c>
      <c r="N366" s="135" t="s">
        <v>43</v>
      </c>
      <c r="P366" s="136">
        <f>O366*H366</f>
        <v>0</v>
      </c>
      <c r="Q366" s="136">
        <v>0.14041999999999999</v>
      </c>
      <c r="R366" s="136">
        <f>Q366*H366</f>
        <v>32.296599999999998</v>
      </c>
      <c r="S366" s="136">
        <v>0</v>
      </c>
      <c r="T366" s="137">
        <f>S366*H366</f>
        <v>0</v>
      </c>
      <c r="AR366" s="138" t="s">
        <v>138</v>
      </c>
      <c r="AT366" s="138" t="s">
        <v>133</v>
      </c>
      <c r="AU366" s="138" t="s">
        <v>82</v>
      </c>
      <c r="AY366" s="17" t="s">
        <v>131</v>
      </c>
      <c r="BE366" s="139">
        <f>IF(N366="základní",J366,0)</f>
        <v>0</v>
      </c>
      <c r="BF366" s="139">
        <f>IF(N366="snížená",J366,0)</f>
        <v>0</v>
      </c>
      <c r="BG366" s="139">
        <f>IF(N366="zákl. přenesená",J366,0)</f>
        <v>0</v>
      </c>
      <c r="BH366" s="139">
        <f>IF(N366="sníž. přenesená",J366,0)</f>
        <v>0</v>
      </c>
      <c r="BI366" s="139">
        <f>IF(N366="nulová",J366,0)</f>
        <v>0</v>
      </c>
      <c r="BJ366" s="17" t="s">
        <v>80</v>
      </c>
      <c r="BK366" s="139">
        <f>ROUND(I366*H366,2)</f>
        <v>0</v>
      </c>
      <c r="BL366" s="17" t="s">
        <v>138</v>
      </c>
      <c r="BM366" s="138" t="s">
        <v>632</v>
      </c>
    </row>
    <row r="367" spans="2:65" s="1" customFormat="1" ht="10.15">
      <c r="B367" s="32"/>
      <c r="D367" s="140" t="s">
        <v>140</v>
      </c>
      <c r="F367" s="141" t="s">
        <v>633</v>
      </c>
      <c r="I367" s="142"/>
      <c r="L367" s="32"/>
      <c r="M367" s="143"/>
      <c r="T367" s="53"/>
      <c r="AT367" s="17" t="s">
        <v>140</v>
      </c>
      <c r="AU367" s="17" t="s">
        <v>82</v>
      </c>
    </row>
    <row r="368" spans="2:65" s="12" customFormat="1" ht="10.15">
      <c r="B368" s="144"/>
      <c r="D368" s="145" t="s">
        <v>142</v>
      </c>
      <c r="E368" s="146" t="s">
        <v>19</v>
      </c>
      <c r="F368" s="147" t="s">
        <v>634</v>
      </c>
      <c r="H368" s="146" t="s">
        <v>19</v>
      </c>
      <c r="I368" s="148"/>
      <c r="L368" s="144"/>
      <c r="M368" s="149"/>
      <c r="T368" s="150"/>
      <c r="AT368" s="146" t="s">
        <v>142</v>
      </c>
      <c r="AU368" s="146" t="s">
        <v>82</v>
      </c>
      <c r="AV368" s="12" t="s">
        <v>80</v>
      </c>
      <c r="AW368" s="12" t="s">
        <v>33</v>
      </c>
      <c r="AX368" s="12" t="s">
        <v>72</v>
      </c>
      <c r="AY368" s="146" t="s">
        <v>131</v>
      </c>
    </row>
    <row r="369" spans="2:65" s="13" customFormat="1" ht="10.15">
      <c r="B369" s="151"/>
      <c r="D369" s="145" t="s">
        <v>142</v>
      </c>
      <c r="E369" s="152" t="s">
        <v>19</v>
      </c>
      <c r="F369" s="153" t="s">
        <v>635</v>
      </c>
      <c r="H369" s="154">
        <v>230</v>
      </c>
      <c r="I369" s="155"/>
      <c r="L369" s="151"/>
      <c r="M369" s="156"/>
      <c r="T369" s="157"/>
      <c r="AT369" s="152" t="s">
        <v>142</v>
      </c>
      <c r="AU369" s="152" t="s">
        <v>82</v>
      </c>
      <c r="AV369" s="13" t="s">
        <v>82</v>
      </c>
      <c r="AW369" s="13" t="s">
        <v>33</v>
      </c>
      <c r="AX369" s="13" t="s">
        <v>80</v>
      </c>
      <c r="AY369" s="152" t="s">
        <v>131</v>
      </c>
    </row>
    <row r="370" spans="2:65" s="1" customFormat="1" ht="16.5" customHeight="1">
      <c r="B370" s="32"/>
      <c r="C370" s="165" t="s">
        <v>636</v>
      </c>
      <c r="D370" s="165" t="s">
        <v>284</v>
      </c>
      <c r="E370" s="166" t="s">
        <v>637</v>
      </c>
      <c r="F370" s="167" t="s">
        <v>638</v>
      </c>
      <c r="G370" s="168" t="s">
        <v>187</v>
      </c>
      <c r="H370" s="169">
        <v>234.6</v>
      </c>
      <c r="I370" s="170"/>
      <c r="J370" s="171">
        <f>ROUND(I370*H370,2)</f>
        <v>0</v>
      </c>
      <c r="K370" s="167" t="s">
        <v>137</v>
      </c>
      <c r="L370" s="172"/>
      <c r="M370" s="173" t="s">
        <v>19</v>
      </c>
      <c r="N370" s="174" t="s">
        <v>43</v>
      </c>
      <c r="P370" s="136">
        <f>O370*H370</f>
        <v>0</v>
      </c>
      <c r="Q370" s="136">
        <v>4.4999999999999998E-2</v>
      </c>
      <c r="R370" s="136">
        <f>Q370*H370</f>
        <v>10.556999999999999</v>
      </c>
      <c r="S370" s="136">
        <v>0</v>
      </c>
      <c r="T370" s="137">
        <f>S370*H370</f>
        <v>0</v>
      </c>
      <c r="AR370" s="138" t="s">
        <v>179</v>
      </c>
      <c r="AT370" s="138" t="s">
        <v>284</v>
      </c>
      <c r="AU370" s="138" t="s">
        <v>82</v>
      </c>
      <c r="AY370" s="17" t="s">
        <v>131</v>
      </c>
      <c r="BE370" s="139">
        <f>IF(N370="základní",J370,0)</f>
        <v>0</v>
      </c>
      <c r="BF370" s="139">
        <f>IF(N370="snížená",J370,0)</f>
        <v>0</v>
      </c>
      <c r="BG370" s="139">
        <f>IF(N370="zákl. přenesená",J370,0)</f>
        <v>0</v>
      </c>
      <c r="BH370" s="139">
        <f>IF(N370="sníž. přenesená",J370,0)</f>
        <v>0</v>
      </c>
      <c r="BI370" s="139">
        <f>IF(N370="nulová",J370,0)</f>
        <v>0</v>
      </c>
      <c r="BJ370" s="17" t="s">
        <v>80</v>
      </c>
      <c r="BK370" s="139">
        <f>ROUND(I370*H370,2)</f>
        <v>0</v>
      </c>
      <c r="BL370" s="17" t="s">
        <v>138</v>
      </c>
      <c r="BM370" s="138" t="s">
        <v>639</v>
      </c>
    </row>
    <row r="371" spans="2:65" s="13" customFormat="1" ht="10.15">
      <c r="B371" s="151"/>
      <c r="D371" s="145" t="s">
        <v>142</v>
      </c>
      <c r="F371" s="153" t="s">
        <v>640</v>
      </c>
      <c r="H371" s="154">
        <v>234.6</v>
      </c>
      <c r="I371" s="155"/>
      <c r="L371" s="151"/>
      <c r="M371" s="156"/>
      <c r="T371" s="157"/>
      <c r="AT371" s="152" t="s">
        <v>142</v>
      </c>
      <c r="AU371" s="152" t="s">
        <v>82</v>
      </c>
      <c r="AV371" s="13" t="s">
        <v>82</v>
      </c>
      <c r="AW371" s="13" t="s">
        <v>4</v>
      </c>
      <c r="AX371" s="13" t="s">
        <v>80</v>
      </c>
      <c r="AY371" s="152" t="s">
        <v>131</v>
      </c>
    </row>
    <row r="372" spans="2:65" s="1" customFormat="1" ht="16.5" customHeight="1">
      <c r="B372" s="32"/>
      <c r="C372" s="127" t="s">
        <v>641</v>
      </c>
      <c r="D372" s="127" t="s">
        <v>133</v>
      </c>
      <c r="E372" s="128" t="s">
        <v>642</v>
      </c>
      <c r="F372" s="129" t="s">
        <v>643</v>
      </c>
      <c r="G372" s="130" t="s">
        <v>343</v>
      </c>
      <c r="H372" s="131">
        <v>7</v>
      </c>
      <c r="I372" s="132"/>
      <c r="J372" s="133">
        <f>ROUND(I372*H372,2)</f>
        <v>0</v>
      </c>
      <c r="K372" s="129" t="s">
        <v>137</v>
      </c>
      <c r="L372" s="32"/>
      <c r="M372" s="134" t="s">
        <v>19</v>
      </c>
      <c r="N372" s="135" t="s">
        <v>43</v>
      </c>
      <c r="P372" s="136">
        <f>O372*H372</f>
        <v>0</v>
      </c>
      <c r="Q372" s="136">
        <v>6.0000000000000001E-3</v>
      </c>
      <c r="R372" s="136">
        <f>Q372*H372</f>
        <v>4.2000000000000003E-2</v>
      </c>
      <c r="S372" s="136">
        <v>0</v>
      </c>
      <c r="T372" s="137">
        <f>S372*H372</f>
        <v>0</v>
      </c>
      <c r="AR372" s="138" t="s">
        <v>138</v>
      </c>
      <c r="AT372" s="138" t="s">
        <v>133</v>
      </c>
      <c r="AU372" s="138" t="s">
        <v>82</v>
      </c>
      <c r="AY372" s="17" t="s">
        <v>131</v>
      </c>
      <c r="BE372" s="139">
        <f>IF(N372="základní",J372,0)</f>
        <v>0</v>
      </c>
      <c r="BF372" s="139">
        <f>IF(N372="snížená",J372,0)</f>
        <v>0</v>
      </c>
      <c r="BG372" s="139">
        <f>IF(N372="zákl. přenesená",J372,0)</f>
        <v>0</v>
      </c>
      <c r="BH372" s="139">
        <f>IF(N372="sníž. přenesená",J372,0)</f>
        <v>0</v>
      </c>
      <c r="BI372" s="139">
        <f>IF(N372="nulová",J372,0)</f>
        <v>0</v>
      </c>
      <c r="BJ372" s="17" t="s">
        <v>80</v>
      </c>
      <c r="BK372" s="139">
        <f>ROUND(I372*H372,2)</f>
        <v>0</v>
      </c>
      <c r="BL372" s="17" t="s">
        <v>138</v>
      </c>
      <c r="BM372" s="138" t="s">
        <v>644</v>
      </c>
    </row>
    <row r="373" spans="2:65" s="1" customFormat="1" ht="10.15">
      <c r="B373" s="32"/>
      <c r="D373" s="140" t="s">
        <v>140</v>
      </c>
      <c r="F373" s="141" t="s">
        <v>645</v>
      </c>
      <c r="I373" s="142"/>
      <c r="L373" s="32"/>
      <c r="M373" s="143"/>
      <c r="T373" s="53"/>
      <c r="AT373" s="17" t="s">
        <v>140</v>
      </c>
      <c r="AU373" s="17" t="s">
        <v>82</v>
      </c>
    </row>
    <row r="374" spans="2:65" s="1" customFormat="1" ht="16.5" customHeight="1">
      <c r="B374" s="32"/>
      <c r="C374" s="165" t="s">
        <v>646</v>
      </c>
      <c r="D374" s="165" t="s">
        <v>284</v>
      </c>
      <c r="E374" s="166" t="s">
        <v>647</v>
      </c>
      <c r="F374" s="167" t="s">
        <v>648</v>
      </c>
      <c r="G374" s="168" t="s">
        <v>343</v>
      </c>
      <c r="H374" s="169">
        <v>7</v>
      </c>
      <c r="I374" s="170"/>
      <c r="J374" s="171">
        <f>ROUND(I374*H374,2)</f>
        <v>0</v>
      </c>
      <c r="K374" s="167" t="s">
        <v>137</v>
      </c>
      <c r="L374" s="172"/>
      <c r="M374" s="173" t="s">
        <v>19</v>
      </c>
      <c r="N374" s="174" t="s">
        <v>43</v>
      </c>
      <c r="P374" s="136">
        <f>O374*H374</f>
        <v>0</v>
      </c>
      <c r="Q374" s="136">
        <v>5.5999999999999999E-3</v>
      </c>
      <c r="R374" s="136">
        <f>Q374*H374</f>
        <v>3.9199999999999999E-2</v>
      </c>
      <c r="S374" s="136">
        <v>0</v>
      </c>
      <c r="T374" s="137">
        <f>S374*H374</f>
        <v>0</v>
      </c>
      <c r="AR374" s="138" t="s">
        <v>179</v>
      </c>
      <c r="AT374" s="138" t="s">
        <v>284</v>
      </c>
      <c r="AU374" s="138" t="s">
        <v>82</v>
      </c>
      <c r="AY374" s="17" t="s">
        <v>131</v>
      </c>
      <c r="BE374" s="139">
        <f>IF(N374="základní",J374,0)</f>
        <v>0</v>
      </c>
      <c r="BF374" s="139">
        <f>IF(N374="snížená",J374,0)</f>
        <v>0</v>
      </c>
      <c r="BG374" s="139">
        <f>IF(N374="zákl. přenesená",J374,0)</f>
        <v>0</v>
      </c>
      <c r="BH374" s="139">
        <f>IF(N374="sníž. přenesená",J374,0)</f>
        <v>0</v>
      </c>
      <c r="BI374" s="139">
        <f>IF(N374="nulová",J374,0)</f>
        <v>0</v>
      </c>
      <c r="BJ374" s="17" t="s">
        <v>80</v>
      </c>
      <c r="BK374" s="139">
        <f>ROUND(I374*H374,2)</f>
        <v>0</v>
      </c>
      <c r="BL374" s="17" t="s">
        <v>138</v>
      </c>
      <c r="BM374" s="138" t="s">
        <v>649</v>
      </c>
    </row>
    <row r="375" spans="2:65" s="1" customFormat="1" ht="16.5" customHeight="1">
      <c r="B375" s="32"/>
      <c r="C375" s="127" t="s">
        <v>650</v>
      </c>
      <c r="D375" s="127" t="s">
        <v>133</v>
      </c>
      <c r="E375" s="128" t="s">
        <v>651</v>
      </c>
      <c r="F375" s="129" t="s">
        <v>652</v>
      </c>
      <c r="G375" s="130" t="s">
        <v>204</v>
      </c>
      <c r="H375" s="131">
        <v>101.3</v>
      </c>
      <c r="I375" s="132"/>
      <c r="J375" s="133">
        <f>ROUND(I375*H375,2)</f>
        <v>0</v>
      </c>
      <c r="K375" s="129" t="s">
        <v>137</v>
      </c>
      <c r="L375" s="32"/>
      <c r="M375" s="134" t="s">
        <v>19</v>
      </c>
      <c r="N375" s="135" t="s">
        <v>43</v>
      </c>
      <c r="P375" s="136">
        <f>O375*H375</f>
        <v>0</v>
      </c>
      <c r="Q375" s="136">
        <v>2.2563399999999998</v>
      </c>
      <c r="R375" s="136">
        <f>Q375*H375</f>
        <v>228.56724199999996</v>
      </c>
      <c r="S375" s="136">
        <v>0</v>
      </c>
      <c r="T375" s="137">
        <f>S375*H375</f>
        <v>0</v>
      </c>
      <c r="AR375" s="138" t="s">
        <v>138</v>
      </c>
      <c r="AT375" s="138" t="s">
        <v>133</v>
      </c>
      <c r="AU375" s="138" t="s">
        <v>82</v>
      </c>
      <c r="AY375" s="17" t="s">
        <v>131</v>
      </c>
      <c r="BE375" s="139">
        <f>IF(N375="základní",J375,0)</f>
        <v>0</v>
      </c>
      <c r="BF375" s="139">
        <f>IF(N375="snížená",J375,0)</f>
        <v>0</v>
      </c>
      <c r="BG375" s="139">
        <f>IF(N375="zákl. přenesená",J375,0)</f>
        <v>0</v>
      </c>
      <c r="BH375" s="139">
        <f>IF(N375="sníž. přenesená",J375,0)</f>
        <v>0</v>
      </c>
      <c r="BI375" s="139">
        <f>IF(N375="nulová",J375,0)</f>
        <v>0</v>
      </c>
      <c r="BJ375" s="17" t="s">
        <v>80</v>
      </c>
      <c r="BK375" s="139">
        <f>ROUND(I375*H375,2)</f>
        <v>0</v>
      </c>
      <c r="BL375" s="17" t="s">
        <v>138</v>
      </c>
      <c r="BM375" s="138" t="s">
        <v>653</v>
      </c>
    </row>
    <row r="376" spans="2:65" s="1" customFormat="1" ht="10.15">
      <c r="B376" s="32"/>
      <c r="D376" s="140" t="s">
        <v>140</v>
      </c>
      <c r="F376" s="141" t="s">
        <v>654</v>
      </c>
      <c r="I376" s="142"/>
      <c r="L376" s="32"/>
      <c r="M376" s="143"/>
      <c r="T376" s="53"/>
      <c r="AT376" s="17" t="s">
        <v>140</v>
      </c>
      <c r="AU376" s="17" t="s">
        <v>82</v>
      </c>
    </row>
    <row r="377" spans="2:65" s="13" customFormat="1" ht="10.15">
      <c r="B377" s="151"/>
      <c r="D377" s="145" t="s">
        <v>142</v>
      </c>
      <c r="E377" s="152" t="s">
        <v>19</v>
      </c>
      <c r="F377" s="153" t="s">
        <v>655</v>
      </c>
      <c r="H377" s="154">
        <v>101.3</v>
      </c>
      <c r="I377" s="155"/>
      <c r="L377" s="151"/>
      <c r="M377" s="156"/>
      <c r="T377" s="157"/>
      <c r="AT377" s="152" t="s">
        <v>142</v>
      </c>
      <c r="AU377" s="152" t="s">
        <v>82</v>
      </c>
      <c r="AV377" s="13" t="s">
        <v>82</v>
      </c>
      <c r="AW377" s="13" t="s">
        <v>33</v>
      </c>
      <c r="AX377" s="13" t="s">
        <v>80</v>
      </c>
      <c r="AY377" s="152" t="s">
        <v>131</v>
      </c>
    </row>
    <row r="378" spans="2:65" s="1" customFormat="1" ht="24.2" customHeight="1">
      <c r="B378" s="32"/>
      <c r="C378" s="127" t="s">
        <v>656</v>
      </c>
      <c r="D378" s="127" t="s">
        <v>133</v>
      </c>
      <c r="E378" s="128" t="s">
        <v>657</v>
      </c>
      <c r="F378" s="129" t="s">
        <v>658</v>
      </c>
      <c r="G378" s="130" t="s">
        <v>187</v>
      </c>
      <c r="H378" s="131">
        <v>23</v>
      </c>
      <c r="I378" s="132"/>
      <c r="J378" s="133">
        <f>ROUND(I378*H378,2)</f>
        <v>0</v>
      </c>
      <c r="K378" s="129" t="s">
        <v>137</v>
      </c>
      <c r="L378" s="32"/>
      <c r="M378" s="134" t="s">
        <v>19</v>
      </c>
      <c r="N378" s="135" t="s">
        <v>43</v>
      </c>
      <c r="P378" s="136">
        <f>O378*H378</f>
        <v>0</v>
      </c>
      <c r="Q378" s="136">
        <v>3.4000000000000002E-4</v>
      </c>
      <c r="R378" s="136">
        <f>Q378*H378</f>
        <v>7.8200000000000006E-3</v>
      </c>
      <c r="S378" s="136">
        <v>0</v>
      </c>
      <c r="T378" s="137">
        <f>S378*H378</f>
        <v>0</v>
      </c>
      <c r="AR378" s="138" t="s">
        <v>138</v>
      </c>
      <c r="AT378" s="138" t="s">
        <v>133</v>
      </c>
      <c r="AU378" s="138" t="s">
        <v>82</v>
      </c>
      <c r="AY378" s="17" t="s">
        <v>131</v>
      </c>
      <c r="BE378" s="139">
        <f>IF(N378="základní",J378,0)</f>
        <v>0</v>
      </c>
      <c r="BF378" s="139">
        <f>IF(N378="snížená",J378,0)</f>
        <v>0</v>
      </c>
      <c r="BG378" s="139">
        <f>IF(N378="zákl. přenesená",J378,0)</f>
        <v>0</v>
      </c>
      <c r="BH378" s="139">
        <f>IF(N378="sníž. přenesená",J378,0)</f>
        <v>0</v>
      </c>
      <c r="BI378" s="139">
        <f>IF(N378="nulová",J378,0)</f>
        <v>0</v>
      </c>
      <c r="BJ378" s="17" t="s">
        <v>80</v>
      </c>
      <c r="BK378" s="139">
        <f>ROUND(I378*H378,2)</f>
        <v>0</v>
      </c>
      <c r="BL378" s="17" t="s">
        <v>138</v>
      </c>
      <c r="BM378" s="138" t="s">
        <v>659</v>
      </c>
    </row>
    <row r="379" spans="2:65" s="1" customFormat="1" ht="10.15">
      <c r="B379" s="32"/>
      <c r="D379" s="140" t="s">
        <v>140</v>
      </c>
      <c r="F379" s="141" t="s">
        <v>660</v>
      </c>
      <c r="I379" s="142"/>
      <c r="L379" s="32"/>
      <c r="M379" s="143"/>
      <c r="T379" s="53"/>
      <c r="AT379" s="17" t="s">
        <v>140</v>
      </c>
      <c r="AU379" s="17" t="s">
        <v>82</v>
      </c>
    </row>
    <row r="380" spans="2:65" s="1" customFormat="1" ht="16.5" customHeight="1">
      <c r="B380" s="32"/>
      <c r="C380" s="127" t="s">
        <v>661</v>
      </c>
      <c r="D380" s="127" t="s">
        <v>133</v>
      </c>
      <c r="E380" s="128" t="s">
        <v>662</v>
      </c>
      <c r="F380" s="129" t="s">
        <v>663</v>
      </c>
      <c r="G380" s="130" t="s">
        <v>187</v>
      </c>
      <c r="H380" s="131">
        <v>23</v>
      </c>
      <c r="I380" s="132"/>
      <c r="J380" s="133">
        <f>ROUND(I380*H380,2)</f>
        <v>0</v>
      </c>
      <c r="K380" s="129" t="s">
        <v>137</v>
      </c>
      <c r="L380" s="32"/>
      <c r="M380" s="134" t="s">
        <v>19</v>
      </c>
      <c r="N380" s="135" t="s">
        <v>43</v>
      </c>
      <c r="P380" s="136">
        <f>O380*H380</f>
        <v>0</v>
      </c>
      <c r="Q380" s="136">
        <v>0</v>
      </c>
      <c r="R380" s="136">
        <f>Q380*H380</f>
        <v>0</v>
      </c>
      <c r="S380" s="136">
        <v>0</v>
      </c>
      <c r="T380" s="137">
        <f>S380*H380</f>
        <v>0</v>
      </c>
      <c r="AR380" s="138" t="s">
        <v>138</v>
      </c>
      <c r="AT380" s="138" t="s">
        <v>133</v>
      </c>
      <c r="AU380" s="138" t="s">
        <v>82</v>
      </c>
      <c r="AY380" s="17" t="s">
        <v>131</v>
      </c>
      <c r="BE380" s="139">
        <f>IF(N380="základní",J380,0)</f>
        <v>0</v>
      </c>
      <c r="BF380" s="139">
        <f>IF(N380="snížená",J380,0)</f>
        <v>0</v>
      </c>
      <c r="BG380" s="139">
        <f>IF(N380="zákl. přenesená",J380,0)</f>
        <v>0</v>
      </c>
      <c r="BH380" s="139">
        <f>IF(N380="sníž. přenesená",J380,0)</f>
        <v>0</v>
      </c>
      <c r="BI380" s="139">
        <f>IF(N380="nulová",J380,0)</f>
        <v>0</v>
      </c>
      <c r="BJ380" s="17" t="s">
        <v>80</v>
      </c>
      <c r="BK380" s="139">
        <f>ROUND(I380*H380,2)</f>
        <v>0</v>
      </c>
      <c r="BL380" s="17" t="s">
        <v>138</v>
      </c>
      <c r="BM380" s="138" t="s">
        <v>664</v>
      </c>
    </row>
    <row r="381" spans="2:65" s="1" customFormat="1" ht="10.15">
      <c r="B381" s="32"/>
      <c r="D381" s="140" t="s">
        <v>140</v>
      </c>
      <c r="F381" s="141" t="s">
        <v>665</v>
      </c>
      <c r="I381" s="142"/>
      <c r="L381" s="32"/>
      <c r="M381" s="143"/>
      <c r="T381" s="53"/>
      <c r="AT381" s="17" t="s">
        <v>140</v>
      </c>
      <c r="AU381" s="17" t="s">
        <v>82</v>
      </c>
    </row>
    <row r="382" spans="2:65" s="13" customFormat="1" ht="10.15">
      <c r="B382" s="151"/>
      <c r="D382" s="145" t="s">
        <v>142</v>
      </c>
      <c r="E382" s="152" t="s">
        <v>19</v>
      </c>
      <c r="F382" s="153" t="s">
        <v>283</v>
      </c>
      <c r="H382" s="154">
        <v>23</v>
      </c>
      <c r="I382" s="155"/>
      <c r="L382" s="151"/>
      <c r="M382" s="156"/>
      <c r="T382" s="157"/>
      <c r="AT382" s="152" t="s">
        <v>142</v>
      </c>
      <c r="AU382" s="152" t="s">
        <v>82</v>
      </c>
      <c r="AV382" s="13" t="s">
        <v>82</v>
      </c>
      <c r="AW382" s="13" t="s">
        <v>33</v>
      </c>
      <c r="AX382" s="13" t="s">
        <v>80</v>
      </c>
      <c r="AY382" s="152" t="s">
        <v>131</v>
      </c>
    </row>
    <row r="383" spans="2:65" s="1" customFormat="1" ht="33" customHeight="1">
      <c r="B383" s="32"/>
      <c r="C383" s="127" t="s">
        <v>666</v>
      </c>
      <c r="D383" s="127" t="s">
        <v>133</v>
      </c>
      <c r="E383" s="128" t="s">
        <v>667</v>
      </c>
      <c r="F383" s="129" t="s">
        <v>668</v>
      </c>
      <c r="G383" s="130" t="s">
        <v>343</v>
      </c>
      <c r="H383" s="131">
        <v>1</v>
      </c>
      <c r="I383" s="132"/>
      <c r="J383" s="133">
        <f>ROUND(I383*H383,2)</f>
        <v>0</v>
      </c>
      <c r="K383" s="129" t="s">
        <v>137</v>
      </c>
      <c r="L383" s="32"/>
      <c r="M383" s="134" t="s">
        <v>19</v>
      </c>
      <c r="N383" s="135" t="s">
        <v>43</v>
      </c>
      <c r="P383" s="136">
        <f>O383*H383</f>
        <v>0</v>
      </c>
      <c r="Q383" s="136">
        <v>0</v>
      </c>
      <c r="R383" s="136">
        <f>Q383*H383</f>
        <v>0</v>
      </c>
      <c r="S383" s="136">
        <v>8.2000000000000003E-2</v>
      </c>
      <c r="T383" s="137">
        <f>S383*H383</f>
        <v>8.2000000000000003E-2</v>
      </c>
      <c r="AR383" s="138" t="s">
        <v>138</v>
      </c>
      <c r="AT383" s="138" t="s">
        <v>133</v>
      </c>
      <c r="AU383" s="138" t="s">
        <v>82</v>
      </c>
      <c r="AY383" s="17" t="s">
        <v>131</v>
      </c>
      <c r="BE383" s="139">
        <f>IF(N383="základní",J383,0)</f>
        <v>0</v>
      </c>
      <c r="BF383" s="139">
        <f>IF(N383="snížená",J383,0)</f>
        <v>0</v>
      </c>
      <c r="BG383" s="139">
        <f>IF(N383="zákl. přenesená",J383,0)</f>
        <v>0</v>
      </c>
      <c r="BH383" s="139">
        <f>IF(N383="sníž. přenesená",J383,0)</f>
        <v>0</v>
      </c>
      <c r="BI383" s="139">
        <f>IF(N383="nulová",J383,0)</f>
        <v>0</v>
      </c>
      <c r="BJ383" s="17" t="s">
        <v>80</v>
      </c>
      <c r="BK383" s="139">
        <f>ROUND(I383*H383,2)</f>
        <v>0</v>
      </c>
      <c r="BL383" s="17" t="s">
        <v>138</v>
      </c>
      <c r="BM383" s="138" t="s">
        <v>669</v>
      </c>
    </row>
    <row r="384" spans="2:65" s="1" customFormat="1" ht="10.15">
      <c r="B384" s="32"/>
      <c r="D384" s="140" t="s">
        <v>140</v>
      </c>
      <c r="F384" s="141" t="s">
        <v>670</v>
      </c>
      <c r="I384" s="142"/>
      <c r="L384" s="32"/>
      <c r="M384" s="143"/>
      <c r="T384" s="53"/>
      <c r="AT384" s="17" t="s">
        <v>140</v>
      </c>
      <c r="AU384" s="17" t="s">
        <v>82</v>
      </c>
    </row>
    <row r="385" spans="2:65" s="1" customFormat="1" ht="16.5" customHeight="1">
      <c r="B385" s="32"/>
      <c r="C385" s="127" t="s">
        <v>671</v>
      </c>
      <c r="D385" s="127" t="s">
        <v>133</v>
      </c>
      <c r="E385" s="128" t="s">
        <v>672</v>
      </c>
      <c r="F385" s="129" t="s">
        <v>673</v>
      </c>
      <c r="G385" s="130" t="s">
        <v>343</v>
      </c>
      <c r="H385" s="131">
        <v>3</v>
      </c>
      <c r="I385" s="132"/>
      <c r="J385" s="133">
        <f>ROUND(I385*H385,2)</f>
        <v>0</v>
      </c>
      <c r="K385" s="129" t="s">
        <v>19</v>
      </c>
      <c r="L385" s="32"/>
      <c r="M385" s="134" t="s">
        <v>19</v>
      </c>
      <c r="N385" s="135" t="s">
        <v>43</v>
      </c>
      <c r="P385" s="136">
        <f>O385*H385</f>
        <v>0</v>
      </c>
      <c r="Q385" s="136">
        <v>0</v>
      </c>
      <c r="R385" s="136">
        <f>Q385*H385</f>
        <v>0</v>
      </c>
      <c r="S385" s="136">
        <v>0</v>
      </c>
      <c r="T385" s="137">
        <f>S385*H385</f>
        <v>0</v>
      </c>
      <c r="AR385" s="138" t="s">
        <v>138</v>
      </c>
      <c r="AT385" s="138" t="s">
        <v>133</v>
      </c>
      <c r="AU385" s="138" t="s">
        <v>82</v>
      </c>
      <c r="AY385" s="17" t="s">
        <v>131</v>
      </c>
      <c r="BE385" s="139">
        <f>IF(N385="základní",J385,0)</f>
        <v>0</v>
      </c>
      <c r="BF385" s="139">
        <f>IF(N385="snížená",J385,0)</f>
        <v>0</v>
      </c>
      <c r="BG385" s="139">
        <f>IF(N385="zákl. přenesená",J385,0)</f>
        <v>0</v>
      </c>
      <c r="BH385" s="139">
        <f>IF(N385="sníž. přenesená",J385,0)</f>
        <v>0</v>
      </c>
      <c r="BI385" s="139">
        <f>IF(N385="nulová",J385,0)</f>
        <v>0</v>
      </c>
      <c r="BJ385" s="17" t="s">
        <v>80</v>
      </c>
      <c r="BK385" s="139">
        <f>ROUND(I385*H385,2)</f>
        <v>0</v>
      </c>
      <c r="BL385" s="17" t="s">
        <v>138</v>
      </c>
      <c r="BM385" s="138" t="s">
        <v>674</v>
      </c>
    </row>
    <row r="386" spans="2:65" s="1" customFormat="1" ht="16.5" customHeight="1">
      <c r="B386" s="32"/>
      <c r="C386" s="127" t="s">
        <v>675</v>
      </c>
      <c r="D386" s="127" t="s">
        <v>133</v>
      </c>
      <c r="E386" s="128" t="s">
        <v>676</v>
      </c>
      <c r="F386" s="129" t="s">
        <v>677</v>
      </c>
      <c r="G386" s="130" t="s">
        <v>343</v>
      </c>
      <c r="H386" s="131">
        <v>3</v>
      </c>
      <c r="I386" s="132"/>
      <c r="J386" s="133">
        <f>ROUND(I386*H386,2)</f>
        <v>0</v>
      </c>
      <c r="K386" s="129" t="s">
        <v>19</v>
      </c>
      <c r="L386" s="32"/>
      <c r="M386" s="134" t="s">
        <v>19</v>
      </c>
      <c r="N386" s="135" t="s">
        <v>43</v>
      </c>
      <c r="P386" s="136">
        <f>O386*H386</f>
        <v>0</v>
      </c>
      <c r="Q386" s="136">
        <v>0</v>
      </c>
      <c r="R386" s="136">
        <f>Q386*H386</f>
        <v>0</v>
      </c>
      <c r="S386" s="136">
        <v>0</v>
      </c>
      <c r="T386" s="137">
        <f>S386*H386</f>
        <v>0</v>
      </c>
      <c r="AR386" s="138" t="s">
        <v>138</v>
      </c>
      <c r="AT386" s="138" t="s">
        <v>133</v>
      </c>
      <c r="AU386" s="138" t="s">
        <v>82</v>
      </c>
      <c r="AY386" s="17" t="s">
        <v>131</v>
      </c>
      <c r="BE386" s="139">
        <f>IF(N386="základní",J386,0)</f>
        <v>0</v>
      </c>
      <c r="BF386" s="139">
        <f>IF(N386="snížená",J386,0)</f>
        <v>0</v>
      </c>
      <c r="BG386" s="139">
        <f>IF(N386="zákl. přenesená",J386,0)</f>
        <v>0</v>
      </c>
      <c r="BH386" s="139">
        <f>IF(N386="sníž. přenesená",J386,0)</f>
        <v>0</v>
      </c>
      <c r="BI386" s="139">
        <f>IF(N386="nulová",J386,0)</f>
        <v>0</v>
      </c>
      <c r="BJ386" s="17" t="s">
        <v>80</v>
      </c>
      <c r="BK386" s="139">
        <f>ROUND(I386*H386,2)</f>
        <v>0</v>
      </c>
      <c r="BL386" s="17" t="s">
        <v>138</v>
      </c>
      <c r="BM386" s="138" t="s">
        <v>678</v>
      </c>
    </row>
    <row r="387" spans="2:65" s="1" customFormat="1" ht="18.75">
      <c r="B387" s="32"/>
      <c r="D387" s="145" t="s">
        <v>679</v>
      </c>
      <c r="F387" s="175" t="s">
        <v>680</v>
      </c>
      <c r="I387" s="142"/>
      <c r="L387" s="32"/>
      <c r="M387" s="143"/>
      <c r="T387" s="53"/>
      <c r="AT387" s="17" t="s">
        <v>679</v>
      </c>
      <c r="AU387" s="17" t="s">
        <v>82</v>
      </c>
    </row>
    <row r="388" spans="2:65" s="11" customFormat="1" ht="22.8" customHeight="1">
      <c r="B388" s="115"/>
      <c r="D388" s="116" t="s">
        <v>71</v>
      </c>
      <c r="E388" s="125" t="s">
        <v>681</v>
      </c>
      <c r="F388" s="125" t="s">
        <v>682</v>
      </c>
      <c r="I388" s="118"/>
      <c r="J388" s="126">
        <f>BK388</f>
        <v>0</v>
      </c>
      <c r="L388" s="115"/>
      <c r="M388" s="120"/>
      <c r="P388" s="121">
        <f>SUM(P389:P419)</f>
        <v>0</v>
      </c>
      <c r="R388" s="121">
        <f>SUM(R389:R419)</f>
        <v>0</v>
      </c>
      <c r="T388" s="122">
        <f>SUM(T389:T419)</f>
        <v>0</v>
      </c>
      <c r="AR388" s="116" t="s">
        <v>80</v>
      </c>
      <c r="AT388" s="123" t="s">
        <v>71</v>
      </c>
      <c r="AU388" s="123" t="s">
        <v>80</v>
      </c>
      <c r="AY388" s="116" t="s">
        <v>131</v>
      </c>
      <c r="BK388" s="124">
        <f>SUM(BK389:BK419)</f>
        <v>0</v>
      </c>
    </row>
    <row r="389" spans="2:65" s="1" customFormat="1" ht="24.2" customHeight="1">
      <c r="B389" s="32"/>
      <c r="C389" s="127" t="s">
        <v>683</v>
      </c>
      <c r="D389" s="127" t="s">
        <v>133</v>
      </c>
      <c r="E389" s="128" t="s">
        <v>684</v>
      </c>
      <c r="F389" s="129" t="s">
        <v>685</v>
      </c>
      <c r="G389" s="130" t="s">
        <v>267</v>
      </c>
      <c r="H389" s="131">
        <v>598.33100000000002</v>
      </c>
      <c r="I389" s="132"/>
      <c r="J389" s="133">
        <f>ROUND(I389*H389,2)</f>
        <v>0</v>
      </c>
      <c r="K389" s="129" t="s">
        <v>137</v>
      </c>
      <c r="L389" s="32"/>
      <c r="M389" s="134" t="s">
        <v>19</v>
      </c>
      <c r="N389" s="135" t="s">
        <v>43</v>
      </c>
      <c r="P389" s="136">
        <f>O389*H389</f>
        <v>0</v>
      </c>
      <c r="Q389" s="136">
        <v>0</v>
      </c>
      <c r="R389" s="136">
        <f>Q389*H389</f>
        <v>0</v>
      </c>
      <c r="S389" s="136">
        <v>0</v>
      </c>
      <c r="T389" s="137">
        <f>S389*H389</f>
        <v>0</v>
      </c>
      <c r="AR389" s="138" t="s">
        <v>138</v>
      </c>
      <c r="AT389" s="138" t="s">
        <v>133</v>
      </c>
      <c r="AU389" s="138" t="s">
        <v>82</v>
      </c>
      <c r="AY389" s="17" t="s">
        <v>131</v>
      </c>
      <c r="BE389" s="139">
        <f>IF(N389="základní",J389,0)</f>
        <v>0</v>
      </c>
      <c r="BF389" s="139">
        <f>IF(N389="snížená",J389,0)</f>
        <v>0</v>
      </c>
      <c r="BG389" s="139">
        <f>IF(N389="zákl. přenesená",J389,0)</f>
        <v>0</v>
      </c>
      <c r="BH389" s="139">
        <f>IF(N389="sníž. přenesená",J389,0)</f>
        <v>0</v>
      </c>
      <c r="BI389" s="139">
        <f>IF(N389="nulová",J389,0)</f>
        <v>0</v>
      </c>
      <c r="BJ389" s="17" t="s">
        <v>80</v>
      </c>
      <c r="BK389" s="139">
        <f>ROUND(I389*H389,2)</f>
        <v>0</v>
      </c>
      <c r="BL389" s="17" t="s">
        <v>138</v>
      </c>
      <c r="BM389" s="138" t="s">
        <v>686</v>
      </c>
    </row>
    <row r="390" spans="2:65" s="1" customFormat="1" ht="10.15">
      <c r="B390" s="32"/>
      <c r="D390" s="140" t="s">
        <v>140</v>
      </c>
      <c r="F390" s="141" t="s">
        <v>687</v>
      </c>
      <c r="I390" s="142"/>
      <c r="L390" s="32"/>
      <c r="M390" s="143"/>
      <c r="T390" s="53"/>
      <c r="AT390" s="17" t="s">
        <v>140</v>
      </c>
      <c r="AU390" s="17" t="s">
        <v>82</v>
      </c>
    </row>
    <row r="391" spans="2:65" s="13" customFormat="1" ht="10.15">
      <c r="B391" s="151"/>
      <c r="D391" s="145" t="s">
        <v>142</v>
      </c>
      <c r="E391" s="152" t="s">
        <v>19</v>
      </c>
      <c r="F391" s="153" t="s">
        <v>688</v>
      </c>
      <c r="H391" s="154">
        <v>2127.7190000000001</v>
      </c>
      <c r="I391" s="155"/>
      <c r="L391" s="151"/>
      <c r="M391" s="156"/>
      <c r="T391" s="157"/>
      <c r="AT391" s="152" t="s">
        <v>142</v>
      </c>
      <c r="AU391" s="152" t="s">
        <v>82</v>
      </c>
      <c r="AV391" s="13" t="s">
        <v>82</v>
      </c>
      <c r="AW391" s="13" t="s">
        <v>33</v>
      </c>
      <c r="AX391" s="13" t="s">
        <v>72</v>
      </c>
      <c r="AY391" s="152" t="s">
        <v>131</v>
      </c>
    </row>
    <row r="392" spans="2:65" s="12" customFormat="1" ht="10.15">
      <c r="B392" s="144"/>
      <c r="D392" s="145" t="s">
        <v>142</v>
      </c>
      <c r="E392" s="146" t="s">
        <v>19</v>
      </c>
      <c r="F392" s="147" t="s">
        <v>689</v>
      </c>
      <c r="H392" s="146" t="s">
        <v>19</v>
      </c>
      <c r="I392" s="148"/>
      <c r="L392" s="144"/>
      <c r="M392" s="149"/>
      <c r="T392" s="150"/>
      <c r="AT392" s="146" t="s">
        <v>142</v>
      </c>
      <c r="AU392" s="146" t="s">
        <v>82</v>
      </c>
      <c r="AV392" s="12" t="s">
        <v>80</v>
      </c>
      <c r="AW392" s="12" t="s">
        <v>33</v>
      </c>
      <c r="AX392" s="12" t="s">
        <v>72</v>
      </c>
      <c r="AY392" s="146" t="s">
        <v>131</v>
      </c>
    </row>
    <row r="393" spans="2:65" s="13" customFormat="1" ht="10.15">
      <c r="B393" s="151"/>
      <c r="D393" s="145" t="s">
        <v>142</v>
      </c>
      <c r="E393" s="152" t="s">
        <v>19</v>
      </c>
      <c r="F393" s="153" t="s">
        <v>690</v>
      </c>
      <c r="H393" s="154">
        <v>-890.12</v>
      </c>
      <c r="I393" s="155"/>
      <c r="L393" s="151"/>
      <c r="M393" s="156"/>
      <c r="T393" s="157"/>
      <c r="AT393" s="152" t="s">
        <v>142</v>
      </c>
      <c r="AU393" s="152" t="s">
        <v>82</v>
      </c>
      <c r="AV393" s="13" t="s">
        <v>82</v>
      </c>
      <c r="AW393" s="13" t="s">
        <v>33</v>
      </c>
      <c r="AX393" s="13" t="s">
        <v>72</v>
      </c>
      <c r="AY393" s="152" t="s">
        <v>131</v>
      </c>
    </row>
    <row r="394" spans="2:65" s="13" customFormat="1" ht="10.15">
      <c r="B394" s="151"/>
      <c r="D394" s="145" t="s">
        <v>142</v>
      </c>
      <c r="E394" s="152" t="s">
        <v>19</v>
      </c>
      <c r="F394" s="153" t="s">
        <v>691</v>
      </c>
      <c r="H394" s="154">
        <v>-639.26800000000003</v>
      </c>
      <c r="I394" s="155"/>
      <c r="L394" s="151"/>
      <c r="M394" s="156"/>
      <c r="T394" s="157"/>
      <c r="AT394" s="152" t="s">
        <v>142</v>
      </c>
      <c r="AU394" s="152" t="s">
        <v>82</v>
      </c>
      <c r="AV394" s="13" t="s">
        <v>82</v>
      </c>
      <c r="AW394" s="13" t="s">
        <v>33</v>
      </c>
      <c r="AX394" s="13" t="s">
        <v>72</v>
      </c>
      <c r="AY394" s="152" t="s">
        <v>131</v>
      </c>
    </row>
    <row r="395" spans="2:65" s="14" customFormat="1" ht="10.15">
      <c r="B395" s="158"/>
      <c r="D395" s="145" t="s">
        <v>142</v>
      </c>
      <c r="E395" s="159" t="s">
        <v>19</v>
      </c>
      <c r="F395" s="160" t="s">
        <v>211</v>
      </c>
      <c r="H395" s="161">
        <v>598.33100000000002</v>
      </c>
      <c r="I395" s="162"/>
      <c r="L395" s="158"/>
      <c r="M395" s="163"/>
      <c r="T395" s="164"/>
      <c r="AT395" s="159" t="s">
        <v>142</v>
      </c>
      <c r="AU395" s="159" t="s">
        <v>82</v>
      </c>
      <c r="AV395" s="14" t="s">
        <v>138</v>
      </c>
      <c r="AW395" s="14" t="s">
        <v>33</v>
      </c>
      <c r="AX395" s="14" t="s">
        <v>80</v>
      </c>
      <c r="AY395" s="159" t="s">
        <v>131</v>
      </c>
    </row>
    <row r="396" spans="2:65" s="1" customFormat="1" ht="24.2" customHeight="1">
      <c r="B396" s="32"/>
      <c r="C396" s="127" t="s">
        <v>692</v>
      </c>
      <c r="D396" s="127" t="s">
        <v>133</v>
      </c>
      <c r="E396" s="128" t="s">
        <v>693</v>
      </c>
      <c r="F396" s="129" t="s">
        <v>694</v>
      </c>
      <c r="G396" s="130" t="s">
        <v>267</v>
      </c>
      <c r="H396" s="131">
        <v>14359.944</v>
      </c>
      <c r="I396" s="132"/>
      <c r="J396" s="133">
        <f>ROUND(I396*H396,2)</f>
        <v>0</v>
      </c>
      <c r="K396" s="129" t="s">
        <v>137</v>
      </c>
      <c r="L396" s="32"/>
      <c r="M396" s="134" t="s">
        <v>19</v>
      </c>
      <c r="N396" s="135" t="s">
        <v>43</v>
      </c>
      <c r="P396" s="136">
        <f>O396*H396</f>
        <v>0</v>
      </c>
      <c r="Q396" s="136">
        <v>0</v>
      </c>
      <c r="R396" s="136">
        <f>Q396*H396</f>
        <v>0</v>
      </c>
      <c r="S396" s="136">
        <v>0</v>
      </c>
      <c r="T396" s="137">
        <f>S396*H396</f>
        <v>0</v>
      </c>
      <c r="AR396" s="138" t="s">
        <v>138</v>
      </c>
      <c r="AT396" s="138" t="s">
        <v>133</v>
      </c>
      <c r="AU396" s="138" t="s">
        <v>82</v>
      </c>
      <c r="AY396" s="17" t="s">
        <v>131</v>
      </c>
      <c r="BE396" s="139">
        <f>IF(N396="základní",J396,0)</f>
        <v>0</v>
      </c>
      <c r="BF396" s="139">
        <f>IF(N396="snížená",J396,0)</f>
        <v>0</v>
      </c>
      <c r="BG396" s="139">
        <f>IF(N396="zákl. přenesená",J396,0)</f>
        <v>0</v>
      </c>
      <c r="BH396" s="139">
        <f>IF(N396="sníž. přenesená",J396,0)</f>
        <v>0</v>
      </c>
      <c r="BI396" s="139">
        <f>IF(N396="nulová",J396,0)</f>
        <v>0</v>
      </c>
      <c r="BJ396" s="17" t="s">
        <v>80</v>
      </c>
      <c r="BK396" s="139">
        <f>ROUND(I396*H396,2)</f>
        <v>0</v>
      </c>
      <c r="BL396" s="17" t="s">
        <v>138</v>
      </c>
      <c r="BM396" s="138" t="s">
        <v>695</v>
      </c>
    </row>
    <row r="397" spans="2:65" s="1" customFormat="1" ht="10.15">
      <c r="B397" s="32"/>
      <c r="D397" s="140" t="s">
        <v>140</v>
      </c>
      <c r="F397" s="141" t="s">
        <v>696</v>
      </c>
      <c r="I397" s="142"/>
      <c r="L397" s="32"/>
      <c r="M397" s="143"/>
      <c r="T397" s="53"/>
      <c r="AT397" s="17" t="s">
        <v>140</v>
      </c>
      <c r="AU397" s="17" t="s">
        <v>82</v>
      </c>
    </row>
    <row r="398" spans="2:65" s="13" customFormat="1" ht="10.15">
      <c r="B398" s="151"/>
      <c r="D398" s="145" t="s">
        <v>142</v>
      </c>
      <c r="E398" s="152" t="s">
        <v>19</v>
      </c>
      <c r="F398" s="153" t="s">
        <v>697</v>
      </c>
      <c r="H398" s="154">
        <v>14359.944</v>
      </c>
      <c r="I398" s="155"/>
      <c r="L398" s="151"/>
      <c r="M398" s="156"/>
      <c r="T398" s="157"/>
      <c r="AT398" s="152" t="s">
        <v>142</v>
      </c>
      <c r="AU398" s="152" t="s">
        <v>82</v>
      </c>
      <c r="AV398" s="13" t="s">
        <v>82</v>
      </c>
      <c r="AW398" s="13" t="s">
        <v>33</v>
      </c>
      <c r="AX398" s="13" t="s">
        <v>80</v>
      </c>
      <c r="AY398" s="152" t="s">
        <v>131</v>
      </c>
    </row>
    <row r="399" spans="2:65" s="1" customFormat="1" ht="16.5" customHeight="1">
      <c r="B399" s="32"/>
      <c r="C399" s="127" t="s">
        <v>698</v>
      </c>
      <c r="D399" s="127" t="s">
        <v>133</v>
      </c>
      <c r="E399" s="128" t="s">
        <v>699</v>
      </c>
      <c r="F399" s="129" t="s">
        <v>700</v>
      </c>
      <c r="G399" s="130" t="s">
        <v>267</v>
      </c>
      <c r="H399" s="131">
        <v>598.33100000000002</v>
      </c>
      <c r="I399" s="132"/>
      <c r="J399" s="133">
        <f>ROUND(I399*H399,2)</f>
        <v>0</v>
      </c>
      <c r="K399" s="129" t="s">
        <v>137</v>
      </c>
      <c r="L399" s="32"/>
      <c r="M399" s="134" t="s">
        <v>19</v>
      </c>
      <c r="N399" s="135" t="s">
        <v>43</v>
      </c>
      <c r="P399" s="136">
        <f>O399*H399</f>
        <v>0</v>
      </c>
      <c r="Q399" s="136">
        <v>0</v>
      </c>
      <c r="R399" s="136">
        <f>Q399*H399</f>
        <v>0</v>
      </c>
      <c r="S399" s="136">
        <v>0</v>
      </c>
      <c r="T399" s="137">
        <f>S399*H399</f>
        <v>0</v>
      </c>
      <c r="AR399" s="138" t="s">
        <v>138</v>
      </c>
      <c r="AT399" s="138" t="s">
        <v>133</v>
      </c>
      <c r="AU399" s="138" t="s">
        <v>82</v>
      </c>
      <c r="AY399" s="17" t="s">
        <v>131</v>
      </c>
      <c r="BE399" s="139">
        <f>IF(N399="základní",J399,0)</f>
        <v>0</v>
      </c>
      <c r="BF399" s="139">
        <f>IF(N399="snížená",J399,0)</f>
        <v>0</v>
      </c>
      <c r="BG399" s="139">
        <f>IF(N399="zákl. přenesená",J399,0)</f>
        <v>0</v>
      </c>
      <c r="BH399" s="139">
        <f>IF(N399="sníž. přenesená",J399,0)</f>
        <v>0</v>
      </c>
      <c r="BI399" s="139">
        <f>IF(N399="nulová",J399,0)</f>
        <v>0</v>
      </c>
      <c r="BJ399" s="17" t="s">
        <v>80</v>
      </c>
      <c r="BK399" s="139">
        <f>ROUND(I399*H399,2)</f>
        <v>0</v>
      </c>
      <c r="BL399" s="17" t="s">
        <v>138</v>
      </c>
      <c r="BM399" s="138" t="s">
        <v>701</v>
      </c>
    </row>
    <row r="400" spans="2:65" s="1" customFormat="1" ht="10.15">
      <c r="B400" s="32"/>
      <c r="D400" s="140" t="s">
        <v>140</v>
      </c>
      <c r="F400" s="141" t="s">
        <v>702</v>
      </c>
      <c r="I400" s="142"/>
      <c r="L400" s="32"/>
      <c r="M400" s="143"/>
      <c r="T400" s="53"/>
      <c r="AT400" s="17" t="s">
        <v>140</v>
      </c>
      <c r="AU400" s="17" t="s">
        <v>82</v>
      </c>
    </row>
    <row r="401" spans="2:65" s="13" customFormat="1" ht="10.15">
      <c r="B401" s="151"/>
      <c r="D401" s="145" t="s">
        <v>142</v>
      </c>
      <c r="E401" s="152" t="s">
        <v>19</v>
      </c>
      <c r="F401" s="153" t="s">
        <v>703</v>
      </c>
      <c r="H401" s="154">
        <v>598.33100000000002</v>
      </c>
      <c r="I401" s="155"/>
      <c r="L401" s="151"/>
      <c r="M401" s="156"/>
      <c r="T401" s="157"/>
      <c r="AT401" s="152" t="s">
        <v>142</v>
      </c>
      <c r="AU401" s="152" t="s">
        <v>82</v>
      </c>
      <c r="AV401" s="13" t="s">
        <v>82</v>
      </c>
      <c r="AW401" s="13" t="s">
        <v>33</v>
      </c>
      <c r="AX401" s="13" t="s">
        <v>80</v>
      </c>
      <c r="AY401" s="152" t="s">
        <v>131</v>
      </c>
    </row>
    <row r="402" spans="2:65" s="1" customFormat="1" ht="24.2" customHeight="1">
      <c r="B402" s="32"/>
      <c r="C402" s="127" t="s">
        <v>704</v>
      </c>
      <c r="D402" s="127" t="s">
        <v>133</v>
      </c>
      <c r="E402" s="128" t="s">
        <v>705</v>
      </c>
      <c r="F402" s="129" t="s">
        <v>706</v>
      </c>
      <c r="G402" s="130" t="s">
        <v>267</v>
      </c>
      <c r="H402" s="131">
        <v>314.952</v>
      </c>
      <c r="I402" s="132"/>
      <c r="J402" s="133">
        <f>ROUND(I402*H402,2)</f>
        <v>0</v>
      </c>
      <c r="K402" s="129" t="s">
        <v>137</v>
      </c>
      <c r="L402" s="32"/>
      <c r="M402" s="134" t="s">
        <v>19</v>
      </c>
      <c r="N402" s="135" t="s">
        <v>43</v>
      </c>
      <c r="P402" s="136">
        <f>O402*H402</f>
        <v>0</v>
      </c>
      <c r="Q402" s="136">
        <v>0</v>
      </c>
      <c r="R402" s="136">
        <f>Q402*H402</f>
        <v>0</v>
      </c>
      <c r="S402" s="136">
        <v>0</v>
      </c>
      <c r="T402" s="137">
        <f>S402*H402</f>
        <v>0</v>
      </c>
      <c r="AR402" s="138" t="s">
        <v>138</v>
      </c>
      <c r="AT402" s="138" t="s">
        <v>133</v>
      </c>
      <c r="AU402" s="138" t="s">
        <v>82</v>
      </c>
      <c r="AY402" s="17" t="s">
        <v>131</v>
      </c>
      <c r="BE402" s="139">
        <f>IF(N402="základní",J402,0)</f>
        <v>0</v>
      </c>
      <c r="BF402" s="139">
        <f>IF(N402="snížená",J402,0)</f>
        <v>0</v>
      </c>
      <c r="BG402" s="139">
        <f>IF(N402="zákl. přenesená",J402,0)</f>
        <v>0</v>
      </c>
      <c r="BH402" s="139">
        <f>IF(N402="sníž. přenesená",J402,0)</f>
        <v>0</v>
      </c>
      <c r="BI402" s="139">
        <f>IF(N402="nulová",J402,0)</f>
        <v>0</v>
      </c>
      <c r="BJ402" s="17" t="s">
        <v>80</v>
      </c>
      <c r="BK402" s="139">
        <f>ROUND(I402*H402,2)</f>
        <v>0</v>
      </c>
      <c r="BL402" s="17" t="s">
        <v>138</v>
      </c>
      <c r="BM402" s="138" t="s">
        <v>707</v>
      </c>
    </row>
    <row r="403" spans="2:65" s="1" customFormat="1" ht="10.15">
      <c r="B403" s="32"/>
      <c r="D403" s="140" t="s">
        <v>140</v>
      </c>
      <c r="F403" s="141" t="s">
        <v>708</v>
      </c>
      <c r="I403" s="142"/>
      <c r="L403" s="32"/>
      <c r="M403" s="143"/>
      <c r="T403" s="53"/>
      <c r="AT403" s="17" t="s">
        <v>140</v>
      </c>
      <c r="AU403" s="17" t="s">
        <v>82</v>
      </c>
    </row>
    <row r="404" spans="2:65" s="13" customFormat="1" ht="10.15">
      <c r="B404" s="151"/>
      <c r="D404" s="145" t="s">
        <v>142</v>
      </c>
      <c r="E404" s="152" t="s">
        <v>19</v>
      </c>
      <c r="F404" s="153" t="s">
        <v>709</v>
      </c>
      <c r="H404" s="154">
        <v>169.26</v>
      </c>
      <c r="I404" s="155"/>
      <c r="L404" s="151"/>
      <c r="M404" s="156"/>
      <c r="T404" s="157"/>
      <c r="AT404" s="152" t="s">
        <v>142</v>
      </c>
      <c r="AU404" s="152" t="s">
        <v>82</v>
      </c>
      <c r="AV404" s="13" t="s">
        <v>82</v>
      </c>
      <c r="AW404" s="13" t="s">
        <v>33</v>
      </c>
      <c r="AX404" s="13" t="s">
        <v>72</v>
      </c>
      <c r="AY404" s="152" t="s">
        <v>131</v>
      </c>
    </row>
    <row r="405" spans="2:65" s="13" customFormat="1" ht="10.15">
      <c r="B405" s="151"/>
      <c r="D405" s="145" t="s">
        <v>142</v>
      </c>
      <c r="E405" s="152" t="s">
        <v>19</v>
      </c>
      <c r="F405" s="153" t="s">
        <v>710</v>
      </c>
      <c r="H405" s="154">
        <v>31.25</v>
      </c>
      <c r="I405" s="155"/>
      <c r="L405" s="151"/>
      <c r="M405" s="156"/>
      <c r="T405" s="157"/>
      <c r="AT405" s="152" t="s">
        <v>142</v>
      </c>
      <c r="AU405" s="152" t="s">
        <v>82</v>
      </c>
      <c r="AV405" s="13" t="s">
        <v>82</v>
      </c>
      <c r="AW405" s="13" t="s">
        <v>33</v>
      </c>
      <c r="AX405" s="13" t="s">
        <v>72</v>
      </c>
      <c r="AY405" s="152" t="s">
        <v>131</v>
      </c>
    </row>
    <row r="406" spans="2:65" s="13" customFormat="1" ht="10.15">
      <c r="B406" s="151"/>
      <c r="D406" s="145" t="s">
        <v>142</v>
      </c>
      <c r="E406" s="152" t="s">
        <v>19</v>
      </c>
      <c r="F406" s="153" t="s">
        <v>711</v>
      </c>
      <c r="H406" s="154">
        <v>75.209999999999994</v>
      </c>
      <c r="I406" s="155"/>
      <c r="L406" s="151"/>
      <c r="M406" s="156"/>
      <c r="T406" s="157"/>
      <c r="AT406" s="152" t="s">
        <v>142</v>
      </c>
      <c r="AU406" s="152" t="s">
        <v>82</v>
      </c>
      <c r="AV406" s="13" t="s">
        <v>82</v>
      </c>
      <c r="AW406" s="13" t="s">
        <v>33</v>
      </c>
      <c r="AX406" s="13" t="s">
        <v>72</v>
      </c>
      <c r="AY406" s="152" t="s">
        <v>131</v>
      </c>
    </row>
    <row r="407" spans="2:65" s="13" customFormat="1" ht="10.15">
      <c r="B407" s="151"/>
      <c r="D407" s="145" t="s">
        <v>142</v>
      </c>
      <c r="E407" s="152" t="s">
        <v>19</v>
      </c>
      <c r="F407" s="153" t="s">
        <v>712</v>
      </c>
      <c r="H407" s="154">
        <v>39.15</v>
      </c>
      <c r="I407" s="155"/>
      <c r="L407" s="151"/>
      <c r="M407" s="156"/>
      <c r="T407" s="157"/>
      <c r="AT407" s="152" t="s">
        <v>142</v>
      </c>
      <c r="AU407" s="152" t="s">
        <v>82</v>
      </c>
      <c r="AV407" s="13" t="s">
        <v>82</v>
      </c>
      <c r="AW407" s="13" t="s">
        <v>33</v>
      </c>
      <c r="AX407" s="13" t="s">
        <v>72</v>
      </c>
      <c r="AY407" s="152" t="s">
        <v>131</v>
      </c>
    </row>
    <row r="408" spans="2:65" s="13" customFormat="1" ht="10.15">
      <c r="B408" s="151"/>
      <c r="D408" s="145" t="s">
        <v>142</v>
      </c>
      <c r="E408" s="152" t="s">
        <v>19</v>
      </c>
      <c r="F408" s="153" t="s">
        <v>713</v>
      </c>
      <c r="H408" s="154">
        <v>8.2000000000000003E-2</v>
      </c>
      <c r="I408" s="155"/>
      <c r="L408" s="151"/>
      <c r="M408" s="156"/>
      <c r="T408" s="157"/>
      <c r="AT408" s="152" t="s">
        <v>142</v>
      </c>
      <c r="AU408" s="152" t="s">
        <v>82</v>
      </c>
      <c r="AV408" s="13" t="s">
        <v>82</v>
      </c>
      <c r="AW408" s="13" t="s">
        <v>33</v>
      </c>
      <c r="AX408" s="13" t="s">
        <v>72</v>
      </c>
      <c r="AY408" s="152" t="s">
        <v>131</v>
      </c>
    </row>
    <row r="409" spans="2:65" s="14" customFormat="1" ht="10.15">
      <c r="B409" s="158"/>
      <c r="D409" s="145" t="s">
        <v>142</v>
      </c>
      <c r="E409" s="159" t="s">
        <v>19</v>
      </c>
      <c r="F409" s="160" t="s">
        <v>211</v>
      </c>
      <c r="H409" s="161">
        <v>314.952</v>
      </c>
      <c r="I409" s="162"/>
      <c r="L409" s="158"/>
      <c r="M409" s="163"/>
      <c r="T409" s="164"/>
      <c r="AT409" s="159" t="s">
        <v>142</v>
      </c>
      <c r="AU409" s="159" t="s">
        <v>82</v>
      </c>
      <c r="AV409" s="14" t="s">
        <v>138</v>
      </c>
      <c r="AW409" s="14" t="s">
        <v>33</v>
      </c>
      <c r="AX409" s="14" t="s">
        <v>80</v>
      </c>
      <c r="AY409" s="159" t="s">
        <v>131</v>
      </c>
    </row>
    <row r="410" spans="2:65" s="1" customFormat="1" ht="24.2" customHeight="1">
      <c r="B410" s="32"/>
      <c r="C410" s="127" t="s">
        <v>714</v>
      </c>
      <c r="D410" s="127" t="s">
        <v>133</v>
      </c>
      <c r="E410" s="128" t="s">
        <v>715</v>
      </c>
      <c r="F410" s="129" t="s">
        <v>266</v>
      </c>
      <c r="G410" s="130" t="s">
        <v>267</v>
      </c>
      <c r="H410" s="131">
        <v>254.79</v>
      </c>
      <c r="I410" s="132"/>
      <c r="J410" s="133">
        <f>ROUND(I410*H410,2)</f>
        <v>0</v>
      </c>
      <c r="K410" s="129" t="s">
        <v>137</v>
      </c>
      <c r="L410" s="32"/>
      <c r="M410" s="134" t="s">
        <v>19</v>
      </c>
      <c r="N410" s="135" t="s">
        <v>43</v>
      </c>
      <c r="P410" s="136">
        <f>O410*H410</f>
        <v>0</v>
      </c>
      <c r="Q410" s="136">
        <v>0</v>
      </c>
      <c r="R410" s="136">
        <f>Q410*H410</f>
        <v>0</v>
      </c>
      <c r="S410" s="136">
        <v>0</v>
      </c>
      <c r="T410" s="137">
        <f>S410*H410</f>
        <v>0</v>
      </c>
      <c r="AR410" s="138" t="s">
        <v>138</v>
      </c>
      <c r="AT410" s="138" t="s">
        <v>133</v>
      </c>
      <c r="AU410" s="138" t="s">
        <v>82</v>
      </c>
      <c r="AY410" s="17" t="s">
        <v>131</v>
      </c>
      <c r="BE410" s="139">
        <f>IF(N410="základní",J410,0)</f>
        <v>0</v>
      </c>
      <c r="BF410" s="139">
        <f>IF(N410="snížená",J410,0)</f>
        <v>0</v>
      </c>
      <c r="BG410" s="139">
        <f>IF(N410="zákl. přenesená",J410,0)</f>
        <v>0</v>
      </c>
      <c r="BH410" s="139">
        <f>IF(N410="sníž. přenesená",J410,0)</f>
        <v>0</v>
      </c>
      <c r="BI410" s="139">
        <f>IF(N410="nulová",J410,0)</f>
        <v>0</v>
      </c>
      <c r="BJ410" s="17" t="s">
        <v>80</v>
      </c>
      <c r="BK410" s="139">
        <f>ROUND(I410*H410,2)</f>
        <v>0</v>
      </c>
      <c r="BL410" s="17" t="s">
        <v>138</v>
      </c>
      <c r="BM410" s="138" t="s">
        <v>716</v>
      </c>
    </row>
    <row r="411" spans="2:65" s="1" customFormat="1" ht="10.15">
      <c r="B411" s="32"/>
      <c r="D411" s="140" t="s">
        <v>140</v>
      </c>
      <c r="F411" s="141" t="s">
        <v>717</v>
      </c>
      <c r="I411" s="142"/>
      <c r="L411" s="32"/>
      <c r="M411" s="143"/>
      <c r="T411" s="53"/>
      <c r="AT411" s="17" t="s">
        <v>140</v>
      </c>
      <c r="AU411" s="17" t="s">
        <v>82</v>
      </c>
    </row>
    <row r="412" spans="2:65" s="13" customFormat="1" ht="10.15">
      <c r="B412" s="151"/>
      <c r="D412" s="145" t="s">
        <v>142</v>
      </c>
      <c r="E412" s="152" t="s">
        <v>19</v>
      </c>
      <c r="F412" s="153" t="s">
        <v>718</v>
      </c>
      <c r="H412" s="154">
        <v>188.79</v>
      </c>
      <c r="I412" s="155"/>
      <c r="L412" s="151"/>
      <c r="M412" s="156"/>
      <c r="T412" s="157"/>
      <c r="AT412" s="152" t="s">
        <v>142</v>
      </c>
      <c r="AU412" s="152" t="s">
        <v>82</v>
      </c>
      <c r="AV412" s="13" t="s">
        <v>82</v>
      </c>
      <c r="AW412" s="13" t="s">
        <v>33</v>
      </c>
      <c r="AX412" s="13" t="s">
        <v>72</v>
      </c>
      <c r="AY412" s="152" t="s">
        <v>131</v>
      </c>
    </row>
    <row r="413" spans="2:65" s="13" customFormat="1" ht="10.15">
      <c r="B413" s="151"/>
      <c r="D413" s="145" t="s">
        <v>142</v>
      </c>
      <c r="E413" s="152" t="s">
        <v>19</v>
      </c>
      <c r="F413" s="153" t="s">
        <v>515</v>
      </c>
      <c r="H413" s="154">
        <v>66</v>
      </c>
      <c r="I413" s="155"/>
      <c r="L413" s="151"/>
      <c r="M413" s="156"/>
      <c r="T413" s="157"/>
      <c r="AT413" s="152" t="s">
        <v>142</v>
      </c>
      <c r="AU413" s="152" t="s">
        <v>82</v>
      </c>
      <c r="AV413" s="13" t="s">
        <v>82</v>
      </c>
      <c r="AW413" s="13" t="s">
        <v>33</v>
      </c>
      <c r="AX413" s="13" t="s">
        <v>72</v>
      </c>
      <c r="AY413" s="152" t="s">
        <v>131</v>
      </c>
    </row>
    <row r="414" spans="2:65" s="14" customFormat="1" ht="10.15">
      <c r="B414" s="158"/>
      <c r="D414" s="145" t="s">
        <v>142</v>
      </c>
      <c r="E414" s="159" t="s">
        <v>19</v>
      </c>
      <c r="F414" s="160" t="s">
        <v>211</v>
      </c>
      <c r="H414" s="161">
        <v>254.79</v>
      </c>
      <c r="I414" s="162"/>
      <c r="L414" s="158"/>
      <c r="M414" s="163"/>
      <c r="T414" s="164"/>
      <c r="AT414" s="159" t="s">
        <v>142</v>
      </c>
      <c r="AU414" s="159" t="s">
        <v>82</v>
      </c>
      <c r="AV414" s="14" t="s">
        <v>138</v>
      </c>
      <c r="AW414" s="14" t="s">
        <v>33</v>
      </c>
      <c r="AX414" s="14" t="s">
        <v>80</v>
      </c>
      <c r="AY414" s="159" t="s">
        <v>131</v>
      </c>
    </row>
    <row r="415" spans="2:65" s="1" customFormat="1" ht="24.2" customHeight="1">
      <c r="B415" s="32"/>
      <c r="C415" s="127" t="s">
        <v>719</v>
      </c>
      <c r="D415" s="127" t="s">
        <v>133</v>
      </c>
      <c r="E415" s="128" t="s">
        <v>720</v>
      </c>
      <c r="F415" s="129" t="s">
        <v>721</v>
      </c>
      <c r="G415" s="130" t="s">
        <v>267</v>
      </c>
      <c r="H415" s="131">
        <v>28.588999999999999</v>
      </c>
      <c r="I415" s="132"/>
      <c r="J415" s="133">
        <f>ROUND(I415*H415,2)</f>
        <v>0</v>
      </c>
      <c r="K415" s="129" t="s">
        <v>137</v>
      </c>
      <c r="L415" s="32"/>
      <c r="M415" s="134" t="s">
        <v>19</v>
      </c>
      <c r="N415" s="135" t="s">
        <v>43</v>
      </c>
      <c r="P415" s="136">
        <f>O415*H415</f>
        <v>0</v>
      </c>
      <c r="Q415" s="136">
        <v>0</v>
      </c>
      <c r="R415" s="136">
        <f>Q415*H415</f>
        <v>0</v>
      </c>
      <c r="S415" s="136">
        <v>0</v>
      </c>
      <c r="T415" s="137">
        <f>S415*H415</f>
        <v>0</v>
      </c>
      <c r="AR415" s="138" t="s">
        <v>138</v>
      </c>
      <c r="AT415" s="138" t="s">
        <v>133</v>
      </c>
      <c r="AU415" s="138" t="s">
        <v>82</v>
      </c>
      <c r="AY415" s="17" t="s">
        <v>131</v>
      </c>
      <c r="BE415" s="139">
        <f>IF(N415="základní",J415,0)</f>
        <v>0</v>
      </c>
      <c r="BF415" s="139">
        <f>IF(N415="snížená",J415,0)</f>
        <v>0</v>
      </c>
      <c r="BG415" s="139">
        <f>IF(N415="zákl. přenesená",J415,0)</f>
        <v>0</v>
      </c>
      <c r="BH415" s="139">
        <f>IF(N415="sníž. přenesená",J415,0)</f>
        <v>0</v>
      </c>
      <c r="BI415" s="139">
        <f>IF(N415="nulová",J415,0)</f>
        <v>0</v>
      </c>
      <c r="BJ415" s="17" t="s">
        <v>80</v>
      </c>
      <c r="BK415" s="139">
        <f>ROUND(I415*H415,2)</f>
        <v>0</v>
      </c>
      <c r="BL415" s="17" t="s">
        <v>138</v>
      </c>
      <c r="BM415" s="138" t="s">
        <v>722</v>
      </c>
    </row>
    <row r="416" spans="2:65" s="1" customFormat="1" ht="10.15">
      <c r="B416" s="32"/>
      <c r="D416" s="140" t="s">
        <v>140</v>
      </c>
      <c r="F416" s="141" t="s">
        <v>723</v>
      </c>
      <c r="I416" s="142"/>
      <c r="L416" s="32"/>
      <c r="M416" s="143"/>
      <c r="T416" s="53"/>
      <c r="AT416" s="17" t="s">
        <v>140</v>
      </c>
      <c r="AU416" s="17" t="s">
        <v>82</v>
      </c>
    </row>
    <row r="417" spans="2:65" s="13" customFormat="1" ht="10.15">
      <c r="B417" s="151"/>
      <c r="D417" s="145" t="s">
        <v>142</v>
      </c>
      <c r="E417" s="152" t="s">
        <v>19</v>
      </c>
      <c r="F417" s="153" t="s">
        <v>724</v>
      </c>
      <c r="H417" s="154">
        <v>12.994999999999999</v>
      </c>
      <c r="I417" s="155"/>
      <c r="L417" s="151"/>
      <c r="M417" s="156"/>
      <c r="T417" s="157"/>
      <c r="AT417" s="152" t="s">
        <v>142</v>
      </c>
      <c r="AU417" s="152" t="s">
        <v>82</v>
      </c>
      <c r="AV417" s="13" t="s">
        <v>82</v>
      </c>
      <c r="AW417" s="13" t="s">
        <v>33</v>
      </c>
      <c r="AX417" s="13" t="s">
        <v>72</v>
      </c>
      <c r="AY417" s="152" t="s">
        <v>131</v>
      </c>
    </row>
    <row r="418" spans="2:65" s="13" customFormat="1" ht="10.15">
      <c r="B418" s="151"/>
      <c r="D418" s="145" t="s">
        <v>142</v>
      </c>
      <c r="E418" s="152" t="s">
        <v>19</v>
      </c>
      <c r="F418" s="153" t="s">
        <v>725</v>
      </c>
      <c r="H418" s="154">
        <v>15.593999999999999</v>
      </c>
      <c r="I418" s="155"/>
      <c r="L418" s="151"/>
      <c r="M418" s="156"/>
      <c r="T418" s="157"/>
      <c r="AT418" s="152" t="s">
        <v>142</v>
      </c>
      <c r="AU418" s="152" t="s">
        <v>82</v>
      </c>
      <c r="AV418" s="13" t="s">
        <v>82</v>
      </c>
      <c r="AW418" s="13" t="s">
        <v>33</v>
      </c>
      <c r="AX418" s="13" t="s">
        <v>72</v>
      </c>
      <c r="AY418" s="152" t="s">
        <v>131</v>
      </c>
    </row>
    <row r="419" spans="2:65" s="14" customFormat="1" ht="10.15">
      <c r="B419" s="158"/>
      <c r="D419" s="145" t="s">
        <v>142</v>
      </c>
      <c r="E419" s="159" t="s">
        <v>19</v>
      </c>
      <c r="F419" s="160" t="s">
        <v>211</v>
      </c>
      <c r="H419" s="161">
        <v>28.588999999999999</v>
      </c>
      <c r="I419" s="162"/>
      <c r="L419" s="158"/>
      <c r="M419" s="163"/>
      <c r="T419" s="164"/>
      <c r="AT419" s="159" t="s">
        <v>142</v>
      </c>
      <c r="AU419" s="159" t="s">
        <v>82</v>
      </c>
      <c r="AV419" s="14" t="s">
        <v>138</v>
      </c>
      <c r="AW419" s="14" t="s">
        <v>33</v>
      </c>
      <c r="AX419" s="14" t="s">
        <v>80</v>
      </c>
      <c r="AY419" s="159" t="s">
        <v>131</v>
      </c>
    </row>
    <row r="420" spans="2:65" s="11" customFormat="1" ht="22.8" customHeight="1">
      <c r="B420" s="115"/>
      <c r="D420" s="116" t="s">
        <v>71</v>
      </c>
      <c r="E420" s="125" t="s">
        <v>726</v>
      </c>
      <c r="F420" s="125" t="s">
        <v>727</v>
      </c>
      <c r="I420" s="118"/>
      <c r="J420" s="126">
        <f>BK420</f>
        <v>0</v>
      </c>
      <c r="L420" s="115"/>
      <c r="M420" s="120"/>
      <c r="P420" s="121">
        <f>SUM(P421:P422)</f>
        <v>0</v>
      </c>
      <c r="R420" s="121">
        <f>SUM(R421:R422)</f>
        <v>0</v>
      </c>
      <c r="T420" s="122">
        <f>SUM(T421:T422)</f>
        <v>0</v>
      </c>
      <c r="AR420" s="116" t="s">
        <v>80</v>
      </c>
      <c r="AT420" s="123" t="s">
        <v>71</v>
      </c>
      <c r="AU420" s="123" t="s">
        <v>80</v>
      </c>
      <c r="AY420" s="116" t="s">
        <v>131</v>
      </c>
      <c r="BK420" s="124">
        <f>SUM(BK421:BK422)</f>
        <v>0</v>
      </c>
    </row>
    <row r="421" spans="2:65" s="1" customFormat="1" ht="24.2" customHeight="1">
      <c r="B421" s="32"/>
      <c r="C421" s="127" t="s">
        <v>728</v>
      </c>
      <c r="D421" s="127" t="s">
        <v>133</v>
      </c>
      <c r="E421" s="128" t="s">
        <v>729</v>
      </c>
      <c r="F421" s="129" t="s">
        <v>730</v>
      </c>
      <c r="G421" s="130" t="s">
        <v>267</v>
      </c>
      <c r="H421" s="131">
        <v>1285.5150000000001</v>
      </c>
      <c r="I421" s="132"/>
      <c r="J421" s="133">
        <f>ROUND(I421*H421,2)</f>
        <v>0</v>
      </c>
      <c r="K421" s="129" t="s">
        <v>137</v>
      </c>
      <c r="L421" s="32"/>
      <c r="M421" s="134" t="s">
        <v>19</v>
      </c>
      <c r="N421" s="135" t="s">
        <v>43</v>
      </c>
      <c r="P421" s="136">
        <f>O421*H421</f>
        <v>0</v>
      </c>
      <c r="Q421" s="136">
        <v>0</v>
      </c>
      <c r="R421" s="136">
        <f>Q421*H421</f>
        <v>0</v>
      </c>
      <c r="S421" s="136">
        <v>0</v>
      </c>
      <c r="T421" s="137">
        <f>S421*H421</f>
        <v>0</v>
      </c>
      <c r="AR421" s="138" t="s">
        <v>138</v>
      </c>
      <c r="AT421" s="138" t="s">
        <v>133</v>
      </c>
      <c r="AU421" s="138" t="s">
        <v>82</v>
      </c>
      <c r="AY421" s="17" t="s">
        <v>131</v>
      </c>
      <c r="BE421" s="139">
        <f>IF(N421="základní",J421,0)</f>
        <v>0</v>
      </c>
      <c r="BF421" s="139">
        <f>IF(N421="snížená",J421,0)</f>
        <v>0</v>
      </c>
      <c r="BG421" s="139">
        <f>IF(N421="zákl. přenesená",J421,0)</f>
        <v>0</v>
      </c>
      <c r="BH421" s="139">
        <f>IF(N421="sníž. přenesená",J421,0)</f>
        <v>0</v>
      </c>
      <c r="BI421" s="139">
        <f>IF(N421="nulová",J421,0)</f>
        <v>0</v>
      </c>
      <c r="BJ421" s="17" t="s">
        <v>80</v>
      </c>
      <c r="BK421" s="139">
        <f>ROUND(I421*H421,2)</f>
        <v>0</v>
      </c>
      <c r="BL421" s="17" t="s">
        <v>138</v>
      </c>
      <c r="BM421" s="138" t="s">
        <v>731</v>
      </c>
    </row>
    <row r="422" spans="2:65" s="1" customFormat="1" ht="10.15">
      <c r="B422" s="32"/>
      <c r="D422" s="140" t="s">
        <v>140</v>
      </c>
      <c r="F422" s="141" t="s">
        <v>732</v>
      </c>
      <c r="I422" s="142"/>
      <c r="L422" s="32"/>
      <c r="M422" s="143"/>
      <c r="T422" s="53"/>
      <c r="AT422" s="17" t="s">
        <v>140</v>
      </c>
      <c r="AU422" s="17" t="s">
        <v>82</v>
      </c>
    </row>
    <row r="423" spans="2:65" s="11" customFormat="1" ht="25.9" customHeight="1">
      <c r="B423" s="115"/>
      <c r="D423" s="116" t="s">
        <v>71</v>
      </c>
      <c r="E423" s="117" t="s">
        <v>733</v>
      </c>
      <c r="F423" s="117" t="s">
        <v>734</v>
      </c>
      <c r="I423" s="118"/>
      <c r="J423" s="119">
        <f>BK423</f>
        <v>0</v>
      </c>
      <c r="L423" s="115"/>
      <c r="M423" s="120"/>
      <c r="P423" s="121">
        <f>P424</f>
        <v>0</v>
      </c>
      <c r="R423" s="121">
        <f>R424</f>
        <v>7.0987499999999995E-2</v>
      </c>
      <c r="T423" s="122">
        <f>T424</f>
        <v>0</v>
      </c>
      <c r="AR423" s="116" t="s">
        <v>82</v>
      </c>
      <c r="AT423" s="123" t="s">
        <v>71</v>
      </c>
      <c r="AU423" s="123" t="s">
        <v>72</v>
      </c>
      <c r="AY423" s="116" t="s">
        <v>131</v>
      </c>
      <c r="BK423" s="124">
        <f>BK424</f>
        <v>0</v>
      </c>
    </row>
    <row r="424" spans="2:65" s="11" customFormat="1" ht="22.8" customHeight="1">
      <c r="B424" s="115"/>
      <c r="D424" s="116" t="s">
        <v>71</v>
      </c>
      <c r="E424" s="125" t="s">
        <v>735</v>
      </c>
      <c r="F424" s="125" t="s">
        <v>736</v>
      </c>
      <c r="I424" s="118"/>
      <c r="J424" s="126">
        <f>BK424</f>
        <v>0</v>
      </c>
      <c r="L424" s="115"/>
      <c r="M424" s="120"/>
      <c r="P424" s="121">
        <f>SUM(P425:P432)</f>
        <v>0</v>
      </c>
      <c r="R424" s="121">
        <f>SUM(R425:R432)</f>
        <v>7.0987499999999995E-2</v>
      </c>
      <c r="T424" s="122">
        <f>SUM(T425:T432)</f>
        <v>0</v>
      </c>
      <c r="AR424" s="116" t="s">
        <v>82</v>
      </c>
      <c r="AT424" s="123" t="s">
        <v>71</v>
      </c>
      <c r="AU424" s="123" t="s">
        <v>80</v>
      </c>
      <c r="AY424" s="116" t="s">
        <v>131</v>
      </c>
      <c r="BK424" s="124">
        <f>SUM(BK425:BK432)</f>
        <v>0</v>
      </c>
    </row>
    <row r="425" spans="2:65" s="1" customFormat="1" ht="16.5" customHeight="1">
      <c r="B425" s="32"/>
      <c r="C425" s="127" t="s">
        <v>737</v>
      </c>
      <c r="D425" s="127" t="s">
        <v>133</v>
      </c>
      <c r="E425" s="128" t="s">
        <v>738</v>
      </c>
      <c r="F425" s="129" t="s">
        <v>739</v>
      </c>
      <c r="G425" s="130" t="s">
        <v>136</v>
      </c>
      <c r="H425" s="131">
        <v>170.52</v>
      </c>
      <c r="I425" s="132"/>
      <c r="J425" s="133">
        <f>ROUND(I425*H425,2)</f>
        <v>0</v>
      </c>
      <c r="K425" s="129" t="s">
        <v>137</v>
      </c>
      <c r="L425" s="32"/>
      <c r="M425" s="134" t="s">
        <v>19</v>
      </c>
      <c r="N425" s="135" t="s">
        <v>43</v>
      </c>
      <c r="P425" s="136">
        <f>O425*H425</f>
        <v>0</v>
      </c>
      <c r="Q425" s="136">
        <v>5.0000000000000002E-5</v>
      </c>
      <c r="R425" s="136">
        <f>Q425*H425</f>
        <v>8.5260000000000006E-3</v>
      </c>
      <c r="S425" s="136">
        <v>0</v>
      </c>
      <c r="T425" s="137">
        <f>S425*H425</f>
        <v>0</v>
      </c>
      <c r="AR425" s="138" t="s">
        <v>233</v>
      </c>
      <c r="AT425" s="138" t="s">
        <v>133</v>
      </c>
      <c r="AU425" s="138" t="s">
        <v>82</v>
      </c>
      <c r="AY425" s="17" t="s">
        <v>131</v>
      </c>
      <c r="BE425" s="139">
        <f>IF(N425="základní",J425,0)</f>
        <v>0</v>
      </c>
      <c r="BF425" s="139">
        <f>IF(N425="snížená",J425,0)</f>
        <v>0</v>
      </c>
      <c r="BG425" s="139">
        <f>IF(N425="zákl. přenesená",J425,0)</f>
        <v>0</v>
      </c>
      <c r="BH425" s="139">
        <f>IF(N425="sníž. přenesená",J425,0)</f>
        <v>0</v>
      </c>
      <c r="BI425" s="139">
        <f>IF(N425="nulová",J425,0)</f>
        <v>0</v>
      </c>
      <c r="BJ425" s="17" t="s">
        <v>80</v>
      </c>
      <c r="BK425" s="139">
        <f>ROUND(I425*H425,2)</f>
        <v>0</v>
      </c>
      <c r="BL425" s="17" t="s">
        <v>233</v>
      </c>
      <c r="BM425" s="138" t="s">
        <v>740</v>
      </c>
    </row>
    <row r="426" spans="2:65" s="1" customFormat="1" ht="10.15">
      <c r="B426" s="32"/>
      <c r="D426" s="140" t="s">
        <v>140</v>
      </c>
      <c r="F426" s="141" t="s">
        <v>741</v>
      </c>
      <c r="I426" s="142"/>
      <c r="L426" s="32"/>
      <c r="M426" s="143"/>
      <c r="T426" s="53"/>
      <c r="AT426" s="17" t="s">
        <v>140</v>
      </c>
      <c r="AU426" s="17" t="s">
        <v>82</v>
      </c>
    </row>
    <row r="427" spans="2:65" s="12" customFormat="1" ht="10.15">
      <c r="B427" s="144"/>
      <c r="D427" s="145" t="s">
        <v>142</v>
      </c>
      <c r="E427" s="146" t="s">
        <v>19</v>
      </c>
      <c r="F427" s="147" t="s">
        <v>742</v>
      </c>
      <c r="H427" s="146" t="s">
        <v>19</v>
      </c>
      <c r="I427" s="148"/>
      <c r="L427" s="144"/>
      <c r="M427" s="149"/>
      <c r="T427" s="150"/>
      <c r="AT427" s="146" t="s">
        <v>142</v>
      </c>
      <c r="AU427" s="146" t="s">
        <v>82</v>
      </c>
      <c r="AV427" s="12" t="s">
        <v>80</v>
      </c>
      <c r="AW427" s="12" t="s">
        <v>33</v>
      </c>
      <c r="AX427" s="12" t="s">
        <v>72</v>
      </c>
      <c r="AY427" s="146" t="s">
        <v>131</v>
      </c>
    </row>
    <row r="428" spans="2:65" s="13" customFormat="1" ht="10.15">
      <c r="B428" s="151"/>
      <c r="D428" s="145" t="s">
        <v>142</v>
      </c>
      <c r="E428" s="152" t="s">
        <v>19</v>
      </c>
      <c r="F428" s="153" t="s">
        <v>743</v>
      </c>
      <c r="H428" s="154">
        <v>170.52</v>
      </c>
      <c r="I428" s="155"/>
      <c r="L428" s="151"/>
      <c r="M428" s="156"/>
      <c r="T428" s="157"/>
      <c r="AT428" s="152" t="s">
        <v>142</v>
      </c>
      <c r="AU428" s="152" t="s">
        <v>82</v>
      </c>
      <c r="AV428" s="13" t="s">
        <v>82</v>
      </c>
      <c r="AW428" s="13" t="s">
        <v>33</v>
      </c>
      <c r="AX428" s="13" t="s">
        <v>80</v>
      </c>
      <c r="AY428" s="152" t="s">
        <v>131</v>
      </c>
    </row>
    <row r="429" spans="2:65" s="1" customFormat="1" ht="16.5" customHeight="1">
      <c r="B429" s="32"/>
      <c r="C429" s="165" t="s">
        <v>744</v>
      </c>
      <c r="D429" s="165" t="s">
        <v>284</v>
      </c>
      <c r="E429" s="166" t="s">
        <v>745</v>
      </c>
      <c r="F429" s="167" t="s">
        <v>746</v>
      </c>
      <c r="G429" s="168" t="s">
        <v>136</v>
      </c>
      <c r="H429" s="169">
        <v>208.20500000000001</v>
      </c>
      <c r="I429" s="170"/>
      <c r="J429" s="171">
        <f>ROUND(I429*H429,2)</f>
        <v>0</v>
      </c>
      <c r="K429" s="167" t="s">
        <v>137</v>
      </c>
      <c r="L429" s="172"/>
      <c r="M429" s="173" t="s">
        <v>19</v>
      </c>
      <c r="N429" s="174" t="s">
        <v>43</v>
      </c>
      <c r="P429" s="136">
        <f>O429*H429</f>
        <v>0</v>
      </c>
      <c r="Q429" s="136">
        <v>2.9999999999999997E-4</v>
      </c>
      <c r="R429" s="136">
        <f>Q429*H429</f>
        <v>6.2461499999999996E-2</v>
      </c>
      <c r="S429" s="136">
        <v>0</v>
      </c>
      <c r="T429" s="137">
        <f>S429*H429</f>
        <v>0</v>
      </c>
      <c r="AR429" s="138" t="s">
        <v>336</v>
      </c>
      <c r="AT429" s="138" t="s">
        <v>284</v>
      </c>
      <c r="AU429" s="138" t="s">
        <v>82</v>
      </c>
      <c r="AY429" s="17" t="s">
        <v>131</v>
      </c>
      <c r="BE429" s="139">
        <f>IF(N429="základní",J429,0)</f>
        <v>0</v>
      </c>
      <c r="BF429" s="139">
        <f>IF(N429="snížená",J429,0)</f>
        <v>0</v>
      </c>
      <c r="BG429" s="139">
        <f>IF(N429="zákl. přenesená",J429,0)</f>
        <v>0</v>
      </c>
      <c r="BH429" s="139">
        <f>IF(N429="sníž. přenesená",J429,0)</f>
        <v>0</v>
      </c>
      <c r="BI429" s="139">
        <f>IF(N429="nulová",J429,0)</f>
        <v>0</v>
      </c>
      <c r="BJ429" s="17" t="s">
        <v>80</v>
      </c>
      <c r="BK429" s="139">
        <f>ROUND(I429*H429,2)</f>
        <v>0</v>
      </c>
      <c r="BL429" s="17" t="s">
        <v>233</v>
      </c>
      <c r="BM429" s="138" t="s">
        <v>747</v>
      </c>
    </row>
    <row r="430" spans="2:65" s="13" customFormat="1" ht="10.15">
      <c r="B430" s="151"/>
      <c r="D430" s="145" t="s">
        <v>142</v>
      </c>
      <c r="F430" s="153" t="s">
        <v>748</v>
      </c>
      <c r="H430" s="154">
        <v>208.20500000000001</v>
      </c>
      <c r="I430" s="155"/>
      <c r="L430" s="151"/>
      <c r="M430" s="156"/>
      <c r="T430" s="157"/>
      <c r="AT430" s="152" t="s">
        <v>142</v>
      </c>
      <c r="AU430" s="152" t="s">
        <v>82</v>
      </c>
      <c r="AV430" s="13" t="s">
        <v>82</v>
      </c>
      <c r="AW430" s="13" t="s">
        <v>4</v>
      </c>
      <c r="AX430" s="13" t="s">
        <v>80</v>
      </c>
      <c r="AY430" s="152" t="s">
        <v>131</v>
      </c>
    </row>
    <row r="431" spans="2:65" s="1" customFormat="1" ht="24.2" customHeight="1">
      <c r="B431" s="32"/>
      <c r="C431" s="127" t="s">
        <v>749</v>
      </c>
      <c r="D431" s="127" t="s">
        <v>133</v>
      </c>
      <c r="E431" s="128" t="s">
        <v>750</v>
      </c>
      <c r="F431" s="129" t="s">
        <v>751</v>
      </c>
      <c r="G431" s="130" t="s">
        <v>267</v>
      </c>
      <c r="H431" s="131">
        <v>7.0999999999999994E-2</v>
      </c>
      <c r="I431" s="132"/>
      <c r="J431" s="133">
        <f>ROUND(I431*H431,2)</f>
        <v>0</v>
      </c>
      <c r="K431" s="129" t="s">
        <v>137</v>
      </c>
      <c r="L431" s="32"/>
      <c r="M431" s="134" t="s">
        <v>19</v>
      </c>
      <c r="N431" s="135" t="s">
        <v>43</v>
      </c>
      <c r="P431" s="136">
        <f>O431*H431</f>
        <v>0</v>
      </c>
      <c r="Q431" s="136">
        <v>0</v>
      </c>
      <c r="R431" s="136">
        <f>Q431*H431</f>
        <v>0</v>
      </c>
      <c r="S431" s="136">
        <v>0</v>
      </c>
      <c r="T431" s="137">
        <f>S431*H431</f>
        <v>0</v>
      </c>
      <c r="AR431" s="138" t="s">
        <v>233</v>
      </c>
      <c r="AT431" s="138" t="s">
        <v>133</v>
      </c>
      <c r="AU431" s="138" t="s">
        <v>82</v>
      </c>
      <c r="AY431" s="17" t="s">
        <v>131</v>
      </c>
      <c r="BE431" s="139">
        <f>IF(N431="základní",J431,0)</f>
        <v>0</v>
      </c>
      <c r="BF431" s="139">
        <f>IF(N431="snížená",J431,0)</f>
        <v>0</v>
      </c>
      <c r="BG431" s="139">
        <f>IF(N431="zákl. přenesená",J431,0)</f>
        <v>0</v>
      </c>
      <c r="BH431" s="139">
        <f>IF(N431="sníž. přenesená",J431,0)</f>
        <v>0</v>
      </c>
      <c r="BI431" s="139">
        <f>IF(N431="nulová",J431,0)</f>
        <v>0</v>
      </c>
      <c r="BJ431" s="17" t="s">
        <v>80</v>
      </c>
      <c r="BK431" s="139">
        <f>ROUND(I431*H431,2)</f>
        <v>0</v>
      </c>
      <c r="BL431" s="17" t="s">
        <v>233</v>
      </c>
      <c r="BM431" s="138" t="s">
        <v>752</v>
      </c>
    </row>
    <row r="432" spans="2:65" s="1" customFormat="1" ht="10.15">
      <c r="B432" s="32"/>
      <c r="D432" s="140" t="s">
        <v>140</v>
      </c>
      <c r="F432" s="141" t="s">
        <v>753</v>
      </c>
      <c r="I432" s="142"/>
      <c r="L432" s="32"/>
      <c r="M432" s="143"/>
      <c r="T432" s="53"/>
      <c r="AT432" s="17" t="s">
        <v>140</v>
      </c>
      <c r="AU432" s="17" t="s">
        <v>82</v>
      </c>
    </row>
    <row r="433" spans="2:65" s="11" customFormat="1" ht="25.9" customHeight="1">
      <c r="B433" s="115"/>
      <c r="D433" s="116" t="s">
        <v>71</v>
      </c>
      <c r="E433" s="117" t="s">
        <v>754</v>
      </c>
      <c r="F433" s="117" t="s">
        <v>755</v>
      </c>
      <c r="I433" s="118"/>
      <c r="J433" s="119">
        <f>BK433</f>
        <v>0</v>
      </c>
      <c r="L433" s="115"/>
      <c r="M433" s="120"/>
      <c r="P433" s="121">
        <f>SUM(P434:P435)</f>
        <v>0</v>
      </c>
      <c r="R433" s="121">
        <f>SUM(R434:R435)</f>
        <v>0</v>
      </c>
      <c r="T433" s="122">
        <f>SUM(T434:T435)</f>
        <v>0</v>
      </c>
      <c r="AR433" s="116" t="s">
        <v>138</v>
      </c>
      <c r="AT433" s="123" t="s">
        <v>71</v>
      </c>
      <c r="AU433" s="123" t="s">
        <v>72</v>
      </c>
      <c r="AY433" s="116" t="s">
        <v>131</v>
      </c>
      <c r="BK433" s="124">
        <f>SUM(BK434:BK435)</f>
        <v>0</v>
      </c>
    </row>
    <row r="434" spans="2:65" s="1" customFormat="1" ht="16.5" customHeight="1">
      <c r="B434" s="32"/>
      <c r="C434" s="127" t="s">
        <v>756</v>
      </c>
      <c r="D434" s="127" t="s">
        <v>133</v>
      </c>
      <c r="E434" s="128" t="s">
        <v>757</v>
      </c>
      <c r="F434" s="129" t="s">
        <v>758</v>
      </c>
      <c r="G434" s="130" t="s">
        <v>759</v>
      </c>
      <c r="H434" s="131">
        <v>40</v>
      </c>
      <c r="I434" s="132"/>
      <c r="J434" s="133">
        <f>ROUND(I434*H434,2)</f>
        <v>0</v>
      </c>
      <c r="K434" s="129" t="s">
        <v>137</v>
      </c>
      <c r="L434" s="32"/>
      <c r="M434" s="134" t="s">
        <v>19</v>
      </c>
      <c r="N434" s="135" t="s">
        <v>43</v>
      </c>
      <c r="P434" s="136">
        <f>O434*H434</f>
        <v>0</v>
      </c>
      <c r="Q434" s="136">
        <v>0</v>
      </c>
      <c r="R434" s="136">
        <f>Q434*H434</f>
        <v>0</v>
      </c>
      <c r="S434" s="136">
        <v>0</v>
      </c>
      <c r="T434" s="137">
        <f>S434*H434</f>
        <v>0</v>
      </c>
      <c r="AR434" s="138" t="s">
        <v>760</v>
      </c>
      <c r="AT434" s="138" t="s">
        <v>133</v>
      </c>
      <c r="AU434" s="138" t="s">
        <v>80</v>
      </c>
      <c r="AY434" s="17" t="s">
        <v>131</v>
      </c>
      <c r="BE434" s="139">
        <f>IF(N434="základní",J434,0)</f>
        <v>0</v>
      </c>
      <c r="BF434" s="139">
        <f>IF(N434="snížená",J434,0)</f>
        <v>0</v>
      </c>
      <c r="BG434" s="139">
        <f>IF(N434="zákl. přenesená",J434,0)</f>
        <v>0</v>
      </c>
      <c r="BH434" s="139">
        <f>IF(N434="sníž. přenesená",J434,0)</f>
        <v>0</v>
      </c>
      <c r="BI434" s="139">
        <f>IF(N434="nulová",J434,0)</f>
        <v>0</v>
      </c>
      <c r="BJ434" s="17" t="s">
        <v>80</v>
      </c>
      <c r="BK434" s="139">
        <f>ROUND(I434*H434,2)</f>
        <v>0</v>
      </c>
      <c r="BL434" s="17" t="s">
        <v>760</v>
      </c>
      <c r="BM434" s="138" t="s">
        <v>761</v>
      </c>
    </row>
    <row r="435" spans="2:65" s="1" customFormat="1" ht="10.15">
      <c r="B435" s="32"/>
      <c r="D435" s="140" t="s">
        <v>140</v>
      </c>
      <c r="F435" s="141" t="s">
        <v>762</v>
      </c>
      <c r="I435" s="142"/>
      <c r="L435" s="32"/>
      <c r="M435" s="143"/>
      <c r="T435" s="53"/>
      <c r="AT435" s="17" t="s">
        <v>140</v>
      </c>
      <c r="AU435" s="17" t="s">
        <v>80</v>
      </c>
    </row>
    <row r="436" spans="2:65" s="11" customFormat="1" ht="25.9" customHeight="1">
      <c r="B436" s="115"/>
      <c r="D436" s="116" t="s">
        <v>71</v>
      </c>
      <c r="E436" s="117" t="s">
        <v>763</v>
      </c>
      <c r="F436" s="117" t="s">
        <v>764</v>
      </c>
      <c r="I436" s="118"/>
      <c r="J436" s="119">
        <f>BK436</f>
        <v>0</v>
      </c>
      <c r="L436" s="115"/>
      <c r="M436" s="120"/>
      <c r="P436" s="121">
        <f>P437+P446+P454</f>
        <v>0</v>
      </c>
      <c r="R436" s="121">
        <f>R437+R446+R454</f>
        <v>0</v>
      </c>
      <c r="T436" s="122">
        <f>T437+T446+T454</f>
        <v>0</v>
      </c>
      <c r="AR436" s="116" t="s">
        <v>160</v>
      </c>
      <c r="AT436" s="123" t="s">
        <v>71</v>
      </c>
      <c r="AU436" s="123" t="s">
        <v>72</v>
      </c>
      <c r="AY436" s="116" t="s">
        <v>131</v>
      </c>
      <c r="BK436" s="124">
        <f>BK437+BK446+BK454</f>
        <v>0</v>
      </c>
    </row>
    <row r="437" spans="2:65" s="11" customFormat="1" ht="22.8" customHeight="1">
      <c r="B437" s="115"/>
      <c r="D437" s="116" t="s">
        <v>71</v>
      </c>
      <c r="E437" s="125" t="s">
        <v>765</v>
      </c>
      <c r="F437" s="125" t="s">
        <v>766</v>
      </c>
      <c r="I437" s="118"/>
      <c r="J437" s="126">
        <f>BK437</f>
        <v>0</v>
      </c>
      <c r="L437" s="115"/>
      <c r="M437" s="120"/>
      <c r="P437" s="121">
        <f>SUM(P438:P445)</f>
        <v>0</v>
      </c>
      <c r="R437" s="121">
        <f>SUM(R438:R445)</f>
        <v>0</v>
      </c>
      <c r="T437" s="122">
        <f>SUM(T438:T445)</f>
        <v>0</v>
      </c>
      <c r="AR437" s="116" t="s">
        <v>160</v>
      </c>
      <c r="AT437" s="123" t="s">
        <v>71</v>
      </c>
      <c r="AU437" s="123" t="s">
        <v>80</v>
      </c>
      <c r="AY437" s="116" t="s">
        <v>131</v>
      </c>
      <c r="BK437" s="124">
        <f>SUM(BK438:BK445)</f>
        <v>0</v>
      </c>
    </row>
    <row r="438" spans="2:65" s="1" customFormat="1" ht="16.5" customHeight="1">
      <c r="B438" s="32"/>
      <c r="C438" s="127" t="s">
        <v>767</v>
      </c>
      <c r="D438" s="127" t="s">
        <v>133</v>
      </c>
      <c r="E438" s="128" t="s">
        <v>768</v>
      </c>
      <c r="F438" s="129" t="s">
        <v>769</v>
      </c>
      <c r="G438" s="130" t="s">
        <v>770</v>
      </c>
      <c r="H438" s="131">
        <v>1</v>
      </c>
      <c r="I438" s="132"/>
      <c r="J438" s="133">
        <f>ROUND(I438*H438,2)</f>
        <v>0</v>
      </c>
      <c r="K438" s="129" t="s">
        <v>19</v>
      </c>
      <c r="L438" s="32"/>
      <c r="M438" s="134" t="s">
        <v>19</v>
      </c>
      <c r="N438" s="135" t="s">
        <v>43</v>
      </c>
      <c r="P438" s="136">
        <f>O438*H438</f>
        <v>0</v>
      </c>
      <c r="Q438" s="136">
        <v>0</v>
      </c>
      <c r="R438" s="136">
        <f>Q438*H438</f>
        <v>0</v>
      </c>
      <c r="S438" s="136">
        <v>0</v>
      </c>
      <c r="T438" s="137">
        <f>S438*H438</f>
        <v>0</v>
      </c>
      <c r="AR438" s="138" t="s">
        <v>771</v>
      </c>
      <c r="AT438" s="138" t="s">
        <v>133</v>
      </c>
      <c r="AU438" s="138" t="s">
        <v>82</v>
      </c>
      <c r="AY438" s="17" t="s">
        <v>131</v>
      </c>
      <c r="BE438" s="139">
        <f>IF(N438="základní",J438,0)</f>
        <v>0</v>
      </c>
      <c r="BF438" s="139">
        <f>IF(N438="snížená",J438,0)</f>
        <v>0</v>
      </c>
      <c r="BG438" s="139">
        <f>IF(N438="zákl. přenesená",J438,0)</f>
        <v>0</v>
      </c>
      <c r="BH438" s="139">
        <f>IF(N438="sníž. přenesená",J438,0)</f>
        <v>0</v>
      </c>
      <c r="BI438" s="139">
        <f>IF(N438="nulová",J438,0)</f>
        <v>0</v>
      </c>
      <c r="BJ438" s="17" t="s">
        <v>80</v>
      </c>
      <c r="BK438" s="139">
        <f>ROUND(I438*H438,2)</f>
        <v>0</v>
      </c>
      <c r="BL438" s="17" t="s">
        <v>771</v>
      </c>
      <c r="BM438" s="138" t="s">
        <v>772</v>
      </c>
    </row>
    <row r="439" spans="2:65" s="1" customFormat="1" ht="16.5" customHeight="1">
      <c r="B439" s="32"/>
      <c r="C439" s="127" t="s">
        <v>773</v>
      </c>
      <c r="D439" s="127" t="s">
        <v>133</v>
      </c>
      <c r="E439" s="128" t="s">
        <v>774</v>
      </c>
      <c r="F439" s="129" t="s">
        <v>775</v>
      </c>
      <c r="G439" s="130" t="s">
        <v>776</v>
      </c>
      <c r="H439" s="131">
        <v>15</v>
      </c>
      <c r="I439" s="132"/>
      <c r="J439" s="133">
        <f>ROUND(I439*H439,2)</f>
        <v>0</v>
      </c>
      <c r="K439" s="129" t="s">
        <v>19</v>
      </c>
      <c r="L439" s="32"/>
      <c r="M439" s="134" t="s">
        <v>19</v>
      </c>
      <c r="N439" s="135" t="s">
        <v>43</v>
      </c>
      <c r="P439" s="136">
        <f>O439*H439</f>
        <v>0</v>
      </c>
      <c r="Q439" s="136">
        <v>0</v>
      </c>
      <c r="R439" s="136">
        <f>Q439*H439</f>
        <v>0</v>
      </c>
      <c r="S439" s="136">
        <v>0</v>
      </c>
      <c r="T439" s="137">
        <f>S439*H439</f>
        <v>0</v>
      </c>
      <c r="AR439" s="138" t="s">
        <v>771</v>
      </c>
      <c r="AT439" s="138" t="s">
        <v>133</v>
      </c>
      <c r="AU439" s="138" t="s">
        <v>82</v>
      </c>
      <c r="AY439" s="17" t="s">
        <v>131</v>
      </c>
      <c r="BE439" s="139">
        <f>IF(N439="základní",J439,0)</f>
        <v>0</v>
      </c>
      <c r="BF439" s="139">
        <f>IF(N439="snížená",J439,0)</f>
        <v>0</v>
      </c>
      <c r="BG439" s="139">
        <f>IF(N439="zákl. přenesená",J439,0)</f>
        <v>0</v>
      </c>
      <c r="BH439" s="139">
        <f>IF(N439="sníž. přenesená",J439,0)</f>
        <v>0</v>
      </c>
      <c r="BI439" s="139">
        <f>IF(N439="nulová",J439,0)</f>
        <v>0</v>
      </c>
      <c r="BJ439" s="17" t="s">
        <v>80</v>
      </c>
      <c r="BK439" s="139">
        <f>ROUND(I439*H439,2)</f>
        <v>0</v>
      </c>
      <c r="BL439" s="17" t="s">
        <v>771</v>
      </c>
      <c r="BM439" s="138" t="s">
        <v>777</v>
      </c>
    </row>
    <row r="440" spans="2:65" s="12" customFormat="1" ht="10.15">
      <c r="B440" s="144"/>
      <c r="D440" s="145" t="s">
        <v>142</v>
      </c>
      <c r="E440" s="146" t="s">
        <v>19</v>
      </c>
      <c r="F440" s="147" t="s">
        <v>778</v>
      </c>
      <c r="H440" s="146" t="s">
        <v>19</v>
      </c>
      <c r="I440" s="148"/>
      <c r="L440" s="144"/>
      <c r="M440" s="149"/>
      <c r="T440" s="150"/>
      <c r="AT440" s="146" t="s">
        <v>142</v>
      </c>
      <c r="AU440" s="146" t="s">
        <v>82</v>
      </c>
      <c r="AV440" s="12" t="s">
        <v>80</v>
      </c>
      <c r="AW440" s="12" t="s">
        <v>33</v>
      </c>
      <c r="AX440" s="12" t="s">
        <v>72</v>
      </c>
      <c r="AY440" s="146" t="s">
        <v>131</v>
      </c>
    </row>
    <row r="441" spans="2:65" s="13" customFormat="1" ht="10.15">
      <c r="B441" s="151"/>
      <c r="D441" s="145" t="s">
        <v>142</v>
      </c>
      <c r="E441" s="152" t="s">
        <v>19</v>
      </c>
      <c r="F441" s="153" t="s">
        <v>226</v>
      </c>
      <c r="H441" s="154">
        <v>15</v>
      </c>
      <c r="I441" s="155"/>
      <c r="L441" s="151"/>
      <c r="M441" s="156"/>
      <c r="T441" s="157"/>
      <c r="AT441" s="152" t="s">
        <v>142</v>
      </c>
      <c r="AU441" s="152" t="s">
        <v>82</v>
      </c>
      <c r="AV441" s="13" t="s">
        <v>82</v>
      </c>
      <c r="AW441" s="13" t="s">
        <v>33</v>
      </c>
      <c r="AX441" s="13" t="s">
        <v>80</v>
      </c>
      <c r="AY441" s="152" t="s">
        <v>131</v>
      </c>
    </row>
    <row r="442" spans="2:65" s="1" customFormat="1" ht="16.5" customHeight="1">
      <c r="B442" s="32"/>
      <c r="C442" s="127" t="s">
        <v>779</v>
      </c>
      <c r="D442" s="127" t="s">
        <v>133</v>
      </c>
      <c r="E442" s="128" t="s">
        <v>780</v>
      </c>
      <c r="F442" s="129" t="s">
        <v>781</v>
      </c>
      <c r="G442" s="130" t="s">
        <v>776</v>
      </c>
      <c r="H442" s="131">
        <v>20</v>
      </c>
      <c r="I442" s="132"/>
      <c r="J442" s="133">
        <f>ROUND(I442*H442,2)</f>
        <v>0</v>
      </c>
      <c r="K442" s="129" t="s">
        <v>19</v>
      </c>
      <c r="L442" s="32"/>
      <c r="M442" s="134" t="s">
        <v>19</v>
      </c>
      <c r="N442" s="135" t="s">
        <v>43</v>
      </c>
      <c r="P442" s="136">
        <f>O442*H442</f>
        <v>0</v>
      </c>
      <c r="Q442" s="136">
        <v>0</v>
      </c>
      <c r="R442" s="136">
        <f>Q442*H442</f>
        <v>0</v>
      </c>
      <c r="S442" s="136">
        <v>0</v>
      </c>
      <c r="T442" s="137">
        <f>S442*H442</f>
        <v>0</v>
      </c>
      <c r="AR442" s="138" t="s">
        <v>771</v>
      </c>
      <c r="AT442" s="138" t="s">
        <v>133</v>
      </c>
      <c r="AU442" s="138" t="s">
        <v>82</v>
      </c>
      <c r="AY442" s="17" t="s">
        <v>131</v>
      </c>
      <c r="BE442" s="139">
        <f>IF(N442="základní",J442,0)</f>
        <v>0</v>
      </c>
      <c r="BF442" s="139">
        <f>IF(N442="snížená",J442,0)</f>
        <v>0</v>
      </c>
      <c r="BG442" s="139">
        <f>IF(N442="zákl. přenesená",J442,0)</f>
        <v>0</v>
      </c>
      <c r="BH442" s="139">
        <f>IF(N442="sníž. přenesená",J442,0)</f>
        <v>0</v>
      </c>
      <c r="BI442" s="139">
        <f>IF(N442="nulová",J442,0)</f>
        <v>0</v>
      </c>
      <c r="BJ442" s="17" t="s">
        <v>80</v>
      </c>
      <c r="BK442" s="139">
        <f>ROUND(I442*H442,2)</f>
        <v>0</v>
      </c>
      <c r="BL442" s="17" t="s">
        <v>771</v>
      </c>
      <c r="BM442" s="138" t="s">
        <v>782</v>
      </c>
    </row>
    <row r="443" spans="2:65" s="12" customFormat="1" ht="10.15">
      <c r="B443" s="144"/>
      <c r="D443" s="145" t="s">
        <v>142</v>
      </c>
      <c r="E443" s="146" t="s">
        <v>19</v>
      </c>
      <c r="F443" s="147" t="s">
        <v>783</v>
      </c>
      <c r="H443" s="146" t="s">
        <v>19</v>
      </c>
      <c r="I443" s="148"/>
      <c r="L443" s="144"/>
      <c r="M443" s="149"/>
      <c r="T443" s="150"/>
      <c r="AT443" s="146" t="s">
        <v>142</v>
      </c>
      <c r="AU443" s="146" t="s">
        <v>82</v>
      </c>
      <c r="AV443" s="12" t="s">
        <v>80</v>
      </c>
      <c r="AW443" s="12" t="s">
        <v>33</v>
      </c>
      <c r="AX443" s="12" t="s">
        <v>72</v>
      </c>
      <c r="AY443" s="146" t="s">
        <v>131</v>
      </c>
    </row>
    <row r="444" spans="2:65" s="13" customFormat="1" ht="10.15">
      <c r="B444" s="151"/>
      <c r="D444" s="145" t="s">
        <v>142</v>
      </c>
      <c r="E444" s="152" t="s">
        <v>19</v>
      </c>
      <c r="F444" s="153" t="s">
        <v>264</v>
      </c>
      <c r="H444" s="154">
        <v>20</v>
      </c>
      <c r="I444" s="155"/>
      <c r="L444" s="151"/>
      <c r="M444" s="156"/>
      <c r="T444" s="157"/>
      <c r="AT444" s="152" t="s">
        <v>142</v>
      </c>
      <c r="AU444" s="152" t="s">
        <v>82</v>
      </c>
      <c r="AV444" s="13" t="s">
        <v>82</v>
      </c>
      <c r="AW444" s="13" t="s">
        <v>33</v>
      </c>
      <c r="AX444" s="13" t="s">
        <v>80</v>
      </c>
      <c r="AY444" s="152" t="s">
        <v>131</v>
      </c>
    </row>
    <row r="445" spans="2:65" s="1" customFormat="1" ht="16.5" customHeight="1">
      <c r="B445" s="32"/>
      <c r="C445" s="127" t="s">
        <v>784</v>
      </c>
      <c r="D445" s="127" t="s">
        <v>133</v>
      </c>
      <c r="E445" s="128" t="s">
        <v>785</v>
      </c>
      <c r="F445" s="129" t="s">
        <v>786</v>
      </c>
      <c r="G445" s="130" t="s">
        <v>770</v>
      </c>
      <c r="H445" s="131">
        <v>1</v>
      </c>
      <c r="I445" s="132"/>
      <c r="J445" s="133">
        <f>ROUND(I445*H445,2)</f>
        <v>0</v>
      </c>
      <c r="K445" s="129" t="s">
        <v>19</v>
      </c>
      <c r="L445" s="32"/>
      <c r="M445" s="134" t="s">
        <v>19</v>
      </c>
      <c r="N445" s="135" t="s">
        <v>43</v>
      </c>
      <c r="P445" s="136">
        <f>O445*H445</f>
        <v>0</v>
      </c>
      <c r="Q445" s="136">
        <v>0</v>
      </c>
      <c r="R445" s="136">
        <f>Q445*H445</f>
        <v>0</v>
      </c>
      <c r="S445" s="136">
        <v>0</v>
      </c>
      <c r="T445" s="137">
        <f>S445*H445</f>
        <v>0</v>
      </c>
      <c r="AR445" s="138" t="s">
        <v>138</v>
      </c>
      <c r="AT445" s="138" t="s">
        <v>133</v>
      </c>
      <c r="AU445" s="138" t="s">
        <v>82</v>
      </c>
      <c r="AY445" s="17" t="s">
        <v>131</v>
      </c>
      <c r="BE445" s="139">
        <f>IF(N445="základní",J445,0)</f>
        <v>0</v>
      </c>
      <c r="BF445" s="139">
        <f>IF(N445="snížená",J445,0)</f>
        <v>0</v>
      </c>
      <c r="BG445" s="139">
        <f>IF(N445="zákl. přenesená",J445,0)</f>
        <v>0</v>
      </c>
      <c r="BH445" s="139">
        <f>IF(N445="sníž. přenesená",J445,0)</f>
        <v>0</v>
      </c>
      <c r="BI445" s="139">
        <f>IF(N445="nulová",J445,0)</f>
        <v>0</v>
      </c>
      <c r="BJ445" s="17" t="s">
        <v>80</v>
      </c>
      <c r="BK445" s="139">
        <f>ROUND(I445*H445,2)</f>
        <v>0</v>
      </c>
      <c r="BL445" s="17" t="s">
        <v>138</v>
      </c>
      <c r="BM445" s="138" t="s">
        <v>787</v>
      </c>
    </row>
    <row r="446" spans="2:65" s="11" customFormat="1" ht="22.8" customHeight="1">
      <c r="B446" s="115"/>
      <c r="D446" s="116" t="s">
        <v>71</v>
      </c>
      <c r="E446" s="125" t="s">
        <v>788</v>
      </c>
      <c r="F446" s="125" t="s">
        <v>789</v>
      </c>
      <c r="I446" s="118"/>
      <c r="J446" s="126">
        <f>BK446</f>
        <v>0</v>
      </c>
      <c r="L446" s="115"/>
      <c r="M446" s="120"/>
      <c r="P446" s="121">
        <f>SUM(P447:P453)</f>
        <v>0</v>
      </c>
      <c r="R446" s="121">
        <f>SUM(R447:R453)</f>
        <v>0</v>
      </c>
      <c r="T446" s="122">
        <f>SUM(T447:T453)</f>
        <v>0</v>
      </c>
      <c r="AR446" s="116" t="s">
        <v>160</v>
      </c>
      <c r="AT446" s="123" t="s">
        <v>71</v>
      </c>
      <c r="AU446" s="123" t="s">
        <v>80</v>
      </c>
      <c r="AY446" s="116" t="s">
        <v>131</v>
      </c>
      <c r="BK446" s="124">
        <f>SUM(BK447:BK453)</f>
        <v>0</v>
      </c>
    </row>
    <row r="447" spans="2:65" s="1" customFormat="1" ht="16.5" customHeight="1">
      <c r="B447" s="32"/>
      <c r="C447" s="127" t="s">
        <v>790</v>
      </c>
      <c r="D447" s="127" t="s">
        <v>133</v>
      </c>
      <c r="E447" s="128" t="s">
        <v>791</v>
      </c>
      <c r="F447" s="129" t="s">
        <v>792</v>
      </c>
      <c r="G447" s="130" t="s">
        <v>793</v>
      </c>
      <c r="H447" s="131">
        <v>1</v>
      </c>
      <c r="I447" s="132"/>
      <c r="J447" s="133">
        <f>ROUND(I447*H447,2)</f>
        <v>0</v>
      </c>
      <c r="K447" s="129" t="s">
        <v>19</v>
      </c>
      <c r="L447" s="32"/>
      <c r="M447" s="134" t="s">
        <v>19</v>
      </c>
      <c r="N447" s="135" t="s">
        <v>43</v>
      </c>
      <c r="P447" s="136">
        <f>O447*H447</f>
        <v>0</v>
      </c>
      <c r="Q447" s="136">
        <v>0</v>
      </c>
      <c r="R447" s="136">
        <f>Q447*H447</f>
        <v>0</v>
      </c>
      <c r="S447" s="136">
        <v>0</v>
      </c>
      <c r="T447" s="137">
        <f>S447*H447</f>
        <v>0</v>
      </c>
      <c r="AR447" s="138" t="s">
        <v>771</v>
      </c>
      <c r="AT447" s="138" t="s">
        <v>133</v>
      </c>
      <c r="AU447" s="138" t="s">
        <v>82</v>
      </c>
      <c r="AY447" s="17" t="s">
        <v>131</v>
      </c>
      <c r="BE447" s="139">
        <f>IF(N447="základní",J447,0)</f>
        <v>0</v>
      </c>
      <c r="BF447" s="139">
        <f>IF(N447="snížená",J447,0)</f>
        <v>0</v>
      </c>
      <c r="BG447" s="139">
        <f>IF(N447="zákl. přenesená",J447,0)</f>
        <v>0</v>
      </c>
      <c r="BH447" s="139">
        <f>IF(N447="sníž. přenesená",J447,0)</f>
        <v>0</v>
      </c>
      <c r="BI447" s="139">
        <f>IF(N447="nulová",J447,0)</f>
        <v>0</v>
      </c>
      <c r="BJ447" s="17" t="s">
        <v>80</v>
      </c>
      <c r="BK447" s="139">
        <f>ROUND(I447*H447,2)</f>
        <v>0</v>
      </c>
      <c r="BL447" s="17" t="s">
        <v>771</v>
      </c>
      <c r="BM447" s="138" t="s">
        <v>794</v>
      </c>
    </row>
    <row r="448" spans="2:65" s="1" customFormat="1" ht="16.5" customHeight="1">
      <c r="B448" s="32"/>
      <c r="C448" s="127" t="s">
        <v>476</v>
      </c>
      <c r="D448" s="127" t="s">
        <v>133</v>
      </c>
      <c r="E448" s="128" t="s">
        <v>795</v>
      </c>
      <c r="F448" s="129" t="s">
        <v>796</v>
      </c>
      <c r="G448" s="130" t="s">
        <v>797</v>
      </c>
      <c r="H448" s="131">
        <v>1</v>
      </c>
      <c r="I448" s="132"/>
      <c r="J448" s="133">
        <f>ROUND(I448*H448,2)</f>
        <v>0</v>
      </c>
      <c r="K448" s="129" t="s">
        <v>19</v>
      </c>
      <c r="L448" s="32"/>
      <c r="M448" s="134" t="s">
        <v>19</v>
      </c>
      <c r="N448" s="135" t="s">
        <v>43</v>
      </c>
      <c r="P448" s="136">
        <f>O448*H448</f>
        <v>0</v>
      </c>
      <c r="Q448" s="136">
        <v>0</v>
      </c>
      <c r="R448" s="136">
        <f>Q448*H448</f>
        <v>0</v>
      </c>
      <c r="S448" s="136">
        <v>0</v>
      </c>
      <c r="T448" s="137">
        <f>S448*H448</f>
        <v>0</v>
      </c>
      <c r="AR448" s="138" t="s">
        <v>771</v>
      </c>
      <c r="AT448" s="138" t="s">
        <v>133</v>
      </c>
      <c r="AU448" s="138" t="s">
        <v>82</v>
      </c>
      <c r="AY448" s="17" t="s">
        <v>131</v>
      </c>
      <c r="BE448" s="139">
        <f>IF(N448="základní",J448,0)</f>
        <v>0</v>
      </c>
      <c r="BF448" s="139">
        <f>IF(N448="snížená",J448,0)</f>
        <v>0</v>
      </c>
      <c r="BG448" s="139">
        <f>IF(N448="zákl. přenesená",J448,0)</f>
        <v>0</v>
      </c>
      <c r="BH448" s="139">
        <f>IF(N448="sníž. přenesená",J448,0)</f>
        <v>0</v>
      </c>
      <c r="BI448" s="139">
        <f>IF(N448="nulová",J448,0)</f>
        <v>0</v>
      </c>
      <c r="BJ448" s="17" t="s">
        <v>80</v>
      </c>
      <c r="BK448" s="139">
        <f>ROUND(I448*H448,2)</f>
        <v>0</v>
      </c>
      <c r="BL448" s="17" t="s">
        <v>771</v>
      </c>
      <c r="BM448" s="138" t="s">
        <v>798</v>
      </c>
    </row>
    <row r="449" spans="2:65" s="13" customFormat="1" ht="10.15">
      <c r="B449" s="151"/>
      <c r="D449" s="145" t="s">
        <v>142</v>
      </c>
      <c r="E449" s="152" t="s">
        <v>19</v>
      </c>
      <c r="F449" s="153" t="s">
        <v>80</v>
      </c>
      <c r="H449" s="154">
        <v>1</v>
      </c>
      <c r="I449" s="155"/>
      <c r="L449" s="151"/>
      <c r="M449" s="156"/>
      <c r="T449" s="157"/>
      <c r="AT449" s="152" t="s">
        <v>142</v>
      </c>
      <c r="AU449" s="152" t="s">
        <v>82</v>
      </c>
      <c r="AV449" s="13" t="s">
        <v>82</v>
      </c>
      <c r="AW449" s="13" t="s">
        <v>33</v>
      </c>
      <c r="AX449" s="13" t="s">
        <v>80</v>
      </c>
      <c r="AY449" s="152" t="s">
        <v>131</v>
      </c>
    </row>
    <row r="450" spans="2:65" s="1" customFormat="1" ht="16.5" customHeight="1">
      <c r="B450" s="32"/>
      <c r="C450" s="127" t="s">
        <v>799</v>
      </c>
      <c r="D450" s="127" t="s">
        <v>133</v>
      </c>
      <c r="E450" s="128" t="s">
        <v>800</v>
      </c>
      <c r="F450" s="129" t="s">
        <v>801</v>
      </c>
      <c r="G450" s="130" t="s">
        <v>797</v>
      </c>
      <c r="H450" s="131">
        <v>1</v>
      </c>
      <c r="I450" s="132"/>
      <c r="J450" s="133">
        <f>ROUND(I450*H450,2)</f>
        <v>0</v>
      </c>
      <c r="K450" s="129" t="s">
        <v>19</v>
      </c>
      <c r="L450" s="32"/>
      <c r="M450" s="134" t="s">
        <v>19</v>
      </c>
      <c r="N450" s="135" t="s">
        <v>43</v>
      </c>
      <c r="P450" s="136">
        <f>O450*H450</f>
        <v>0</v>
      </c>
      <c r="Q450" s="136">
        <v>0</v>
      </c>
      <c r="R450" s="136">
        <f>Q450*H450</f>
        <v>0</v>
      </c>
      <c r="S450" s="136">
        <v>0</v>
      </c>
      <c r="T450" s="137">
        <f>S450*H450</f>
        <v>0</v>
      </c>
      <c r="AR450" s="138" t="s">
        <v>771</v>
      </c>
      <c r="AT450" s="138" t="s">
        <v>133</v>
      </c>
      <c r="AU450" s="138" t="s">
        <v>82</v>
      </c>
      <c r="AY450" s="17" t="s">
        <v>131</v>
      </c>
      <c r="BE450" s="139">
        <f>IF(N450="základní",J450,0)</f>
        <v>0</v>
      </c>
      <c r="BF450" s="139">
        <f>IF(N450="snížená",J450,0)</f>
        <v>0</v>
      </c>
      <c r="BG450" s="139">
        <f>IF(N450="zákl. přenesená",J450,0)</f>
        <v>0</v>
      </c>
      <c r="BH450" s="139">
        <f>IF(N450="sníž. přenesená",J450,0)</f>
        <v>0</v>
      </c>
      <c r="BI450" s="139">
        <f>IF(N450="nulová",J450,0)</f>
        <v>0</v>
      </c>
      <c r="BJ450" s="17" t="s">
        <v>80</v>
      </c>
      <c r="BK450" s="139">
        <f>ROUND(I450*H450,2)</f>
        <v>0</v>
      </c>
      <c r="BL450" s="17" t="s">
        <v>771</v>
      </c>
      <c r="BM450" s="138" t="s">
        <v>802</v>
      </c>
    </row>
    <row r="451" spans="2:65" s="12" customFormat="1" ht="10.15">
      <c r="B451" s="144"/>
      <c r="D451" s="145" t="s">
        <v>142</v>
      </c>
      <c r="E451" s="146" t="s">
        <v>19</v>
      </c>
      <c r="F451" s="147" t="s">
        <v>803</v>
      </c>
      <c r="H451" s="146" t="s">
        <v>19</v>
      </c>
      <c r="I451" s="148"/>
      <c r="L451" s="144"/>
      <c r="M451" s="149"/>
      <c r="T451" s="150"/>
      <c r="AT451" s="146" t="s">
        <v>142</v>
      </c>
      <c r="AU451" s="146" t="s">
        <v>82</v>
      </c>
      <c r="AV451" s="12" t="s">
        <v>80</v>
      </c>
      <c r="AW451" s="12" t="s">
        <v>33</v>
      </c>
      <c r="AX451" s="12" t="s">
        <v>72</v>
      </c>
      <c r="AY451" s="146" t="s">
        <v>131</v>
      </c>
    </row>
    <row r="452" spans="2:65" s="13" customFormat="1" ht="10.15">
      <c r="B452" s="151"/>
      <c r="D452" s="145" t="s">
        <v>142</v>
      </c>
      <c r="E452" s="152" t="s">
        <v>19</v>
      </c>
      <c r="F452" s="153" t="s">
        <v>80</v>
      </c>
      <c r="H452" s="154">
        <v>1</v>
      </c>
      <c r="I452" s="155"/>
      <c r="L452" s="151"/>
      <c r="M452" s="156"/>
      <c r="T452" s="157"/>
      <c r="AT452" s="152" t="s">
        <v>142</v>
      </c>
      <c r="AU452" s="152" t="s">
        <v>82</v>
      </c>
      <c r="AV452" s="13" t="s">
        <v>82</v>
      </c>
      <c r="AW452" s="13" t="s">
        <v>33</v>
      </c>
      <c r="AX452" s="13" t="s">
        <v>80</v>
      </c>
      <c r="AY452" s="152" t="s">
        <v>131</v>
      </c>
    </row>
    <row r="453" spans="2:65" s="1" customFormat="1" ht="16.5" customHeight="1">
      <c r="B453" s="32"/>
      <c r="C453" s="127" t="s">
        <v>804</v>
      </c>
      <c r="D453" s="127" t="s">
        <v>133</v>
      </c>
      <c r="E453" s="128" t="s">
        <v>805</v>
      </c>
      <c r="F453" s="129" t="s">
        <v>806</v>
      </c>
      <c r="G453" s="130" t="s">
        <v>343</v>
      </c>
      <c r="H453" s="131">
        <v>1</v>
      </c>
      <c r="I453" s="132"/>
      <c r="J453" s="133">
        <f>ROUND(I453*H453,2)</f>
        <v>0</v>
      </c>
      <c r="K453" s="129" t="s">
        <v>19</v>
      </c>
      <c r="L453" s="32"/>
      <c r="M453" s="134" t="s">
        <v>19</v>
      </c>
      <c r="N453" s="135" t="s">
        <v>43</v>
      </c>
      <c r="P453" s="136">
        <f>O453*H453</f>
        <v>0</v>
      </c>
      <c r="Q453" s="136">
        <v>0</v>
      </c>
      <c r="R453" s="136">
        <f>Q453*H453</f>
        <v>0</v>
      </c>
      <c r="S453" s="136">
        <v>0</v>
      </c>
      <c r="T453" s="137">
        <f>S453*H453</f>
        <v>0</v>
      </c>
      <c r="AR453" s="138" t="s">
        <v>771</v>
      </c>
      <c r="AT453" s="138" t="s">
        <v>133</v>
      </c>
      <c r="AU453" s="138" t="s">
        <v>82</v>
      </c>
      <c r="AY453" s="17" t="s">
        <v>131</v>
      </c>
      <c r="BE453" s="139">
        <f>IF(N453="základní",J453,0)</f>
        <v>0</v>
      </c>
      <c r="BF453" s="139">
        <f>IF(N453="snížená",J453,0)</f>
        <v>0</v>
      </c>
      <c r="BG453" s="139">
        <f>IF(N453="zákl. přenesená",J453,0)</f>
        <v>0</v>
      </c>
      <c r="BH453" s="139">
        <f>IF(N453="sníž. přenesená",J453,0)</f>
        <v>0</v>
      </c>
      <c r="BI453" s="139">
        <f>IF(N453="nulová",J453,0)</f>
        <v>0</v>
      </c>
      <c r="BJ453" s="17" t="s">
        <v>80</v>
      </c>
      <c r="BK453" s="139">
        <f>ROUND(I453*H453,2)</f>
        <v>0</v>
      </c>
      <c r="BL453" s="17" t="s">
        <v>771</v>
      </c>
      <c r="BM453" s="138" t="s">
        <v>807</v>
      </c>
    </row>
    <row r="454" spans="2:65" s="11" customFormat="1" ht="22.8" customHeight="1">
      <c r="B454" s="115"/>
      <c r="D454" s="116" t="s">
        <v>71</v>
      </c>
      <c r="E454" s="125" t="s">
        <v>808</v>
      </c>
      <c r="F454" s="125" t="s">
        <v>809</v>
      </c>
      <c r="I454" s="118"/>
      <c r="J454" s="126">
        <f>BK454</f>
        <v>0</v>
      </c>
      <c r="L454" s="115"/>
      <c r="M454" s="120"/>
      <c r="P454" s="121">
        <f>P455</f>
        <v>0</v>
      </c>
      <c r="R454" s="121">
        <f>R455</f>
        <v>0</v>
      </c>
      <c r="T454" s="122">
        <f>T455</f>
        <v>0</v>
      </c>
      <c r="AR454" s="116" t="s">
        <v>160</v>
      </c>
      <c r="AT454" s="123" t="s">
        <v>71</v>
      </c>
      <c r="AU454" s="123" t="s">
        <v>80</v>
      </c>
      <c r="AY454" s="116" t="s">
        <v>131</v>
      </c>
      <c r="BK454" s="124">
        <f>BK455</f>
        <v>0</v>
      </c>
    </row>
    <row r="455" spans="2:65" s="1" customFormat="1" ht="16.5" customHeight="1">
      <c r="B455" s="32"/>
      <c r="C455" s="127" t="s">
        <v>810</v>
      </c>
      <c r="D455" s="127" t="s">
        <v>133</v>
      </c>
      <c r="E455" s="128" t="s">
        <v>811</v>
      </c>
      <c r="F455" s="129" t="s">
        <v>812</v>
      </c>
      <c r="G455" s="130" t="s">
        <v>793</v>
      </c>
      <c r="H455" s="131">
        <v>6</v>
      </c>
      <c r="I455" s="132"/>
      <c r="J455" s="133">
        <f>ROUND(I455*H455,2)</f>
        <v>0</v>
      </c>
      <c r="K455" s="129" t="s">
        <v>19</v>
      </c>
      <c r="L455" s="32"/>
      <c r="M455" s="176" t="s">
        <v>19</v>
      </c>
      <c r="N455" s="177" t="s">
        <v>43</v>
      </c>
      <c r="O455" s="178"/>
      <c r="P455" s="179">
        <f>O455*H455</f>
        <v>0</v>
      </c>
      <c r="Q455" s="179">
        <v>0</v>
      </c>
      <c r="R455" s="179">
        <f>Q455*H455</f>
        <v>0</v>
      </c>
      <c r="S455" s="179">
        <v>0</v>
      </c>
      <c r="T455" s="180">
        <f>S455*H455</f>
        <v>0</v>
      </c>
      <c r="AR455" s="138" t="s">
        <v>771</v>
      </c>
      <c r="AT455" s="138" t="s">
        <v>133</v>
      </c>
      <c r="AU455" s="138" t="s">
        <v>82</v>
      </c>
      <c r="AY455" s="17" t="s">
        <v>131</v>
      </c>
      <c r="BE455" s="139">
        <f>IF(N455="základní",J455,0)</f>
        <v>0</v>
      </c>
      <c r="BF455" s="139">
        <f>IF(N455="snížená",J455,0)</f>
        <v>0</v>
      </c>
      <c r="BG455" s="139">
        <f>IF(N455="zákl. přenesená",J455,0)</f>
        <v>0</v>
      </c>
      <c r="BH455" s="139">
        <f>IF(N455="sníž. přenesená",J455,0)</f>
        <v>0</v>
      </c>
      <c r="BI455" s="139">
        <f>IF(N455="nulová",J455,0)</f>
        <v>0</v>
      </c>
      <c r="BJ455" s="17" t="s">
        <v>80</v>
      </c>
      <c r="BK455" s="139">
        <f>ROUND(I455*H455,2)</f>
        <v>0</v>
      </c>
      <c r="BL455" s="17" t="s">
        <v>771</v>
      </c>
      <c r="BM455" s="138" t="s">
        <v>813</v>
      </c>
    </row>
    <row r="456" spans="2:65" s="1" customFormat="1" ht="6.95" customHeight="1">
      <c r="B456" s="41"/>
      <c r="C456" s="42"/>
      <c r="D456" s="42"/>
      <c r="E456" s="42"/>
      <c r="F456" s="42"/>
      <c r="G456" s="42"/>
      <c r="H456" s="42"/>
      <c r="I456" s="42"/>
      <c r="J456" s="42"/>
      <c r="K456" s="42"/>
      <c r="L456" s="32"/>
    </row>
  </sheetData>
  <sheetProtection algorithmName="SHA-512" hashValue="A8GTf7m9babGZnlMJn4TlFCcSnIjvvksqKJY+LWwrHfhmguTZTJKTHkLXxd9usYN4ZP52cJfrGu78eUAYBdPfQ==" saltValue="824DMiKw91nQh0XwkyT4H8qOiN/Ibw5Olebsdz6RYkofJIEzIluyjUw99n8iSdX0rsC+gbIIG11ZpH8IEYrvJQ==" spinCount="100000" sheet="1" objects="1" scenarios="1" formatColumns="0" formatRows="0" autoFilter="0"/>
  <autoFilter ref="C93:K455" xr:uid="{00000000-0009-0000-0000-000001000000}"/>
  <mergeCells count="9">
    <mergeCell ref="E50:H50"/>
    <mergeCell ref="E84:H84"/>
    <mergeCell ref="E86:H86"/>
    <mergeCell ref="L2:V2"/>
    <mergeCell ref="E7:H7"/>
    <mergeCell ref="E9:H9"/>
    <mergeCell ref="E18:H18"/>
    <mergeCell ref="E27:H27"/>
    <mergeCell ref="E48:H48"/>
  </mergeCells>
  <hyperlinks>
    <hyperlink ref="F98" r:id="rId1" xr:uid="{00000000-0004-0000-0100-000000000000}"/>
    <hyperlink ref="F102" r:id="rId2" xr:uid="{00000000-0004-0000-0100-000001000000}"/>
    <hyperlink ref="F106" r:id="rId3" xr:uid="{00000000-0004-0000-0100-000002000000}"/>
    <hyperlink ref="F110" r:id="rId4" xr:uid="{00000000-0004-0000-0100-000003000000}"/>
    <hyperlink ref="F114" r:id="rId5" xr:uid="{00000000-0004-0000-0100-000004000000}"/>
    <hyperlink ref="F118" r:id="rId6" xr:uid="{00000000-0004-0000-0100-000005000000}"/>
    <hyperlink ref="F122" r:id="rId7" xr:uid="{00000000-0004-0000-0100-000006000000}"/>
    <hyperlink ref="F124" r:id="rId8" xr:uid="{00000000-0004-0000-0100-000007000000}"/>
    <hyperlink ref="F126" r:id="rId9" xr:uid="{00000000-0004-0000-0100-000008000000}"/>
    <hyperlink ref="F129" r:id="rId10" xr:uid="{00000000-0004-0000-0100-000009000000}"/>
    <hyperlink ref="F132" r:id="rId11" xr:uid="{00000000-0004-0000-0100-00000A000000}"/>
    <hyperlink ref="F134" r:id="rId12" xr:uid="{00000000-0004-0000-0100-00000B000000}"/>
    <hyperlink ref="F141" r:id="rId13" xr:uid="{00000000-0004-0000-0100-00000C000000}"/>
    <hyperlink ref="F145" r:id="rId14" xr:uid="{00000000-0004-0000-0100-00000D000000}"/>
    <hyperlink ref="F150" r:id="rId15" xr:uid="{00000000-0004-0000-0100-00000E000000}"/>
    <hyperlink ref="F154" r:id="rId16" xr:uid="{00000000-0004-0000-0100-00000F000000}"/>
    <hyperlink ref="F163" r:id="rId17" xr:uid="{00000000-0004-0000-0100-000010000000}"/>
    <hyperlink ref="F166" r:id="rId18" xr:uid="{00000000-0004-0000-0100-000011000000}"/>
    <hyperlink ref="F168" r:id="rId19" xr:uid="{00000000-0004-0000-0100-000012000000}"/>
    <hyperlink ref="F175" r:id="rId20" xr:uid="{00000000-0004-0000-0100-000013000000}"/>
    <hyperlink ref="F178" r:id="rId21" xr:uid="{00000000-0004-0000-0100-000014000000}"/>
    <hyperlink ref="F181" r:id="rId22" xr:uid="{00000000-0004-0000-0100-000015000000}"/>
    <hyperlink ref="F187" r:id="rId23" xr:uid="{00000000-0004-0000-0100-000016000000}"/>
    <hyperlink ref="F192" r:id="rId24" xr:uid="{00000000-0004-0000-0100-000017000000}"/>
    <hyperlink ref="F196" r:id="rId25" xr:uid="{00000000-0004-0000-0100-000018000000}"/>
    <hyperlink ref="F198" r:id="rId26" xr:uid="{00000000-0004-0000-0100-000019000000}"/>
    <hyperlink ref="F209" r:id="rId27" xr:uid="{00000000-0004-0000-0100-00001A000000}"/>
    <hyperlink ref="F226" r:id="rId28" xr:uid="{00000000-0004-0000-0100-00001B000000}"/>
    <hyperlink ref="F228" r:id="rId29" xr:uid="{00000000-0004-0000-0100-00001C000000}"/>
    <hyperlink ref="F233" r:id="rId30" xr:uid="{00000000-0004-0000-0100-00001D000000}"/>
    <hyperlink ref="F243" r:id="rId31" xr:uid="{00000000-0004-0000-0100-00001E000000}"/>
    <hyperlink ref="F255" r:id="rId32" xr:uid="{00000000-0004-0000-0100-00001F000000}"/>
    <hyperlink ref="F259" r:id="rId33" xr:uid="{00000000-0004-0000-0100-000020000000}"/>
    <hyperlink ref="F268" r:id="rId34" xr:uid="{00000000-0004-0000-0100-000021000000}"/>
    <hyperlink ref="F272" r:id="rId35" xr:uid="{00000000-0004-0000-0100-000022000000}"/>
    <hyperlink ref="F276" r:id="rId36" xr:uid="{00000000-0004-0000-0100-000023000000}"/>
    <hyperlink ref="F280" r:id="rId37" xr:uid="{00000000-0004-0000-0100-000024000000}"/>
    <hyperlink ref="F284" r:id="rId38" xr:uid="{00000000-0004-0000-0100-000025000000}"/>
    <hyperlink ref="F288" r:id="rId39" xr:uid="{00000000-0004-0000-0100-000026000000}"/>
    <hyperlink ref="F292" r:id="rId40" xr:uid="{00000000-0004-0000-0100-000027000000}"/>
    <hyperlink ref="F298" r:id="rId41" xr:uid="{00000000-0004-0000-0100-000028000000}"/>
    <hyperlink ref="F306" r:id="rId42" xr:uid="{00000000-0004-0000-0100-000029000000}"/>
    <hyperlink ref="F314" r:id="rId43" xr:uid="{00000000-0004-0000-0100-00002A000000}"/>
    <hyperlink ref="F321" r:id="rId44" xr:uid="{00000000-0004-0000-0100-00002B000000}"/>
    <hyperlink ref="F331" r:id="rId45" xr:uid="{00000000-0004-0000-0100-00002C000000}"/>
    <hyperlink ref="F339" r:id="rId46" xr:uid="{00000000-0004-0000-0100-00002D000000}"/>
    <hyperlink ref="F343" r:id="rId47" xr:uid="{00000000-0004-0000-0100-00002E000000}"/>
    <hyperlink ref="F367" r:id="rId48" xr:uid="{00000000-0004-0000-0100-00002F000000}"/>
    <hyperlink ref="F373" r:id="rId49" xr:uid="{00000000-0004-0000-0100-000030000000}"/>
    <hyperlink ref="F376" r:id="rId50" xr:uid="{00000000-0004-0000-0100-000031000000}"/>
    <hyperlink ref="F379" r:id="rId51" xr:uid="{00000000-0004-0000-0100-000032000000}"/>
    <hyperlink ref="F381" r:id="rId52" xr:uid="{00000000-0004-0000-0100-000033000000}"/>
    <hyperlink ref="F384" r:id="rId53" xr:uid="{00000000-0004-0000-0100-000034000000}"/>
    <hyperlink ref="F390" r:id="rId54" xr:uid="{00000000-0004-0000-0100-000035000000}"/>
    <hyperlink ref="F397" r:id="rId55" xr:uid="{00000000-0004-0000-0100-000036000000}"/>
    <hyperlink ref="F400" r:id="rId56" xr:uid="{00000000-0004-0000-0100-000037000000}"/>
    <hyperlink ref="F403" r:id="rId57" xr:uid="{00000000-0004-0000-0100-000038000000}"/>
    <hyperlink ref="F411" r:id="rId58" xr:uid="{00000000-0004-0000-0100-000039000000}"/>
    <hyperlink ref="F416" r:id="rId59" xr:uid="{00000000-0004-0000-0100-00003A000000}"/>
    <hyperlink ref="F422" r:id="rId60" xr:uid="{00000000-0004-0000-0100-00003B000000}"/>
    <hyperlink ref="F426" r:id="rId61" xr:uid="{00000000-0004-0000-0100-00003C000000}"/>
    <hyperlink ref="F432" r:id="rId62" xr:uid="{00000000-0004-0000-0100-00003D000000}"/>
    <hyperlink ref="F435" r:id="rId63" xr:uid="{00000000-0004-0000-0100-00003E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64"/>
  <headerFooter>
    <oddFooter>&amp;CStrana &amp;P z &amp;N</oddFooter>
  </headerFooter>
  <drawing r:id="rId6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30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AT2" s="17" t="s">
        <v>85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82</v>
      </c>
    </row>
    <row r="4" spans="2:46" ht="24.95" customHeight="1">
      <c r="B4" s="20"/>
      <c r="D4" s="21" t="s">
        <v>92</v>
      </c>
      <c r="L4" s="20"/>
      <c r="M4" s="85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03" t="str">
        <f>'Rekapitulace stavby'!K6</f>
        <v>Tuchlovice, oprava MK v ulici Za Starou poštou</v>
      </c>
      <c r="F7" s="304"/>
      <c r="G7" s="304"/>
      <c r="H7" s="304"/>
      <c r="L7" s="20"/>
    </row>
    <row r="8" spans="2:46" s="1" customFormat="1" ht="12" customHeight="1">
      <c r="B8" s="32"/>
      <c r="D8" s="27" t="s">
        <v>93</v>
      </c>
      <c r="L8" s="32"/>
    </row>
    <row r="9" spans="2:46" s="1" customFormat="1" ht="16.5" customHeight="1">
      <c r="B9" s="32"/>
      <c r="E9" s="266" t="s">
        <v>814</v>
      </c>
      <c r="F9" s="305"/>
      <c r="G9" s="305"/>
      <c r="H9" s="305"/>
      <c r="L9" s="32"/>
    </row>
    <row r="10" spans="2:46" s="1" customFormat="1" ht="10.15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95</v>
      </c>
      <c r="I12" s="27" t="s">
        <v>23</v>
      </c>
      <c r="J12" s="49" t="str">
        <f>'Rekapitulace stavby'!AN8</f>
        <v>12. 11. 2025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19</v>
      </c>
      <c r="L14" s="32"/>
    </row>
    <row r="15" spans="2:46" s="1" customFormat="1" ht="18" customHeight="1">
      <c r="B15" s="32"/>
      <c r="E15" s="25" t="s">
        <v>27</v>
      </c>
      <c r="I15" s="27" t="s">
        <v>28</v>
      </c>
      <c r="J15" s="25" t="s">
        <v>19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06" t="str">
        <f>'Rekapitulace stavby'!E14</f>
        <v>Vyplň údaj</v>
      </c>
      <c r="F18" s="287"/>
      <c r="G18" s="287"/>
      <c r="H18" s="287"/>
      <c r="I18" s="27" t="s">
        <v>28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31</v>
      </c>
      <c r="I20" s="27" t="s">
        <v>26</v>
      </c>
      <c r="J20" s="25" t="s">
        <v>19</v>
      </c>
      <c r="L20" s="32"/>
    </row>
    <row r="21" spans="2:12" s="1" customFormat="1" ht="18" customHeight="1">
      <c r="B21" s="32"/>
      <c r="E21" s="25" t="s">
        <v>32</v>
      </c>
      <c r="I21" s="27" t="s">
        <v>28</v>
      </c>
      <c r="J21" s="25" t="s">
        <v>19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34</v>
      </c>
      <c r="I23" s="27" t="s">
        <v>26</v>
      </c>
      <c r="J23" s="25" t="s">
        <v>19</v>
      </c>
      <c r="L23" s="32"/>
    </row>
    <row r="24" spans="2:12" s="1" customFormat="1" ht="18" customHeight="1">
      <c r="B24" s="32"/>
      <c r="E24" s="25" t="s">
        <v>96</v>
      </c>
      <c r="I24" s="27" t="s">
        <v>28</v>
      </c>
      <c r="J24" s="25" t="s">
        <v>19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36</v>
      </c>
      <c r="L26" s="32"/>
    </row>
    <row r="27" spans="2:12" s="7" customFormat="1" ht="16.5" customHeight="1">
      <c r="B27" s="86"/>
      <c r="E27" s="292" t="s">
        <v>19</v>
      </c>
      <c r="F27" s="292"/>
      <c r="G27" s="292"/>
      <c r="H27" s="292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45" customHeight="1">
      <c r="B30" s="32"/>
      <c r="D30" s="87" t="s">
        <v>38</v>
      </c>
      <c r="J30" s="63">
        <f>ROUND(J91,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40</v>
      </c>
      <c r="I32" s="35" t="s">
        <v>39</v>
      </c>
      <c r="J32" s="35" t="s">
        <v>41</v>
      </c>
      <c r="L32" s="32"/>
    </row>
    <row r="33" spans="2:12" s="1" customFormat="1" ht="14.45" customHeight="1">
      <c r="B33" s="32"/>
      <c r="D33" s="52" t="s">
        <v>42</v>
      </c>
      <c r="E33" s="27" t="s">
        <v>43</v>
      </c>
      <c r="F33" s="88">
        <f>ROUND((SUM(BE91:BE305)),  2)</f>
        <v>0</v>
      </c>
      <c r="I33" s="89">
        <v>0.21</v>
      </c>
      <c r="J33" s="88">
        <f>ROUND(((SUM(BE91:BE305))*I33),  2)</f>
        <v>0</v>
      </c>
      <c r="L33" s="32"/>
    </row>
    <row r="34" spans="2:12" s="1" customFormat="1" ht="14.45" customHeight="1">
      <c r="B34" s="32"/>
      <c r="E34" s="27" t="s">
        <v>44</v>
      </c>
      <c r="F34" s="88">
        <f>ROUND((SUM(BF91:BF305)),  2)</f>
        <v>0</v>
      </c>
      <c r="I34" s="89">
        <v>0.12</v>
      </c>
      <c r="J34" s="88">
        <f>ROUND(((SUM(BF91:BF305))*I34),  2)</f>
        <v>0</v>
      </c>
      <c r="L34" s="32"/>
    </row>
    <row r="35" spans="2:12" s="1" customFormat="1" ht="14.45" hidden="1" customHeight="1">
      <c r="B35" s="32"/>
      <c r="E35" s="27" t="s">
        <v>45</v>
      </c>
      <c r="F35" s="88">
        <f>ROUND((SUM(BG91:BG305)),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46</v>
      </c>
      <c r="F36" s="88">
        <f>ROUND((SUM(BH91:BH305)),  2)</f>
        <v>0</v>
      </c>
      <c r="I36" s="89">
        <v>0.12</v>
      </c>
      <c r="J36" s="88">
        <f>0</f>
        <v>0</v>
      </c>
      <c r="L36" s="32"/>
    </row>
    <row r="37" spans="2:12" s="1" customFormat="1" ht="14.45" hidden="1" customHeight="1">
      <c r="B37" s="32"/>
      <c r="E37" s="27" t="s">
        <v>47</v>
      </c>
      <c r="F37" s="88">
        <f>ROUND((SUM(BI91:BI305)),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45" customHeight="1">
      <c r="B39" s="32"/>
      <c r="C39" s="90"/>
      <c r="D39" s="91" t="s">
        <v>48</v>
      </c>
      <c r="E39" s="54"/>
      <c r="F39" s="54"/>
      <c r="G39" s="92" t="s">
        <v>49</v>
      </c>
      <c r="H39" s="93" t="s">
        <v>50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97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03" t="str">
        <f>E7</f>
        <v>Tuchlovice, oprava MK v ulici Za Starou poštou</v>
      </c>
      <c r="F48" s="304"/>
      <c r="G48" s="304"/>
      <c r="H48" s="304"/>
      <c r="L48" s="32"/>
    </row>
    <row r="49" spans="2:47" s="1" customFormat="1" ht="12" customHeight="1">
      <c r="B49" s="32"/>
      <c r="C49" s="27" t="s">
        <v>93</v>
      </c>
      <c r="L49" s="32"/>
    </row>
    <row r="50" spans="2:47" s="1" customFormat="1" ht="16.5" customHeight="1">
      <c r="B50" s="32"/>
      <c r="E50" s="266" t="str">
        <f>E9</f>
        <v>SO 301 - Kanalizace a odvodnění</v>
      </c>
      <c r="F50" s="305"/>
      <c r="G50" s="305"/>
      <c r="H50" s="305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>obec Tuchlovice</v>
      </c>
      <c r="I52" s="27" t="s">
        <v>23</v>
      </c>
      <c r="J52" s="49" t="str">
        <f>IF(J12="","",J12)</f>
        <v>12. 11. 2025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25</v>
      </c>
      <c r="F54" s="25" t="str">
        <f>E15</f>
        <v>Obec Tuchlovice</v>
      </c>
      <c r="I54" s="27" t="s">
        <v>31</v>
      </c>
      <c r="J54" s="30" t="str">
        <f>E21</f>
        <v>PFProjekt s.r.o.</v>
      </c>
      <c r="L54" s="32"/>
    </row>
    <row r="55" spans="2:47" s="1" customFormat="1" ht="15.2" customHeight="1">
      <c r="B55" s="32"/>
      <c r="C55" s="27" t="s">
        <v>29</v>
      </c>
      <c r="F55" s="25" t="str">
        <f>IF(E18="","",E18)</f>
        <v>Vyplň údaj</v>
      </c>
      <c r="I55" s="27" t="s">
        <v>34</v>
      </c>
      <c r="J55" s="30" t="str">
        <f>E24</f>
        <v>Jaroslav Kudláček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98</v>
      </c>
      <c r="D57" s="90"/>
      <c r="E57" s="90"/>
      <c r="F57" s="90"/>
      <c r="G57" s="90"/>
      <c r="H57" s="90"/>
      <c r="I57" s="90"/>
      <c r="J57" s="97" t="s">
        <v>99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70</v>
      </c>
      <c r="J59" s="63">
        <f>J91</f>
        <v>0</v>
      </c>
      <c r="L59" s="32"/>
      <c r="AU59" s="17" t="s">
        <v>100</v>
      </c>
    </row>
    <row r="60" spans="2:47" s="8" customFormat="1" ht="24.95" customHeight="1">
      <c r="B60" s="99"/>
      <c r="D60" s="100" t="s">
        <v>101</v>
      </c>
      <c r="E60" s="101"/>
      <c r="F60" s="101"/>
      <c r="G60" s="101"/>
      <c r="H60" s="101"/>
      <c r="I60" s="101"/>
      <c r="J60" s="102">
        <f>J92</f>
        <v>0</v>
      </c>
      <c r="L60" s="99"/>
    </row>
    <row r="61" spans="2:47" s="9" customFormat="1" ht="19.899999999999999" customHeight="1">
      <c r="B61" s="103"/>
      <c r="D61" s="104" t="s">
        <v>102</v>
      </c>
      <c r="E61" s="105"/>
      <c r="F61" s="105"/>
      <c r="G61" s="105"/>
      <c r="H61" s="105"/>
      <c r="I61" s="105"/>
      <c r="J61" s="106">
        <f>J93</f>
        <v>0</v>
      </c>
      <c r="L61" s="103"/>
    </row>
    <row r="62" spans="2:47" s="9" customFormat="1" ht="19.899999999999999" customHeight="1">
      <c r="B62" s="103"/>
      <c r="D62" s="104" t="s">
        <v>815</v>
      </c>
      <c r="E62" s="105"/>
      <c r="F62" s="105"/>
      <c r="G62" s="105"/>
      <c r="H62" s="105"/>
      <c r="I62" s="105"/>
      <c r="J62" s="106">
        <f>J153</f>
        <v>0</v>
      </c>
      <c r="L62" s="103"/>
    </row>
    <row r="63" spans="2:47" s="9" customFormat="1" ht="19.899999999999999" customHeight="1">
      <c r="B63" s="103"/>
      <c r="D63" s="104" t="s">
        <v>816</v>
      </c>
      <c r="E63" s="105"/>
      <c r="F63" s="105"/>
      <c r="G63" s="105"/>
      <c r="H63" s="105"/>
      <c r="I63" s="105"/>
      <c r="J63" s="106">
        <f>J164</f>
        <v>0</v>
      </c>
      <c r="L63" s="103"/>
    </row>
    <row r="64" spans="2:47" s="9" customFormat="1" ht="19.899999999999999" customHeight="1">
      <c r="B64" s="103"/>
      <c r="D64" s="104" t="s">
        <v>106</v>
      </c>
      <c r="E64" s="105"/>
      <c r="F64" s="105"/>
      <c r="G64" s="105"/>
      <c r="H64" s="105"/>
      <c r="I64" s="105"/>
      <c r="J64" s="106">
        <f>J265</f>
        <v>0</v>
      </c>
      <c r="L64" s="103"/>
    </row>
    <row r="65" spans="2:12" s="9" customFormat="1" ht="19.899999999999999" customHeight="1">
      <c r="B65" s="103"/>
      <c r="D65" s="104" t="s">
        <v>107</v>
      </c>
      <c r="E65" s="105"/>
      <c r="F65" s="105"/>
      <c r="G65" s="105"/>
      <c r="H65" s="105"/>
      <c r="I65" s="105"/>
      <c r="J65" s="106">
        <f>J276</f>
        <v>0</v>
      </c>
      <c r="L65" s="103"/>
    </row>
    <row r="66" spans="2:12" s="9" customFormat="1" ht="19.899999999999999" customHeight="1">
      <c r="B66" s="103"/>
      <c r="D66" s="104" t="s">
        <v>108</v>
      </c>
      <c r="E66" s="105"/>
      <c r="F66" s="105"/>
      <c r="G66" s="105"/>
      <c r="H66" s="105"/>
      <c r="I66" s="105"/>
      <c r="J66" s="106">
        <f>J288</f>
        <v>0</v>
      </c>
      <c r="L66" s="103"/>
    </row>
    <row r="67" spans="2:12" s="8" customFormat="1" ht="24.95" customHeight="1">
      <c r="B67" s="99"/>
      <c r="D67" s="100" t="s">
        <v>109</v>
      </c>
      <c r="E67" s="101"/>
      <c r="F67" s="101"/>
      <c r="G67" s="101"/>
      <c r="H67" s="101"/>
      <c r="I67" s="101"/>
      <c r="J67" s="102">
        <f>J291</f>
        <v>0</v>
      </c>
      <c r="L67" s="99"/>
    </row>
    <row r="68" spans="2:12" s="9" customFormat="1" ht="19.899999999999999" customHeight="1">
      <c r="B68" s="103"/>
      <c r="D68" s="104" t="s">
        <v>817</v>
      </c>
      <c r="E68" s="105"/>
      <c r="F68" s="105"/>
      <c r="G68" s="105"/>
      <c r="H68" s="105"/>
      <c r="I68" s="105"/>
      <c r="J68" s="106">
        <f>J292</f>
        <v>0</v>
      </c>
      <c r="L68" s="103"/>
    </row>
    <row r="69" spans="2:12" s="8" customFormat="1" ht="24.95" customHeight="1">
      <c r="B69" s="99"/>
      <c r="D69" s="100" t="s">
        <v>112</v>
      </c>
      <c r="E69" s="101"/>
      <c r="F69" s="101"/>
      <c r="G69" s="101"/>
      <c r="H69" s="101"/>
      <c r="I69" s="101"/>
      <c r="J69" s="102">
        <f>J297</f>
        <v>0</v>
      </c>
      <c r="L69" s="99"/>
    </row>
    <row r="70" spans="2:12" s="9" customFormat="1" ht="19.899999999999999" customHeight="1">
      <c r="B70" s="103"/>
      <c r="D70" s="104" t="s">
        <v>113</v>
      </c>
      <c r="E70" s="105"/>
      <c r="F70" s="105"/>
      <c r="G70" s="105"/>
      <c r="H70" s="105"/>
      <c r="I70" s="105"/>
      <c r="J70" s="106">
        <f>J298</f>
        <v>0</v>
      </c>
      <c r="L70" s="103"/>
    </row>
    <row r="71" spans="2:12" s="9" customFormat="1" ht="19.899999999999999" customHeight="1">
      <c r="B71" s="103"/>
      <c r="D71" s="104" t="s">
        <v>114</v>
      </c>
      <c r="E71" s="105"/>
      <c r="F71" s="105"/>
      <c r="G71" s="105"/>
      <c r="H71" s="105"/>
      <c r="I71" s="105"/>
      <c r="J71" s="106">
        <f>J304</f>
        <v>0</v>
      </c>
      <c r="L71" s="103"/>
    </row>
    <row r="72" spans="2:12" s="1" customFormat="1" ht="21.85" customHeight="1">
      <c r="B72" s="32"/>
      <c r="L72" s="32"/>
    </row>
    <row r="73" spans="2:12" s="1" customFormat="1" ht="6.95" customHeight="1"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32"/>
    </row>
    <row r="77" spans="2:12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2"/>
    </row>
    <row r="78" spans="2:12" s="1" customFormat="1" ht="24.95" customHeight="1">
      <c r="B78" s="32"/>
      <c r="C78" s="21" t="s">
        <v>116</v>
      </c>
      <c r="L78" s="32"/>
    </row>
    <row r="79" spans="2:12" s="1" customFormat="1" ht="6.95" customHeight="1">
      <c r="B79" s="32"/>
      <c r="L79" s="32"/>
    </row>
    <row r="80" spans="2:12" s="1" customFormat="1" ht="12" customHeight="1">
      <c r="B80" s="32"/>
      <c r="C80" s="27" t="s">
        <v>16</v>
      </c>
      <c r="L80" s="32"/>
    </row>
    <row r="81" spans="2:65" s="1" customFormat="1" ht="16.5" customHeight="1">
      <c r="B81" s="32"/>
      <c r="E81" s="303" t="str">
        <f>E7</f>
        <v>Tuchlovice, oprava MK v ulici Za Starou poštou</v>
      </c>
      <c r="F81" s="304"/>
      <c r="G81" s="304"/>
      <c r="H81" s="304"/>
      <c r="L81" s="32"/>
    </row>
    <row r="82" spans="2:65" s="1" customFormat="1" ht="12" customHeight="1">
      <c r="B82" s="32"/>
      <c r="C82" s="27" t="s">
        <v>93</v>
      </c>
      <c r="L82" s="32"/>
    </row>
    <row r="83" spans="2:65" s="1" customFormat="1" ht="16.5" customHeight="1">
      <c r="B83" s="32"/>
      <c r="E83" s="266" t="str">
        <f>E9</f>
        <v>SO 301 - Kanalizace a odvodnění</v>
      </c>
      <c r="F83" s="305"/>
      <c r="G83" s="305"/>
      <c r="H83" s="305"/>
      <c r="L83" s="32"/>
    </row>
    <row r="84" spans="2:65" s="1" customFormat="1" ht="6.95" customHeight="1">
      <c r="B84" s="32"/>
      <c r="L84" s="32"/>
    </row>
    <row r="85" spans="2:65" s="1" customFormat="1" ht="12" customHeight="1">
      <c r="B85" s="32"/>
      <c r="C85" s="27" t="s">
        <v>21</v>
      </c>
      <c r="F85" s="25" t="str">
        <f>F12</f>
        <v>obec Tuchlovice</v>
      </c>
      <c r="I85" s="27" t="s">
        <v>23</v>
      </c>
      <c r="J85" s="49" t="str">
        <f>IF(J12="","",J12)</f>
        <v>12. 11. 2025</v>
      </c>
      <c r="L85" s="32"/>
    </row>
    <row r="86" spans="2:65" s="1" customFormat="1" ht="6.95" customHeight="1">
      <c r="B86" s="32"/>
      <c r="L86" s="32"/>
    </row>
    <row r="87" spans="2:65" s="1" customFormat="1" ht="15.2" customHeight="1">
      <c r="B87" s="32"/>
      <c r="C87" s="27" t="s">
        <v>25</v>
      </c>
      <c r="F87" s="25" t="str">
        <f>E15</f>
        <v>Obec Tuchlovice</v>
      </c>
      <c r="I87" s="27" t="s">
        <v>31</v>
      </c>
      <c r="J87" s="30" t="str">
        <f>E21</f>
        <v>PFProjekt s.r.o.</v>
      </c>
      <c r="L87" s="32"/>
    </row>
    <row r="88" spans="2:65" s="1" customFormat="1" ht="15.2" customHeight="1">
      <c r="B88" s="32"/>
      <c r="C88" s="27" t="s">
        <v>29</v>
      </c>
      <c r="F88" s="25" t="str">
        <f>IF(E18="","",E18)</f>
        <v>Vyplň údaj</v>
      </c>
      <c r="I88" s="27" t="s">
        <v>34</v>
      </c>
      <c r="J88" s="30" t="str">
        <f>E24</f>
        <v>Jaroslav Kudláček</v>
      </c>
      <c r="L88" s="32"/>
    </row>
    <row r="89" spans="2:65" s="1" customFormat="1" ht="10.35" customHeight="1">
      <c r="B89" s="32"/>
      <c r="L89" s="32"/>
    </row>
    <row r="90" spans="2:65" s="10" customFormat="1" ht="29.25" customHeight="1">
      <c r="B90" s="107"/>
      <c r="C90" s="108" t="s">
        <v>117</v>
      </c>
      <c r="D90" s="109" t="s">
        <v>57</v>
      </c>
      <c r="E90" s="109" t="s">
        <v>53</v>
      </c>
      <c r="F90" s="109" t="s">
        <v>54</v>
      </c>
      <c r="G90" s="109" t="s">
        <v>118</v>
      </c>
      <c r="H90" s="109" t="s">
        <v>119</v>
      </c>
      <c r="I90" s="109" t="s">
        <v>120</v>
      </c>
      <c r="J90" s="109" t="s">
        <v>99</v>
      </c>
      <c r="K90" s="110" t="s">
        <v>121</v>
      </c>
      <c r="L90" s="107"/>
      <c r="M90" s="56" t="s">
        <v>19</v>
      </c>
      <c r="N90" s="57" t="s">
        <v>42</v>
      </c>
      <c r="O90" s="57" t="s">
        <v>122</v>
      </c>
      <c r="P90" s="57" t="s">
        <v>123</v>
      </c>
      <c r="Q90" s="57" t="s">
        <v>124</v>
      </c>
      <c r="R90" s="57" t="s">
        <v>125</v>
      </c>
      <c r="S90" s="57" t="s">
        <v>126</v>
      </c>
      <c r="T90" s="58" t="s">
        <v>127</v>
      </c>
    </row>
    <row r="91" spans="2:65" s="1" customFormat="1" ht="22.8" customHeight="1">
      <c r="B91" s="32"/>
      <c r="C91" s="61" t="s">
        <v>128</v>
      </c>
      <c r="J91" s="111">
        <f>BK91</f>
        <v>0</v>
      </c>
      <c r="L91" s="32"/>
      <c r="M91" s="59"/>
      <c r="N91" s="50"/>
      <c r="O91" s="50"/>
      <c r="P91" s="112">
        <f>P92+P291+P297</f>
        <v>0</v>
      </c>
      <c r="Q91" s="50"/>
      <c r="R91" s="112">
        <f>R92+R291+R297</f>
        <v>880.51245859000005</v>
      </c>
      <c r="S91" s="50"/>
      <c r="T91" s="113">
        <f>T92+T291+T297</f>
        <v>193.89999999999998</v>
      </c>
      <c r="AT91" s="17" t="s">
        <v>71</v>
      </c>
      <c r="AU91" s="17" t="s">
        <v>100</v>
      </c>
      <c r="BK91" s="114">
        <f>BK92+BK291+BK297</f>
        <v>0</v>
      </c>
    </row>
    <row r="92" spans="2:65" s="11" customFormat="1" ht="25.9" customHeight="1">
      <c r="B92" s="115"/>
      <c r="D92" s="116" t="s">
        <v>71</v>
      </c>
      <c r="E92" s="117" t="s">
        <v>129</v>
      </c>
      <c r="F92" s="117" t="s">
        <v>130</v>
      </c>
      <c r="I92" s="118"/>
      <c r="J92" s="119">
        <f>BK92</f>
        <v>0</v>
      </c>
      <c r="L92" s="115"/>
      <c r="M92" s="120"/>
      <c r="P92" s="121">
        <f>P93+P153+P164+P265+P276+P288</f>
        <v>0</v>
      </c>
      <c r="R92" s="121">
        <f>R93+R153+R164+R265+R276+R288</f>
        <v>880.50045859000011</v>
      </c>
      <c r="T92" s="122">
        <f>T93+T153+T164+T265+T276+T288</f>
        <v>193.89999999999998</v>
      </c>
      <c r="AR92" s="116" t="s">
        <v>80</v>
      </c>
      <c r="AT92" s="123" t="s">
        <v>71</v>
      </c>
      <c r="AU92" s="123" t="s">
        <v>72</v>
      </c>
      <c r="AY92" s="116" t="s">
        <v>131</v>
      </c>
      <c r="BK92" s="124">
        <f>BK93+BK153+BK164+BK265+BK276+BK288</f>
        <v>0</v>
      </c>
    </row>
    <row r="93" spans="2:65" s="11" customFormat="1" ht="22.8" customHeight="1">
      <c r="B93" s="115"/>
      <c r="D93" s="116" t="s">
        <v>71</v>
      </c>
      <c r="E93" s="125" t="s">
        <v>80</v>
      </c>
      <c r="F93" s="125" t="s">
        <v>132</v>
      </c>
      <c r="I93" s="118"/>
      <c r="J93" s="126">
        <f>BK93</f>
        <v>0</v>
      </c>
      <c r="L93" s="115"/>
      <c r="M93" s="120"/>
      <c r="P93" s="121">
        <f>SUM(P94:P152)</f>
        <v>0</v>
      </c>
      <c r="R93" s="121">
        <f>SUM(R94:R152)</f>
        <v>646.22426424000002</v>
      </c>
      <c r="T93" s="122">
        <f>SUM(T94:T152)</f>
        <v>0</v>
      </c>
      <c r="AR93" s="116" t="s">
        <v>80</v>
      </c>
      <c r="AT93" s="123" t="s">
        <v>71</v>
      </c>
      <c r="AU93" s="123" t="s">
        <v>80</v>
      </c>
      <c r="AY93" s="116" t="s">
        <v>131</v>
      </c>
      <c r="BK93" s="124">
        <f>SUM(BK94:BK152)</f>
        <v>0</v>
      </c>
    </row>
    <row r="94" spans="2:65" s="1" customFormat="1" ht="24.2" customHeight="1">
      <c r="B94" s="32"/>
      <c r="C94" s="127" t="s">
        <v>80</v>
      </c>
      <c r="D94" s="127" t="s">
        <v>133</v>
      </c>
      <c r="E94" s="128" t="s">
        <v>818</v>
      </c>
      <c r="F94" s="129" t="s">
        <v>819</v>
      </c>
      <c r="G94" s="130" t="s">
        <v>204</v>
      </c>
      <c r="H94" s="131">
        <v>131.625</v>
      </c>
      <c r="I94" s="132"/>
      <c r="J94" s="133">
        <f>ROUND(I94*H94,2)</f>
        <v>0</v>
      </c>
      <c r="K94" s="129" t="s">
        <v>137</v>
      </c>
      <c r="L94" s="32"/>
      <c r="M94" s="134" t="s">
        <v>19</v>
      </c>
      <c r="N94" s="135" t="s">
        <v>43</v>
      </c>
      <c r="P94" s="136">
        <f>O94*H94</f>
        <v>0</v>
      </c>
      <c r="Q94" s="136">
        <v>0</v>
      </c>
      <c r="R94" s="136">
        <f>Q94*H94</f>
        <v>0</v>
      </c>
      <c r="S94" s="136">
        <v>0</v>
      </c>
      <c r="T94" s="137">
        <f>S94*H94</f>
        <v>0</v>
      </c>
      <c r="AR94" s="138" t="s">
        <v>138</v>
      </c>
      <c r="AT94" s="138" t="s">
        <v>133</v>
      </c>
      <c r="AU94" s="138" t="s">
        <v>82</v>
      </c>
      <c r="AY94" s="17" t="s">
        <v>131</v>
      </c>
      <c r="BE94" s="139">
        <f>IF(N94="základní",J94,0)</f>
        <v>0</v>
      </c>
      <c r="BF94" s="139">
        <f>IF(N94="snížená",J94,0)</f>
        <v>0</v>
      </c>
      <c r="BG94" s="139">
        <f>IF(N94="zákl. přenesená",J94,0)</f>
        <v>0</v>
      </c>
      <c r="BH94" s="139">
        <f>IF(N94="sníž. přenesená",J94,0)</f>
        <v>0</v>
      </c>
      <c r="BI94" s="139">
        <f>IF(N94="nulová",J94,0)</f>
        <v>0</v>
      </c>
      <c r="BJ94" s="17" t="s">
        <v>80</v>
      </c>
      <c r="BK94" s="139">
        <f>ROUND(I94*H94,2)</f>
        <v>0</v>
      </c>
      <c r="BL94" s="17" t="s">
        <v>138</v>
      </c>
      <c r="BM94" s="138" t="s">
        <v>820</v>
      </c>
    </row>
    <row r="95" spans="2:65" s="1" customFormat="1" ht="10.15">
      <c r="B95" s="32"/>
      <c r="D95" s="140" t="s">
        <v>140</v>
      </c>
      <c r="F95" s="141" t="s">
        <v>821</v>
      </c>
      <c r="I95" s="142"/>
      <c r="L95" s="32"/>
      <c r="M95" s="143"/>
      <c r="T95" s="53"/>
      <c r="AT95" s="17" t="s">
        <v>140</v>
      </c>
      <c r="AU95" s="17" t="s">
        <v>82</v>
      </c>
    </row>
    <row r="96" spans="2:65" s="12" customFormat="1" ht="10.15">
      <c r="B96" s="144"/>
      <c r="D96" s="145" t="s">
        <v>142</v>
      </c>
      <c r="E96" s="146" t="s">
        <v>19</v>
      </c>
      <c r="F96" s="147" t="s">
        <v>822</v>
      </c>
      <c r="H96" s="146" t="s">
        <v>19</v>
      </c>
      <c r="I96" s="148"/>
      <c r="L96" s="144"/>
      <c r="M96" s="149"/>
      <c r="T96" s="150"/>
      <c r="AT96" s="146" t="s">
        <v>142</v>
      </c>
      <c r="AU96" s="146" t="s">
        <v>82</v>
      </c>
      <c r="AV96" s="12" t="s">
        <v>80</v>
      </c>
      <c r="AW96" s="12" t="s">
        <v>33</v>
      </c>
      <c r="AX96" s="12" t="s">
        <v>72</v>
      </c>
      <c r="AY96" s="146" t="s">
        <v>131</v>
      </c>
    </row>
    <row r="97" spans="2:65" s="13" customFormat="1" ht="10.15">
      <c r="B97" s="151"/>
      <c r="D97" s="145" t="s">
        <v>142</v>
      </c>
      <c r="E97" s="152" t="s">
        <v>19</v>
      </c>
      <c r="F97" s="153" t="s">
        <v>823</v>
      </c>
      <c r="H97" s="154">
        <v>94.5</v>
      </c>
      <c r="I97" s="155"/>
      <c r="L97" s="151"/>
      <c r="M97" s="156"/>
      <c r="T97" s="157"/>
      <c r="AT97" s="152" t="s">
        <v>142</v>
      </c>
      <c r="AU97" s="152" t="s">
        <v>82</v>
      </c>
      <c r="AV97" s="13" t="s">
        <v>82</v>
      </c>
      <c r="AW97" s="13" t="s">
        <v>33</v>
      </c>
      <c r="AX97" s="13" t="s">
        <v>72</v>
      </c>
      <c r="AY97" s="152" t="s">
        <v>131</v>
      </c>
    </row>
    <row r="98" spans="2:65" s="13" customFormat="1" ht="10.15">
      <c r="B98" s="151"/>
      <c r="D98" s="145" t="s">
        <v>142</v>
      </c>
      <c r="E98" s="152" t="s">
        <v>19</v>
      </c>
      <c r="F98" s="153" t="s">
        <v>824</v>
      </c>
      <c r="H98" s="154">
        <v>37.125</v>
      </c>
      <c r="I98" s="155"/>
      <c r="L98" s="151"/>
      <c r="M98" s="156"/>
      <c r="T98" s="157"/>
      <c r="AT98" s="152" t="s">
        <v>142</v>
      </c>
      <c r="AU98" s="152" t="s">
        <v>82</v>
      </c>
      <c r="AV98" s="13" t="s">
        <v>82</v>
      </c>
      <c r="AW98" s="13" t="s">
        <v>33</v>
      </c>
      <c r="AX98" s="13" t="s">
        <v>72</v>
      </c>
      <c r="AY98" s="152" t="s">
        <v>131</v>
      </c>
    </row>
    <row r="99" spans="2:65" s="14" customFormat="1" ht="10.15">
      <c r="B99" s="158"/>
      <c r="D99" s="145" t="s">
        <v>142</v>
      </c>
      <c r="E99" s="159" t="s">
        <v>19</v>
      </c>
      <c r="F99" s="160" t="s">
        <v>211</v>
      </c>
      <c r="H99" s="161">
        <v>131.625</v>
      </c>
      <c r="I99" s="162"/>
      <c r="L99" s="158"/>
      <c r="M99" s="163"/>
      <c r="T99" s="164"/>
      <c r="AT99" s="159" t="s">
        <v>142</v>
      </c>
      <c r="AU99" s="159" t="s">
        <v>82</v>
      </c>
      <c r="AV99" s="14" t="s">
        <v>138</v>
      </c>
      <c r="AW99" s="14" t="s">
        <v>33</v>
      </c>
      <c r="AX99" s="14" t="s">
        <v>80</v>
      </c>
      <c r="AY99" s="159" t="s">
        <v>131</v>
      </c>
    </row>
    <row r="100" spans="2:65" s="1" customFormat="1" ht="24.2" customHeight="1">
      <c r="B100" s="32"/>
      <c r="C100" s="127" t="s">
        <v>82</v>
      </c>
      <c r="D100" s="127" t="s">
        <v>133</v>
      </c>
      <c r="E100" s="128" t="s">
        <v>825</v>
      </c>
      <c r="F100" s="129" t="s">
        <v>826</v>
      </c>
      <c r="G100" s="130" t="s">
        <v>204</v>
      </c>
      <c r="H100" s="131">
        <v>114.09099999999999</v>
      </c>
      <c r="I100" s="132"/>
      <c r="J100" s="133">
        <f>ROUND(I100*H100,2)</f>
        <v>0</v>
      </c>
      <c r="K100" s="129" t="s">
        <v>137</v>
      </c>
      <c r="L100" s="32"/>
      <c r="M100" s="134" t="s">
        <v>19</v>
      </c>
      <c r="N100" s="135" t="s">
        <v>43</v>
      </c>
      <c r="P100" s="136">
        <f>O100*H100</f>
        <v>0</v>
      </c>
      <c r="Q100" s="136">
        <v>0</v>
      </c>
      <c r="R100" s="136">
        <f>Q100*H100</f>
        <v>0</v>
      </c>
      <c r="S100" s="136">
        <v>0</v>
      </c>
      <c r="T100" s="137">
        <f>S100*H100</f>
        <v>0</v>
      </c>
      <c r="AR100" s="138" t="s">
        <v>138</v>
      </c>
      <c r="AT100" s="138" t="s">
        <v>133</v>
      </c>
      <c r="AU100" s="138" t="s">
        <v>82</v>
      </c>
      <c r="AY100" s="17" t="s">
        <v>131</v>
      </c>
      <c r="BE100" s="139">
        <f>IF(N100="základní",J100,0)</f>
        <v>0</v>
      </c>
      <c r="BF100" s="139">
        <f>IF(N100="snížená",J100,0)</f>
        <v>0</v>
      </c>
      <c r="BG100" s="139">
        <f>IF(N100="zákl. přenesená",J100,0)</f>
        <v>0</v>
      </c>
      <c r="BH100" s="139">
        <f>IF(N100="sníž. přenesená",J100,0)</f>
        <v>0</v>
      </c>
      <c r="BI100" s="139">
        <f>IF(N100="nulová",J100,0)</f>
        <v>0</v>
      </c>
      <c r="BJ100" s="17" t="s">
        <v>80</v>
      </c>
      <c r="BK100" s="139">
        <f>ROUND(I100*H100,2)</f>
        <v>0</v>
      </c>
      <c r="BL100" s="17" t="s">
        <v>138</v>
      </c>
      <c r="BM100" s="138" t="s">
        <v>827</v>
      </c>
    </row>
    <row r="101" spans="2:65" s="1" customFormat="1" ht="10.15">
      <c r="B101" s="32"/>
      <c r="D101" s="140" t="s">
        <v>140</v>
      </c>
      <c r="F101" s="141" t="s">
        <v>828</v>
      </c>
      <c r="I101" s="142"/>
      <c r="L101" s="32"/>
      <c r="M101" s="143"/>
      <c r="T101" s="53"/>
      <c r="AT101" s="17" t="s">
        <v>140</v>
      </c>
      <c r="AU101" s="17" t="s">
        <v>82</v>
      </c>
    </row>
    <row r="102" spans="2:65" s="12" customFormat="1" ht="10.15">
      <c r="B102" s="144"/>
      <c r="D102" s="145" t="s">
        <v>142</v>
      </c>
      <c r="E102" s="146" t="s">
        <v>19</v>
      </c>
      <c r="F102" s="147" t="s">
        <v>829</v>
      </c>
      <c r="H102" s="146" t="s">
        <v>19</v>
      </c>
      <c r="I102" s="148"/>
      <c r="L102" s="144"/>
      <c r="M102" s="149"/>
      <c r="T102" s="150"/>
      <c r="AT102" s="146" t="s">
        <v>142</v>
      </c>
      <c r="AU102" s="146" t="s">
        <v>82</v>
      </c>
      <c r="AV102" s="12" t="s">
        <v>80</v>
      </c>
      <c r="AW102" s="12" t="s">
        <v>33</v>
      </c>
      <c r="AX102" s="12" t="s">
        <v>72</v>
      </c>
      <c r="AY102" s="146" t="s">
        <v>131</v>
      </c>
    </row>
    <row r="103" spans="2:65" s="13" customFormat="1" ht="10.15">
      <c r="B103" s="151"/>
      <c r="D103" s="145" t="s">
        <v>142</v>
      </c>
      <c r="E103" s="152" t="s">
        <v>19</v>
      </c>
      <c r="F103" s="153" t="s">
        <v>830</v>
      </c>
      <c r="H103" s="154">
        <v>114.09099999999999</v>
      </c>
      <c r="I103" s="155"/>
      <c r="L103" s="151"/>
      <c r="M103" s="156"/>
      <c r="T103" s="157"/>
      <c r="AT103" s="152" t="s">
        <v>142</v>
      </c>
      <c r="AU103" s="152" t="s">
        <v>82</v>
      </c>
      <c r="AV103" s="13" t="s">
        <v>82</v>
      </c>
      <c r="AW103" s="13" t="s">
        <v>33</v>
      </c>
      <c r="AX103" s="13" t="s">
        <v>80</v>
      </c>
      <c r="AY103" s="152" t="s">
        <v>131</v>
      </c>
    </row>
    <row r="104" spans="2:65" s="1" customFormat="1" ht="24.2" customHeight="1">
      <c r="B104" s="32"/>
      <c r="C104" s="127" t="s">
        <v>149</v>
      </c>
      <c r="D104" s="127" t="s">
        <v>133</v>
      </c>
      <c r="E104" s="128" t="s">
        <v>831</v>
      </c>
      <c r="F104" s="129" t="s">
        <v>832</v>
      </c>
      <c r="G104" s="130" t="s">
        <v>204</v>
      </c>
      <c r="H104" s="131">
        <v>735.2</v>
      </c>
      <c r="I104" s="132"/>
      <c r="J104" s="133">
        <f>ROUND(I104*H104,2)</f>
        <v>0</v>
      </c>
      <c r="K104" s="129" t="s">
        <v>137</v>
      </c>
      <c r="L104" s="32"/>
      <c r="M104" s="134" t="s">
        <v>19</v>
      </c>
      <c r="N104" s="135" t="s">
        <v>43</v>
      </c>
      <c r="P104" s="136">
        <f>O104*H104</f>
        <v>0</v>
      </c>
      <c r="Q104" s="136">
        <v>0</v>
      </c>
      <c r="R104" s="136">
        <f>Q104*H104</f>
        <v>0</v>
      </c>
      <c r="S104" s="136">
        <v>0</v>
      </c>
      <c r="T104" s="137">
        <f>S104*H104</f>
        <v>0</v>
      </c>
      <c r="AR104" s="138" t="s">
        <v>138</v>
      </c>
      <c r="AT104" s="138" t="s">
        <v>133</v>
      </c>
      <c r="AU104" s="138" t="s">
        <v>82</v>
      </c>
      <c r="AY104" s="17" t="s">
        <v>131</v>
      </c>
      <c r="BE104" s="139">
        <f>IF(N104="základní",J104,0)</f>
        <v>0</v>
      </c>
      <c r="BF104" s="139">
        <f>IF(N104="snížená",J104,0)</f>
        <v>0</v>
      </c>
      <c r="BG104" s="139">
        <f>IF(N104="zákl. přenesená",J104,0)</f>
        <v>0</v>
      </c>
      <c r="BH104" s="139">
        <f>IF(N104="sníž. přenesená",J104,0)</f>
        <v>0</v>
      </c>
      <c r="BI104" s="139">
        <f>IF(N104="nulová",J104,0)</f>
        <v>0</v>
      </c>
      <c r="BJ104" s="17" t="s">
        <v>80</v>
      </c>
      <c r="BK104" s="139">
        <f>ROUND(I104*H104,2)</f>
        <v>0</v>
      </c>
      <c r="BL104" s="17" t="s">
        <v>138</v>
      </c>
      <c r="BM104" s="138" t="s">
        <v>833</v>
      </c>
    </row>
    <row r="105" spans="2:65" s="1" customFormat="1" ht="10.15">
      <c r="B105" s="32"/>
      <c r="D105" s="140" t="s">
        <v>140</v>
      </c>
      <c r="F105" s="141" t="s">
        <v>834</v>
      </c>
      <c r="I105" s="142"/>
      <c r="L105" s="32"/>
      <c r="M105" s="143"/>
      <c r="T105" s="53"/>
      <c r="AT105" s="17" t="s">
        <v>140</v>
      </c>
      <c r="AU105" s="17" t="s">
        <v>82</v>
      </c>
    </row>
    <row r="106" spans="2:65" s="12" customFormat="1" ht="10.15">
      <c r="B106" s="144"/>
      <c r="D106" s="145" t="s">
        <v>142</v>
      </c>
      <c r="E106" s="146" t="s">
        <v>19</v>
      </c>
      <c r="F106" s="147" t="s">
        <v>835</v>
      </c>
      <c r="H106" s="146" t="s">
        <v>19</v>
      </c>
      <c r="I106" s="148"/>
      <c r="L106" s="144"/>
      <c r="M106" s="149"/>
      <c r="T106" s="150"/>
      <c r="AT106" s="146" t="s">
        <v>142</v>
      </c>
      <c r="AU106" s="146" t="s">
        <v>82</v>
      </c>
      <c r="AV106" s="12" t="s">
        <v>80</v>
      </c>
      <c r="AW106" s="12" t="s">
        <v>33</v>
      </c>
      <c r="AX106" s="12" t="s">
        <v>72</v>
      </c>
      <c r="AY106" s="146" t="s">
        <v>131</v>
      </c>
    </row>
    <row r="107" spans="2:65" s="13" customFormat="1" ht="10.15">
      <c r="B107" s="151"/>
      <c r="D107" s="145" t="s">
        <v>142</v>
      </c>
      <c r="E107" s="152" t="s">
        <v>19</v>
      </c>
      <c r="F107" s="153" t="s">
        <v>836</v>
      </c>
      <c r="H107" s="154">
        <v>735.2</v>
      </c>
      <c r="I107" s="155"/>
      <c r="L107" s="151"/>
      <c r="M107" s="156"/>
      <c r="T107" s="157"/>
      <c r="AT107" s="152" t="s">
        <v>142</v>
      </c>
      <c r="AU107" s="152" t="s">
        <v>82</v>
      </c>
      <c r="AV107" s="13" t="s">
        <v>82</v>
      </c>
      <c r="AW107" s="13" t="s">
        <v>33</v>
      </c>
      <c r="AX107" s="13" t="s">
        <v>80</v>
      </c>
      <c r="AY107" s="152" t="s">
        <v>131</v>
      </c>
    </row>
    <row r="108" spans="2:65" s="1" customFormat="1" ht="24.2" customHeight="1">
      <c r="B108" s="32"/>
      <c r="C108" s="127" t="s">
        <v>138</v>
      </c>
      <c r="D108" s="127" t="s">
        <v>133</v>
      </c>
      <c r="E108" s="128" t="s">
        <v>837</v>
      </c>
      <c r="F108" s="129" t="s">
        <v>838</v>
      </c>
      <c r="G108" s="130" t="s">
        <v>136</v>
      </c>
      <c r="H108" s="131">
        <v>1755.6279999999999</v>
      </c>
      <c r="I108" s="132"/>
      <c r="J108" s="133">
        <f>ROUND(I108*H108,2)</f>
        <v>0</v>
      </c>
      <c r="K108" s="129" t="s">
        <v>137</v>
      </c>
      <c r="L108" s="32"/>
      <c r="M108" s="134" t="s">
        <v>19</v>
      </c>
      <c r="N108" s="135" t="s">
        <v>43</v>
      </c>
      <c r="P108" s="136">
        <f>O108*H108</f>
        <v>0</v>
      </c>
      <c r="Q108" s="136">
        <v>5.8E-4</v>
      </c>
      <c r="R108" s="136">
        <f>Q108*H108</f>
        <v>1.0182642399999999</v>
      </c>
      <c r="S108" s="136">
        <v>0</v>
      </c>
      <c r="T108" s="137">
        <f>S108*H108</f>
        <v>0</v>
      </c>
      <c r="AR108" s="138" t="s">
        <v>138</v>
      </c>
      <c r="AT108" s="138" t="s">
        <v>133</v>
      </c>
      <c r="AU108" s="138" t="s">
        <v>82</v>
      </c>
      <c r="AY108" s="17" t="s">
        <v>131</v>
      </c>
      <c r="BE108" s="139">
        <f>IF(N108="základní",J108,0)</f>
        <v>0</v>
      </c>
      <c r="BF108" s="139">
        <f>IF(N108="snížená",J108,0)</f>
        <v>0</v>
      </c>
      <c r="BG108" s="139">
        <f>IF(N108="zákl. přenesená",J108,0)</f>
        <v>0</v>
      </c>
      <c r="BH108" s="139">
        <f>IF(N108="sníž. přenesená",J108,0)</f>
        <v>0</v>
      </c>
      <c r="BI108" s="139">
        <f>IF(N108="nulová",J108,0)</f>
        <v>0</v>
      </c>
      <c r="BJ108" s="17" t="s">
        <v>80</v>
      </c>
      <c r="BK108" s="139">
        <f>ROUND(I108*H108,2)</f>
        <v>0</v>
      </c>
      <c r="BL108" s="17" t="s">
        <v>138</v>
      </c>
      <c r="BM108" s="138" t="s">
        <v>839</v>
      </c>
    </row>
    <row r="109" spans="2:65" s="1" customFormat="1" ht="10.15">
      <c r="B109" s="32"/>
      <c r="D109" s="140" t="s">
        <v>140</v>
      </c>
      <c r="F109" s="141" t="s">
        <v>840</v>
      </c>
      <c r="I109" s="142"/>
      <c r="L109" s="32"/>
      <c r="M109" s="143"/>
      <c r="T109" s="53"/>
      <c r="AT109" s="17" t="s">
        <v>140</v>
      </c>
      <c r="AU109" s="17" t="s">
        <v>82</v>
      </c>
    </row>
    <row r="110" spans="2:65" s="12" customFormat="1" ht="10.15">
      <c r="B110" s="144"/>
      <c r="D110" s="145" t="s">
        <v>142</v>
      </c>
      <c r="E110" s="146" t="s">
        <v>19</v>
      </c>
      <c r="F110" s="147" t="s">
        <v>835</v>
      </c>
      <c r="H110" s="146" t="s">
        <v>19</v>
      </c>
      <c r="I110" s="148"/>
      <c r="L110" s="144"/>
      <c r="M110" s="149"/>
      <c r="T110" s="150"/>
      <c r="AT110" s="146" t="s">
        <v>142</v>
      </c>
      <c r="AU110" s="146" t="s">
        <v>82</v>
      </c>
      <c r="AV110" s="12" t="s">
        <v>80</v>
      </c>
      <c r="AW110" s="12" t="s">
        <v>33</v>
      </c>
      <c r="AX110" s="12" t="s">
        <v>72</v>
      </c>
      <c r="AY110" s="146" t="s">
        <v>131</v>
      </c>
    </row>
    <row r="111" spans="2:65" s="13" customFormat="1" ht="10.15">
      <c r="B111" s="151"/>
      <c r="D111" s="145" t="s">
        <v>142</v>
      </c>
      <c r="E111" s="152" t="s">
        <v>19</v>
      </c>
      <c r="F111" s="153" t="s">
        <v>841</v>
      </c>
      <c r="H111" s="154">
        <v>1470.4</v>
      </c>
      <c r="I111" s="155"/>
      <c r="L111" s="151"/>
      <c r="M111" s="156"/>
      <c r="T111" s="157"/>
      <c r="AT111" s="152" t="s">
        <v>142</v>
      </c>
      <c r="AU111" s="152" t="s">
        <v>82</v>
      </c>
      <c r="AV111" s="13" t="s">
        <v>82</v>
      </c>
      <c r="AW111" s="13" t="s">
        <v>33</v>
      </c>
      <c r="AX111" s="13" t="s">
        <v>72</v>
      </c>
      <c r="AY111" s="152" t="s">
        <v>131</v>
      </c>
    </row>
    <row r="112" spans="2:65" s="12" customFormat="1" ht="10.15">
      <c r="B112" s="144"/>
      <c r="D112" s="145" t="s">
        <v>142</v>
      </c>
      <c r="E112" s="146" t="s">
        <v>19</v>
      </c>
      <c r="F112" s="147" t="s">
        <v>829</v>
      </c>
      <c r="H112" s="146" t="s">
        <v>19</v>
      </c>
      <c r="I112" s="148"/>
      <c r="L112" s="144"/>
      <c r="M112" s="149"/>
      <c r="T112" s="150"/>
      <c r="AT112" s="146" t="s">
        <v>142</v>
      </c>
      <c r="AU112" s="146" t="s">
        <v>82</v>
      </c>
      <c r="AV112" s="12" t="s">
        <v>80</v>
      </c>
      <c r="AW112" s="12" t="s">
        <v>33</v>
      </c>
      <c r="AX112" s="12" t="s">
        <v>72</v>
      </c>
      <c r="AY112" s="146" t="s">
        <v>131</v>
      </c>
    </row>
    <row r="113" spans="2:65" s="13" customFormat="1" ht="10.15">
      <c r="B113" s="151"/>
      <c r="D113" s="145" t="s">
        <v>142</v>
      </c>
      <c r="E113" s="152" t="s">
        <v>19</v>
      </c>
      <c r="F113" s="153" t="s">
        <v>842</v>
      </c>
      <c r="H113" s="154">
        <v>285.22800000000001</v>
      </c>
      <c r="I113" s="155"/>
      <c r="L113" s="151"/>
      <c r="M113" s="156"/>
      <c r="T113" s="157"/>
      <c r="AT113" s="152" t="s">
        <v>142</v>
      </c>
      <c r="AU113" s="152" t="s">
        <v>82</v>
      </c>
      <c r="AV113" s="13" t="s">
        <v>82</v>
      </c>
      <c r="AW113" s="13" t="s">
        <v>33</v>
      </c>
      <c r="AX113" s="13" t="s">
        <v>72</v>
      </c>
      <c r="AY113" s="152" t="s">
        <v>131</v>
      </c>
    </row>
    <row r="114" spans="2:65" s="14" customFormat="1" ht="10.15">
      <c r="B114" s="158"/>
      <c r="D114" s="145" t="s">
        <v>142</v>
      </c>
      <c r="E114" s="159" t="s">
        <v>19</v>
      </c>
      <c r="F114" s="160" t="s">
        <v>211</v>
      </c>
      <c r="H114" s="161">
        <v>1755.6279999999999</v>
      </c>
      <c r="I114" s="162"/>
      <c r="L114" s="158"/>
      <c r="M114" s="163"/>
      <c r="T114" s="164"/>
      <c r="AT114" s="159" t="s">
        <v>142</v>
      </c>
      <c r="AU114" s="159" t="s">
        <v>82</v>
      </c>
      <c r="AV114" s="14" t="s">
        <v>138</v>
      </c>
      <c r="AW114" s="14" t="s">
        <v>33</v>
      </c>
      <c r="AX114" s="14" t="s">
        <v>80</v>
      </c>
      <c r="AY114" s="159" t="s">
        <v>131</v>
      </c>
    </row>
    <row r="115" spans="2:65" s="1" customFormat="1" ht="24.2" customHeight="1">
      <c r="B115" s="32"/>
      <c r="C115" s="127" t="s">
        <v>160</v>
      </c>
      <c r="D115" s="127" t="s">
        <v>133</v>
      </c>
      <c r="E115" s="128" t="s">
        <v>843</v>
      </c>
      <c r="F115" s="129" t="s">
        <v>844</v>
      </c>
      <c r="G115" s="130" t="s">
        <v>136</v>
      </c>
      <c r="H115" s="131">
        <v>1755.6279999999999</v>
      </c>
      <c r="I115" s="132"/>
      <c r="J115" s="133">
        <f>ROUND(I115*H115,2)</f>
        <v>0</v>
      </c>
      <c r="K115" s="129" t="s">
        <v>137</v>
      </c>
      <c r="L115" s="32"/>
      <c r="M115" s="134" t="s">
        <v>19</v>
      </c>
      <c r="N115" s="135" t="s">
        <v>43</v>
      </c>
      <c r="P115" s="136">
        <f>O115*H115</f>
        <v>0</v>
      </c>
      <c r="Q115" s="136">
        <v>0</v>
      </c>
      <c r="R115" s="136">
        <f>Q115*H115</f>
        <v>0</v>
      </c>
      <c r="S115" s="136">
        <v>0</v>
      </c>
      <c r="T115" s="137">
        <f>S115*H115</f>
        <v>0</v>
      </c>
      <c r="AR115" s="138" t="s">
        <v>138</v>
      </c>
      <c r="AT115" s="138" t="s">
        <v>133</v>
      </c>
      <c r="AU115" s="138" t="s">
        <v>82</v>
      </c>
      <c r="AY115" s="17" t="s">
        <v>131</v>
      </c>
      <c r="BE115" s="139">
        <f>IF(N115="základní",J115,0)</f>
        <v>0</v>
      </c>
      <c r="BF115" s="139">
        <f>IF(N115="snížená",J115,0)</f>
        <v>0</v>
      </c>
      <c r="BG115" s="139">
        <f>IF(N115="zákl. přenesená",J115,0)</f>
        <v>0</v>
      </c>
      <c r="BH115" s="139">
        <f>IF(N115="sníž. přenesená",J115,0)</f>
        <v>0</v>
      </c>
      <c r="BI115" s="139">
        <f>IF(N115="nulová",J115,0)</f>
        <v>0</v>
      </c>
      <c r="BJ115" s="17" t="s">
        <v>80</v>
      </c>
      <c r="BK115" s="139">
        <f>ROUND(I115*H115,2)</f>
        <v>0</v>
      </c>
      <c r="BL115" s="17" t="s">
        <v>138</v>
      </c>
      <c r="BM115" s="138" t="s">
        <v>845</v>
      </c>
    </row>
    <row r="116" spans="2:65" s="1" customFormat="1" ht="10.15">
      <c r="B116" s="32"/>
      <c r="D116" s="140" t="s">
        <v>140</v>
      </c>
      <c r="F116" s="141" t="s">
        <v>846</v>
      </c>
      <c r="I116" s="142"/>
      <c r="L116" s="32"/>
      <c r="M116" s="143"/>
      <c r="T116" s="53"/>
      <c r="AT116" s="17" t="s">
        <v>140</v>
      </c>
      <c r="AU116" s="17" t="s">
        <v>82</v>
      </c>
    </row>
    <row r="117" spans="2:65" s="1" customFormat="1" ht="37.799999999999997" customHeight="1">
      <c r="B117" s="32"/>
      <c r="C117" s="127" t="s">
        <v>167</v>
      </c>
      <c r="D117" s="127" t="s">
        <v>133</v>
      </c>
      <c r="E117" s="128" t="s">
        <v>234</v>
      </c>
      <c r="F117" s="129" t="s">
        <v>235</v>
      </c>
      <c r="G117" s="130" t="s">
        <v>204</v>
      </c>
      <c r="H117" s="131">
        <v>518.87599999999998</v>
      </c>
      <c r="I117" s="132"/>
      <c r="J117" s="133">
        <f>ROUND(I117*H117,2)</f>
        <v>0</v>
      </c>
      <c r="K117" s="129" t="s">
        <v>137</v>
      </c>
      <c r="L117" s="32"/>
      <c r="M117" s="134" t="s">
        <v>19</v>
      </c>
      <c r="N117" s="135" t="s">
        <v>43</v>
      </c>
      <c r="P117" s="136">
        <f>O117*H117</f>
        <v>0</v>
      </c>
      <c r="Q117" s="136">
        <v>0</v>
      </c>
      <c r="R117" s="136">
        <f>Q117*H117</f>
        <v>0</v>
      </c>
      <c r="S117" s="136">
        <v>0</v>
      </c>
      <c r="T117" s="137">
        <f>S117*H117</f>
        <v>0</v>
      </c>
      <c r="AR117" s="138" t="s">
        <v>138</v>
      </c>
      <c r="AT117" s="138" t="s">
        <v>133</v>
      </c>
      <c r="AU117" s="138" t="s">
        <v>82</v>
      </c>
      <c r="AY117" s="17" t="s">
        <v>131</v>
      </c>
      <c r="BE117" s="139">
        <f>IF(N117="základní",J117,0)</f>
        <v>0</v>
      </c>
      <c r="BF117" s="139">
        <f>IF(N117="snížená",J117,0)</f>
        <v>0</v>
      </c>
      <c r="BG117" s="139">
        <f>IF(N117="zákl. přenesená",J117,0)</f>
        <v>0</v>
      </c>
      <c r="BH117" s="139">
        <f>IF(N117="sníž. přenesená",J117,0)</f>
        <v>0</v>
      </c>
      <c r="BI117" s="139">
        <f>IF(N117="nulová",J117,0)</f>
        <v>0</v>
      </c>
      <c r="BJ117" s="17" t="s">
        <v>80</v>
      </c>
      <c r="BK117" s="139">
        <f>ROUND(I117*H117,2)</f>
        <v>0</v>
      </c>
      <c r="BL117" s="17" t="s">
        <v>138</v>
      </c>
      <c r="BM117" s="138" t="s">
        <v>847</v>
      </c>
    </row>
    <row r="118" spans="2:65" s="1" customFormat="1" ht="10.15">
      <c r="B118" s="32"/>
      <c r="D118" s="140" t="s">
        <v>140</v>
      </c>
      <c r="F118" s="141" t="s">
        <v>237</v>
      </c>
      <c r="I118" s="142"/>
      <c r="L118" s="32"/>
      <c r="M118" s="143"/>
      <c r="T118" s="53"/>
      <c r="AT118" s="17" t="s">
        <v>140</v>
      </c>
      <c r="AU118" s="17" t="s">
        <v>82</v>
      </c>
    </row>
    <row r="119" spans="2:65" s="13" customFormat="1" ht="10.15">
      <c r="B119" s="151"/>
      <c r="D119" s="145" t="s">
        <v>142</v>
      </c>
      <c r="E119" s="152" t="s">
        <v>19</v>
      </c>
      <c r="F119" s="153" t="s">
        <v>848</v>
      </c>
      <c r="H119" s="154">
        <v>131.625</v>
      </c>
      <c r="I119" s="155"/>
      <c r="L119" s="151"/>
      <c r="M119" s="156"/>
      <c r="T119" s="157"/>
      <c r="AT119" s="152" t="s">
        <v>142</v>
      </c>
      <c r="AU119" s="152" t="s">
        <v>82</v>
      </c>
      <c r="AV119" s="13" t="s">
        <v>82</v>
      </c>
      <c r="AW119" s="13" t="s">
        <v>33</v>
      </c>
      <c r="AX119" s="13" t="s">
        <v>72</v>
      </c>
      <c r="AY119" s="152" t="s">
        <v>131</v>
      </c>
    </row>
    <row r="120" spans="2:65" s="13" customFormat="1" ht="10.15">
      <c r="B120" s="151"/>
      <c r="D120" s="145" t="s">
        <v>142</v>
      </c>
      <c r="E120" s="152" t="s">
        <v>19</v>
      </c>
      <c r="F120" s="153" t="s">
        <v>849</v>
      </c>
      <c r="H120" s="154">
        <v>114.09099999999999</v>
      </c>
      <c r="I120" s="155"/>
      <c r="L120" s="151"/>
      <c r="M120" s="156"/>
      <c r="T120" s="157"/>
      <c r="AT120" s="152" t="s">
        <v>142</v>
      </c>
      <c r="AU120" s="152" t="s">
        <v>82</v>
      </c>
      <c r="AV120" s="13" t="s">
        <v>82</v>
      </c>
      <c r="AW120" s="13" t="s">
        <v>33</v>
      </c>
      <c r="AX120" s="13" t="s">
        <v>72</v>
      </c>
      <c r="AY120" s="152" t="s">
        <v>131</v>
      </c>
    </row>
    <row r="121" spans="2:65" s="13" customFormat="1" ht="10.15">
      <c r="B121" s="151"/>
      <c r="D121" s="145" t="s">
        <v>142</v>
      </c>
      <c r="E121" s="152" t="s">
        <v>19</v>
      </c>
      <c r="F121" s="153" t="s">
        <v>850</v>
      </c>
      <c r="H121" s="154">
        <v>735.2</v>
      </c>
      <c r="I121" s="155"/>
      <c r="L121" s="151"/>
      <c r="M121" s="156"/>
      <c r="T121" s="157"/>
      <c r="AT121" s="152" t="s">
        <v>142</v>
      </c>
      <c r="AU121" s="152" t="s">
        <v>82</v>
      </c>
      <c r="AV121" s="13" t="s">
        <v>82</v>
      </c>
      <c r="AW121" s="13" t="s">
        <v>33</v>
      </c>
      <c r="AX121" s="13" t="s">
        <v>72</v>
      </c>
      <c r="AY121" s="152" t="s">
        <v>131</v>
      </c>
    </row>
    <row r="122" spans="2:65" s="13" customFormat="1" ht="10.15">
      <c r="B122" s="151"/>
      <c r="D122" s="145" t="s">
        <v>142</v>
      </c>
      <c r="E122" s="152" t="s">
        <v>19</v>
      </c>
      <c r="F122" s="153" t="s">
        <v>851</v>
      </c>
      <c r="H122" s="154">
        <v>-462.04</v>
      </c>
      <c r="I122" s="155"/>
      <c r="L122" s="151"/>
      <c r="M122" s="156"/>
      <c r="T122" s="157"/>
      <c r="AT122" s="152" t="s">
        <v>142</v>
      </c>
      <c r="AU122" s="152" t="s">
        <v>82</v>
      </c>
      <c r="AV122" s="13" t="s">
        <v>82</v>
      </c>
      <c r="AW122" s="13" t="s">
        <v>33</v>
      </c>
      <c r="AX122" s="13" t="s">
        <v>72</v>
      </c>
      <c r="AY122" s="152" t="s">
        <v>131</v>
      </c>
    </row>
    <row r="123" spans="2:65" s="14" customFormat="1" ht="10.15">
      <c r="B123" s="158"/>
      <c r="D123" s="145" t="s">
        <v>142</v>
      </c>
      <c r="E123" s="159" t="s">
        <v>19</v>
      </c>
      <c r="F123" s="160" t="s">
        <v>211</v>
      </c>
      <c r="H123" s="161">
        <v>518.87599999999998</v>
      </c>
      <c r="I123" s="162"/>
      <c r="L123" s="158"/>
      <c r="M123" s="163"/>
      <c r="T123" s="164"/>
      <c r="AT123" s="159" t="s">
        <v>142</v>
      </c>
      <c r="AU123" s="159" t="s">
        <v>82</v>
      </c>
      <c r="AV123" s="14" t="s">
        <v>138</v>
      </c>
      <c r="AW123" s="14" t="s">
        <v>33</v>
      </c>
      <c r="AX123" s="14" t="s">
        <v>80</v>
      </c>
      <c r="AY123" s="159" t="s">
        <v>131</v>
      </c>
    </row>
    <row r="124" spans="2:65" s="1" customFormat="1" ht="37.799999999999997" customHeight="1">
      <c r="B124" s="32"/>
      <c r="C124" s="127" t="s">
        <v>174</v>
      </c>
      <c r="D124" s="127" t="s">
        <v>133</v>
      </c>
      <c r="E124" s="128" t="s">
        <v>245</v>
      </c>
      <c r="F124" s="129" t="s">
        <v>246</v>
      </c>
      <c r="G124" s="130" t="s">
        <v>204</v>
      </c>
      <c r="H124" s="131">
        <v>7783.14</v>
      </c>
      <c r="I124" s="132"/>
      <c r="J124" s="133">
        <f>ROUND(I124*H124,2)</f>
        <v>0</v>
      </c>
      <c r="K124" s="129" t="s">
        <v>137</v>
      </c>
      <c r="L124" s="32"/>
      <c r="M124" s="134" t="s">
        <v>19</v>
      </c>
      <c r="N124" s="135" t="s">
        <v>43</v>
      </c>
      <c r="P124" s="136">
        <f>O124*H124</f>
        <v>0</v>
      </c>
      <c r="Q124" s="136">
        <v>0</v>
      </c>
      <c r="R124" s="136">
        <f>Q124*H124</f>
        <v>0</v>
      </c>
      <c r="S124" s="136">
        <v>0</v>
      </c>
      <c r="T124" s="137">
        <f>S124*H124</f>
        <v>0</v>
      </c>
      <c r="AR124" s="138" t="s">
        <v>138</v>
      </c>
      <c r="AT124" s="138" t="s">
        <v>133</v>
      </c>
      <c r="AU124" s="138" t="s">
        <v>82</v>
      </c>
      <c r="AY124" s="17" t="s">
        <v>131</v>
      </c>
      <c r="BE124" s="139">
        <f>IF(N124="základní",J124,0)</f>
        <v>0</v>
      </c>
      <c r="BF124" s="139">
        <f>IF(N124="snížená",J124,0)</f>
        <v>0</v>
      </c>
      <c r="BG124" s="139">
        <f>IF(N124="zákl. přenesená",J124,0)</f>
        <v>0</v>
      </c>
      <c r="BH124" s="139">
        <f>IF(N124="sníž. přenesená",J124,0)</f>
        <v>0</v>
      </c>
      <c r="BI124" s="139">
        <f>IF(N124="nulová",J124,0)</f>
        <v>0</v>
      </c>
      <c r="BJ124" s="17" t="s">
        <v>80</v>
      </c>
      <c r="BK124" s="139">
        <f>ROUND(I124*H124,2)</f>
        <v>0</v>
      </c>
      <c r="BL124" s="17" t="s">
        <v>138</v>
      </c>
      <c r="BM124" s="138" t="s">
        <v>852</v>
      </c>
    </row>
    <row r="125" spans="2:65" s="1" customFormat="1" ht="10.15">
      <c r="B125" s="32"/>
      <c r="D125" s="140" t="s">
        <v>140</v>
      </c>
      <c r="F125" s="141" t="s">
        <v>248</v>
      </c>
      <c r="I125" s="142"/>
      <c r="L125" s="32"/>
      <c r="M125" s="143"/>
      <c r="T125" s="53"/>
      <c r="AT125" s="17" t="s">
        <v>140</v>
      </c>
      <c r="AU125" s="17" t="s">
        <v>82</v>
      </c>
    </row>
    <row r="126" spans="2:65" s="13" customFormat="1" ht="10.15">
      <c r="B126" s="151"/>
      <c r="D126" s="145" t="s">
        <v>142</v>
      </c>
      <c r="E126" s="152" t="s">
        <v>19</v>
      </c>
      <c r="F126" s="153" t="s">
        <v>853</v>
      </c>
      <c r="H126" s="154">
        <v>7783.14</v>
      </c>
      <c r="I126" s="155"/>
      <c r="L126" s="151"/>
      <c r="M126" s="156"/>
      <c r="T126" s="157"/>
      <c r="AT126" s="152" t="s">
        <v>142</v>
      </c>
      <c r="AU126" s="152" t="s">
        <v>82</v>
      </c>
      <c r="AV126" s="13" t="s">
        <v>82</v>
      </c>
      <c r="AW126" s="13" t="s">
        <v>33</v>
      </c>
      <c r="AX126" s="13" t="s">
        <v>80</v>
      </c>
      <c r="AY126" s="152" t="s">
        <v>131</v>
      </c>
    </row>
    <row r="127" spans="2:65" s="1" customFormat="1" ht="24.2" customHeight="1">
      <c r="B127" s="32"/>
      <c r="C127" s="127" t="s">
        <v>179</v>
      </c>
      <c r="D127" s="127" t="s">
        <v>133</v>
      </c>
      <c r="E127" s="128" t="s">
        <v>251</v>
      </c>
      <c r="F127" s="129" t="s">
        <v>252</v>
      </c>
      <c r="G127" s="130" t="s">
        <v>204</v>
      </c>
      <c r="H127" s="131">
        <v>518.87599999999998</v>
      </c>
      <c r="I127" s="132"/>
      <c r="J127" s="133">
        <f>ROUND(I127*H127,2)</f>
        <v>0</v>
      </c>
      <c r="K127" s="129" t="s">
        <v>137</v>
      </c>
      <c r="L127" s="32"/>
      <c r="M127" s="134" t="s">
        <v>19</v>
      </c>
      <c r="N127" s="135" t="s">
        <v>43</v>
      </c>
      <c r="P127" s="136">
        <f>O127*H127</f>
        <v>0</v>
      </c>
      <c r="Q127" s="136">
        <v>0</v>
      </c>
      <c r="R127" s="136">
        <f>Q127*H127</f>
        <v>0</v>
      </c>
      <c r="S127" s="136">
        <v>0</v>
      </c>
      <c r="T127" s="137">
        <f>S127*H127</f>
        <v>0</v>
      </c>
      <c r="AR127" s="138" t="s">
        <v>138</v>
      </c>
      <c r="AT127" s="138" t="s">
        <v>133</v>
      </c>
      <c r="AU127" s="138" t="s">
        <v>82</v>
      </c>
      <c r="AY127" s="17" t="s">
        <v>131</v>
      </c>
      <c r="BE127" s="139">
        <f>IF(N127="základní",J127,0)</f>
        <v>0</v>
      </c>
      <c r="BF127" s="139">
        <f>IF(N127="snížená",J127,0)</f>
        <v>0</v>
      </c>
      <c r="BG127" s="139">
        <f>IF(N127="zákl. přenesená",J127,0)</f>
        <v>0</v>
      </c>
      <c r="BH127" s="139">
        <f>IF(N127="sníž. přenesená",J127,0)</f>
        <v>0</v>
      </c>
      <c r="BI127" s="139">
        <f>IF(N127="nulová",J127,0)</f>
        <v>0</v>
      </c>
      <c r="BJ127" s="17" t="s">
        <v>80</v>
      </c>
      <c r="BK127" s="139">
        <f>ROUND(I127*H127,2)</f>
        <v>0</v>
      </c>
      <c r="BL127" s="17" t="s">
        <v>138</v>
      </c>
      <c r="BM127" s="138" t="s">
        <v>854</v>
      </c>
    </row>
    <row r="128" spans="2:65" s="1" customFormat="1" ht="10.15">
      <c r="B128" s="32"/>
      <c r="D128" s="140" t="s">
        <v>140</v>
      </c>
      <c r="F128" s="141" t="s">
        <v>254</v>
      </c>
      <c r="I128" s="142"/>
      <c r="L128" s="32"/>
      <c r="M128" s="143"/>
      <c r="T128" s="53"/>
      <c r="AT128" s="17" t="s">
        <v>140</v>
      </c>
      <c r="AU128" s="17" t="s">
        <v>82</v>
      </c>
    </row>
    <row r="129" spans="2:65" s="13" customFormat="1" ht="10.15">
      <c r="B129" s="151"/>
      <c r="D129" s="145" t="s">
        <v>142</v>
      </c>
      <c r="E129" s="152" t="s">
        <v>19</v>
      </c>
      <c r="F129" s="153" t="s">
        <v>855</v>
      </c>
      <c r="H129" s="154">
        <v>518.87599999999998</v>
      </c>
      <c r="I129" s="155"/>
      <c r="L129" s="151"/>
      <c r="M129" s="156"/>
      <c r="T129" s="157"/>
      <c r="AT129" s="152" t="s">
        <v>142</v>
      </c>
      <c r="AU129" s="152" t="s">
        <v>82</v>
      </c>
      <c r="AV129" s="13" t="s">
        <v>82</v>
      </c>
      <c r="AW129" s="13" t="s">
        <v>33</v>
      </c>
      <c r="AX129" s="13" t="s">
        <v>80</v>
      </c>
      <c r="AY129" s="152" t="s">
        <v>131</v>
      </c>
    </row>
    <row r="130" spans="2:65" s="1" customFormat="1" ht="24.2" customHeight="1">
      <c r="B130" s="32"/>
      <c r="C130" s="127" t="s">
        <v>184</v>
      </c>
      <c r="D130" s="127" t="s">
        <v>133</v>
      </c>
      <c r="E130" s="128" t="s">
        <v>265</v>
      </c>
      <c r="F130" s="129" t="s">
        <v>266</v>
      </c>
      <c r="G130" s="130" t="s">
        <v>267</v>
      </c>
      <c r="H130" s="131">
        <v>933.97699999999998</v>
      </c>
      <c r="I130" s="132"/>
      <c r="J130" s="133">
        <f>ROUND(I130*H130,2)</f>
        <v>0</v>
      </c>
      <c r="K130" s="129" t="s">
        <v>137</v>
      </c>
      <c r="L130" s="32"/>
      <c r="M130" s="134" t="s">
        <v>19</v>
      </c>
      <c r="N130" s="135" t="s">
        <v>43</v>
      </c>
      <c r="P130" s="136">
        <f>O130*H130</f>
        <v>0</v>
      </c>
      <c r="Q130" s="136">
        <v>0</v>
      </c>
      <c r="R130" s="136">
        <f>Q130*H130</f>
        <v>0</v>
      </c>
      <c r="S130" s="136">
        <v>0</v>
      </c>
      <c r="T130" s="137">
        <f>S130*H130</f>
        <v>0</v>
      </c>
      <c r="AR130" s="138" t="s">
        <v>138</v>
      </c>
      <c r="AT130" s="138" t="s">
        <v>133</v>
      </c>
      <c r="AU130" s="138" t="s">
        <v>82</v>
      </c>
      <c r="AY130" s="17" t="s">
        <v>131</v>
      </c>
      <c r="BE130" s="139">
        <f>IF(N130="základní",J130,0)</f>
        <v>0</v>
      </c>
      <c r="BF130" s="139">
        <f>IF(N130="snížená",J130,0)</f>
        <v>0</v>
      </c>
      <c r="BG130" s="139">
        <f>IF(N130="zákl. přenesená",J130,0)</f>
        <v>0</v>
      </c>
      <c r="BH130" s="139">
        <f>IF(N130="sníž. přenesená",J130,0)</f>
        <v>0</v>
      </c>
      <c r="BI130" s="139">
        <f>IF(N130="nulová",J130,0)</f>
        <v>0</v>
      </c>
      <c r="BJ130" s="17" t="s">
        <v>80</v>
      </c>
      <c r="BK130" s="139">
        <f>ROUND(I130*H130,2)</f>
        <v>0</v>
      </c>
      <c r="BL130" s="17" t="s">
        <v>138</v>
      </c>
      <c r="BM130" s="138" t="s">
        <v>856</v>
      </c>
    </row>
    <row r="131" spans="2:65" s="1" customFormat="1" ht="10.15">
      <c r="B131" s="32"/>
      <c r="D131" s="140" t="s">
        <v>140</v>
      </c>
      <c r="F131" s="141" t="s">
        <v>269</v>
      </c>
      <c r="I131" s="142"/>
      <c r="L131" s="32"/>
      <c r="M131" s="143"/>
      <c r="T131" s="53"/>
      <c r="AT131" s="17" t="s">
        <v>140</v>
      </c>
      <c r="AU131" s="17" t="s">
        <v>82</v>
      </c>
    </row>
    <row r="132" spans="2:65" s="13" customFormat="1" ht="10.15">
      <c r="B132" s="151"/>
      <c r="D132" s="145" t="s">
        <v>142</v>
      </c>
      <c r="E132" s="152" t="s">
        <v>19</v>
      </c>
      <c r="F132" s="153" t="s">
        <v>857</v>
      </c>
      <c r="H132" s="154">
        <v>933.97699999999998</v>
      </c>
      <c r="I132" s="155"/>
      <c r="L132" s="151"/>
      <c r="M132" s="156"/>
      <c r="T132" s="157"/>
      <c r="AT132" s="152" t="s">
        <v>142</v>
      </c>
      <c r="AU132" s="152" t="s">
        <v>82</v>
      </c>
      <c r="AV132" s="13" t="s">
        <v>82</v>
      </c>
      <c r="AW132" s="13" t="s">
        <v>33</v>
      </c>
      <c r="AX132" s="13" t="s">
        <v>80</v>
      </c>
      <c r="AY132" s="152" t="s">
        <v>131</v>
      </c>
    </row>
    <row r="133" spans="2:65" s="1" customFormat="1" ht="24.2" customHeight="1">
      <c r="B133" s="32"/>
      <c r="C133" s="127" t="s">
        <v>191</v>
      </c>
      <c r="D133" s="127" t="s">
        <v>133</v>
      </c>
      <c r="E133" s="128" t="s">
        <v>271</v>
      </c>
      <c r="F133" s="129" t="s">
        <v>272</v>
      </c>
      <c r="G133" s="130" t="s">
        <v>204</v>
      </c>
      <c r="H133" s="131">
        <v>518.87599999999998</v>
      </c>
      <c r="I133" s="132"/>
      <c r="J133" s="133">
        <f>ROUND(I133*H133,2)</f>
        <v>0</v>
      </c>
      <c r="K133" s="129" t="s">
        <v>137</v>
      </c>
      <c r="L133" s="32"/>
      <c r="M133" s="134" t="s">
        <v>19</v>
      </c>
      <c r="N133" s="135" t="s">
        <v>43</v>
      </c>
      <c r="P133" s="136">
        <f>O133*H133</f>
        <v>0</v>
      </c>
      <c r="Q133" s="136">
        <v>0</v>
      </c>
      <c r="R133" s="136">
        <f>Q133*H133</f>
        <v>0</v>
      </c>
      <c r="S133" s="136">
        <v>0</v>
      </c>
      <c r="T133" s="137">
        <f>S133*H133</f>
        <v>0</v>
      </c>
      <c r="AR133" s="138" t="s">
        <v>138</v>
      </c>
      <c r="AT133" s="138" t="s">
        <v>133</v>
      </c>
      <c r="AU133" s="138" t="s">
        <v>82</v>
      </c>
      <c r="AY133" s="17" t="s">
        <v>131</v>
      </c>
      <c r="BE133" s="139">
        <f>IF(N133="základní",J133,0)</f>
        <v>0</v>
      </c>
      <c r="BF133" s="139">
        <f>IF(N133="snížená",J133,0)</f>
        <v>0</v>
      </c>
      <c r="BG133" s="139">
        <f>IF(N133="zákl. přenesená",J133,0)</f>
        <v>0</v>
      </c>
      <c r="BH133" s="139">
        <f>IF(N133="sníž. přenesená",J133,0)</f>
        <v>0</v>
      </c>
      <c r="BI133" s="139">
        <f>IF(N133="nulová",J133,0)</f>
        <v>0</v>
      </c>
      <c r="BJ133" s="17" t="s">
        <v>80</v>
      </c>
      <c r="BK133" s="139">
        <f>ROUND(I133*H133,2)</f>
        <v>0</v>
      </c>
      <c r="BL133" s="17" t="s">
        <v>138</v>
      </c>
      <c r="BM133" s="138" t="s">
        <v>858</v>
      </c>
    </row>
    <row r="134" spans="2:65" s="1" customFormat="1" ht="10.15">
      <c r="B134" s="32"/>
      <c r="D134" s="140" t="s">
        <v>140</v>
      </c>
      <c r="F134" s="141" t="s">
        <v>274</v>
      </c>
      <c r="I134" s="142"/>
      <c r="L134" s="32"/>
      <c r="M134" s="143"/>
      <c r="T134" s="53"/>
      <c r="AT134" s="17" t="s">
        <v>140</v>
      </c>
      <c r="AU134" s="17" t="s">
        <v>82</v>
      </c>
    </row>
    <row r="135" spans="2:65" s="13" customFormat="1" ht="10.15">
      <c r="B135" s="151"/>
      <c r="D135" s="145" t="s">
        <v>142</v>
      </c>
      <c r="E135" s="152" t="s">
        <v>19</v>
      </c>
      <c r="F135" s="153" t="s">
        <v>855</v>
      </c>
      <c r="H135" s="154">
        <v>518.87599999999998</v>
      </c>
      <c r="I135" s="155"/>
      <c r="L135" s="151"/>
      <c r="M135" s="156"/>
      <c r="T135" s="157"/>
      <c r="AT135" s="152" t="s">
        <v>142</v>
      </c>
      <c r="AU135" s="152" t="s">
        <v>82</v>
      </c>
      <c r="AV135" s="13" t="s">
        <v>82</v>
      </c>
      <c r="AW135" s="13" t="s">
        <v>33</v>
      </c>
      <c r="AX135" s="13" t="s">
        <v>80</v>
      </c>
      <c r="AY135" s="152" t="s">
        <v>131</v>
      </c>
    </row>
    <row r="136" spans="2:65" s="1" customFormat="1" ht="24.2" customHeight="1">
      <c r="B136" s="32"/>
      <c r="C136" s="127" t="s">
        <v>197</v>
      </c>
      <c r="D136" s="127" t="s">
        <v>133</v>
      </c>
      <c r="E136" s="128" t="s">
        <v>859</v>
      </c>
      <c r="F136" s="129" t="s">
        <v>860</v>
      </c>
      <c r="G136" s="130" t="s">
        <v>204</v>
      </c>
      <c r="H136" s="131">
        <v>462.04</v>
      </c>
      <c r="I136" s="132"/>
      <c r="J136" s="133">
        <f>ROUND(I136*H136,2)</f>
        <v>0</v>
      </c>
      <c r="K136" s="129" t="s">
        <v>137</v>
      </c>
      <c r="L136" s="32"/>
      <c r="M136" s="134" t="s">
        <v>19</v>
      </c>
      <c r="N136" s="135" t="s">
        <v>43</v>
      </c>
      <c r="P136" s="136">
        <f>O136*H136</f>
        <v>0</v>
      </c>
      <c r="Q136" s="136">
        <v>0</v>
      </c>
      <c r="R136" s="136">
        <f>Q136*H136</f>
        <v>0</v>
      </c>
      <c r="S136" s="136">
        <v>0</v>
      </c>
      <c r="T136" s="137">
        <f>S136*H136</f>
        <v>0</v>
      </c>
      <c r="AR136" s="138" t="s">
        <v>138</v>
      </c>
      <c r="AT136" s="138" t="s">
        <v>133</v>
      </c>
      <c r="AU136" s="138" t="s">
        <v>82</v>
      </c>
      <c r="AY136" s="17" t="s">
        <v>131</v>
      </c>
      <c r="BE136" s="139">
        <f>IF(N136="základní",J136,0)</f>
        <v>0</v>
      </c>
      <c r="BF136" s="139">
        <f>IF(N136="snížená",J136,0)</f>
        <v>0</v>
      </c>
      <c r="BG136" s="139">
        <f>IF(N136="zákl. přenesená",J136,0)</f>
        <v>0</v>
      </c>
      <c r="BH136" s="139">
        <f>IF(N136="sníž. přenesená",J136,0)</f>
        <v>0</v>
      </c>
      <c r="BI136" s="139">
        <f>IF(N136="nulová",J136,0)</f>
        <v>0</v>
      </c>
      <c r="BJ136" s="17" t="s">
        <v>80</v>
      </c>
      <c r="BK136" s="139">
        <f>ROUND(I136*H136,2)</f>
        <v>0</v>
      </c>
      <c r="BL136" s="17" t="s">
        <v>138</v>
      </c>
      <c r="BM136" s="138" t="s">
        <v>861</v>
      </c>
    </row>
    <row r="137" spans="2:65" s="1" customFormat="1" ht="10.15">
      <c r="B137" s="32"/>
      <c r="D137" s="140" t="s">
        <v>140</v>
      </c>
      <c r="F137" s="141" t="s">
        <v>862</v>
      </c>
      <c r="I137" s="142"/>
      <c r="L137" s="32"/>
      <c r="M137" s="143"/>
      <c r="T137" s="53"/>
      <c r="AT137" s="17" t="s">
        <v>140</v>
      </c>
      <c r="AU137" s="17" t="s">
        <v>82</v>
      </c>
    </row>
    <row r="138" spans="2:65" s="12" customFormat="1" ht="10.15">
      <c r="B138" s="144"/>
      <c r="D138" s="145" t="s">
        <v>142</v>
      </c>
      <c r="E138" s="146" t="s">
        <v>19</v>
      </c>
      <c r="F138" s="147" t="s">
        <v>863</v>
      </c>
      <c r="H138" s="146" t="s">
        <v>19</v>
      </c>
      <c r="I138" s="148"/>
      <c r="L138" s="144"/>
      <c r="M138" s="149"/>
      <c r="T138" s="150"/>
      <c r="AT138" s="146" t="s">
        <v>142</v>
      </c>
      <c r="AU138" s="146" t="s">
        <v>82</v>
      </c>
      <c r="AV138" s="12" t="s">
        <v>80</v>
      </c>
      <c r="AW138" s="12" t="s">
        <v>33</v>
      </c>
      <c r="AX138" s="12" t="s">
        <v>72</v>
      </c>
      <c r="AY138" s="146" t="s">
        <v>131</v>
      </c>
    </row>
    <row r="139" spans="2:65" s="13" customFormat="1" ht="10.15">
      <c r="B139" s="151"/>
      <c r="D139" s="145" t="s">
        <v>142</v>
      </c>
      <c r="E139" s="152" t="s">
        <v>19</v>
      </c>
      <c r="F139" s="153" t="s">
        <v>849</v>
      </c>
      <c r="H139" s="154">
        <v>114.09099999999999</v>
      </c>
      <c r="I139" s="155"/>
      <c r="L139" s="151"/>
      <c r="M139" s="156"/>
      <c r="T139" s="157"/>
      <c r="AT139" s="152" t="s">
        <v>142</v>
      </c>
      <c r="AU139" s="152" t="s">
        <v>82</v>
      </c>
      <c r="AV139" s="13" t="s">
        <v>82</v>
      </c>
      <c r="AW139" s="13" t="s">
        <v>33</v>
      </c>
      <c r="AX139" s="13" t="s">
        <v>72</v>
      </c>
      <c r="AY139" s="152" t="s">
        <v>131</v>
      </c>
    </row>
    <row r="140" spans="2:65" s="13" customFormat="1" ht="10.15">
      <c r="B140" s="151"/>
      <c r="D140" s="145" t="s">
        <v>142</v>
      </c>
      <c r="E140" s="152" t="s">
        <v>19</v>
      </c>
      <c r="F140" s="153" t="s">
        <v>850</v>
      </c>
      <c r="H140" s="154">
        <v>735.2</v>
      </c>
      <c r="I140" s="155"/>
      <c r="L140" s="151"/>
      <c r="M140" s="156"/>
      <c r="T140" s="157"/>
      <c r="AT140" s="152" t="s">
        <v>142</v>
      </c>
      <c r="AU140" s="152" t="s">
        <v>82</v>
      </c>
      <c r="AV140" s="13" t="s">
        <v>82</v>
      </c>
      <c r="AW140" s="13" t="s">
        <v>33</v>
      </c>
      <c r="AX140" s="13" t="s">
        <v>72</v>
      </c>
      <c r="AY140" s="152" t="s">
        <v>131</v>
      </c>
    </row>
    <row r="141" spans="2:65" s="13" customFormat="1" ht="10.15">
      <c r="B141" s="151"/>
      <c r="D141" s="145" t="s">
        <v>142</v>
      </c>
      <c r="E141" s="152" t="s">
        <v>19</v>
      </c>
      <c r="F141" s="153" t="s">
        <v>864</v>
      </c>
      <c r="H141" s="154">
        <v>-322.60300000000001</v>
      </c>
      <c r="I141" s="155"/>
      <c r="L141" s="151"/>
      <c r="M141" s="156"/>
      <c r="T141" s="157"/>
      <c r="AT141" s="152" t="s">
        <v>142</v>
      </c>
      <c r="AU141" s="152" t="s">
        <v>82</v>
      </c>
      <c r="AV141" s="13" t="s">
        <v>82</v>
      </c>
      <c r="AW141" s="13" t="s">
        <v>33</v>
      </c>
      <c r="AX141" s="13" t="s">
        <v>72</v>
      </c>
      <c r="AY141" s="152" t="s">
        <v>131</v>
      </c>
    </row>
    <row r="142" spans="2:65" s="13" customFormat="1" ht="10.15">
      <c r="B142" s="151"/>
      <c r="D142" s="145" t="s">
        <v>142</v>
      </c>
      <c r="E142" s="152" t="s">
        <v>19</v>
      </c>
      <c r="F142" s="153" t="s">
        <v>865</v>
      </c>
      <c r="H142" s="154">
        <v>-64.647999999999996</v>
      </c>
      <c r="I142" s="155"/>
      <c r="L142" s="151"/>
      <c r="M142" s="156"/>
      <c r="T142" s="157"/>
      <c r="AT142" s="152" t="s">
        <v>142</v>
      </c>
      <c r="AU142" s="152" t="s">
        <v>82</v>
      </c>
      <c r="AV142" s="13" t="s">
        <v>82</v>
      </c>
      <c r="AW142" s="13" t="s">
        <v>33</v>
      </c>
      <c r="AX142" s="13" t="s">
        <v>72</v>
      </c>
      <c r="AY142" s="152" t="s">
        <v>131</v>
      </c>
    </row>
    <row r="143" spans="2:65" s="14" customFormat="1" ht="10.15">
      <c r="B143" s="158"/>
      <c r="D143" s="145" t="s">
        <v>142</v>
      </c>
      <c r="E143" s="159" t="s">
        <v>19</v>
      </c>
      <c r="F143" s="160" t="s">
        <v>211</v>
      </c>
      <c r="H143" s="161">
        <v>462.04</v>
      </c>
      <c r="I143" s="162"/>
      <c r="L143" s="158"/>
      <c r="M143" s="163"/>
      <c r="T143" s="164"/>
      <c r="AT143" s="159" t="s">
        <v>142</v>
      </c>
      <c r="AU143" s="159" t="s">
        <v>82</v>
      </c>
      <c r="AV143" s="14" t="s">
        <v>138</v>
      </c>
      <c r="AW143" s="14" t="s">
        <v>33</v>
      </c>
      <c r="AX143" s="14" t="s">
        <v>80</v>
      </c>
      <c r="AY143" s="159" t="s">
        <v>131</v>
      </c>
    </row>
    <row r="144" spans="2:65" s="1" customFormat="1" ht="37.799999999999997" customHeight="1">
      <c r="B144" s="32"/>
      <c r="C144" s="127" t="s">
        <v>8</v>
      </c>
      <c r="D144" s="127" t="s">
        <v>133</v>
      </c>
      <c r="E144" s="128" t="s">
        <v>866</v>
      </c>
      <c r="F144" s="129" t="s">
        <v>867</v>
      </c>
      <c r="G144" s="130" t="s">
        <v>204</v>
      </c>
      <c r="H144" s="131">
        <v>322.60300000000001</v>
      </c>
      <c r="I144" s="132"/>
      <c r="J144" s="133">
        <f>ROUND(I144*H144,2)</f>
        <v>0</v>
      </c>
      <c r="K144" s="129" t="s">
        <v>137</v>
      </c>
      <c r="L144" s="32"/>
      <c r="M144" s="134" t="s">
        <v>19</v>
      </c>
      <c r="N144" s="135" t="s">
        <v>43</v>
      </c>
      <c r="P144" s="136">
        <f>O144*H144</f>
        <v>0</v>
      </c>
      <c r="Q144" s="136">
        <v>0</v>
      </c>
      <c r="R144" s="136">
        <f>Q144*H144</f>
        <v>0</v>
      </c>
      <c r="S144" s="136">
        <v>0</v>
      </c>
      <c r="T144" s="137">
        <f>S144*H144</f>
        <v>0</v>
      </c>
      <c r="AR144" s="138" t="s">
        <v>138</v>
      </c>
      <c r="AT144" s="138" t="s">
        <v>133</v>
      </c>
      <c r="AU144" s="138" t="s">
        <v>82</v>
      </c>
      <c r="AY144" s="17" t="s">
        <v>131</v>
      </c>
      <c r="BE144" s="139">
        <f>IF(N144="základní",J144,0)</f>
        <v>0</v>
      </c>
      <c r="BF144" s="139">
        <f>IF(N144="snížená",J144,0)</f>
        <v>0</v>
      </c>
      <c r="BG144" s="139">
        <f>IF(N144="zákl. přenesená",J144,0)</f>
        <v>0</v>
      </c>
      <c r="BH144" s="139">
        <f>IF(N144="sníž. přenesená",J144,0)</f>
        <v>0</v>
      </c>
      <c r="BI144" s="139">
        <f>IF(N144="nulová",J144,0)</f>
        <v>0</v>
      </c>
      <c r="BJ144" s="17" t="s">
        <v>80</v>
      </c>
      <c r="BK144" s="139">
        <f>ROUND(I144*H144,2)</f>
        <v>0</v>
      </c>
      <c r="BL144" s="17" t="s">
        <v>138</v>
      </c>
      <c r="BM144" s="138" t="s">
        <v>868</v>
      </c>
    </row>
    <row r="145" spans="2:65" s="1" customFormat="1" ht="10.15">
      <c r="B145" s="32"/>
      <c r="D145" s="140" t="s">
        <v>140</v>
      </c>
      <c r="F145" s="141" t="s">
        <v>869</v>
      </c>
      <c r="I145" s="142"/>
      <c r="L145" s="32"/>
      <c r="M145" s="143"/>
      <c r="T145" s="53"/>
      <c r="AT145" s="17" t="s">
        <v>140</v>
      </c>
      <c r="AU145" s="17" t="s">
        <v>82</v>
      </c>
    </row>
    <row r="146" spans="2:65" s="12" customFormat="1" ht="10.15">
      <c r="B146" s="144"/>
      <c r="D146" s="145" t="s">
        <v>142</v>
      </c>
      <c r="E146" s="146" t="s">
        <v>19</v>
      </c>
      <c r="F146" s="147" t="s">
        <v>835</v>
      </c>
      <c r="H146" s="146" t="s">
        <v>19</v>
      </c>
      <c r="I146" s="148"/>
      <c r="L146" s="144"/>
      <c r="M146" s="149"/>
      <c r="T146" s="150"/>
      <c r="AT146" s="146" t="s">
        <v>142</v>
      </c>
      <c r="AU146" s="146" t="s">
        <v>82</v>
      </c>
      <c r="AV146" s="12" t="s">
        <v>80</v>
      </c>
      <c r="AW146" s="12" t="s">
        <v>33</v>
      </c>
      <c r="AX146" s="12" t="s">
        <v>72</v>
      </c>
      <c r="AY146" s="146" t="s">
        <v>131</v>
      </c>
    </row>
    <row r="147" spans="2:65" s="13" customFormat="1" ht="10.15">
      <c r="B147" s="151"/>
      <c r="D147" s="145" t="s">
        <v>142</v>
      </c>
      <c r="E147" s="152" t="s">
        <v>19</v>
      </c>
      <c r="F147" s="153" t="s">
        <v>870</v>
      </c>
      <c r="H147" s="154">
        <v>294.08</v>
      </c>
      <c r="I147" s="155"/>
      <c r="L147" s="151"/>
      <c r="M147" s="156"/>
      <c r="T147" s="157"/>
      <c r="AT147" s="152" t="s">
        <v>142</v>
      </c>
      <c r="AU147" s="152" t="s">
        <v>82</v>
      </c>
      <c r="AV147" s="13" t="s">
        <v>82</v>
      </c>
      <c r="AW147" s="13" t="s">
        <v>33</v>
      </c>
      <c r="AX147" s="13" t="s">
        <v>72</v>
      </c>
      <c r="AY147" s="152" t="s">
        <v>131</v>
      </c>
    </row>
    <row r="148" spans="2:65" s="12" customFormat="1" ht="10.15">
      <c r="B148" s="144"/>
      <c r="D148" s="145" t="s">
        <v>142</v>
      </c>
      <c r="E148" s="146" t="s">
        <v>19</v>
      </c>
      <c r="F148" s="147" t="s">
        <v>829</v>
      </c>
      <c r="H148" s="146" t="s">
        <v>19</v>
      </c>
      <c r="I148" s="148"/>
      <c r="L148" s="144"/>
      <c r="M148" s="149"/>
      <c r="T148" s="150"/>
      <c r="AT148" s="146" t="s">
        <v>142</v>
      </c>
      <c r="AU148" s="146" t="s">
        <v>82</v>
      </c>
      <c r="AV148" s="12" t="s">
        <v>80</v>
      </c>
      <c r="AW148" s="12" t="s">
        <v>33</v>
      </c>
      <c r="AX148" s="12" t="s">
        <v>72</v>
      </c>
      <c r="AY148" s="146" t="s">
        <v>131</v>
      </c>
    </row>
    <row r="149" spans="2:65" s="13" customFormat="1" ht="10.15">
      <c r="B149" s="151"/>
      <c r="D149" s="145" t="s">
        <v>142</v>
      </c>
      <c r="E149" s="152" t="s">
        <v>19</v>
      </c>
      <c r="F149" s="153" t="s">
        <v>871</v>
      </c>
      <c r="H149" s="154">
        <v>28.523</v>
      </c>
      <c r="I149" s="155"/>
      <c r="L149" s="151"/>
      <c r="M149" s="156"/>
      <c r="T149" s="157"/>
      <c r="AT149" s="152" t="s">
        <v>142</v>
      </c>
      <c r="AU149" s="152" t="s">
        <v>82</v>
      </c>
      <c r="AV149" s="13" t="s">
        <v>82</v>
      </c>
      <c r="AW149" s="13" t="s">
        <v>33</v>
      </c>
      <c r="AX149" s="13" t="s">
        <v>72</v>
      </c>
      <c r="AY149" s="152" t="s">
        <v>131</v>
      </c>
    </row>
    <row r="150" spans="2:65" s="14" customFormat="1" ht="10.15">
      <c r="B150" s="158"/>
      <c r="D150" s="145" t="s">
        <v>142</v>
      </c>
      <c r="E150" s="159" t="s">
        <v>19</v>
      </c>
      <c r="F150" s="160" t="s">
        <v>211</v>
      </c>
      <c r="H150" s="161">
        <v>322.60300000000001</v>
      </c>
      <c r="I150" s="162"/>
      <c r="L150" s="158"/>
      <c r="M150" s="163"/>
      <c r="T150" s="164"/>
      <c r="AT150" s="159" t="s">
        <v>142</v>
      </c>
      <c r="AU150" s="159" t="s">
        <v>82</v>
      </c>
      <c r="AV150" s="14" t="s">
        <v>138</v>
      </c>
      <c r="AW150" s="14" t="s">
        <v>33</v>
      </c>
      <c r="AX150" s="14" t="s">
        <v>80</v>
      </c>
      <c r="AY150" s="159" t="s">
        <v>131</v>
      </c>
    </row>
    <row r="151" spans="2:65" s="1" customFormat="1" ht="16.5" customHeight="1">
      <c r="B151" s="32"/>
      <c r="C151" s="165" t="s">
        <v>212</v>
      </c>
      <c r="D151" s="165" t="s">
        <v>284</v>
      </c>
      <c r="E151" s="166" t="s">
        <v>872</v>
      </c>
      <c r="F151" s="167" t="s">
        <v>873</v>
      </c>
      <c r="G151" s="168" t="s">
        <v>267</v>
      </c>
      <c r="H151" s="169">
        <v>645.20600000000002</v>
      </c>
      <c r="I151" s="170"/>
      <c r="J151" s="171">
        <f>ROUND(I151*H151,2)</f>
        <v>0</v>
      </c>
      <c r="K151" s="167" t="s">
        <v>137</v>
      </c>
      <c r="L151" s="172"/>
      <c r="M151" s="173" t="s">
        <v>19</v>
      </c>
      <c r="N151" s="174" t="s">
        <v>43</v>
      </c>
      <c r="P151" s="136">
        <f>O151*H151</f>
        <v>0</v>
      </c>
      <c r="Q151" s="136">
        <v>1</v>
      </c>
      <c r="R151" s="136">
        <f>Q151*H151</f>
        <v>645.20600000000002</v>
      </c>
      <c r="S151" s="136">
        <v>0</v>
      </c>
      <c r="T151" s="137">
        <f>S151*H151</f>
        <v>0</v>
      </c>
      <c r="AR151" s="138" t="s">
        <v>179</v>
      </c>
      <c r="AT151" s="138" t="s">
        <v>284</v>
      </c>
      <c r="AU151" s="138" t="s">
        <v>82</v>
      </c>
      <c r="AY151" s="17" t="s">
        <v>131</v>
      </c>
      <c r="BE151" s="139">
        <f>IF(N151="základní",J151,0)</f>
        <v>0</v>
      </c>
      <c r="BF151" s="139">
        <f>IF(N151="snížená",J151,0)</f>
        <v>0</v>
      </c>
      <c r="BG151" s="139">
        <f>IF(N151="zákl. přenesená",J151,0)</f>
        <v>0</v>
      </c>
      <c r="BH151" s="139">
        <f>IF(N151="sníž. přenesená",J151,0)</f>
        <v>0</v>
      </c>
      <c r="BI151" s="139">
        <f>IF(N151="nulová",J151,0)</f>
        <v>0</v>
      </c>
      <c r="BJ151" s="17" t="s">
        <v>80</v>
      </c>
      <c r="BK151" s="139">
        <f>ROUND(I151*H151,2)</f>
        <v>0</v>
      </c>
      <c r="BL151" s="17" t="s">
        <v>138</v>
      </c>
      <c r="BM151" s="138" t="s">
        <v>874</v>
      </c>
    </row>
    <row r="152" spans="2:65" s="13" customFormat="1" ht="10.15">
      <c r="B152" s="151"/>
      <c r="D152" s="145" t="s">
        <v>142</v>
      </c>
      <c r="F152" s="153" t="s">
        <v>875</v>
      </c>
      <c r="H152" s="154">
        <v>645.20600000000002</v>
      </c>
      <c r="I152" s="155"/>
      <c r="L152" s="151"/>
      <c r="M152" s="156"/>
      <c r="T152" s="157"/>
      <c r="AT152" s="152" t="s">
        <v>142</v>
      </c>
      <c r="AU152" s="152" t="s">
        <v>82</v>
      </c>
      <c r="AV152" s="13" t="s">
        <v>82</v>
      </c>
      <c r="AW152" s="13" t="s">
        <v>4</v>
      </c>
      <c r="AX152" s="13" t="s">
        <v>80</v>
      </c>
      <c r="AY152" s="152" t="s">
        <v>131</v>
      </c>
    </row>
    <row r="153" spans="2:65" s="11" customFormat="1" ht="22.8" customHeight="1">
      <c r="B153" s="115"/>
      <c r="D153" s="116" t="s">
        <v>71</v>
      </c>
      <c r="E153" s="125" t="s">
        <v>138</v>
      </c>
      <c r="F153" s="125" t="s">
        <v>876</v>
      </c>
      <c r="I153" s="118"/>
      <c r="J153" s="126">
        <f>BK153</f>
        <v>0</v>
      </c>
      <c r="L153" s="115"/>
      <c r="M153" s="120"/>
      <c r="P153" s="121">
        <f>SUM(P154:P163)</f>
        <v>0</v>
      </c>
      <c r="R153" s="121">
        <f>SUM(R154:R163)</f>
        <v>124.59237895999999</v>
      </c>
      <c r="T153" s="122">
        <f>SUM(T154:T163)</f>
        <v>0</v>
      </c>
      <c r="AR153" s="116" t="s">
        <v>80</v>
      </c>
      <c r="AT153" s="123" t="s">
        <v>71</v>
      </c>
      <c r="AU153" s="123" t="s">
        <v>80</v>
      </c>
      <c r="AY153" s="116" t="s">
        <v>131</v>
      </c>
      <c r="BK153" s="124">
        <f>SUM(BK154:BK163)</f>
        <v>0</v>
      </c>
    </row>
    <row r="154" spans="2:65" s="1" customFormat="1" ht="21.75" customHeight="1">
      <c r="B154" s="32"/>
      <c r="C154" s="127" t="s">
        <v>219</v>
      </c>
      <c r="D154" s="127" t="s">
        <v>133</v>
      </c>
      <c r="E154" s="128" t="s">
        <v>877</v>
      </c>
      <c r="F154" s="129" t="s">
        <v>878</v>
      </c>
      <c r="G154" s="130" t="s">
        <v>204</v>
      </c>
      <c r="H154" s="131">
        <v>64.647999999999996</v>
      </c>
      <c r="I154" s="132"/>
      <c r="J154" s="133">
        <f>ROUND(I154*H154,2)</f>
        <v>0</v>
      </c>
      <c r="K154" s="129" t="s">
        <v>137</v>
      </c>
      <c r="L154" s="32"/>
      <c r="M154" s="134" t="s">
        <v>19</v>
      </c>
      <c r="N154" s="135" t="s">
        <v>43</v>
      </c>
      <c r="P154" s="136">
        <f>O154*H154</f>
        <v>0</v>
      </c>
      <c r="Q154" s="136">
        <v>1.8907700000000001</v>
      </c>
      <c r="R154" s="136">
        <f>Q154*H154</f>
        <v>122.23449896</v>
      </c>
      <c r="S154" s="136">
        <v>0</v>
      </c>
      <c r="T154" s="137">
        <f>S154*H154</f>
        <v>0</v>
      </c>
      <c r="AR154" s="138" t="s">
        <v>138</v>
      </c>
      <c r="AT154" s="138" t="s">
        <v>133</v>
      </c>
      <c r="AU154" s="138" t="s">
        <v>82</v>
      </c>
      <c r="AY154" s="17" t="s">
        <v>131</v>
      </c>
      <c r="BE154" s="139">
        <f>IF(N154="základní",J154,0)</f>
        <v>0</v>
      </c>
      <c r="BF154" s="139">
        <f>IF(N154="snížená",J154,0)</f>
        <v>0</v>
      </c>
      <c r="BG154" s="139">
        <f>IF(N154="zákl. přenesená",J154,0)</f>
        <v>0</v>
      </c>
      <c r="BH154" s="139">
        <f>IF(N154="sníž. přenesená",J154,0)</f>
        <v>0</v>
      </c>
      <c r="BI154" s="139">
        <f>IF(N154="nulová",J154,0)</f>
        <v>0</v>
      </c>
      <c r="BJ154" s="17" t="s">
        <v>80</v>
      </c>
      <c r="BK154" s="139">
        <f>ROUND(I154*H154,2)</f>
        <v>0</v>
      </c>
      <c r="BL154" s="17" t="s">
        <v>138</v>
      </c>
      <c r="BM154" s="138" t="s">
        <v>879</v>
      </c>
    </row>
    <row r="155" spans="2:65" s="1" customFormat="1" ht="10.15">
      <c r="B155" s="32"/>
      <c r="D155" s="140" t="s">
        <v>140</v>
      </c>
      <c r="F155" s="141" t="s">
        <v>880</v>
      </c>
      <c r="I155" s="142"/>
      <c r="L155" s="32"/>
      <c r="M155" s="143"/>
      <c r="T155" s="53"/>
      <c r="AT155" s="17" t="s">
        <v>140</v>
      </c>
      <c r="AU155" s="17" t="s">
        <v>82</v>
      </c>
    </row>
    <row r="156" spans="2:65" s="12" customFormat="1" ht="10.15">
      <c r="B156" s="144"/>
      <c r="D156" s="145" t="s">
        <v>142</v>
      </c>
      <c r="E156" s="146" t="s">
        <v>19</v>
      </c>
      <c r="F156" s="147" t="s">
        <v>835</v>
      </c>
      <c r="H156" s="146" t="s">
        <v>19</v>
      </c>
      <c r="I156" s="148"/>
      <c r="L156" s="144"/>
      <c r="M156" s="149"/>
      <c r="T156" s="150"/>
      <c r="AT156" s="146" t="s">
        <v>142</v>
      </c>
      <c r="AU156" s="146" t="s">
        <v>82</v>
      </c>
      <c r="AV156" s="12" t="s">
        <v>80</v>
      </c>
      <c r="AW156" s="12" t="s">
        <v>33</v>
      </c>
      <c r="AX156" s="12" t="s">
        <v>72</v>
      </c>
      <c r="AY156" s="146" t="s">
        <v>131</v>
      </c>
    </row>
    <row r="157" spans="2:65" s="13" customFormat="1" ht="10.15">
      <c r="B157" s="151"/>
      <c r="D157" s="145" t="s">
        <v>142</v>
      </c>
      <c r="E157" s="152" t="s">
        <v>19</v>
      </c>
      <c r="F157" s="153" t="s">
        <v>881</v>
      </c>
      <c r="H157" s="154">
        <v>55.14</v>
      </c>
      <c r="I157" s="155"/>
      <c r="L157" s="151"/>
      <c r="M157" s="156"/>
      <c r="T157" s="157"/>
      <c r="AT157" s="152" t="s">
        <v>142</v>
      </c>
      <c r="AU157" s="152" t="s">
        <v>82</v>
      </c>
      <c r="AV157" s="13" t="s">
        <v>82</v>
      </c>
      <c r="AW157" s="13" t="s">
        <v>33</v>
      </c>
      <c r="AX157" s="13" t="s">
        <v>72</v>
      </c>
      <c r="AY157" s="152" t="s">
        <v>131</v>
      </c>
    </row>
    <row r="158" spans="2:65" s="12" customFormat="1" ht="10.15">
      <c r="B158" s="144"/>
      <c r="D158" s="145" t="s">
        <v>142</v>
      </c>
      <c r="E158" s="146" t="s">
        <v>19</v>
      </c>
      <c r="F158" s="147" t="s">
        <v>829</v>
      </c>
      <c r="H158" s="146" t="s">
        <v>19</v>
      </c>
      <c r="I158" s="148"/>
      <c r="L158" s="144"/>
      <c r="M158" s="149"/>
      <c r="T158" s="150"/>
      <c r="AT158" s="146" t="s">
        <v>142</v>
      </c>
      <c r="AU158" s="146" t="s">
        <v>82</v>
      </c>
      <c r="AV158" s="12" t="s">
        <v>80</v>
      </c>
      <c r="AW158" s="12" t="s">
        <v>33</v>
      </c>
      <c r="AX158" s="12" t="s">
        <v>72</v>
      </c>
      <c r="AY158" s="146" t="s">
        <v>131</v>
      </c>
    </row>
    <row r="159" spans="2:65" s="13" customFormat="1" ht="10.15">
      <c r="B159" s="151"/>
      <c r="D159" s="145" t="s">
        <v>142</v>
      </c>
      <c r="E159" s="152" t="s">
        <v>19</v>
      </c>
      <c r="F159" s="153" t="s">
        <v>882</v>
      </c>
      <c r="H159" s="154">
        <v>9.5079999999999991</v>
      </c>
      <c r="I159" s="155"/>
      <c r="L159" s="151"/>
      <c r="M159" s="156"/>
      <c r="T159" s="157"/>
      <c r="AT159" s="152" t="s">
        <v>142</v>
      </c>
      <c r="AU159" s="152" t="s">
        <v>82</v>
      </c>
      <c r="AV159" s="13" t="s">
        <v>82</v>
      </c>
      <c r="AW159" s="13" t="s">
        <v>33</v>
      </c>
      <c r="AX159" s="13" t="s">
        <v>72</v>
      </c>
      <c r="AY159" s="152" t="s">
        <v>131</v>
      </c>
    </row>
    <row r="160" spans="2:65" s="14" customFormat="1" ht="10.15">
      <c r="B160" s="158"/>
      <c r="D160" s="145" t="s">
        <v>142</v>
      </c>
      <c r="E160" s="159" t="s">
        <v>19</v>
      </c>
      <c r="F160" s="160" t="s">
        <v>211</v>
      </c>
      <c r="H160" s="161">
        <v>64.647999999999996</v>
      </c>
      <c r="I160" s="162"/>
      <c r="L160" s="158"/>
      <c r="M160" s="163"/>
      <c r="T160" s="164"/>
      <c r="AT160" s="159" t="s">
        <v>142</v>
      </c>
      <c r="AU160" s="159" t="s">
        <v>82</v>
      </c>
      <c r="AV160" s="14" t="s">
        <v>138</v>
      </c>
      <c r="AW160" s="14" t="s">
        <v>33</v>
      </c>
      <c r="AX160" s="14" t="s">
        <v>80</v>
      </c>
      <c r="AY160" s="159" t="s">
        <v>131</v>
      </c>
    </row>
    <row r="161" spans="2:65" s="1" customFormat="1" ht="21.75" customHeight="1">
      <c r="B161" s="32"/>
      <c r="C161" s="127" t="s">
        <v>226</v>
      </c>
      <c r="D161" s="127" t="s">
        <v>133</v>
      </c>
      <c r="E161" s="128" t="s">
        <v>883</v>
      </c>
      <c r="F161" s="129" t="s">
        <v>884</v>
      </c>
      <c r="G161" s="130" t="s">
        <v>343</v>
      </c>
      <c r="H161" s="131">
        <v>14</v>
      </c>
      <c r="I161" s="132"/>
      <c r="J161" s="133">
        <f>ROUND(I161*H161,2)</f>
        <v>0</v>
      </c>
      <c r="K161" s="129" t="s">
        <v>137</v>
      </c>
      <c r="L161" s="32"/>
      <c r="M161" s="134" t="s">
        <v>19</v>
      </c>
      <c r="N161" s="135" t="s">
        <v>43</v>
      </c>
      <c r="P161" s="136">
        <f>O161*H161</f>
        <v>0</v>
      </c>
      <c r="Q161" s="136">
        <v>8.7419999999999998E-2</v>
      </c>
      <c r="R161" s="136">
        <f>Q161*H161</f>
        <v>1.2238799999999999</v>
      </c>
      <c r="S161" s="136">
        <v>0</v>
      </c>
      <c r="T161" s="137">
        <f>S161*H161</f>
        <v>0</v>
      </c>
      <c r="AR161" s="138" t="s">
        <v>138</v>
      </c>
      <c r="AT161" s="138" t="s">
        <v>133</v>
      </c>
      <c r="AU161" s="138" t="s">
        <v>82</v>
      </c>
      <c r="AY161" s="17" t="s">
        <v>131</v>
      </c>
      <c r="BE161" s="139">
        <f>IF(N161="základní",J161,0)</f>
        <v>0</v>
      </c>
      <c r="BF161" s="139">
        <f>IF(N161="snížená",J161,0)</f>
        <v>0</v>
      </c>
      <c r="BG161" s="139">
        <f>IF(N161="zákl. přenesená",J161,0)</f>
        <v>0</v>
      </c>
      <c r="BH161" s="139">
        <f>IF(N161="sníž. přenesená",J161,0)</f>
        <v>0</v>
      </c>
      <c r="BI161" s="139">
        <f>IF(N161="nulová",J161,0)</f>
        <v>0</v>
      </c>
      <c r="BJ161" s="17" t="s">
        <v>80</v>
      </c>
      <c r="BK161" s="139">
        <f>ROUND(I161*H161,2)</f>
        <v>0</v>
      </c>
      <c r="BL161" s="17" t="s">
        <v>138</v>
      </c>
      <c r="BM161" s="138" t="s">
        <v>885</v>
      </c>
    </row>
    <row r="162" spans="2:65" s="1" customFormat="1" ht="10.15">
      <c r="B162" s="32"/>
      <c r="D162" s="140" t="s">
        <v>140</v>
      </c>
      <c r="F162" s="141" t="s">
        <v>886</v>
      </c>
      <c r="I162" s="142"/>
      <c r="L162" s="32"/>
      <c r="M162" s="143"/>
      <c r="T162" s="53"/>
      <c r="AT162" s="17" t="s">
        <v>140</v>
      </c>
      <c r="AU162" s="17" t="s">
        <v>82</v>
      </c>
    </row>
    <row r="163" spans="2:65" s="1" customFormat="1" ht="16.5" customHeight="1">
      <c r="B163" s="32"/>
      <c r="C163" s="165" t="s">
        <v>233</v>
      </c>
      <c r="D163" s="165" t="s">
        <v>284</v>
      </c>
      <c r="E163" s="166" t="s">
        <v>887</v>
      </c>
      <c r="F163" s="167" t="s">
        <v>888</v>
      </c>
      <c r="G163" s="168" t="s">
        <v>343</v>
      </c>
      <c r="H163" s="169">
        <v>14</v>
      </c>
      <c r="I163" s="170"/>
      <c r="J163" s="171">
        <f>ROUND(I163*H163,2)</f>
        <v>0</v>
      </c>
      <c r="K163" s="167" t="s">
        <v>137</v>
      </c>
      <c r="L163" s="172"/>
      <c r="M163" s="173" t="s">
        <v>19</v>
      </c>
      <c r="N163" s="174" t="s">
        <v>43</v>
      </c>
      <c r="P163" s="136">
        <f>O163*H163</f>
        <v>0</v>
      </c>
      <c r="Q163" s="136">
        <v>8.1000000000000003E-2</v>
      </c>
      <c r="R163" s="136">
        <f>Q163*H163</f>
        <v>1.1340000000000001</v>
      </c>
      <c r="S163" s="136">
        <v>0</v>
      </c>
      <c r="T163" s="137">
        <f>S163*H163</f>
        <v>0</v>
      </c>
      <c r="AR163" s="138" t="s">
        <v>179</v>
      </c>
      <c r="AT163" s="138" t="s">
        <v>284</v>
      </c>
      <c r="AU163" s="138" t="s">
        <v>82</v>
      </c>
      <c r="AY163" s="17" t="s">
        <v>131</v>
      </c>
      <c r="BE163" s="139">
        <f>IF(N163="základní",J163,0)</f>
        <v>0</v>
      </c>
      <c r="BF163" s="139">
        <f>IF(N163="snížená",J163,0)</f>
        <v>0</v>
      </c>
      <c r="BG163" s="139">
        <f>IF(N163="zákl. přenesená",J163,0)</f>
        <v>0</v>
      </c>
      <c r="BH163" s="139">
        <f>IF(N163="sníž. přenesená",J163,0)</f>
        <v>0</v>
      </c>
      <c r="BI163" s="139">
        <f>IF(N163="nulová",J163,0)</f>
        <v>0</v>
      </c>
      <c r="BJ163" s="17" t="s">
        <v>80</v>
      </c>
      <c r="BK163" s="139">
        <f>ROUND(I163*H163,2)</f>
        <v>0</v>
      </c>
      <c r="BL163" s="17" t="s">
        <v>138</v>
      </c>
      <c r="BM163" s="138" t="s">
        <v>889</v>
      </c>
    </row>
    <row r="164" spans="2:65" s="11" customFormat="1" ht="22.8" customHeight="1">
      <c r="B164" s="115"/>
      <c r="D164" s="116" t="s">
        <v>71</v>
      </c>
      <c r="E164" s="125" t="s">
        <v>179</v>
      </c>
      <c r="F164" s="125" t="s">
        <v>890</v>
      </c>
      <c r="I164" s="118"/>
      <c r="J164" s="126">
        <f>BK164</f>
        <v>0</v>
      </c>
      <c r="L164" s="115"/>
      <c r="M164" s="120"/>
      <c r="P164" s="121">
        <f>SUM(P165:P264)</f>
        <v>0</v>
      </c>
      <c r="R164" s="121">
        <f>SUM(R165:R264)</f>
        <v>90.918075389999998</v>
      </c>
      <c r="T164" s="122">
        <f>SUM(T165:T264)</f>
        <v>179.2</v>
      </c>
      <c r="AR164" s="116" t="s">
        <v>80</v>
      </c>
      <c r="AT164" s="123" t="s">
        <v>71</v>
      </c>
      <c r="AU164" s="123" t="s">
        <v>80</v>
      </c>
      <c r="AY164" s="116" t="s">
        <v>131</v>
      </c>
      <c r="BK164" s="124">
        <f>SUM(BK165:BK264)</f>
        <v>0</v>
      </c>
    </row>
    <row r="165" spans="2:65" s="1" customFormat="1" ht="16.5" customHeight="1">
      <c r="B165" s="32"/>
      <c r="C165" s="127" t="s">
        <v>244</v>
      </c>
      <c r="D165" s="127" t="s">
        <v>133</v>
      </c>
      <c r="E165" s="128" t="s">
        <v>891</v>
      </c>
      <c r="F165" s="129" t="s">
        <v>892</v>
      </c>
      <c r="G165" s="130" t="s">
        <v>187</v>
      </c>
      <c r="H165" s="131">
        <v>380</v>
      </c>
      <c r="I165" s="132"/>
      <c r="J165" s="133">
        <f>ROUND(I165*H165,2)</f>
        <v>0</v>
      </c>
      <c r="K165" s="129" t="s">
        <v>137</v>
      </c>
      <c r="L165" s="32"/>
      <c r="M165" s="134" t="s">
        <v>19</v>
      </c>
      <c r="N165" s="135" t="s">
        <v>43</v>
      </c>
      <c r="P165" s="136">
        <f>O165*H165</f>
        <v>0</v>
      </c>
      <c r="Q165" s="136">
        <v>0</v>
      </c>
      <c r="R165" s="136">
        <f>Q165*H165</f>
        <v>0</v>
      </c>
      <c r="S165" s="136">
        <v>0.32</v>
      </c>
      <c r="T165" s="137">
        <f>S165*H165</f>
        <v>121.60000000000001</v>
      </c>
      <c r="AR165" s="138" t="s">
        <v>138</v>
      </c>
      <c r="AT165" s="138" t="s">
        <v>133</v>
      </c>
      <c r="AU165" s="138" t="s">
        <v>82</v>
      </c>
      <c r="AY165" s="17" t="s">
        <v>131</v>
      </c>
      <c r="BE165" s="139">
        <f>IF(N165="základní",J165,0)</f>
        <v>0</v>
      </c>
      <c r="BF165" s="139">
        <f>IF(N165="snížená",J165,0)</f>
        <v>0</v>
      </c>
      <c r="BG165" s="139">
        <f>IF(N165="zákl. přenesená",J165,0)</f>
        <v>0</v>
      </c>
      <c r="BH165" s="139">
        <f>IF(N165="sníž. přenesená",J165,0)</f>
        <v>0</v>
      </c>
      <c r="BI165" s="139">
        <f>IF(N165="nulová",J165,0)</f>
        <v>0</v>
      </c>
      <c r="BJ165" s="17" t="s">
        <v>80</v>
      </c>
      <c r="BK165" s="139">
        <f>ROUND(I165*H165,2)</f>
        <v>0</v>
      </c>
      <c r="BL165" s="17" t="s">
        <v>138</v>
      </c>
      <c r="BM165" s="138" t="s">
        <v>893</v>
      </c>
    </row>
    <row r="166" spans="2:65" s="1" customFormat="1" ht="10.15">
      <c r="B166" s="32"/>
      <c r="D166" s="140" t="s">
        <v>140</v>
      </c>
      <c r="F166" s="141" t="s">
        <v>894</v>
      </c>
      <c r="I166" s="142"/>
      <c r="L166" s="32"/>
      <c r="M166" s="143"/>
      <c r="T166" s="53"/>
      <c r="AT166" s="17" t="s">
        <v>140</v>
      </c>
      <c r="AU166" s="17" t="s">
        <v>82</v>
      </c>
    </row>
    <row r="167" spans="2:65" s="1" customFormat="1" ht="16.5" customHeight="1">
      <c r="B167" s="32"/>
      <c r="C167" s="127" t="s">
        <v>250</v>
      </c>
      <c r="D167" s="127" t="s">
        <v>133</v>
      </c>
      <c r="E167" s="128" t="s">
        <v>895</v>
      </c>
      <c r="F167" s="129" t="s">
        <v>896</v>
      </c>
      <c r="G167" s="130" t="s">
        <v>187</v>
      </c>
      <c r="H167" s="131">
        <v>69.599999999999994</v>
      </c>
      <c r="I167" s="132"/>
      <c r="J167" s="133">
        <f>ROUND(I167*H167,2)</f>
        <v>0</v>
      </c>
      <c r="K167" s="129" t="s">
        <v>137</v>
      </c>
      <c r="L167" s="32"/>
      <c r="M167" s="134" t="s">
        <v>19</v>
      </c>
      <c r="N167" s="135" t="s">
        <v>43</v>
      </c>
      <c r="P167" s="136">
        <f>O167*H167</f>
        <v>0</v>
      </c>
      <c r="Q167" s="136">
        <v>1.0000000000000001E-5</v>
      </c>
      <c r="R167" s="136">
        <f>Q167*H167</f>
        <v>6.96E-4</v>
      </c>
      <c r="S167" s="136">
        <v>0</v>
      </c>
      <c r="T167" s="137">
        <f>S167*H167</f>
        <v>0</v>
      </c>
      <c r="AR167" s="138" t="s">
        <v>138</v>
      </c>
      <c r="AT167" s="138" t="s">
        <v>133</v>
      </c>
      <c r="AU167" s="138" t="s">
        <v>82</v>
      </c>
      <c r="AY167" s="17" t="s">
        <v>131</v>
      </c>
      <c r="BE167" s="139">
        <f>IF(N167="základní",J167,0)</f>
        <v>0</v>
      </c>
      <c r="BF167" s="139">
        <f>IF(N167="snížená",J167,0)</f>
        <v>0</v>
      </c>
      <c r="BG167" s="139">
        <f>IF(N167="zákl. přenesená",J167,0)</f>
        <v>0</v>
      </c>
      <c r="BH167" s="139">
        <f>IF(N167="sníž. přenesená",J167,0)</f>
        <v>0</v>
      </c>
      <c r="BI167" s="139">
        <f>IF(N167="nulová",J167,0)</f>
        <v>0</v>
      </c>
      <c r="BJ167" s="17" t="s">
        <v>80</v>
      </c>
      <c r="BK167" s="139">
        <f>ROUND(I167*H167,2)</f>
        <v>0</v>
      </c>
      <c r="BL167" s="17" t="s">
        <v>138</v>
      </c>
      <c r="BM167" s="138" t="s">
        <v>897</v>
      </c>
    </row>
    <row r="168" spans="2:65" s="1" customFormat="1" ht="10.15">
      <c r="B168" s="32"/>
      <c r="D168" s="140" t="s">
        <v>140</v>
      </c>
      <c r="F168" s="141" t="s">
        <v>898</v>
      </c>
      <c r="I168" s="142"/>
      <c r="L168" s="32"/>
      <c r="M168" s="143"/>
      <c r="T168" s="53"/>
      <c r="AT168" s="17" t="s">
        <v>140</v>
      </c>
      <c r="AU168" s="17" t="s">
        <v>82</v>
      </c>
    </row>
    <row r="169" spans="2:65" s="12" customFormat="1" ht="10.15">
      <c r="B169" s="144"/>
      <c r="D169" s="145" t="s">
        <v>142</v>
      </c>
      <c r="E169" s="146" t="s">
        <v>19</v>
      </c>
      <c r="F169" s="147" t="s">
        <v>899</v>
      </c>
      <c r="H169" s="146" t="s">
        <v>19</v>
      </c>
      <c r="I169" s="148"/>
      <c r="L169" s="144"/>
      <c r="M169" s="149"/>
      <c r="T169" s="150"/>
      <c r="AT169" s="146" t="s">
        <v>142</v>
      </c>
      <c r="AU169" s="146" t="s">
        <v>82</v>
      </c>
      <c r="AV169" s="12" t="s">
        <v>80</v>
      </c>
      <c r="AW169" s="12" t="s">
        <v>33</v>
      </c>
      <c r="AX169" s="12" t="s">
        <v>72</v>
      </c>
      <c r="AY169" s="146" t="s">
        <v>131</v>
      </c>
    </row>
    <row r="170" spans="2:65" s="13" customFormat="1" ht="10.15">
      <c r="B170" s="151"/>
      <c r="D170" s="145" t="s">
        <v>142</v>
      </c>
      <c r="E170" s="152" t="s">
        <v>19</v>
      </c>
      <c r="F170" s="153" t="s">
        <v>900</v>
      </c>
      <c r="H170" s="154">
        <v>20.9</v>
      </c>
      <c r="I170" s="155"/>
      <c r="L170" s="151"/>
      <c r="M170" s="156"/>
      <c r="T170" s="157"/>
      <c r="AT170" s="152" t="s">
        <v>142</v>
      </c>
      <c r="AU170" s="152" t="s">
        <v>82</v>
      </c>
      <c r="AV170" s="13" t="s">
        <v>82</v>
      </c>
      <c r="AW170" s="13" t="s">
        <v>33</v>
      </c>
      <c r="AX170" s="13" t="s">
        <v>72</v>
      </c>
      <c r="AY170" s="152" t="s">
        <v>131</v>
      </c>
    </row>
    <row r="171" spans="2:65" s="12" customFormat="1" ht="10.15">
      <c r="B171" s="144"/>
      <c r="D171" s="145" t="s">
        <v>142</v>
      </c>
      <c r="E171" s="146" t="s">
        <v>19</v>
      </c>
      <c r="F171" s="147" t="s">
        <v>901</v>
      </c>
      <c r="H171" s="146" t="s">
        <v>19</v>
      </c>
      <c r="I171" s="148"/>
      <c r="L171" s="144"/>
      <c r="M171" s="149"/>
      <c r="T171" s="150"/>
      <c r="AT171" s="146" t="s">
        <v>142</v>
      </c>
      <c r="AU171" s="146" t="s">
        <v>82</v>
      </c>
      <c r="AV171" s="12" t="s">
        <v>80</v>
      </c>
      <c r="AW171" s="12" t="s">
        <v>33</v>
      </c>
      <c r="AX171" s="12" t="s">
        <v>72</v>
      </c>
      <c r="AY171" s="146" t="s">
        <v>131</v>
      </c>
    </row>
    <row r="172" spans="2:65" s="13" customFormat="1" ht="10.15">
      <c r="B172" s="151"/>
      <c r="D172" s="145" t="s">
        <v>142</v>
      </c>
      <c r="E172" s="152" t="s">
        <v>19</v>
      </c>
      <c r="F172" s="153" t="s">
        <v>902</v>
      </c>
      <c r="H172" s="154">
        <v>48.7</v>
      </c>
      <c r="I172" s="155"/>
      <c r="L172" s="151"/>
      <c r="M172" s="156"/>
      <c r="T172" s="157"/>
      <c r="AT172" s="152" t="s">
        <v>142</v>
      </c>
      <c r="AU172" s="152" t="s">
        <v>82</v>
      </c>
      <c r="AV172" s="13" t="s">
        <v>82</v>
      </c>
      <c r="AW172" s="13" t="s">
        <v>33</v>
      </c>
      <c r="AX172" s="13" t="s">
        <v>72</v>
      </c>
      <c r="AY172" s="152" t="s">
        <v>131</v>
      </c>
    </row>
    <row r="173" spans="2:65" s="14" customFormat="1" ht="10.15">
      <c r="B173" s="158"/>
      <c r="D173" s="145" t="s">
        <v>142</v>
      </c>
      <c r="E173" s="159" t="s">
        <v>19</v>
      </c>
      <c r="F173" s="160" t="s">
        <v>211</v>
      </c>
      <c r="H173" s="161">
        <v>69.599999999999994</v>
      </c>
      <c r="I173" s="162"/>
      <c r="L173" s="158"/>
      <c r="M173" s="163"/>
      <c r="T173" s="164"/>
      <c r="AT173" s="159" t="s">
        <v>142</v>
      </c>
      <c r="AU173" s="159" t="s">
        <v>82</v>
      </c>
      <c r="AV173" s="14" t="s">
        <v>138</v>
      </c>
      <c r="AW173" s="14" t="s">
        <v>33</v>
      </c>
      <c r="AX173" s="14" t="s">
        <v>80</v>
      </c>
      <c r="AY173" s="159" t="s">
        <v>131</v>
      </c>
    </row>
    <row r="174" spans="2:65" s="1" customFormat="1" ht="16.5" customHeight="1">
      <c r="B174" s="32"/>
      <c r="C174" s="165" t="s">
        <v>255</v>
      </c>
      <c r="D174" s="165" t="s">
        <v>284</v>
      </c>
      <c r="E174" s="166" t="s">
        <v>903</v>
      </c>
      <c r="F174" s="167" t="s">
        <v>904</v>
      </c>
      <c r="G174" s="168" t="s">
        <v>187</v>
      </c>
      <c r="H174" s="169">
        <v>70.644000000000005</v>
      </c>
      <c r="I174" s="170"/>
      <c r="J174" s="171">
        <f>ROUND(I174*H174,2)</f>
        <v>0</v>
      </c>
      <c r="K174" s="167" t="s">
        <v>137</v>
      </c>
      <c r="L174" s="172"/>
      <c r="M174" s="173" t="s">
        <v>19</v>
      </c>
      <c r="N174" s="174" t="s">
        <v>43</v>
      </c>
      <c r="P174" s="136">
        <f>O174*H174</f>
        <v>0</v>
      </c>
      <c r="Q174" s="136">
        <v>3.5999999999999999E-3</v>
      </c>
      <c r="R174" s="136">
        <f>Q174*H174</f>
        <v>0.2543184</v>
      </c>
      <c r="S174" s="136">
        <v>0</v>
      </c>
      <c r="T174" s="137">
        <f>S174*H174</f>
        <v>0</v>
      </c>
      <c r="AR174" s="138" t="s">
        <v>179</v>
      </c>
      <c r="AT174" s="138" t="s">
        <v>284</v>
      </c>
      <c r="AU174" s="138" t="s">
        <v>82</v>
      </c>
      <c r="AY174" s="17" t="s">
        <v>131</v>
      </c>
      <c r="BE174" s="139">
        <f>IF(N174="základní",J174,0)</f>
        <v>0</v>
      </c>
      <c r="BF174" s="139">
        <f>IF(N174="snížená",J174,0)</f>
        <v>0</v>
      </c>
      <c r="BG174" s="139">
        <f>IF(N174="zákl. přenesená",J174,0)</f>
        <v>0</v>
      </c>
      <c r="BH174" s="139">
        <f>IF(N174="sníž. přenesená",J174,0)</f>
        <v>0</v>
      </c>
      <c r="BI174" s="139">
        <f>IF(N174="nulová",J174,0)</f>
        <v>0</v>
      </c>
      <c r="BJ174" s="17" t="s">
        <v>80</v>
      </c>
      <c r="BK174" s="139">
        <f>ROUND(I174*H174,2)</f>
        <v>0</v>
      </c>
      <c r="BL174" s="17" t="s">
        <v>138</v>
      </c>
      <c r="BM174" s="138" t="s">
        <v>905</v>
      </c>
    </row>
    <row r="175" spans="2:65" s="13" customFormat="1" ht="10.15">
      <c r="B175" s="151"/>
      <c r="D175" s="145" t="s">
        <v>142</v>
      </c>
      <c r="F175" s="153" t="s">
        <v>906</v>
      </c>
      <c r="H175" s="154">
        <v>70.644000000000005</v>
      </c>
      <c r="I175" s="155"/>
      <c r="L175" s="151"/>
      <c r="M175" s="156"/>
      <c r="T175" s="157"/>
      <c r="AT175" s="152" t="s">
        <v>142</v>
      </c>
      <c r="AU175" s="152" t="s">
        <v>82</v>
      </c>
      <c r="AV175" s="13" t="s">
        <v>82</v>
      </c>
      <c r="AW175" s="13" t="s">
        <v>4</v>
      </c>
      <c r="AX175" s="13" t="s">
        <v>80</v>
      </c>
      <c r="AY175" s="152" t="s">
        <v>131</v>
      </c>
    </row>
    <row r="176" spans="2:65" s="1" customFormat="1" ht="16.5" customHeight="1">
      <c r="B176" s="32"/>
      <c r="C176" s="127" t="s">
        <v>264</v>
      </c>
      <c r="D176" s="127" t="s">
        <v>133</v>
      </c>
      <c r="E176" s="128" t="s">
        <v>907</v>
      </c>
      <c r="F176" s="129" t="s">
        <v>908</v>
      </c>
      <c r="G176" s="130" t="s">
        <v>187</v>
      </c>
      <c r="H176" s="131">
        <v>9.6</v>
      </c>
      <c r="I176" s="132"/>
      <c r="J176" s="133">
        <f>ROUND(I176*H176,2)</f>
        <v>0</v>
      </c>
      <c r="K176" s="129" t="s">
        <v>137</v>
      </c>
      <c r="L176" s="32"/>
      <c r="M176" s="134" t="s">
        <v>19</v>
      </c>
      <c r="N176" s="135" t="s">
        <v>43</v>
      </c>
      <c r="P176" s="136">
        <f>O176*H176</f>
        <v>0</v>
      </c>
      <c r="Q176" s="136">
        <v>1.0000000000000001E-5</v>
      </c>
      <c r="R176" s="136">
        <f>Q176*H176</f>
        <v>9.6000000000000002E-5</v>
      </c>
      <c r="S176" s="136">
        <v>0</v>
      </c>
      <c r="T176" s="137">
        <f>S176*H176</f>
        <v>0</v>
      </c>
      <c r="AR176" s="138" t="s">
        <v>138</v>
      </c>
      <c r="AT176" s="138" t="s">
        <v>133</v>
      </c>
      <c r="AU176" s="138" t="s">
        <v>82</v>
      </c>
      <c r="AY176" s="17" t="s">
        <v>131</v>
      </c>
      <c r="BE176" s="139">
        <f>IF(N176="základní",J176,0)</f>
        <v>0</v>
      </c>
      <c r="BF176" s="139">
        <f>IF(N176="snížená",J176,0)</f>
        <v>0</v>
      </c>
      <c r="BG176" s="139">
        <f>IF(N176="zákl. přenesená",J176,0)</f>
        <v>0</v>
      </c>
      <c r="BH176" s="139">
        <f>IF(N176="sníž. přenesená",J176,0)</f>
        <v>0</v>
      </c>
      <c r="BI176" s="139">
        <f>IF(N176="nulová",J176,0)</f>
        <v>0</v>
      </c>
      <c r="BJ176" s="17" t="s">
        <v>80</v>
      </c>
      <c r="BK176" s="139">
        <f>ROUND(I176*H176,2)</f>
        <v>0</v>
      </c>
      <c r="BL176" s="17" t="s">
        <v>138</v>
      </c>
      <c r="BM176" s="138" t="s">
        <v>909</v>
      </c>
    </row>
    <row r="177" spans="2:65" s="1" customFormat="1" ht="10.15">
      <c r="B177" s="32"/>
      <c r="D177" s="140" t="s">
        <v>140</v>
      </c>
      <c r="F177" s="141" t="s">
        <v>910</v>
      </c>
      <c r="I177" s="142"/>
      <c r="L177" s="32"/>
      <c r="M177" s="143"/>
      <c r="T177" s="53"/>
      <c r="AT177" s="17" t="s">
        <v>140</v>
      </c>
      <c r="AU177" s="17" t="s">
        <v>82</v>
      </c>
    </row>
    <row r="178" spans="2:65" s="12" customFormat="1" ht="10.15">
      <c r="B178" s="144"/>
      <c r="D178" s="145" t="s">
        <v>142</v>
      </c>
      <c r="E178" s="146" t="s">
        <v>19</v>
      </c>
      <c r="F178" s="147" t="s">
        <v>911</v>
      </c>
      <c r="H178" s="146" t="s">
        <v>19</v>
      </c>
      <c r="I178" s="148"/>
      <c r="L178" s="144"/>
      <c r="M178" s="149"/>
      <c r="T178" s="150"/>
      <c r="AT178" s="146" t="s">
        <v>142</v>
      </c>
      <c r="AU178" s="146" t="s">
        <v>82</v>
      </c>
      <c r="AV178" s="12" t="s">
        <v>80</v>
      </c>
      <c r="AW178" s="12" t="s">
        <v>33</v>
      </c>
      <c r="AX178" s="12" t="s">
        <v>72</v>
      </c>
      <c r="AY178" s="146" t="s">
        <v>131</v>
      </c>
    </row>
    <row r="179" spans="2:65" s="13" customFormat="1" ht="10.15">
      <c r="B179" s="151"/>
      <c r="D179" s="145" t="s">
        <v>142</v>
      </c>
      <c r="E179" s="152" t="s">
        <v>19</v>
      </c>
      <c r="F179" s="153" t="s">
        <v>912</v>
      </c>
      <c r="H179" s="154">
        <v>9.6</v>
      </c>
      <c r="I179" s="155"/>
      <c r="L179" s="151"/>
      <c r="M179" s="156"/>
      <c r="T179" s="157"/>
      <c r="AT179" s="152" t="s">
        <v>142</v>
      </c>
      <c r="AU179" s="152" t="s">
        <v>82</v>
      </c>
      <c r="AV179" s="13" t="s">
        <v>82</v>
      </c>
      <c r="AW179" s="13" t="s">
        <v>33</v>
      </c>
      <c r="AX179" s="13" t="s">
        <v>80</v>
      </c>
      <c r="AY179" s="152" t="s">
        <v>131</v>
      </c>
    </row>
    <row r="180" spans="2:65" s="1" customFormat="1" ht="16.5" customHeight="1">
      <c r="B180" s="32"/>
      <c r="C180" s="165" t="s">
        <v>7</v>
      </c>
      <c r="D180" s="165" t="s">
        <v>284</v>
      </c>
      <c r="E180" s="166" t="s">
        <v>913</v>
      </c>
      <c r="F180" s="167" t="s">
        <v>914</v>
      </c>
      <c r="G180" s="168" t="s">
        <v>187</v>
      </c>
      <c r="H180" s="169">
        <v>9.7439999999999998</v>
      </c>
      <c r="I180" s="170"/>
      <c r="J180" s="171">
        <f>ROUND(I180*H180,2)</f>
        <v>0</v>
      </c>
      <c r="K180" s="167" t="s">
        <v>137</v>
      </c>
      <c r="L180" s="172"/>
      <c r="M180" s="173" t="s">
        <v>19</v>
      </c>
      <c r="N180" s="174" t="s">
        <v>43</v>
      </c>
      <c r="P180" s="136">
        <f>O180*H180</f>
        <v>0</v>
      </c>
      <c r="Q180" s="136">
        <v>5.1000000000000004E-3</v>
      </c>
      <c r="R180" s="136">
        <f>Q180*H180</f>
        <v>4.96944E-2</v>
      </c>
      <c r="S180" s="136">
        <v>0</v>
      </c>
      <c r="T180" s="137">
        <f>S180*H180</f>
        <v>0</v>
      </c>
      <c r="AR180" s="138" t="s">
        <v>179</v>
      </c>
      <c r="AT180" s="138" t="s">
        <v>284</v>
      </c>
      <c r="AU180" s="138" t="s">
        <v>82</v>
      </c>
      <c r="AY180" s="17" t="s">
        <v>131</v>
      </c>
      <c r="BE180" s="139">
        <f>IF(N180="základní",J180,0)</f>
        <v>0</v>
      </c>
      <c r="BF180" s="139">
        <f>IF(N180="snížená",J180,0)</f>
        <v>0</v>
      </c>
      <c r="BG180" s="139">
        <f>IF(N180="zákl. přenesená",J180,0)</f>
        <v>0</v>
      </c>
      <c r="BH180" s="139">
        <f>IF(N180="sníž. přenesená",J180,0)</f>
        <v>0</v>
      </c>
      <c r="BI180" s="139">
        <f>IF(N180="nulová",J180,0)</f>
        <v>0</v>
      </c>
      <c r="BJ180" s="17" t="s">
        <v>80</v>
      </c>
      <c r="BK180" s="139">
        <f>ROUND(I180*H180,2)</f>
        <v>0</v>
      </c>
      <c r="BL180" s="17" t="s">
        <v>138</v>
      </c>
      <c r="BM180" s="138" t="s">
        <v>915</v>
      </c>
    </row>
    <row r="181" spans="2:65" s="13" customFormat="1" ht="10.15">
      <c r="B181" s="151"/>
      <c r="D181" s="145" t="s">
        <v>142</v>
      </c>
      <c r="F181" s="153" t="s">
        <v>916</v>
      </c>
      <c r="H181" s="154">
        <v>9.7439999999999998</v>
      </c>
      <c r="I181" s="155"/>
      <c r="L181" s="151"/>
      <c r="M181" s="156"/>
      <c r="T181" s="157"/>
      <c r="AT181" s="152" t="s">
        <v>142</v>
      </c>
      <c r="AU181" s="152" t="s">
        <v>82</v>
      </c>
      <c r="AV181" s="13" t="s">
        <v>82</v>
      </c>
      <c r="AW181" s="13" t="s">
        <v>4</v>
      </c>
      <c r="AX181" s="13" t="s">
        <v>80</v>
      </c>
      <c r="AY181" s="152" t="s">
        <v>131</v>
      </c>
    </row>
    <row r="182" spans="2:65" s="1" customFormat="1" ht="16.5" customHeight="1">
      <c r="B182" s="32"/>
      <c r="C182" s="127" t="s">
        <v>276</v>
      </c>
      <c r="D182" s="127" t="s">
        <v>133</v>
      </c>
      <c r="E182" s="128" t="s">
        <v>917</v>
      </c>
      <c r="F182" s="129" t="s">
        <v>918</v>
      </c>
      <c r="G182" s="130" t="s">
        <v>187</v>
      </c>
      <c r="H182" s="131">
        <v>43.1</v>
      </c>
      <c r="I182" s="132"/>
      <c r="J182" s="133">
        <f>ROUND(I182*H182,2)</f>
        <v>0</v>
      </c>
      <c r="K182" s="129" t="s">
        <v>137</v>
      </c>
      <c r="L182" s="32"/>
      <c r="M182" s="134" t="s">
        <v>19</v>
      </c>
      <c r="N182" s="135" t="s">
        <v>43</v>
      </c>
      <c r="P182" s="136">
        <f>O182*H182</f>
        <v>0</v>
      </c>
      <c r="Q182" s="136">
        <v>2.0000000000000002E-5</v>
      </c>
      <c r="R182" s="136">
        <f>Q182*H182</f>
        <v>8.6200000000000014E-4</v>
      </c>
      <c r="S182" s="136">
        <v>0</v>
      </c>
      <c r="T182" s="137">
        <f>S182*H182</f>
        <v>0</v>
      </c>
      <c r="AR182" s="138" t="s">
        <v>138</v>
      </c>
      <c r="AT182" s="138" t="s">
        <v>133</v>
      </c>
      <c r="AU182" s="138" t="s">
        <v>82</v>
      </c>
      <c r="AY182" s="17" t="s">
        <v>131</v>
      </c>
      <c r="BE182" s="139">
        <f>IF(N182="základní",J182,0)</f>
        <v>0</v>
      </c>
      <c r="BF182" s="139">
        <f>IF(N182="snížená",J182,0)</f>
        <v>0</v>
      </c>
      <c r="BG182" s="139">
        <f>IF(N182="zákl. přenesená",J182,0)</f>
        <v>0</v>
      </c>
      <c r="BH182" s="139">
        <f>IF(N182="sníž. přenesená",J182,0)</f>
        <v>0</v>
      </c>
      <c r="BI182" s="139">
        <f>IF(N182="nulová",J182,0)</f>
        <v>0</v>
      </c>
      <c r="BJ182" s="17" t="s">
        <v>80</v>
      </c>
      <c r="BK182" s="139">
        <f>ROUND(I182*H182,2)</f>
        <v>0</v>
      </c>
      <c r="BL182" s="17" t="s">
        <v>138</v>
      </c>
      <c r="BM182" s="138" t="s">
        <v>919</v>
      </c>
    </row>
    <row r="183" spans="2:65" s="1" customFormat="1" ht="10.15">
      <c r="B183" s="32"/>
      <c r="D183" s="140" t="s">
        <v>140</v>
      </c>
      <c r="F183" s="141" t="s">
        <v>920</v>
      </c>
      <c r="I183" s="142"/>
      <c r="L183" s="32"/>
      <c r="M183" s="143"/>
      <c r="T183" s="53"/>
      <c r="AT183" s="17" t="s">
        <v>140</v>
      </c>
      <c r="AU183" s="17" t="s">
        <v>82</v>
      </c>
    </row>
    <row r="184" spans="2:65" s="12" customFormat="1" ht="10.15">
      <c r="B184" s="144"/>
      <c r="D184" s="145" t="s">
        <v>142</v>
      </c>
      <c r="E184" s="146" t="s">
        <v>19</v>
      </c>
      <c r="F184" s="147" t="s">
        <v>921</v>
      </c>
      <c r="H184" s="146" t="s">
        <v>19</v>
      </c>
      <c r="I184" s="148"/>
      <c r="L184" s="144"/>
      <c r="M184" s="149"/>
      <c r="T184" s="150"/>
      <c r="AT184" s="146" t="s">
        <v>142</v>
      </c>
      <c r="AU184" s="146" t="s">
        <v>82</v>
      </c>
      <c r="AV184" s="12" t="s">
        <v>80</v>
      </c>
      <c r="AW184" s="12" t="s">
        <v>33</v>
      </c>
      <c r="AX184" s="12" t="s">
        <v>72</v>
      </c>
      <c r="AY184" s="146" t="s">
        <v>131</v>
      </c>
    </row>
    <row r="185" spans="2:65" s="13" customFormat="1" ht="10.15">
      <c r="B185" s="151"/>
      <c r="D185" s="145" t="s">
        <v>142</v>
      </c>
      <c r="E185" s="152" t="s">
        <v>19</v>
      </c>
      <c r="F185" s="153" t="s">
        <v>922</v>
      </c>
      <c r="H185" s="154">
        <v>24.4</v>
      </c>
      <c r="I185" s="155"/>
      <c r="L185" s="151"/>
      <c r="M185" s="156"/>
      <c r="T185" s="157"/>
      <c r="AT185" s="152" t="s">
        <v>142</v>
      </c>
      <c r="AU185" s="152" t="s">
        <v>82</v>
      </c>
      <c r="AV185" s="13" t="s">
        <v>82</v>
      </c>
      <c r="AW185" s="13" t="s">
        <v>33</v>
      </c>
      <c r="AX185" s="13" t="s">
        <v>72</v>
      </c>
      <c r="AY185" s="152" t="s">
        <v>131</v>
      </c>
    </row>
    <row r="186" spans="2:65" s="12" customFormat="1" ht="10.15">
      <c r="B186" s="144"/>
      <c r="D186" s="145" t="s">
        <v>142</v>
      </c>
      <c r="E186" s="146" t="s">
        <v>19</v>
      </c>
      <c r="F186" s="147" t="s">
        <v>923</v>
      </c>
      <c r="H186" s="146" t="s">
        <v>19</v>
      </c>
      <c r="I186" s="148"/>
      <c r="L186" s="144"/>
      <c r="M186" s="149"/>
      <c r="T186" s="150"/>
      <c r="AT186" s="146" t="s">
        <v>142</v>
      </c>
      <c r="AU186" s="146" t="s">
        <v>82</v>
      </c>
      <c r="AV186" s="12" t="s">
        <v>80</v>
      </c>
      <c r="AW186" s="12" t="s">
        <v>33</v>
      </c>
      <c r="AX186" s="12" t="s">
        <v>72</v>
      </c>
      <c r="AY186" s="146" t="s">
        <v>131</v>
      </c>
    </row>
    <row r="187" spans="2:65" s="13" customFormat="1" ht="10.15">
      <c r="B187" s="151"/>
      <c r="D187" s="145" t="s">
        <v>142</v>
      </c>
      <c r="E187" s="152" t="s">
        <v>19</v>
      </c>
      <c r="F187" s="153" t="s">
        <v>924</v>
      </c>
      <c r="H187" s="154">
        <v>18.7</v>
      </c>
      <c r="I187" s="155"/>
      <c r="L187" s="151"/>
      <c r="M187" s="156"/>
      <c r="T187" s="157"/>
      <c r="AT187" s="152" t="s">
        <v>142</v>
      </c>
      <c r="AU187" s="152" t="s">
        <v>82</v>
      </c>
      <c r="AV187" s="13" t="s">
        <v>82</v>
      </c>
      <c r="AW187" s="13" t="s">
        <v>33</v>
      </c>
      <c r="AX187" s="13" t="s">
        <v>72</v>
      </c>
      <c r="AY187" s="152" t="s">
        <v>131</v>
      </c>
    </row>
    <row r="188" spans="2:65" s="14" customFormat="1" ht="10.15">
      <c r="B188" s="158"/>
      <c r="D188" s="145" t="s">
        <v>142</v>
      </c>
      <c r="E188" s="159" t="s">
        <v>19</v>
      </c>
      <c r="F188" s="160" t="s">
        <v>211</v>
      </c>
      <c r="H188" s="161">
        <v>43.1</v>
      </c>
      <c r="I188" s="162"/>
      <c r="L188" s="158"/>
      <c r="M188" s="163"/>
      <c r="T188" s="164"/>
      <c r="AT188" s="159" t="s">
        <v>142</v>
      </c>
      <c r="AU188" s="159" t="s">
        <v>82</v>
      </c>
      <c r="AV188" s="14" t="s">
        <v>138</v>
      </c>
      <c r="AW188" s="14" t="s">
        <v>33</v>
      </c>
      <c r="AX188" s="14" t="s">
        <v>80</v>
      </c>
      <c r="AY188" s="159" t="s">
        <v>131</v>
      </c>
    </row>
    <row r="189" spans="2:65" s="1" customFormat="1" ht="16.5" customHeight="1">
      <c r="B189" s="32"/>
      <c r="C189" s="165" t="s">
        <v>283</v>
      </c>
      <c r="D189" s="165" t="s">
        <v>284</v>
      </c>
      <c r="E189" s="166" t="s">
        <v>925</v>
      </c>
      <c r="F189" s="167" t="s">
        <v>926</v>
      </c>
      <c r="G189" s="168" t="s">
        <v>187</v>
      </c>
      <c r="H189" s="169">
        <v>43.747</v>
      </c>
      <c r="I189" s="170"/>
      <c r="J189" s="171">
        <f>ROUND(I189*H189,2)</f>
        <v>0</v>
      </c>
      <c r="K189" s="167" t="s">
        <v>137</v>
      </c>
      <c r="L189" s="172"/>
      <c r="M189" s="173" t="s">
        <v>19</v>
      </c>
      <c r="N189" s="174" t="s">
        <v>43</v>
      </c>
      <c r="P189" s="136">
        <f>O189*H189</f>
        <v>0</v>
      </c>
      <c r="Q189" s="136">
        <v>1.269E-2</v>
      </c>
      <c r="R189" s="136">
        <f>Q189*H189</f>
        <v>0.55514942999999994</v>
      </c>
      <c r="S189" s="136">
        <v>0</v>
      </c>
      <c r="T189" s="137">
        <f>S189*H189</f>
        <v>0</v>
      </c>
      <c r="AR189" s="138" t="s">
        <v>179</v>
      </c>
      <c r="AT189" s="138" t="s">
        <v>284</v>
      </c>
      <c r="AU189" s="138" t="s">
        <v>82</v>
      </c>
      <c r="AY189" s="17" t="s">
        <v>131</v>
      </c>
      <c r="BE189" s="139">
        <f>IF(N189="základní",J189,0)</f>
        <v>0</v>
      </c>
      <c r="BF189" s="139">
        <f>IF(N189="snížená",J189,0)</f>
        <v>0</v>
      </c>
      <c r="BG189" s="139">
        <f>IF(N189="zákl. přenesená",J189,0)</f>
        <v>0</v>
      </c>
      <c r="BH189" s="139">
        <f>IF(N189="sníž. přenesená",J189,0)</f>
        <v>0</v>
      </c>
      <c r="BI189" s="139">
        <f>IF(N189="nulová",J189,0)</f>
        <v>0</v>
      </c>
      <c r="BJ189" s="17" t="s">
        <v>80</v>
      </c>
      <c r="BK189" s="139">
        <f>ROUND(I189*H189,2)</f>
        <v>0</v>
      </c>
      <c r="BL189" s="17" t="s">
        <v>138</v>
      </c>
      <c r="BM189" s="138" t="s">
        <v>927</v>
      </c>
    </row>
    <row r="190" spans="2:65" s="13" customFormat="1" ht="10.15">
      <c r="B190" s="151"/>
      <c r="D190" s="145" t="s">
        <v>142</v>
      </c>
      <c r="F190" s="153" t="s">
        <v>928</v>
      </c>
      <c r="H190" s="154">
        <v>43.747</v>
      </c>
      <c r="I190" s="155"/>
      <c r="L190" s="151"/>
      <c r="M190" s="156"/>
      <c r="T190" s="157"/>
      <c r="AT190" s="152" t="s">
        <v>142</v>
      </c>
      <c r="AU190" s="152" t="s">
        <v>82</v>
      </c>
      <c r="AV190" s="13" t="s">
        <v>82</v>
      </c>
      <c r="AW190" s="13" t="s">
        <v>4</v>
      </c>
      <c r="AX190" s="13" t="s">
        <v>80</v>
      </c>
      <c r="AY190" s="152" t="s">
        <v>131</v>
      </c>
    </row>
    <row r="191" spans="2:65" s="1" customFormat="1" ht="16.5" customHeight="1">
      <c r="B191" s="32"/>
      <c r="C191" s="127" t="s">
        <v>289</v>
      </c>
      <c r="D191" s="127" t="s">
        <v>133</v>
      </c>
      <c r="E191" s="128" t="s">
        <v>929</v>
      </c>
      <c r="F191" s="129" t="s">
        <v>930</v>
      </c>
      <c r="G191" s="130" t="s">
        <v>187</v>
      </c>
      <c r="H191" s="131">
        <v>324.5</v>
      </c>
      <c r="I191" s="132"/>
      <c r="J191" s="133">
        <f>ROUND(I191*H191,2)</f>
        <v>0</v>
      </c>
      <c r="K191" s="129" t="s">
        <v>137</v>
      </c>
      <c r="L191" s="32"/>
      <c r="M191" s="134" t="s">
        <v>19</v>
      </c>
      <c r="N191" s="135" t="s">
        <v>43</v>
      </c>
      <c r="P191" s="136">
        <f>O191*H191</f>
        <v>0</v>
      </c>
      <c r="Q191" s="136">
        <v>3.0000000000000001E-5</v>
      </c>
      <c r="R191" s="136">
        <f>Q191*H191</f>
        <v>9.7350000000000006E-3</v>
      </c>
      <c r="S191" s="136">
        <v>0</v>
      </c>
      <c r="T191" s="137">
        <f>S191*H191</f>
        <v>0</v>
      </c>
      <c r="AR191" s="138" t="s">
        <v>138</v>
      </c>
      <c r="AT191" s="138" t="s">
        <v>133</v>
      </c>
      <c r="AU191" s="138" t="s">
        <v>82</v>
      </c>
      <c r="AY191" s="17" t="s">
        <v>131</v>
      </c>
      <c r="BE191" s="139">
        <f>IF(N191="základní",J191,0)</f>
        <v>0</v>
      </c>
      <c r="BF191" s="139">
        <f>IF(N191="snížená",J191,0)</f>
        <v>0</v>
      </c>
      <c r="BG191" s="139">
        <f>IF(N191="zákl. přenesená",J191,0)</f>
        <v>0</v>
      </c>
      <c r="BH191" s="139">
        <f>IF(N191="sníž. přenesená",J191,0)</f>
        <v>0</v>
      </c>
      <c r="BI191" s="139">
        <f>IF(N191="nulová",J191,0)</f>
        <v>0</v>
      </c>
      <c r="BJ191" s="17" t="s">
        <v>80</v>
      </c>
      <c r="BK191" s="139">
        <f>ROUND(I191*H191,2)</f>
        <v>0</v>
      </c>
      <c r="BL191" s="17" t="s">
        <v>138</v>
      </c>
      <c r="BM191" s="138" t="s">
        <v>931</v>
      </c>
    </row>
    <row r="192" spans="2:65" s="1" customFormat="1" ht="10.15">
      <c r="B192" s="32"/>
      <c r="D192" s="140" t="s">
        <v>140</v>
      </c>
      <c r="F192" s="141" t="s">
        <v>932</v>
      </c>
      <c r="I192" s="142"/>
      <c r="L192" s="32"/>
      <c r="M192" s="143"/>
      <c r="T192" s="53"/>
      <c r="AT192" s="17" t="s">
        <v>140</v>
      </c>
      <c r="AU192" s="17" t="s">
        <v>82</v>
      </c>
    </row>
    <row r="193" spans="2:65" s="12" customFormat="1" ht="10.15">
      <c r="B193" s="144"/>
      <c r="D193" s="145" t="s">
        <v>142</v>
      </c>
      <c r="E193" s="146" t="s">
        <v>19</v>
      </c>
      <c r="F193" s="147" t="s">
        <v>933</v>
      </c>
      <c r="H193" s="146" t="s">
        <v>19</v>
      </c>
      <c r="I193" s="148"/>
      <c r="L193" s="144"/>
      <c r="M193" s="149"/>
      <c r="T193" s="150"/>
      <c r="AT193" s="146" t="s">
        <v>142</v>
      </c>
      <c r="AU193" s="146" t="s">
        <v>82</v>
      </c>
      <c r="AV193" s="12" t="s">
        <v>80</v>
      </c>
      <c r="AW193" s="12" t="s">
        <v>33</v>
      </c>
      <c r="AX193" s="12" t="s">
        <v>72</v>
      </c>
      <c r="AY193" s="146" t="s">
        <v>131</v>
      </c>
    </row>
    <row r="194" spans="2:65" s="13" customFormat="1" ht="10.15">
      <c r="B194" s="151"/>
      <c r="D194" s="145" t="s">
        <v>142</v>
      </c>
      <c r="E194" s="152" t="s">
        <v>19</v>
      </c>
      <c r="F194" s="153" t="s">
        <v>934</v>
      </c>
      <c r="H194" s="154">
        <v>324.5</v>
      </c>
      <c r="I194" s="155"/>
      <c r="L194" s="151"/>
      <c r="M194" s="156"/>
      <c r="T194" s="157"/>
      <c r="AT194" s="152" t="s">
        <v>142</v>
      </c>
      <c r="AU194" s="152" t="s">
        <v>82</v>
      </c>
      <c r="AV194" s="13" t="s">
        <v>82</v>
      </c>
      <c r="AW194" s="13" t="s">
        <v>33</v>
      </c>
      <c r="AX194" s="13" t="s">
        <v>80</v>
      </c>
      <c r="AY194" s="152" t="s">
        <v>131</v>
      </c>
    </row>
    <row r="195" spans="2:65" s="1" customFormat="1" ht="16.5" customHeight="1">
      <c r="B195" s="32"/>
      <c r="C195" s="165" t="s">
        <v>295</v>
      </c>
      <c r="D195" s="165" t="s">
        <v>284</v>
      </c>
      <c r="E195" s="166" t="s">
        <v>935</v>
      </c>
      <c r="F195" s="167" t="s">
        <v>936</v>
      </c>
      <c r="G195" s="168" t="s">
        <v>187</v>
      </c>
      <c r="H195" s="169">
        <v>329.36799999999999</v>
      </c>
      <c r="I195" s="170"/>
      <c r="J195" s="171">
        <f>ROUND(I195*H195,2)</f>
        <v>0</v>
      </c>
      <c r="K195" s="167" t="s">
        <v>137</v>
      </c>
      <c r="L195" s="172"/>
      <c r="M195" s="173" t="s">
        <v>19</v>
      </c>
      <c r="N195" s="174" t="s">
        <v>43</v>
      </c>
      <c r="P195" s="136">
        <f>O195*H195</f>
        <v>0</v>
      </c>
      <c r="Q195" s="136">
        <v>3.1870000000000002E-2</v>
      </c>
      <c r="R195" s="136">
        <f>Q195*H195</f>
        <v>10.49695816</v>
      </c>
      <c r="S195" s="136">
        <v>0</v>
      </c>
      <c r="T195" s="137">
        <f>S195*H195</f>
        <v>0</v>
      </c>
      <c r="AR195" s="138" t="s">
        <v>179</v>
      </c>
      <c r="AT195" s="138" t="s">
        <v>284</v>
      </c>
      <c r="AU195" s="138" t="s">
        <v>82</v>
      </c>
      <c r="AY195" s="17" t="s">
        <v>131</v>
      </c>
      <c r="BE195" s="139">
        <f>IF(N195="základní",J195,0)</f>
        <v>0</v>
      </c>
      <c r="BF195" s="139">
        <f>IF(N195="snížená",J195,0)</f>
        <v>0</v>
      </c>
      <c r="BG195" s="139">
        <f>IF(N195="zákl. přenesená",J195,0)</f>
        <v>0</v>
      </c>
      <c r="BH195" s="139">
        <f>IF(N195="sníž. přenesená",J195,0)</f>
        <v>0</v>
      </c>
      <c r="BI195" s="139">
        <f>IF(N195="nulová",J195,0)</f>
        <v>0</v>
      </c>
      <c r="BJ195" s="17" t="s">
        <v>80</v>
      </c>
      <c r="BK195" s="139">
        <f>ROUND(I195*H195,2)</f>
        <v>0</v>
      </c>
      <c r="BL195" s="17" t="s">
        <v>138</v>
      </c>
      <c r="BM195" s="138" t="s">
        <v>937</v>
      </c>
    </row>
    <row r="196" spans="2:65" s="13" customFormat="1" ht="10.15">
      <c r="B196" s="151"/>
      <c r="D196" s="145" t="s">
        <v>142</v>
      </c>
      <c r="F196" s="153" t="s">
        <v>938</v>
      </c>
      <c r="H196" s="154">
        <v>329.36799999999999</v>
      </c>
      <c r="I196" s="155"/>
      <c r="L196" s="151"/>
      <c r="M196" s="156"/>
      <c r="T196" s="157"/>
      <c r="AT196" s="152" t="s">
        <v>142</v>
      </c>
      <c r="AU196" s="152" t="s">
        <v>82</v>
      </c>
      <c r="AV196" s="13" t="s">
        <v>82</v>
      </c>
      <c r="AW196" s="13" t="s">
        <v>4</v>
      </c>
      <c r="AX196" s="13" t="s">
        <v>80</v>
      </c>
      <c r="AY196" s="152" t="s">
        <v>131</v>
      </c>
    </row>
    <row r="197" spans="2:65" s="1" customFormat="1" ht="24.2" customHeight="1">
      <c r="B197" s="32"/>
      <c r="C197" s="127" t="s">
        <v>301</v>
      </c>
      <c r="D197" s="127" t="s">
        <v>133</v>
      </c>
      <c r="E197" s="128" t="s">
        <v>939</v>
      </c>
      <c r="F197" s="129" t="s">
        <v>940</v>
      </c>
      <c r="G197" s="130" t="s">
        <v>343</v>
      </c>
      <c r="H197" s="131">
        <v>76</v>
      </c>
      <c r="I197" s="132"/>
      <c r="J197" s="133">
        <f>ROUND(I197*H197,2)</f>
        <v>0</v>
      </c>
      <c r="K197" s="129" t="s">
        <v>137</v>
      </c>
      <c r="L197" s="32"/>
      <c r="M197" s="134" t="s">
        <v>19</v>
      </c>
      <c r="N197" s="135" t="s">
        <v>43</v>
      </c>
      <c r="P197" s="136">
        <f>O197*H197</f>
        <v>0</v>
      </c>
      <c r="Q197" s="136">
        <v>0</v>
      </c>
      <c r="R197" s="136">
        <f>Q197*H197</f>
        <v>0</v>
      </c>
      <c r="S197" s="136">
        <v>0</v>
      </c>
      <c r="T197" s="137">
        <f>S197*H197</f>
        <v>0</v>
      </c>
      <c r="AR197" s="138" t="s">
        <v>138</v>
      </c>
      <c r="AT197" s="138" t="s">
        <v>133</v>
      </c>
      <c r="AU197" s="138" t="s">
        <v>82</v>
      </c>
      <c r="AY197" s="17" t="s">
        <v>131</v>
      </c>
      <c r="BE197" s="139">
        <f>IF(N197="základní",J197,0)</f>
        <v>0</v>
      </c>
      <c r="BF197" s="139">
        <f>IF(N197="snížená",J197,0)</f>
        <v>0</v>
      </c>
      <c r="BG197" s="139">
        <f>IF(N197="zákl. přenesená",J197,0)</f>
        <v>0</v>
      </c>
      <c r="BH197" s="139">
        <f>IF(N197="sníž. přenesená",J197,0)</f>
        <v>0</v>
      </c>
      <c r="BI197" s="139">
        <f>IF(N197="nulová",J197,0)</f>
        <v>0</v>
      </c>
      <c r="BJ197" s="17" t="s">
        <v>80</v>
      </c>
      <c r="BK197" s="139">
        <f>ROUND(I197*H197,2)</f>
        <v>0</v>
      </c>
      <c r="BL197" s="17" t="s">
        <v>138</v>
      </c>
      <c r="BM197" s="138" t="s">
        <v>941</v>
      </c>
    </row>
    <row r="198" spans="2:65" s="1" customFormat="1" ht="10.15">
      <c r="B198" s="32"/>
      <c r="D198" s="140" t="s">
        <v>140</v>
      </c>
      <c r="F198" s="141" t="s">
        <v>942</v>
      </c>
      <c r="I198" s="142"/>
      <c r="L198" s="32"/>
      <c r="M198" s="143"/>
      <c r="T198" s="53"/>
      <c r="AT198" s="17" t="s">
        <v>140</v>
      </c>
      <c r="AU198" s="17" t="s">
        <v>82</v>
      </c>
    </row>
    <row r="199" spans="2:65" s="13" customFormat="1" ht="10.15">
      <c r="B199" s="151"/>
      <c r="D199" s="145" t="s">
        <v>142</v>
      </c>
      <c r="E199" s="152" t="s">
        <v>19</v>
      </c>
      <c r="F199" s="153" t="s">
        <v>943</v>
      </c>
      <c r="H199" s="154">
        <v>72</v>
      </c>
      <c r="I199" s="155"/>
      <c r="L199" s="151"/>
      <c r="M199" s="156"/>
      <c r="T199" s="157"/>
      <c r="AT199" s="152" t="s">
        <v>142</v>
      </c>
      <c r="AU199" s="152" t="s">
        <v>82</v>
      </c>
      <c r="AV199" s="13" t="s">
        <v>82</v>
      </c>
      <c r="AW199" s="13" t="s">
        <v>33</v>
      </c>
      <c r="AX199" s="13" t="s">
        <v>72</v>
      </c>
      <c r="AY199" s="152" t="s">
        <v>131</v>
      </c>
    </row>
    <row r="200" spans="2:65" s="13" customFormat="1" ht="10.15">
      <c r="B200" s="151"/>
      <c r="D200" s="145" t="s">
        <v>142</v>
      </c>
      <c r="E200" s="152" t="s">
        <v>19</v>
      </c>
      <c r="F200" s="153" t="s">
        <v>138</v>
      </c>
      <c r="H200" s="154">
        <v>4</v>
      </c>
      <c r="I200" s="155"/>
      <c r="L200" s="151"/>
      <c r="M200" s="156"/>
      <c r="T200" s="157"/>
      <c r="AT200" s="152" t="s">
        <v>142</v>
      </c>
      <c r="AU200" s="152" t="s">
        <v>82</v>
      </c>
      <c r="AV200" s="13" t="s">
        <v>82</v>
      </c>
      <c r="AW200" s="13" t="s">
        <v>33</v>
      </c>
      <c r="AX200" s="13" t="s">
        <v>72</v>
      </c>
      <c r="AY200" s="152" t="s">
        <v>131</v>
      </c>
    </row>
    <row r="201" spans="2:65" s="14" customFormat="1" ht="10.15">
      <c r="B201" s="158"/>
      <c r="D201" s="145" t="s">
        <v>142</v>
      </c>
      <c r="E201" s="159" t="s">
        <v>19</v>
      </c>
      <c r="F201" s="160" t="s">
        <v>211</v>
      </c>
      <c r="H201" s="161">
        <v>76</v>
      </c>
      <c r="I201" s="162"/>
      <c r="L201" s="158"/>
      <c r="M201" s="163"/>
      <c r="T201" s="164"/>
      <c r="AT201" s="159" t="s">
        <v>142</v>
      </c>
      <c r="AU201" s="159" t="s">
        <v>82</v>
      </c>
      <c r="AV201" s="14" t="s">
        <v>138</v>
      </c>
      <c r="AW201" s="14" t="s">
        <v>33</v>
      </c>
      <c r="AX201" s="14" t="s">
        <v>80</v>
      </c>
      <c r="AY201" s="159" t="s">
        <v>131</v>
      </c>
    </row>
    <row r="202" spans="2:65" s="1" customFormat="1" ht="16.5" customHeight="1">
      <c r="B202" s="32"/>
      <c r="C202" s="165" t="s">
        <v>308</v>
      </c>
      <c r="D202" s="165" t="s">
        <v>284</v>
      </c>
      <c r="E202" s="166" t="s">
        <v>944</v>
      </c>
      <c r="F202" s="167" t="s">
        <v>945</v>
      </c>
      <c r="G202" s="168" t="s">
        <v>343</v>
      </c>
      <c r="H202" s="169">
        <v>57</v>
      </c>
      <c r="I202" s="170"/>
      <c r="J202" s="171">
        <f>ROUND(I202*H202,2)</f>
        <v>0</v>
      </c>
      <c r="K202" s="167" t="s">
        <v>137</v>
      </c>
      <c r="L202" s="172"/>
      <c r="M202" s="173" t="s">
        <v>19</v>
      </c>
      <c r="N202" s="174" t="s">
        <v>43</v>
      </c>
      <c r="P202" s="136">
        <f>O202*H202</f>
        <v>0</v>
      </c>
      <c r="Q202" s="136">
        <v>8.0000000000000004E-4</v>
      </c>
      <c r="R202" s="136">
        <f>Q202*H202</f>
        <v>4.5600000000000002E-2</v>
      </c>
      <c r="S202" s="136">
        <v>0</v>
      </c>
      <c r="T202" s="137">
        <f>S202*H202</f>
        <v>0</v>
      </c>
      <c r="AR202" s="138" t="s">
        <v>179</v>
      </c>
      <c r="AT202" s="138" t="s">
        <v>284</v>
      </c>
      <c r="AU202" s="138" t="s">
        <v>82</v>
      </c>
      <c r="AY202" s="17" t="s">
        <v>131</v>
      </c>
      <c r="BE202" s="139">
        <f>IF(N202="základní",J202,0)</f>
        <v>0</v>
      </c>
      <c r="BF202" s="139">
        <f>IF(N202="snížená",J202,0)</f>
        <v>0</v>
      </c>
      <c r="BG202" s="139">
        <f>IF(N202="zákl. přenesená",J202,0)</f>
        <v>0</v>
      </c>
      <c r="BH202" s="139">
        <f>IF(N202="sníž. přenesená",J202,0)</f>
        <v>0</v>
      </c>
      <c r="BI202" s="139">
        <f>IF(N202="nulová",J202,0)</f>
        <v>0</v>
      </c>
      <c r="BJ202" s="17" t="s">
        <v>80</v>
      </c>
      <c r="BK202" s="139">
        <f>ROUND(I202*H202,2)</f>
        <v>0</v>
      </c>
      <c r="BL202" s="17" t="s">
        <v>138</v>
      </c>
      <c r="BM202" s="138" t="s">
        <v>946</v>
      </c>
    </row>
    <row r="203" spans="2:65" s="1" customFormat="1" ht="16.5" customHeight="1">
      <c r="B203" s="32"/>
      <c r="C203" s="165" t="s">
        <v>313</v>
      </c>
      <c r="D203" s="165" t="s">
        <v>284</v>
      </c>
      <c r="E203" s="166" t="s">
        <v>947</v>
      </c>
      <c r="F203" s="167" t="s">
        <v>948</v>
      </c>
      <c r="G203" s="168" t="s">
        <v>343</v>
      </c>
      <c r="H203" s="169">
        <v>19</v>
      </c>
      <c r="I203" s="170"/>
      <c r="J203" s="171">
        <f>ROUND(I203*H203,2)</f>
        <v>0</v>
      </c>
      <c r="K203" s="167" t="s">
        <v>137</v>
      </c>
      <c r="L203" s="172"/>
      <c r="M203" s="173" t="s">
        <v>19</v>
      </c>
      <c r="N203" s="174" t="s">
        <v>43</v>
      </c>
      <c r="P203" s="136">
        <f>O203*H203</f>
        <v>0</v>
      </c>
      <c r="Q203" s="136">
        <v>6.9999999999999999E-4</v>
      </c>
      <c r="R203" s="136">
        <f>Q203*H203</f>
        <v>1.3299999999999999E-2</v>
      </c>
      <c r="S203" s="136">
        <v>0</v>
      </c>
      <c r="T203" s="137">
        <f>S203*H203</f>
        <v>0</v>
      </c>
      <c r="AR203" s="138" t="s">
        <v>179</v>
      </c>
      <c r="AT203" s="138" t="s">
        <v>284</v>
      </c>
      <c r="AU203" s="138" t="s">
        <v>82</v>
      </c>
      <c r="AY203" s="17" t="s">
        <v>131</v>
      </c>
      <c r="BE203" s="139">
        <f>IF(N203="základní",J203,0)</f>
        <v>0</v>
      </c>
      <c r="BF203" s="139">
        <f>IF(N203="snížená",J203,0)</f>
        <v>0</v>
      </c>
      <c r="BG203" s="139">
        <f>IF(N203="zákl. přenesená",J203,0)</f>
        <v>0</v>
      </c>
      <c r="BH203" s="139">
        <f>IF(N203="sníž. přenesená",J203,0)</f>
        <v>0</v>
      </c>
      <c r="BI203" s="139">
        <f>IF(N203="nulová",J203,0)</f>
        <v>0</v>
      </c>
      <c r="BJ203" s="17" t="s">
        <v>80</v>
      </c>
      <c r="BK203" s="139">
        <f>ROUND(I203*H203,2)</f>
        <v>0</v>
      </c>
      <c r="BL203" s="17" t="s">
        <v>138</v>
      </c>
      <c r="BM203" s="138" t="s">
        <v>949</v>
      </c>
    </row>
    <row r="204" spans="2:65" s="1" customFormat="1" ht="24.2" customHeight="1">
      <c r="B204" s="32"/>
      <c r="C204" s="127" t="s">
        <v>320</v>
      </c>
      <c r="D204" s="127" t="s">
        <v>133</v>
      </c>
      <c r="E204" s="128" t="s">
        <v>950</v>
      </c>
      <c r="F204" s="129" t="s">
        <v>951</v>
      </c>
      <c r="G204" s="130" t="s">
        <v>343</v>
      </c>
      <c r="H204" s="131">
        <v>4</v>
      </c>
      <c r="I204" s="132"/>
      <c r="J204" s="133">
        <f>ROUND(I204*H204,2)</f>
        <v>0</v>
      </c>
      <c r="K204" s="129" t="s">
        <v>137</v>
      </c>
      <c r="L204" s="32"/>
      <c r="M204" s="134" t="s">
        <v>19</v>
      </c>
      <c r="N204" s="135" t="s">
        <v>43</v>
      </c>
      <c r="P204" s="136">
        <f>O204*H204</f>
        <v>0</v>
      </c>
      <c r="Q204" s="136">
        <v>0</v>
      </c>
      <c r="R204" s="136">
        <f>Q204*H204</f>
        <v>0</v>
      </c>
      <c r="S204" s="136">
        <v>0</v>
      </c>
      <c r="T204" s="137">
        <f>S204*H204</f>
        <v>0</v>
      </c>
      <c r="AR204" s="138" t="s">
        <v>138</v>
      </c>
      <c r="AT204" s="138" t="s">
        <v>133</v>
      </c>
      <c r="AU204" s="138" t="s">
        <v>82</v>
      </c>
      <c r="AY204" s="17" t="s">
        <v>131</v>
      </c>
      <c r="BE204" s="139">
        <f>IF(N204="základní",J204,0)</f>
        <v>0</v>
      </c>
      <c r="BF204" s="139">
        <f>IF(N204="snížená",J204,0)</f>
        <v>0</v>
      </c>
      <c r="BG204" s="139">
        <f>IF(N204="zákl. přenesená",J204,0)</f>
        <v>0</v>
      </c>
      <c r="BH204" s="139">
        <f>IF(N204="sníž. přenesená",J204,0)</f>
        <v>0</v>
      </c>
      <c r="BI204" s="139">
        <f>IF(N204="nulová",J204,0)</f>
        <v>0</v>
      </c>
      <c r="BJ204" s="17" t="s">
        <v>80</v>
      </c>
      <c r="BK204" s="139">
        <f>ROUND(I204*H204,2)</f>
        <v>0</v>
      </c>
      <c r="BL204" s="17" t="s">
        <v>138</v>
      </c>
      <c r="BM204" s="138" t="s">
        <v>952</v>
      </c>
    </row>
    <row r="205" spans="2:65" s="1" customFormat="1" ht="10.15">
      <c r="B205" s="32"/>
      <c r="D205" s="140" t="s">
        <v>140</v>
      </c>
      <c r="F205" s="141" t="s">
        <v>953</v>
      </c>
      <c r="I205" s="142"/>
      <c r="L205" s="32"/>
      <c r="M205" s="143"/>
      <c r="T205" s="53"/>
      <c r="AT205" s="17" t="s">
        <v>140</v>
      </c>
      <c r="AU205" s="17" t="s">
        <v>82</v>
      </c>
    </row>
    <row r="206" spans="2:65" s="1" customFormat="1" ht="16.5" customHeight="1">
      <c r="B206" s="32"/>
      <c r="C206" s="165" t="s">
        <v>327</v>
      </c>
      <c r="D206" s="165" t="s">
        <v>284</v>
      </c>
      <c r="E206" s="166" t="s">
        <v>954</v>
      </c>
      <c r="F206" s="167" t="s">
        <v>955</v>
      </c>
      <c r="G206" s="168" t="s">
        <v>343</v>
      </c>
      <c r="H206" s="169">
        <v>4</v>
      </c>
      <c r="I206" s="170"/>
      <c r="J206" s="171">
        <f>ROUND(I206*H206,2)</f>
        <v>0</v>
      </c>
      <c r="K206" s="167" t="s">
        <v>137</v>
      </c>
      <c r="L206" s="172"/>
      <c r="M206" s="173" t="s">
        <v>19</v>
      </c>
      <c r="N206" s="174" t="s">
        <v>43</v>
      </c>
      <c r="P206" s="136">
        <f>O206*H206</f>
        <v>0</v>
      </c>
      <c r="Q206" s="136">
        <v>1.1999999999999999E-3</v>
      </c>
      <c r="R206" s="136">
        <f>Q206*H206</f>
        <v>4.7999999999999996E-3</v>
      </c>
      <c r="S206" s="136">
        <v>0</v>
      </c>
      <c r="T206" s="137">
        <f>S206*H206</f>
        <v>0</v>
      </c>
      <c r="AR206" s="138" t="s">
        <v>179</v>
      </c>
      <c r="AT206" s="138" t="s">
        <v>284</v>
      </c>
      <c r="AU206" s="138" t="s">
        <v>82</v>
      </c>
      <c r="AY206" s="17" t="s">
        <v>131</v>
      </c>
      <c r="BE206" s="139">
        <f>IF(N206="základní",J206,0)</f>
        <v>0</v>
      </c>
      <c r="BF206" s="139">
        <f>IF(N206="snížená",J206,0)</f>
        <v>0</v>
      </c>
      <c r="BG206" s="139">
        <f>IF(N206="zákl. přenesená",J206,0)</f>
        <v>0</v>
      </c>
      <c r="BH206" s="139">
        <f>IF(N206="sníž. přenesená",J206,0)</f>
        <v>0</v>
      </c>
      <c r="BI206" s="139">
        <f>IF(N206="nulová",J206,0)</f>
        <v>0</v>
      </c>
      <c r="BJ206" s="17" t="s">
        <v>80</v>
      </c>
      <c r="BK206" s="139">
        <f>ROUND(I206*H206,2)</f>
        <v>0</v>
      </c>
      <c r="BL206" s="17" t="s">
        <v>138</v>
      </c>
      <c r="BM206" s="138" t="s">
        <v>956</v>
      </c>
    </row>
    <row r="207" spans="2:65" s="1" customFormat="1" ht="24.2" customHeight="1">
      <c r="B207" s="32"/>
      <c r="C207" s="127" t="s">
        <v>332</v>
      </c>
      <c r="D207" s="127" t="s">
        <v>133</v>
      </c>
      <c r="E207" s="128" t="s">
        <v>957</v>
      </c>
      <c r="F207" s="129" t="s">
        <v>958</v>
      </c>
      <c r="G207" s="130" t="s">
        <v>343</v>
      </c>
      <c r="H207" s="131">
        <v>5</v>
      </c>
      <c r="I207" s="132"/>
      <c r="J207" s="133">
        <f>ROUND(I207*H207,2)</f>
        <v>0</v>
      </c>
      <c r="K207" s="129" t="s">
        <v>137</v>
      </c>
      <c r="L207" s="32"/>
      <c r="M207" s="134" t="s">
        <v>19</v>
      </c>
      <c r="N207" s="135" t="s">
        <v>43</v>
      </c>
      <c r="P207" s="136">
        <f>O207*H207</f>
        <v>0</v>
      </c>
      <c r="Q207" s="136">
        <v>1.0000000000000001E-5</v>
      </c>
      <c r="R207" s="136">
        <f>Q207*H207</f>
        <v>5.0000000000000002E-5</v>
      </c>
      <c r="S207" s="136">
        <v>0</v>
      </c>
      <c r="T207" s="137">
        <f>S207*H207</f>
        <v>0</v>
      </c>
      <c r="AR207" s="138" t="s">
        <v>138</v>
      </c>
      <c r="AT207" s="138" t="s">
        <v>133</v>
      </c>
      <c r="AU207" s="138" t="s">
        <v>82</v>
      </c>
      <c r="AY207" s="17" t="s">
        <v>131</v>
      </c>
      <c r="BE207" s="139">
        <f>IF(N207="základní",J207,0)</f>
        <v>0</v>
      </c>
      <c r="BF207" s="139">
        <f>IF(N207="snížená",J207,0)</f>
        <v>0</v>
      </c>
      <c r="BG207" s="139">
        <f>IF(N207="zákl. přenesená",J207,0)</f>
        <v>0</v>
      </c>
      <c r="BH207" s="139">
        <f>IF(N207="sníž. přenesená",J207,0)</f>
        <v>0</v>
      </c>
      <c r="BI207" s="139">
        <f>IF(N207="nulová",J207,0)</f>
        <v>0</v>
      </c>
      <c r="BJ207" s="17" t="s">
        <v>80</v>
      </c>
      <c r="BK207" s="139">
        <f>ROUND(I207*H207,2)</f>
        <v>0</v>
      </c>
      <c r="BL207" s="17" t="s">
        <v>138</v>
      </c>
      <c r="BM207" s="138" t="s">
        <v>959</v>
      </c>
    </row>
    <row r="208" spans="2:65" s="1" customFormat="1" ht="10.15">
      <c r="B208" s="32"/>
      <c r="D208" s="140" t="s">
        <v>140</v>
      </c>
      <c r="F208" s="141" t="s">
        <v>960</v>
      </c>
      <c r="I208" s="142"/>
      <c r="L208" s="32"/>
      <c r="M208" s="143"/>
      <c r="T208" s="53"/>
      <c r="AT208" s="17" t="s">
        <v>140</v>
      </c>
      <c r="AU208" s="17" t="s">
        <v>82</v>
      </c>
    </row>
    <row r="209" spans="2:65" s="1" customFormat="1" ht="16.5" customHeight="1">
      <c r="B209" s="32"/>
      <c r="C209" s="165" t="s">
        <v>336</v>
      </c>
      <c r="D209" s="165" t="s">
        <v>284</v>
      </c>
      <c r="E209" s="166" t="s">
        <v>961</v>
      </c>
      <c r="F209" s="167" t="s">
        <v>962</v>
      </c>
      <c r="G209" s="168" t="s">
        <v>343</v>
      </c>
      <c r="H209" s="169">
        <v>2</v>
      </c>
      <c r="I209" s="170"/>
      <c r="J209" s="171">
        <f>ROUND(I209*H209,2)</f>
        <v>0</v>
      </c>
      <c r="K209" s="167" t="s">
        <v>137</v>
      </c>
      <c r="L209" s="172"/>
      <c r="M209" s="173" t="s">
        <v>19</v>
      </c>
      <c r="N209" s="174" t="s">
        <v>43</v>
      </c>
      <c r="P209" s="136">
        <f>O209*H209</f>
        <v>0</v>
      </c>
      <c r="Q209" s="136">
        <v>1.26E-2</v>
      </c>
      <c r="R209" s="136">
        <f>Q209*H209</f>
        <v>2.52E-2</v>
      </c>
      <c r="S209" s="136">
        <v>0</v>
      </c>
      <c r="T209" s="137">
        <f>S209*H209</f>
        <v>0</v>
      </c>
      <c r="AR209" s="138" t="s">
        <v>179</v>
      </c>
      <c r="AT209" s="138" t="s">
        <v>284</v>
      </c>
      <c r="AU209" s="138" t="s">
        <v>82</v>
      </c>
      <c r="AY209" s="17" t="s">
        <v>131</v>
      </c>
      <c r="BE209" s="139">
        <f>IF(N209="základní",J209,0)</f>
        <v>0</v>
      </c>
      <c r="BF209" s="139">
        <f>IF(N209="snížená",J209,0)</f>
        <v>0</v>
      </c>
      <c r="BG209" s="139">
        <f>IF(N209="zákl. přenesená",J209,0)</f>
        <v>0</v>
      </c>
      <c r="BH209" s="139">
        <f>IF(N209="sníž. přenesená",J209,0)</f>
        <v>0</v>
      </c>
      <c r="BI209" s="139">
        <f>IF(N209="nulová",J209,0)</f>
        <v>0</v>
      </c>
      <c r="BJ209" s="17" t="s">
        <v>80</v>
      </c>
      <c r="BK209" s="139">
        <f>ROUND(I209*H209,2)</f>
        <v>0</v>
      </c>
      <c r="BL209" s="17" t="s">
        <v>138</v>
      </c>
      <c r="BM209" s="138" t="s">
        <v>963</v>
      </c>
    </row>
    <row r="210" spans="2:65" s="1" customFormat="1" ht="16.5" customHeight="1">
      <c r="B210" s="32"/>
      <c r="C210" s="165" t="s">
        <v>340</v>
      </c>
      <c r="D210" s="165" t="s">
        <v>284</v>
      </c>
      <c r="E210" s="166" t="s">
        <v>964</v>
      </c>
      <c r="F210" s="167" t="s">
        <v>965</v>
      </c>
      <c r="G210" s="168" t="s">
        <v>343</v>
      </c>
      <c r="H210" s="169">
        <v>2</v>
      </c>
      <c r="I210" s="170"/>
      <c r="J210" s="171">
        <f>ROUND(I210*H210,2)</f>
        <v>0</v>
      </c>
      <c r="K210" s="167" t="s">
        <v>137</v>
      </c>
      <c r="L210" s="172"/>
      <c r="M210" s="173" t="s">
        <v>19</v>
      </c>
      <c r="N210" s="174" t="s">
        <v>43</v>
      </c>
      <c r="P210" s="136">
        <f>O210*H210</f>
        <v>0</v>
      </c>
      <c r="Q210" s="136">
        <v>1.5800000000000002E-2</v>
      </c>
      <c r="R210" s="136">
        <f>Q210*H210</f>
        <v>3.1600000000000003E-2</v>
      </c>
      <c r="S210" s="136">
        <v>0</v>
      </c>
      <c r="T210" s="137">
        <f>S210*H210</f>
        <v>0</v>
      </c>
      <c r="AR210" s="138" t="s">
        <v>179</v>
      </c>
      <c r="AT210" s="138" t="s">
        <v>284</v>
      </c>
      <c r="AU210" s="138" t="s">
        <v>82</v>
      </c>
      <c r="AY210" s="17" t="s">
        <v>131</v>
      </c>
      <c r="BE210" s="139">
        <f>IF(N210="základní",J210,0)</f>
        <v>0</v>
      </c>
      <c r="BF210" s="139">
        <f>IF(N210="snížená",J210,0)</f>
        <v>0</v>
      </c>
      <c r="BG210" s="139">
        <f>IF(N210="zákl. přenesená",J210,0)</f>
        <v>0</v>
      </c>
      <c r="BH210" s="139">
        <f>IF(N210="sníž. přenesená",J210,0)</f>
        <v>0</v>
      </c>
      <c r="BI210" s="139">
        <f>IF(N210="nulová",J210,0)</f>
        <v>0</v>
      </c>
      <c r="BJ210" s="17" t="s">
        <v>80</v>
      </c>
      <c r="BK210" s="139">
        <f>ROUND(I210*H210,2)</f>
        <v>0</v>
      </c>
      <c r="BL210" s="17" t="s">
        <v>138</v>
      </c>
      <c r="BM210" s="138" t="s">
        <v>966</v>
      </c>
    </row>
    <row r="211" spans="2:65" s="1" customFormat="1" ht="16.5" customHeight="1">
      <c r="B211" s="32"/>
      <c r="C211" s="165" t="s">
        <v>345</v>
      </c>
      <c r="D211" s="165" t="s">
        <v>284</v>
      </c>
      <c r="E211" s="166" t="s">
        <v>967</v>
      </c>
      <c r="F211" s="167" t="s">
        <v>968</v>
      </c>
      <c r="G211" s="168" t="s">
        <v>343</v>
      </c>
      <c r="H211" s="169">
        <v>5</v>
      </c>
      <c r="I211" s="170"/>
      <c r="J211" s="171">
        <f>ROUND(I211*H211,2)</f>
        <v>0</v>
      </c>
      <c r="K211" s="167" t="s">
        <v>137</v>
      </c>
      <c r="L211" s="172"/>
      <c r="M211" s="173" t="s">
        <v>19</v>
      </c>
      <c r="N211" s="174" t="s">
        <v>43</v>
      </c>
      <c r="P211" s="136">
        <f>O211*H211</f>
        <v>0</v>
      </c>
      <c r="Q211" s="136">
        <v>9.2999999999999992E-3</v>
      </c>
      <c r="R211" s="136">
        <f>Q211*H211</f>
        <v>4.65E-2</v>
      </c>
      <c r="S211" s="136">
        <v>0</v>
      </c>
      <c r="T211" s="137">
        <f>S211*H211</f>
        <v>0</v>
      </c>
      <c r="AR211" s="138" t="s">
        <v>179</v>
      </c>
      <c r="AT211" s="138" t="s">
        <v>284</v>
      </c>
      <c r="AU211" s="138" t="s">
        <v>82</v>
      </c>
      <c r="AY211" s="17" t="s">
        <v>131</v>
      </c>
      <c r="BE211" s="139">
        <f>IF(N211="základní",J211,0)</f>
        <v>0</v>
      </c>
      <c r="BF211" s="139">
        <f>IF(N211="snížená",J211,0)</f>
        <v>0</v>
      </c>
      <c r="BG211" s="139">
        <f>IF(N211="zákl. přenesená",J211,0)</f>
        <v>0</v>
      </c>
      <c r="BH211" s="139">
        <f>IF(N211="sníž. přenesená",J211,0)</f>
        <v>0</v>
      </c>
      <c r="BI211" s="139">
        <f>IF(N211="nulová",J211,0)</f>
        <v>0</v>
      </c>
      <c r="BJ211" s="17" t="s">
        <v>80</v>
      </c>
      <c r="BK211" s="139">
        <f>ROUND(I211*H211,2)</f>
        <v>0</v>
      </c>
      <c r="BL211" s="17" t="s">
        <v>138</v>
      </c>
      <c r="BM211" s="138" t="s">
        <v>969</v>
      </c>
    </row>
    <row r="212" spans="2:65" s="1" customFormat="1" ht="24.2" customHeight="1">
      <c r="B212" s="32"/>
      <c r="C212" s="127" t="s">
        <v>350</v>
      </c>
      <c r="D212" s="127" t="s">
        <v>133</v>
      </c>
      <c r="E212" s="128" t="s">
        <v>970</v>
      </c>
      <c r="F212" s="129" t="s">
        <v>971</v>
      </c>
      <c r="G212" s="130" t="s">
        <v>343</v>
      </c>
      <c r="H212" s="131">
        <v>20</v>
      </c>
      <c r="I212" s="132"/>
      <c r="J212" s="133">
        <f>ROUND(I212*H212,2)</f>
        <v>0</v>
      </c>
      <c r="K212" s="129" t="s">
        <v>137</v>
      </c>
      <c r="L212" s="32"/>
      <c r="M212" s="134" t="s">
        <v>19</v>
      </c>
      <c r="N212" s="135" t="s">
        <v>43</v>
      </c>
      <c r="P212" s="136">
        <f>O212*H212</f>
        <v>0</v>
      </c>
      <c r="Q212" s="136">
        <v>1.0000000000000001E-5</v>
      </c>
      <c r="R212" s="136">
        <f>Q212*H212</f>
        <v>2.0000000000000001E-4</v>
      </c>
      <c r="S212" s="136">
        <v>0</v>
      </c>
      <c r="T212" s="137">
        <f>S212*H212</f>
        <v>0</v>
      </c>
      <c r="AR212" s="138" t="s">
        <v>138</v>
      </c>
      <c r="AT212" s="138" t="s">
        <v>133</v>
      </c>
      <c r="AU212" s="138" t="s">
        <v>82</v>
      </c>
      <c r="AY212" s="17" t="s">
        <v>131</v>
      </c>
      <c r="BE212" s="139">
        <f>IF(N212="základní",J212,0)</f>
        <v>0</v>
      </c>
      <c r="BF212" s="139">
        <f>IF(N212="snížená",J212,0)</f>
        <v>0</v>
      </c>
      <c r="BG212" s="139">
        <f>IF(N212="zákl. přenesená",J212,0)</f>
        <v>0</v>
      </c>
      <c r="BH212" s="139">
        <f>IF(N212="sníž. přenesená",J212,0)</f>
        <v>0</v>
      </c>
      <c r="BI212" s="139">
        <f>IF(N212="nulová",J212,0)</f>
        <v>0</v>
      </c>
      <c r="BJ212" s="17" t="s">
        <v>80</v>
      </c>
      <c r="BK212" s="139">
        <f>ROUND(I212*H212,2)</f>
        <v>0</v>
      </c>
      <c r="BL212" s="17" t="s">
        <v>138</v>
      </c>
      <c r="BM212" s="138" t="s">
        <v>972</v>
      </c>
    </row>
    <row r="213" spans="2:65" s="1" customFormat="1" ht="10.15">
      <c r="B213" s="32"/>
      <c r="D213" s="140" t="s">
        <v>140</v>
      </c>
      <c r="F213" s="141" t="s">
        <v>973</v>
      </c>
      <c r="I213" s="142"/>
      <c r="L213" s="32"/>
      <c r="M213" s="143"/>
      <c r="T213" s="53"/>
      <c r="AT213" s="17" t="s">
        <v>140</v>
      </c>
      <c r="AU213" s="17" t="s">
        <v>82</v>
      </c>
    </row>
    <row r="214" spans="2:65" s="1" customFormat="1" ht="16.5" customHeight="1">
      <c r="B214" s="32"/>
      <c r="C214" s="165" t="s">
        <v>354</v>
      </c>
      <c r="D214" s="165" t="s">
        <v>284</v>
      </c>
      <c r="E214" s="166" t="s">
        <v>974</v>
      </c>
      <c r="F214" s="167" t="s">
        <v>975</v>
      </c>
      <c r="G214" s="168" t="s">
        <v>343</v>
      </c>
      <c r="H214" s="169">
        <v>18</v>
      </c>
      <c r="I214" s="170"/>
      <c r="J214" s="171">
        <f>ROUND(I214*H214,2)</f>
        <v>0</v>
      </c>
      <c r="K214" s="167" t="s">
        <v>137</v>
      </c>
      <c r="L214" s="172"/>
      <c r="M214" s="173" t="s">
        <v>19</v>
      </c>
      <c r="N214" s="174" t="s">
        <v>43</v>
      </c>
      <c r="P214" s="136">
        <f>O214*H214</f>
        <v>0</v>
      </c>
      <c r="Q214" s="136">
        <v>2.0899999999999998E-2</v>
      </c>
      <c r="R214" s="136">
        <f>Q214*H214</f>
        <v>0.37619999999999998</v>
      </c>
      <c r="S214" s="136">
        <v>0</v>
      </c>
      <c r="T214" s="137">
        <f>S214*H214</f>
        <v>0</v>
      </c>
      <c r="AR214" s="138" t="s">
        <v>179</v>
      </c>
      <c r="AT214" s="138" t="s">
        <v>284</v>
      </c>
      <c r="AU214" s="138" t="s">
        <v>82</v>
      </c>
      <c r="AY214" s="17" t="s">
        <v>131</v>
      </c>
      <c r="BE214" s="139">
        <f>IF(N214="základní",J214,0)</f>
        <v>0</v>
      </c>
      <c r="BF214" s="139">
        <f>IF(N214="snížená",J214,0)</f>
        <v>0</v>
      </c>
      <c r="BG214" s="139">
        <f>IF(N214="zákl. přenesená",J214,0)</f>
        <v>0</v>
      </c>
      <c r="BH214" s="139">
        <f>IF(N214="sníž. přenesená",J214,0)</f>
        <v>0</v>
      </c>
      <c r="BI214" s="139">
        <f>IF(N214="nulová",J214,0)</f>
        <v>0</v>
      </c>
      <c r="BJ214" s="17" t="s">
        <v>80</v>
      </c>
      <c r="BK214" s="139">
        <f>ROUND(I214*H214,2)</f>
        <v>0</v>
      </c>
      <c r="BL214" s="17" t="s">
        <v>138</v>
      </c>
      <c r="BM214" s="138" t="s">
        <v>976</v>
      </c>
    </row>
    <row r="215" spans="2:65" s="1" customFormat="1" ht="16.5" customHeight="1">
      <c r="B215" s="32"/>
      <c r="C215" s="165" t="s">
        <v>358</v>
      </c>
      <c r="D215" s="165" t="s">
        <v>284</v>
      </c>
      <c r="E215" s="166" t="s">
        <v>977</v>
      </c>
      <c r="F215" s="167" t="s">
        <v>978</v>
      </c>
      <c r="G215" s="168" t="s">
        <v>343</v>
      </c>
      <c r="H215" s="169">
        <v>2</v>
      </c>
      <c r="I215" s="170"/>
      <c r="J215" s="171">
        <f>ROUND(I215*H215,2)</f>
        <v>0</v>
      </c>
      <c r="K215" s="167" t="s">
        <v>137</v>
      </c>
      <c r="L215" s="172"/>
      <c r="M215" s="173" t="s">
        <v>19</v>
      </c>
      <c r="N215" s="174" t="s">
        <v>43</v>
      </c>
      <c r="P215" s="136">
        <f>O215*H215</f>
        <v>0</v>
      </c>
      <c r="Q215" s="136">
        <v>2.1299999999999999E-2</v>
      </c>
      <c r="R215" s="136">
        <f>Q215*H215</f>
        <v>4.2599999999999999E-2</v>
      </c>
      <c r="S215" s="136">
        <v>0</v>
      </c>
      <c r="T215" s="137">
        <f>S215*H215</f>
        <v>0</v>
      </c>
      <c r="AR215" s="138" t="s">
        <v>179</v>
      </c>
      <c r="AT215" s="138" t="s">
        <v>284</v>
      </c>
      <c r="AU215" s="138" t="s">
        <v>82</v>
      </c>
      <c r="AY215" s="17" t="s">
        <v>131</v>
      </c>
      <c r="BE215" s="139">
        <f>IF(N215="základní",J215,0)</f>
        <v>0</v>
      </c>
      <c r="BF215" s="139">
        <f>IF(N215="snížená",J215,0)</f>
        <v>0</v>
      </c>
      <c r="BG215" s="139">
        <f>IF(N215="zákl. přenesená",J215,0)</f>
        <v>0</v>
      </c>
      <c r="BH215" s="139">
        <f>IF(N215="sníž. přenesená",J215,0)</f>
        <v>0</v>
      </c>
      <c r="BI215" s="139">
        <f>IF(N215="nulová",J215,0)</f>
        <v>0</v>
      </c>
      <c r="BJ215" s="17" t="s">
        <v>80</v>
      </c>
      <c r="BK215" s="139">
        <f>ROUND(I215*H215,2)</f>
        <v>0</v>
      </c>
      <c r="BL215" s="17" t="s">
        <v>138</v>
      </c>
      <c r="BM215" s="138" t="s">
        <v>979</v>
      </c>
    </row>
    <row r="216" spans="2:65" s="1" customFormat="1" ht="21.75" customHeight="1">
      <c r="B216" s="32"/>
      <c r="C216" s="127" t="s">
        <v>362</v>
      </c>
      <c r="D216" s="127" t="s">
        <v>133</v>
      </c>
      <c r="E216" s="128" t="s">
        <v>980</v>
      </c>
      <c r="F216" s="129" t="s">
        <v>981</v>
      </c>
      <c r="G216" s="130" t="s">
        <v>204</v>
      </c>
      <c r="H216" s="131">
        <v>30</v>
      </c>
      <c r="I216" s="132"/>
      <c r="J216" s="133">
        <f>ROUND(I216*H216,2)</f>
        <v>0</v>
      </c>
      <c r="K216" s="129" t="s">
        <v>137</v>
      </c>
      <c r="L216" s="32"/>
      <c r="M216" s="134" t="s">
        <v>19</v>
      </c>
      <c r="N216" s="135" t="s">
        <v>43</v>
      </c>
      <c r="P216" s="136">
        <f>O216*H216</f>
        <v>0</v>
      </c>
      <c r="Q216" s="136">
        <v>0</v>
      </c>
      <c r="R216" s="136">
        <f>Q216*H216</f>
        <v>0</v>
      </c>
      <c r="S216" s="136">
        <v>1.92</v>
      </c>
      <c r="T216" s="137">
        <f>S216*H216</f>
        <v>57.599999999999994</v>
      </c>
      <c r="AR216" s="138" t="s">
        <v>138</v>
      </c>
      <c r="AT216" s="138" t="s">
        <v>133</v>
      </c>
      <c r="AU216" s="138" t="s">
        <v>82</v>
      </c>
      <c r="AY216" s="17" t="s">
        <v>131</v>
      </c>
      <c r="BE216" s="139">
        <f>IF(N216="základní",J216,0)</f>
        <v>0</v>
      </c>
      <c r="BF216" s="139">
        <f>IF(N216="snížená",J216,0)</f>
        <v>0</v>
      </c>
      <c r="BG216" s="139">
        <f>IF(N216="zákl. přenesená",J216,0)</f>
        <v>0</v>
      </c>
      <c r="BH216" s="139">
        <f>IF(N216="sníž. přenesená",J216,0)</f>
        <v>0</v>
      </c>
      <c r="BI216" s="139">
        <f>IF(N216="nulová",J216,0)</f>
        <v>0</v>
      </c>
      <c r="BJ216" s="17" t="s">
        <v>80</v>
      </c>
      <c r="BK216" s="139">
        <f>ROUND(I216*H216,2)</f>
        <v>0</v>
      </c>
      <c r="BL216" s="17" t="s">
        <v>138</v>
      </c>
      <c r="BM216" s="138" t="s">
        <v>982</v>
      </c>
    </row>
    <row r="217" spans="2:65" s="1" customFormat="1" ht="10.15">
      <c r="B217" s="32"/>
      <c r="D217" s="140" t="s">
        <v>140</v>
      </c>
      <c r="F217" s="141" t="s">
        <v>983</v>
      </c>
      <c r="I217" s="142"/>
      <c r="L217" s="32"/>
      <c r="M217" s="143"/>
      <c r="T217" s="53"/>
      <c r="AT217" s="17" t="s">
        <v>140</v>
      </c>
      <c r="AU217" s="17" t="s">
        <v>82</v>
      </c>
    </row>
    <row r="218" spans="2:65" s="12" customFormat="1" ht="10.15">
      <c r="B218" s="144"/>
      <c r="D218" s="145" t="s">
        <v>142</v>
      </c>
      <c r="E218" s="146" t="s">
        <v>19</v>
      </c>
      <c r="F218" s="147" t="s">
        <v>984</v>
      </c>
      <c r="H218" s="146" t="s">
        <v>19</v>
      </c>
      <c r="I218" s="148"/>
      <c r="L218" s="144"/>
      <c r="M218" s="149"/>
      <c r="T218" s="150"/>
      <c r="AT218" s="146" t="s">
        <v>142</v>
      </c>
      <c r="AU218" s="146" t="s">
        <v>82</v>
      </c>
      <c r="AV218" s="12" t="s">
        <v>80</v>
      </c>
      <c r="AW218" s="12" t="s">
        <v>33</v>
      </c>
      <c r="AX218" s="12" t="s">
        <v>72</v>
      </c>
      <c r="AY218" s="146" t="s">
        <v>131</v>
      </c>
    </row>
    <row r="219" spans="2:65" s="13" customFormat="1" ht="10.15">
      <c r="B219" s="151"/>
      <c r="D219" s="145" t="s">
        <v>142</v>
      </c>
      <c r="E219" s="152" t="s">
        <v>19</v>
      </c>
      <c r="F219" s="153" t="s">
        <v>985</v>
      </c>
      <c r="H219" s="154">
        <v>15</v>
      </c>
      <c r="I219" s="155"/>
      <c r="L219" s="151"/>
      <c r="M219" s="156"/>
      <c r="T219" s="157"/>
      <c r="AT219" s="152" t="s">
        <v>142</v>
      </c>
      <c r="AU219" s="152" t="s">
        <v>82</v>
      </c>
      <c r="AV219" s="13" t="s">
        <v>82</v>
      </c>
      <c r="AW219" s="13" t="s">
        <v>33</v>
      </c>
      <c r="AX219" s="13" t="s">
        <v>72</v>
      </c>
      <c r="AY219" s="152" t="s">
        <v>131</v>
      </c>
    </row>
    <row r="220" spans="2:65" s="12" customFormat="1" ht="10.15">
      <c r="B220" s="144"/>
      <c r="D220" s="145" t="s">
        <v>142</v>
      </c>
      <c r="E220" s="146" t="s">
        <v>19</v>
      </c>
      <c r="F220" s="147" t="s">
        <v>986</v>
      </c>
      <c r="H220" s="146" t="s">
        <v>19</v>
      </c>
      <c r="I220" s="148"/>
      <c r="L220" s="144"/>
      <c r="M220" s="149"/>
      <c r="T220" s="150"/>
      <c r="AT220" s="146" t="s">
        <v>142</v>
      </c>
      <c r="AU220" s="146" t="s">
        <v>82</v>
      </c>
      <c r="AV220" s="12" t="s">
        <v>80</v>
      </c>
      <c r="AW220" s="12" t="s">
        <v>33</v>
      </c>
      <c r="AX220" s="12" t="s">
        <v>72</v>
      </c>
      <c r="AY220" s="146" t="s">
        <v>131</v>
      </c>
    </row>
    <row r="221" spans="2:65" s="13" customFormat="1" ht="10.15">
      <c r="B221" s="151"/>
      <c r="D221" s="145" t="s">
        <v>142</v>
      </c>
      <c r="E221" s="152" t="s">
        <v>19</v>
      </c>
      <c r="F221" s="153" t="s">
        <v>987</v>
      </c>
      <c r="H221" s="154">
        <v>15</v>
      </c>
      <c r="I221" s="155"/>
      <c r="L221" s="151"/>
      <c r="M221" s="156"/>
      <c r="T221" s="157"/>
      <c r="AT221" s="152" t="s">
        <v>142</v>
      </c>
      <c r="AU221" s="152" t="s">
        <v>82</v>
      </c>
      <c r="AV221" s="13" t="s">
        <v>82</v>
      </c>
      <c r="AW221" s="13" t="s">
        <v>33</v>
      </c>
      <c r="AX221" s="13" t="s">
        <v>72</v>
      </c>
      <c r="AY221" s="152" t="s">
        <v>131</v>
      </c>
    </row>
    <row r="222" spans="2:65" s="14" customFormat="1" ht="10.15">
      <c r="B222" s="158"/>
      <c r="D222" s="145" t="s">
        <v>142</v>
      </c>
      <c r="E222" s="159" t="s">
        <v>19</v>
      </c>
      <c r="F222" s="160" t="s">
        <v>211</v>
      </c>
      <c r="H222" s="161">
        <v>30</v>
      </c>
      <c r="I222" s="162"/>
      <c r="L222" s="158"/>
      <c r="M222" s="163"/>
      <c r="T222" s="164"/>
      <c r="AT222" s="159" t="s">
        <v>142</v>
      </c>
      <c r="AU222" s="159" t="s">
        <v>82</v>
      </c>
      <c r="AV222" s="14" t="s">
        <v>138</v>
      </c>
      <c r="AW222" s="14" t="s">
        <v>33</v>
      </c>
      <c r="AX222" s="14" t="s">
        <v>80</v>
      </c>
      <c r="AY222" s="159" t="s">
        <v>131</v>
      </c>
    </row>
    <row r="223" spans="2:65" s="1" customFormat="1" ht="16.5" customHeight="1">
      <c r="B223" s="32"/>
      <c r="C223" s="127" t="s">
        <v>366</v>
      </c>
      <c r="D223" s="127" t="s">
        <v>133</v>
      </c>
      <c r="E223" s="128" t="s">
        <v>988</v>
      </c>
      <c r="F223" s="129" t="s">
        <v>989</v>
      </c>
      <c r="G223" s="130" t="s">
        <v>187</v>
      </c>
      <c r="H223" s="131">
        <v>79.2</v>
      </c>
      <c r="I223" s="132"/>
      <c r="J223" s="133">
        <f>ROUND(I223*H223,2)</f>
        <v>0</v>
      </c>
      <c r="K223" s="129" t="s">
        <v>137</v>
      </c>
      <c r="L223" s="32"/>
      <c r="M223" s="134" t="s">
        <v>19</v>
      </c>
      <c r="N223" s="135" t="s">
        <v>43</v>
      </c>
      <c r="P223" s="136">
        <f>O223*H223</f>
        <v>0</v>
      </c>
      <c r="Q223" s="136">
        <v>0</v>
      </c>
      <c r="R223" s="136">
        <f>Q223*H223</f>
        <v>0</v>
      </c>
      <c r="S223" s="136">
        <v>0</v>
      </c>
      <c r="T223" s="137">
        <f>S223*H223</f>
        <v>0</v>
      </c>
      <c r="AR223" s="138" t="s">
        <v>138</v>
      </c>
      <c r="AT223" s="138" t="s">
        <v>133</v>
      </c>
      <c r="AU223" s="138" t="s">
        <v>82</v>
      </c>
      <c r="AY223" s="17" t="s">
        <v>131</v>
      </c>
      <c r="BE223" s="139">
        <f>IF(N223="základní",J223,0)</f>
        <v>0</v>
      </c>
      <c r="BF223" s="139">
        <f>IF(N223="snížená",J223,0)</f>
        <v>0</v>
      </c>
      <c r="BG223" s="139">
        <f>IF(N223="zákl. přenesená",J223,0)</f>
        <v>0</v>
      </c>
      <c r="BH223" s="139">
        <f>IF(N223="sníž. přenesená",J223,0)</f>
        <v>0</v>
      </c>
      <c r="BI223" s="139">
        <f>IF(N223="nulová",J223,0)</f>
        <v>0</v>
      </c>
      <c r="BJ223" s="17" t="s">
        <v>80</v>
      </c>
      <c r="BK223" s="139">
        <f>ROUND(I223*H223,2)</f>
        <v>0</v>
      </c>
      <c r="BL223" s="17" t="s">
        <v>138</v>
      </c>
      <c r="BM223" s="138" t="s">
        <v>990</v>
      </c>
    </row>
    <row r="224" spans="2:65" s="1" customFormat="1" ht="10.15">
      <c r="B224" s="32"/>
      <c r="D224" s="140" t="s">
        <v>140</v>
      </c>
      <c r="F224" s="141" t="s">
        <v>991</v>
      </c>
      <c r="I224" s="142"/>
      <c r="L224" s="32"/>
      <c r="M224" s="143"/>
      <c r="T224" s="53"/>
      <c r="AT224" s="17" t="s">
        <v>140</v>
      </c>
      <c r="AU224" s="17" t="s">
        <v>82</v>
      </c>
    </row>
    <row r="225" spans="2:65" s="13" customFormat="1" ht="10.15">
      <c r="B225" s="151"/>
      <c r="D225" s="145" t="s">
        <v>142</v>
      </c>
      <c r="E225" s="152" t="s">
        <v>19</v>
      </c>
      <c r="F225" s="153" t="s">
        <v>992</v>
      </c>
      <c r="H225" s="154">
        <v>79.2</v>
      </c>
      <c r="I225" s="155"/>
      <c r="L225" s="151"/>
      <c r="M225" s="156"/>
      <c r="T225" s="157"/>
      <c r="AT225" s="152" t="s">
        <v>142</v>
      </c>
      <c r="AU225" s="152" t="s">
        <v>82</v>
      </c>
      <c r="AV225" s="13" t="s">
        <v>82</v>
      </c>
      <c r="AW225" s="13" t="s">
        <v>33</v>
      </c>
      <c r="AX225" s="13" t="s">
        <v>80</v>
      </c>
      <c r="AY225" s="152" t="s">
        <v>131</v>
      </c>
    </row>
    <row r="226" spans="2:65" s="1" customFormat="1" ht="16.5" customHeight="1">
      <c r="B226" s="32"/>
      <c r="C226" s="127" t="s">
        <v>370</v>
      </c>
      <c r="D226" s="127" t="s">
        <v>133</v>
      </c>
      <c r="E226" s="128" t="s">
        <v>993</v>
      </c>
      <c r="F226" s="129" t="s">
        <v>994</v>
      </c>
      <c r="G226" s="130" t="s">
        <v>187</v>
      </c>
      <c r="H226" s="131">
        <v>43.1</v>
      </c>
      <c r="I226" s="132"/>
      <c r="J226" s="133">
        <f>ROUND(I226*H226,2)</f>
        <v>0</v>
      </c>
      <c r="K226" s="129" t="s">
        <v>137</v>
      </c>
      <c r="L226" s="32"/>
      <c r="M226" s="134" t="s">
        <v>19</v>
      </c>
      <c r="N226" s="135" t="s">
        <v>43</v>
      </c>
      <c r="P226" s="136">
        <f>O226*H226</f>
        <v>0</v>
      </c>
      <c r="Q226" s="136">
        <v>0</v>
      </c>
      <c r="R226" s="136">
        <f>Q226*H226</f>
        <v>0</v>
      </c>
      <c r="S226" s="136">
        <v>0</v>
      </c>
      <c r="T226" s="137">
        <f>S226*H226</f>
        <v>0</v>
      </c>
      <c r="AR226" s="138" t="s">
        <v>138</v>
      </c>
      <c r="AT226" s="138" t="s">
        <v>133</v>
      </c>
      <c r="AU226" s="138" t="s">
        <v>82</v>
      </c>
      <c r="AY226" s="17" t="s">
        <v>131</v>
      </c>
      <c r="BE226" s="139">
        <f>IF(N226="základní",J226,0)</f>
        <v>0</v>
      </c>
      <c r="BF226" s="139">
        <f>IF(N226="snížená",J226,0)</f>
        <v>0</v>
      </c>
      <c r="BG226" s="139">
        <f>IF(N226="zákl. přenesená",J226,0)</f>
        <v>0</v>
      </c>
      <c r="BH226" s="139">
        <f>IF(N226="sníž. přenesená",J226,0)</f>
        <v>0</v>
      </c>
      <c r="BI226" s="139">
        <f>IF(N226="nulová",J226,0)</f>
        <v>0</v>
      </c>
      <c r="BJ226" s="17" t="s">
        <v>80</v>
      </c>
      <c r="BK226" s="139">
        <f>ROUND(I226*H226,2)</f>
        <v>0</v>
      </c>
      <c r="BL226" s="17" t="s">
        <v>138</v>
      </c>
      <c r="BM226" s="138" t="s">
        <v>995</v>
      </c>
    </row>
    <row r="227" spans="2:65" s="1" customFormat="1" ht="10.15">
      <c r="B227" s="32"/>
      <c r="D227" s="140" t="s">
        <v>140</v>
      </c>
      <c r="F227" s="141" t="s">
        <v>996</v>
      </c>
      <c r="I227" s="142"/>
      <c r="L227" s="32"/>
      <c r="M227" s="143"/>
      <c r="T227" s="53"/>
      <c r="AT227" s="17" t="s">
        <v>140</v>
      </c>
      <c r="AU227" s="17" t="s">
        <v>82</v>
      </c>
    </row>
    <row r="228" spans="2:65" s="1" customFormat="1" ht="16.5" customHeight="1">
      <c r="B228" s="32"/>
      <c r="C228" s="127" t="s">
        <v>374</v>
      </c>
      <c r="D228" s="127" t="s">
        <v>133</v>
      </c>
      <c r="E228" s="128" t="s">
        <v>997</v>
      </c>
      <c r="F228" s="129" t="s">
        <v>998</v>
      </c>
      <c r="G228" s="130" t="s">
        <v>187</v>
      </c>
      <c r="H228" s="131">
        <v>324.5</v>
      </c>
      <c r="I228" s="132"/>
      <c r="J228" s="133">
        <f>ROUND(I228*H228,2)</f>
        <v>0</v>
      </c>
      <c r="K228" s="129" t="s">
        <v>137</v>
      </c>
      <c r="L228" s="32"/>
      <c r="M228" s="134" t="s">
        <v>19</v>
      </c>
      <c r="N228" s="135" t="s">
        <v>43</v>
      </c>
      <c r="P228" s="136">
        <f>O228*H228</f>
        <v>0</v>
      </c>
      <c r="Q228" s="136">
        <v>0</v>
      </c>
      <c r="R228" s="136">
        <f>Q228*H228</f>
        <v>0</v>
      </c>
      <c r="S228" s="136">
        <v>0</v>
      </c>
      <c r="T228" s="137">
        <f>S228*H228</f>
        <v>0</v>
      </c>
      <c r="AR228" s="138" t="s">
        <v>138</v>
      </c>
      <c r="AT228" s="138" t="s">
        <v>133</v>
      </c>
      <c r="AU228" s="138" t="s">
        <v>82</v>
      </c>
      <c r="AY228" s="17" t="s">
        <v>131</v>
      </c>
      <c r="BE228" s="139">
        <f>IF(N228="základní",J228,0)</f>
        <v>0</v>
      </c>
      <c r="BF228" s="139">
        <f>IF(N228="snížená",J228,0)</f>
        <v>0</v>
      </c>
      <c r="BG228" s="139">
        <f>IF(N228="zákl. přenesená",J228,0)</f>
        <v>0</v>
      </c>
      <c r="BH228" s="139">
        <f>IF(N228="sníž. přenesená",J228,0)</f>
        <v>0</v>
      </c>
      <c r="BI228" s="139">
        <f>IF(N228="nulová",J228,0)</f>
        <v>0</v>
      </c>
      <c r="BJ228" s="17" t="s">
        <v>80</v>
      </c>
      <c r="BK228" s="139">
        <f>ROUND(I228*H228,2)</f>
        <v>0</v>
      </c>
      <c r="BL228" s="17" t="s">
        <v>138</v>
      </c>
      <c r="BM228" s="138" t="s">
        <v>999</v>
      </c>
    </row>
    <row r="229" spans="2:65" s="1" customFormat="1" ht="10.15">
      <c r="B229" s="32"/>
      <c r="D229" s="140" t="s">
        <v>140</v>
      </c>
      <c r="F229" s="141" t="s">
        <v>1000</v>
      </c>
      <c r="I229" s="142"/>
      <c r="L229" s="32"/>
      <c r="M229" s="143"/>
      <c r="T229" s="53"/>
      <c r="AT229" s="17" t="s">
        <v>140</v>
      </c>
      <c r="AU229" s="17" t="s">
        <v>82</v>
      </c>
    </row>
    <row r="230" spans="2:65" s="1" customFormat="1" ht="16.5" customHeight="1">
      <c r="B230" s="32"/>
      <c r="C230" s="127" t="s">
        <v>378</v>
      </c>
      <c r="D230" s="127" t="s">
        <v>133</v>
      </c>
      <c r="E230" s="128" t="s">
        <v>1001</v>
      </c>
      <c r="F230" s="129" t="s">
        <v>1002</v>
      </c>
      <c r="G230" s="130" t="s">
        <v>343</v>
      </c>
      <c r="H230" s="131">
        <v>42</v>
      </c>
      <c r="I230" s="132"/>
      <c r="J230" s="133">
        <f>ROUND(I230*H230,2)</f>
        <v>0</v>
      </c>
      <c r="K230" s="129" t="s">
        <v>137</v>
      </c>
      <c r="L230" s="32"/>
      <c r="M230" s="134" t="s">
        <v>19</v>
      </c>
      <c r="N230" s="135" t="s">
        <v>43</v>
      </c>
      <c r="P230" s="136">
        <f>O230*H230</f>
        <v>0</v>
      </c>
      <c r="Q230" s="136">
        <v>1.0189999999999999E-2</v>
      </c>
      <c r="R230" s="136">
        <f>Q230*H230</f>
        <v>0.42797999999999997</v>
      </c>
      <c r="S230" s="136">
        <v>0</v>
      </c>
      <c r="T230" s="137">
        <f>S230*H230</f>
        <v>0</v>
      </c>
      <c r="AR230" s="138" t="s">
        <v>138</v>
      </c>
      <c r="AT230" s="138" t="s">
        <v>133</v>
      </c>
      <c r="AU230" s="138" t="s">
        <v>82</v>
      </c>
      <c r="AY230" s="17" t="s">
        <v>131</v>
      </c>
      <c r="BE230" s="139">
        <f>IF(N230="základní",J230,0)</f>
        <v>0</v>
      </c>
      <c r="BF230" s="139">
        <f>IF(N230="snížená",J230,0)</f>
        <v>0</v>
      </c>
      <c r="BG230" s="139">
        <f>IF(N230="zákl. přenesená",J230,0)</f>
        <v>0</v>
      </c>
      <c r="BH230" s="139">
        <f>IF(N230="sníž. přenesená",J230,0)</f>
        <v>0</v>
      </c>
      <c r="BI230" s="139">
        <f>IF(N230="nulová",J230,0)</f>
        <v>0</v>
      </c>
      <c r="BJ230" s="17" t="s">
        <v>80</v>
      </c>
      <c r="BK230" s="139">
        <f>ROUND(I230*H230,2)</f>
        <v>0</v>
      </c>
      <c r="BL230" s="17" t="s">
        <v>138</v>
      </c>
      <c r="BM230" s="138" t="s">
        <v>1003</v>
      </c>
    </row>
    <row r="231" spans="2:65" s="1" customFormat="1" ht="10.15">
      <c r="B231" s="32"/>
      <c r="D231" s="140" t="s">
        <v>140</v>
      </c>
      <c r="F231" s="141" t="s">
        <v>1004</v>
      </c>
      <c r="I231" s="142"/>
      <c r="L231" s="32"/>
      <c r="M231" s="143"/>
      <c r="T231" s="53"/>
      <c r="AT231" s="17" t="s">
        <v>140</v>
      </c>
      <c r="AU231" s="17" t="s">
        <v>82</v>
      </c>
    </row>
    <row r="232" spans="2:65" s="1" customFormat="1" ht="16.5" customHeight="1">
      <c r="B232" s="32"/>
      <c r="C232" s="165" t="s">
        <v>382</v>
      </c>
      <c r="D232" s="165" t="s">
        <v>284</v>
      </c>
      <c r="E232" s="166" t="s">
        <v>1005</v>
      </c>
      <c r="F232" s="167" t="s">
        <v>1006</v>
      </c>
      <c r="G232" s="168" t="s">
        <v>343</v>
      </c>
      <c r="H232" s="169">
        <v>28</v>
      </c>
      <c r="I232" s="170"/>
      <c r="J232" s="171">
        <f>ROUND(I232*H232,2)</f>
        <v>0</v>
      </c>
      <c r="K232" s="167" t="s">
        <v>137</v>
      </c>
      <c r="L232" s="172"/>
      <c r="M232" s="173" t="s">
        <v>19</v>
      </c>
      <c r="N232" s="174" t="s">
        <v>43</v>
      </c>
      <c r="P232" s="136">
        <f>O232*H232</f>
        <v>0</v>
      </c>
      <c r="Q232" s="136">
        <v>0.50600000000000001</v>
      </c>
      <c r="R232" s="136">
        <f>Q232*H232</f>
        <v>14.167999999999999</v>
      </c>
      <c r="S232" s="136">
        <v>0</v>
      </c>
      <c r="T232" s="137">
        <f>S232*H232</f>
        <v>0</v>
      </c>
      <c r="AR232" s="138" t="s">
        <v>179</v>
      </c>
      <c r="AT232" s="138" t="s">
        <v>284</v>
      </c>
      <c r="AU232" s="138" t="s">
        <v>82</v>
      </c>
      <c r="AY232" s="17" t="s">
        <v>131</v>
      </c>
      <c r="BE232" s="139">
        <f>IF(N232="základní",J232,0)</f>
        <v>0</v>
      </c>
      <c r="BF232" s="139">
        <f>IF(N232="snížená",J232,0)</f>
        <v>0</v>
      </c>
      <c r="BG232" s="139">
        <f>IF(N232="zákl. přenesená",J232,0)</f>
        <v>0</v>
      </c>
      <c r="BH232" s="139">
        <f>IF(N232="sníž. přenesená",J232,0)</f>
        <v>0</v>
      </c>
      <c r="BI232" s="139">
        <f>IF(N232="nulová",J232,0)</f>
        <v>0</v>
      </c>
      <c r="BJ232" s="17" t="s">
        <v>80</v>
      </c>
      <c r="BK232" s="139">
        <f>ROUND(I232*H232,2)</f>
        <v>0</v>
      </c>
      <c r="BL232" s="17" t="s">
        <v>138</v>
      </c>
      <c r="BM232" s="138" t="s">
        <v>1007</v>
      </c>
    </row>
    <row r="233" spans="2:65" s="1" customFormat="1" ht="16.5" customHeight="1">
      <c r="B233" s="32"/>
      <c r="C233" s="165" t="s">
        <v>386</v>
      </c>
      <c r="D233" s="165" t="s">
        <v>284</v>
      </c>
      <c r="E233" s="166" t="s">
        <v>1008</v>
      </c>
      <c r="F233" s="167" t="s">
        <v>1009</v>
      </c>
      <c r="G233" s="168" t="s">
        <v>343</v>
      </c>
      <c r="H233" s="169">
        <v>14</v>
      </c>
      <c r="I233" s="170"/>
      <c r="J233" s="171">
        <f>ROUND(I233*H233,2)</f>
        <v>0</v>
      </c>
      <c r="K233" s="167" t="s">
        <v>137</v>
      </c>
      <c r="L233" s="172"/>
      <c r="M233" s="173" t="s">
        <v>19</v>
      </c>
      <c r="N233" s="174" t="s">
        <v>43</v>
      </c>
      <c r="P233" s="136">
        <f>O233*H233</f>
        <v>0</v>
      </c>
      <c r="Q233" s="136">
        <v>1.0129999999999999</v>
      </c>
      <c r="R233" s="136">
        <f>Q233*H233</f>
        <v>14.181999999999999</v>
      </c>
      <c r="S233" s="136">
        <v>0</v>
      </c>
      <c r="T233" s="137">
        <f>S233*H233</f>
        <v>0</v>
      </c>
      <c r="AR233" s="138" t="s">
        <v>179</v>
      </c>
      <c r="AT233" s="138" t="s">
        <v>284</v>
      </c>
      <c r="AU233" s="138" t="s">
        <v>82</v>
      </c>
      <c r="AY233" s="17" t="s">
        <v>131</v>
      </c>
      <c r="BE233" s="139">
        <f>IF(N233="základní",J233,0)</f>
        <v>0</v>
      </c>
      <c r="BF233" s="139">
        <f>IF(N233="snížená",J233,0)</f>
        <v>0</v>
      </c>
      <c r="BG233" s="139">
        <f>IF(N233="zákl. přenesená",J233,0)</f>
        <v>0</v>
      </c>
      <c r="BH233" s="139">
        <f>IF(N233="sníž. přenesená",J233,0)</f>
        <v>0</v>
      </c>
      <c r="BI233" s="139">
        <f>IF(N233="nulová",J233,0)</f>
        <v>0</v>
      </c>
      <c r="BJ233" s="17" t="s">
        <v>80</v>
      </c>
      <c r="BK233" s="139">
        <f>ROUND(I233*H233,2)</f>
        <v>0</v>
      </c>
      <c r="BL233" s="17" t="s">
        <v>138</v>
      </c>
      <c r="BM233" s="138" t="s">
        <v>1010</v>
      </c>
    </row>
    <row r="234" spans="2:65" s="1" customFormat="1" ht="16.5" customHeight="1">
      <c r="B234" s="32"/>
      <c r="C234" s="127" t="s">
        <v>390</v>
      </c>
      <c r="D234" s="127" t="s">
        <v>133</v>
      </c>
      <c r="E234" s="128" t="s">
        <v>1011</v>
      </c>
      <c r="F234" s="129" t="s">
        <v>1012</v>
      </c>
      <c r="G234" s="130" t="s">
        <v>343</v>
      </c>
      <c r="H234" s="131">
        <v>14</v>
      </c>
      <c r="I234" s="132"/>
      <c r="J234" s="133">
        <f>ROUND(I234*H234,2)</f>
        <v>0</v>
      </c>
      <c r="K234" s="129" t="s">
        <v>137</v>
      </c>
      <c r="L234" s="32"/>
      <c r="M234" s="134" t="s">
        <v>19</v>
      </c>
      <c r="N234" s="135" t="s">
        <v>43</v>
      </c>
      <c r="P234" s="136">
        <f>O234*H234</f>
        <v>0</v>
      </c>
      <c r="Q234" s="136">
        <v>1.248E-2</v>
      </c>
      <c r="R234" s="136">
        <f>Q234*H234</f>
        <v>0.17471999999999999</v>
      </c>
      <c r="S234" s="136">
        <v>0</v>
      </c>
      <c r="T234" s="137">
        <f>S234*H234</f>
        <v>0</v>
      </c>
      <c r="AR234" s="138" t="s">
        <v>138</v>
      </c>
      <c r="AT234" s="138" t="s">
        <v>133</v>
      </c>
      <c r="AU234" s="138" t="s">
        <v>82</v>
      </c>
      <c r="AY234" s="17" t="s">
        <v>131</v>
      </c>
      <c r="BE234" s="139">
        <f>IF(N234="základní",J234,0)</f>
        <v>0</v>
      </c>
      <c r="BF234" s="139">
        <f>IF(N234="snížená",J234,0)</f>
        <v>0</v>
      </c>
      <c r="BG234" s="139">
        <f>IF(N234="zákl. přenesená",J234,0)</f>
        <v>0</v>
      </c>
      <c r="BH234" s="139">
        <f>IF(N234="sníž. přenesená",J234,0)</f>
        <v>0</v>
      </c>
      <c r="BI234" s="139">
        <f>IF(N234="nulová",J234,0)</f>
        <v>0</v>
      </c>
      <c r="BJ234" s="17" t="s">
        <v>80</v>
      </c>
      <c r="BK234" s="139">
        <f>ROUND(I234*H234,2)</f>
        <v>0</v>
      </c>
      <c r="BL234" s="17" t="s">
        <v>138</v>
      </c>
      <c r="BM234" s="138" t="s">
        <v>1013</v>
      </c>
    </row>
    <row r="235" spans="2:65" s="1" customFormat="1" ht="10.15">
      <c r="B235" s="32"/>
      <c r="D235" s="140" t="s">
        <v>140</v>
      </c>
      <c r="F235" s="141" t="s">
        <v>1014</v>
      </c>
      <c r="I235" s="142"/>
      <c r="L235" s="32"/>
      <c r="M235" s="143"/>
      <c r="T235" s="53"/>
      <c r="AT235" s="17" t="s">
        <v>140</v>
      </c>
      <c r="AU235" s="17" t="s">
        <v>82</v>
      </c>
    </row>
    <row r="236" spans="2:65" s="1" customFormat="1" ht="16.5" customHeight="1">
      <c r="B236" s="32"/>
      <c r="C236" s="165" t="s">
        <v>394</v>
      </c>
      <c r="D236" s="165" t="s">
        <v>284</v>
      </c>
      <c r="E236" s="166" t="s">
        <v>1015</v>
      </c>
      <c r="F236" s="167" t="s">
        <v>1016</v>
      </c>
      <c r="G236" s="168" t="s">
        <v>343</v>
      </c>
      <c r="H236" s="169">
        <v>14</v>
      </c>
      <c r="I236" s="170"/>
      <c r="J236" s="171">
        <f>ROUND(I236*H236,2)</f>
        <v>0</v>
      </c>
      <c r="K236" s="167" t="s">
        <v>137</v>
      </c>
      <c r="L236" s="172"/>
      <c r="M236" s="173" t="s">
        <v>19</v>
      </c>
      <c r="N236" s="174" t="s">
        <v>43</v>
      </c>
      <c r="P236" s="136">
        <f>O236*H236</f>
        <v>0</v>
      </c>
      <c r="Q236" s="136">
        <v>0.54800000000000004</v>
      </c>
      <c r="R236" s="136">
        <f>Q236*H236</f>
        <v>7.6720000000000006</v>
      </c>
      <c r="S236" s="136">
        <v>0</v>
      </c>
      <c r="T236" s="137">
        <f>S236*H236</f>
        <v>0</v>
      </c>
      <c r="AR236" s="138" t="s">
        <v>179</v>
      </c>
      <c r="AT236" s="138" t="s">
        <v>284</v>
      </c>
      <c r="AU236" s="138" t="s">
        <v>82</v>
      </c>
      <c r="AY236" s="17" t="s">
        <v>131</v>
      </c>
      <c r="BE236" s="139">
        <f>IF(N236="základní",J236,0)</f>
        <v>0</v>
      </c>
      <c r="BF236" s="139">
        <f>IF(N236="snížená",J236,0)</f>
        <v>0</v>
      </c>
      <c r="BG236" s="139">
        <f>IF(N236="zákl. přenesená",J236,0)</f>
        <v>0</v>
      </c>
      <c r="BH236" s="139">
        <f>IF(N236="sníž. přenesená",J236,0)</f>
        <v>0</v>
      </c>
      <c r="BI236" s="139">
        <f>IF(N236="nulová",J236,0)</f>
        <v>0</v>
      </c>
      <c r="BJ236" s="17" t="s">
        <v>80</v>
      </c>
      <c r="BK236" s="139">
        <f>ROUND(I236*H236,2)</f>
        <v>0</v>
      </c>
      <c r="BL236" s="17" t="s">
        <v>138</v>
      </c>
      <c r="BM236" s="138" t="s">
        <v>1017</v>
      </c>
    </row>
    <row r="237" spans="2:65" s="1" customFormat="1" ht="16.5" customHeight="1">
      <c r="B237" s="32"/>
      <c r="C237" s="127" t="s">
        <v>398</v>
      </c>
      <c r="D237" s="127" t="s">
        <v>133</v>
      </c>
      <c r="E237" s="128" t="s">
        <v>1018</v>
      </c>
      <c r="F237" s="129" t="s">
        <v>1019</v>
      </c>
      <c r="G237" s="130" t="s">
        <v>343</v>
      </c>
      <c r="H237" s="131">
        <v>14</v>
      </c>
      <c r="I237" s="132"/>
      <c r="J237" s="133">
        <f>ROUND(I237*H237,2)</f>
        <v>0</v>
      </c>
      <c r="K237" s="129" t="s">
        <v>137</v>
      </c>
      <c r="L237" s="32"/>
      <c r="M237" s="134" t="s">
        <v>19</v>
      </c>
      <c r="N237" s="135" t="s">
        <v>43</v>
      </c>
      <c r="P237" s="136">
        <f>O237*H237</f>
        <v>0</v>
      </c>
      <c r="Q237" s="136">
        <v>2.8539999999999999E-2</v>
      </c>
      <c r="R237" s="136">
        <f>Q237*H237</f>
        <v>0.39955999999999997</v>
      </c>
      <c r="S237" s="136">
        <v>0</v>
      </c>
      <c r="T237" s="137">
        <f>S237*H237</f>
        <v>0</v>
      </c>
      <c r="AR237" s="138" t="s">
        <v>138</v>
      </c>
      <c r="AT237" s="138" t="s">
        <v>133</v>
      </c>
      <c r="AU237" s="138" t="s">
        <v>82</v>
      </c>
      <c r="AY237" s="17" t="s">
        <v>131</v>
      </c>
      <c r="BE237" s="139">
        <f>IF(N237="základní",J237,0)</f>
        <v>0</v>
      </c>
      <c r="BF237" s="139">
        <f>IF(N237="snížená",J237,0)</f>
        <v>0</v>
      </c>
      <c r="BG237" s="139">
        <f>IF(N237="zákl. přenesená",J237,0)</f>
        <v>0</v>
      </c>
      <c r="BH237" s="139">
        <f>IF(N237="sníž. přenesená",J237,0)</f>
        <v>0</v>
      </c>
      <c r="BI237" s="139">
        <f>IF(N237="nulová",J237,0)</f>
        <v>0</v>
      </c>
      <c r="BJ237" s="17" t="s">
        <v>80</v>
      </c>
      <c r="BK237" s="139">
        <f>ROUND(I237*H237,2)</f>
        <v>0</v>
      </c>
      <c r="BL237" s="17" t="s">
        <v>138</v>
      </c>
      <c r="BM237" s="138" t="s">
        <v>1020</v>
      </c>
    </row>
    <row r="238" spans="2:65" s="1" customFormat="1" ht="10.15">
      <c r="B238" s="32"/>
      <c r="D238" s="140" t="s">
        <v>140</v>
      </c>
      <c r="F238" s="141" t="s">
        <v>1021</v>
      </c>
      <c r="I238" s="142"/>
      <c r="L238" s="32"/>
      <c r="M238" s="143"/>
      <c r="T238" s="53"/>
      <c r="AT238" s="17" t="s">
        <v>140</v>
      </c>
      <c r="AU238" s="17" t="s">
        <v>82</v>
      </c>
    </row>
    <row r="239" spans="2:65" s="1" customFormat="1" ht="16.5" customHeight="1">
      <c r="B239" s="32"/>
      <c r="C239" s="165" t="s">
        <v>402</v>
      </c>
      <c r="D239" s="165" t="s">
        <v>284</v>
      </c>
      <c r="E239" s="166" t="s">
        <v>1022</v>
      </c>
      <c r="F239" s="167" t="s">
        <v>1023</v>
      </c>
      <c r="G239" s="168" t="s">
        <v>343</v>
      </c>
      <c r="H239" s="169">
        <v>14</v>
      </c>
      <c r="I239" s="170"/>
      <c r="J239" s="171">
        <f>ROUND(I239*H239,2)</f>
        <v>0</v>
      </c>
      <c r="K239" s="167" t="s">
        <v>137</v>
      </c>
      <c r="L239" s="172"/>
      <c r="M239" s="173" t="s">
        <v>19</v>
      </c>
      <c r="N239" s="174" t="s">
        <v>43</v>
      </c>
      <c r="P239" s="136">
        <f>O239*H239</f>
        <v>0</v>
      </c>
      <c r="Q239" s="136">
        <v>1.87</v>
      </c>
      <c r="R239" s="136">
        <f>Q239*H239</f>
        <v>26.18</v>
      </c>
      <c r="S239" s="136">
        <v>0</v>
      </c>
      <c r="T239" s="137">
        <f>S239*H239</f>
        <v>0</v>
      </c>
      <c r="AR239" s="138" t="s">
        <v>179</v>
      </c>
      <c r="AT239" s="138" t="s">
        <v>284</v>
      </c>
      <c r="AU239" s="138" t="s">
        <v>82</v>
      </c>
      <c r="AY239" s="17" t="s">
        <v>131</v>
      </c>
      <c r="BE239" s="139">
        <f>IF(N239="základní",J239,0)</f>
        <v>0</v>
      </c>
      <c r="BF239" s="139">
        <f>IF(N239="snížená",J239,0)</f>
        <v>0</v>
      </c>
      <c r="BG239" s="139">
        <f>IF(N239="zákl. přenesená",J239,0)</f>
        <v>0</v>
      </c>
      <c r="BH239" s="139">
        <f>IF(N239="sníž. přenesená",J239,0)</f>
        <v>0</v>
      </c>
      <c r="BI239" s="139">
        <f>IF(N239="nulová",J239,0)</f>
        <v>0</v>
      </c>
      <c r="BJ239" s="17" t="s">
        <v>80</v>
      </c>
      <c r="BK239" s="139">
        <f>ROUND(I239*H239,2)</f>
        <v>0</v>
      </c>
      <c r="BL239" s="17" t="s">
        <v>138</v>
      </c>
      <c r="BM239" s="138" t="s">
        <v>1024</v>
      </c>
    </row>
    <row r="240" spans="2:65" s="1" customFormat="1" ht="16.5" customHeight="1">
      <c r="B240" s="32"/>
      <c r="C240" s="127" t="s">
        <v>407</v>
      </c>
      <c r="D240" s="127" t="s">
        <v>133</v>
      </c>
      <c r="E240" s="128" t="s">
        <v>1025</v>
      </c>
      <c r="F240" s="129" t="s">
        <v>1026</v>
      </c>
      <c r="G240" s="130" t="s">
        <v>343</v>
      </c>
      <c r="H240" s="131">
        <v>2</v>
      </c>
      <c r="I240" s="132"/>
      <c r="J240" s="133">
        <f>ROUND(I240*H240,2)</f>
        <v>0</v>
      </c>
      <c r="K240" s="129" t="s">
        <v>137</v>
      </c>
      <c r="L240" s="32"/>
      <c r="M240" s="134" t="s">
        <v>19</v>
      </c>
      <c r="N240" s="135" t="s">
        <v>43</v>
      </c>
      <c r="P240" s="136">
        <f>O240*H240</f>
        <v>0</v>
      </c>
      <c r="Q240" s="136">
        <v>2.8552</v>
      </c>
      <c r="R240" s="136">
        <f>Q240*H240</f>
        <v>5.7103999999999999</v>
      </c>
      <c r="S240" s="136">
        <v>0</v>
      </c>
      <c r="T240" s="137">
        <f>S240*H240</f>
        <v>0</v>
      </c>
      <c r="AR240" s="138" t="s">
        <v>138</v>
      </c>
      <c r="AT240" s="138" t="s">
        <v>133</v>
      </c>
      <c r="AU240" s="138" t="s">
        <v>82</v>
      </c>
      <c r="AY240" s="17" t="s">
        <v>131</v>
      </c>
      <c r="BE240" s="139">
        <f>IF(N240="základní",J240,0)</f>
        <v>0</v>
      </c>
      <c r="BF240" s="139">
        <f>IF(N240="snížená",J240,0)</f>
        <v>0</v>
      </c>
      <c r="BG240" s="139">
        <f>IF(N240="zákl. přenesená",J240,0)</f>
        <v>0</v>
      </c>
      <c r="BH240" s="139">
        <f>IF(N240="sníž. přenesená",J240,0)</f>
        <v>0</v>
      </c>
      <c r="BI240" s="139">
        <f>IF(N240="nulová",J240,0)</f>
        <v>0</v>
      </c>
      <c r="BJ240" s="17" t="s">
        <v>80</v>
      </c>
      <c r="BK240" s="139">
        <f>ROUND(I240*H240,2)</f>
        <v>0</v>
      </c>
      <c r="BL240" s="17" t="s">
        <v>138</v>
      </c>
      <c r="BM240" s="138" t="s">
        <v>1027</v>
      </c>
    </row>
    <row r="241" spans="2:65" s="1" customFormat="1" ht="10.15">
      <c r="B241" s="32"/>
      <c r="D241" s="140" t="s">
        <v>140</v>
      </c>
      <c r="F241" s="141" t="s">
        <v>1028</v>
      </c>
      <c r="I241" s="142"/>
      <c r="L241" s="32"/>
      <c r="M241" s="143"/>
      <c r="T241" s="53"/>
      <c r="AT241" s="17" t="s">
        <v>140</v>
      </c>
      <c r="AU241" s="17" t="s">
        <v>82</v>
      </c>
    </row>
    <row r="242" spans="2:65" s="1" customFormat="1" ht="16.5" customHeight="1">
      <c r="B242" s="32"/>
      <c r="C242" s="127" t="s">
        <v>173</v>
      </c>
      <c r="D242" s="127" t="s">
        <v>133</v>
      </c>
      <c r="E242" s="128" t="s">
        <v>1029</v>
      </c>
      <c r="F242" s="129" t="s">
        <v>1030</v>
      </c>
      <c r="G242" s="130" t="s">
        <v>343</v>
      </c>
      <c r="H242" s="131">
        <v>11</v>
      </c>
      <c r="I242" s="132"/>
      <c r="J242" s="133">
        <f>ROUND(I242*H242,2)</f>
        <v>0</v>
      </c>
      <c r="K242" s="129" t="s">
        <v>137</v>
      </c>
      <c r="L242" s="32"/>
      <c r="M242" s="134" t="s">
        <v>19</v>
      </c>
      <c r="N242" s="135" t="s">
        <v>43</v>
      </c>
      <c r="P242" s="136">
        <f>O242*H242</f>
        <v>0</v>
      </c>
      <c r="Q242" s="136">
        <v>0.12526000000000001</v>
      </c>
      <c r="R242" s="136">
        <f>Q242*H242</f>
        <v>1.3778600000000001</v>
      </c>
      <c r="S242" s="136">
        <v>0</v>
      </c>
      <c r="T242" s="137">
        <f>S242*H242</f>
        <v>0</v>
      </c>
      <c r="AR242" s="138" t="s">
        <v>138</v>
      </c>
      <c r="AT242" s="138" t="s">
        <v>133</v>
      </c>
      <c r="AU242" s="138" t="s">
        <v>82</v>
      </c>
      <c r="AY242" s="17" t="s">
        <v>131</v>
      </c>
      <c r="BE242" s="139">
        <f>IF(N242="základní",J242,0)</f>
        <v>0</v>
      </c>
      <c r="BF242" s="139">
        <f>IF(N242="snížená",J242,0)</f>
        <v>0</v>
      </c>
      <c r="BG242" s="139">
        <f>IF(N242="zákl. přenesená",J242,0)</f>
        <v>0</v>
      </c>
      <c r="BH242" s="139">
        <f>IF(N242="sníž. přenesená",J242,0)</f>
        <v>0</v>
      </c>
      <c r="BI242" s="139">
        <f>IF(N242="nulová",J242,0)</f>
        <v>0</v>
      </c>
      <c r="BJ242" s="17" t="s">
        <v>80</v>
      </c>
      <c r="BK242" s="139">
        <f>ROUND(I242*H242,2)</f>
        <v>0</v>
      </c>
      <c r="BL242" s="17" t="s">
        <v>138</v>
      </c>
      <c r="BM242" s="138" t="s">
        <v>1031</v>
      </c>
    </row>
    <row r="243" spans="2:65" s="1" customFormat="1" ht="10.15">
      <c r="B243" s="32"/>
      <c r="D243" s="140" t="s">
        <v>140</v>
      </c>
      <c r="F243" s="141" t="s">
        <v>1032</v>
      </c>
      <c r="I243" s="142"/>
      <c r="L243" s="32"/>
      <c r="M243" s="143"/>
      <c r="T243" s="53"/>
      <c r="AT243" s="17" t="s">
        <v>140</v>
      </c>
      <c r="AU243" s="17" t="s">
        <v>82</v>
      </c>
    </row>
    <row r="244" spans="2:65" s="12" customFormat="1" ht="10.15">
      <c r="B244" s="144"/>
      <c r="D244" s="145" t="s">
        <v>142</v>
      </c>
      <c r="E244" s="146" t="s">
        <v>19</v>
      </c>
      <c r="F244" s="147" t="s">
        <v>1033</v>
      </c>
      <c r="H244" s="146" t="s">
        <v>19</v>
      </c>
      <c r="I244" s="148"/>
      <c r="L244" s="144"/>
      <c r="M244" s="149"/>
      <c r="T244" s="150"/>
      <c r="AT244" s="146" t="s">
        <v>142</v>
      </c>
      <c r="AU244" s="146" t="s">
        <v>82</v>
      </c>
      <c r="AV244" s="12" t="s">
        <v>80</v>
      </c>
      <c r="AW244" s="12" t="s">
        <v>33</v>
      </c>
      <c r="AX244" s="12" t="s">
        <v>72</v>
      </c>
      <c r="AY244" s="146" t="s">
        <v>131</v>
      </c>
    </row>
    <row r="245" spans="2:65" s="13" customFormat="1" ht="10.15">
      <c r="B245" s="151"/>
      <c r="D245" s="145" t="s">
        <v>142</v>
      </c>
      <c r="E245" s="152" t="s">
        <v>19</v>
      </c>
      <c r="F245" s="153" t="s">
        <v>197</v>
      </c>
      <c r="H245" s="154">
        <v>11</v>
      </c>
      <c r="I245" s="155"/>
      <c r="L245" s="151"/>
      <c r="M245" s="156"/>
      <c r="T245" s="157"/>
      <c r="AT245" s="152" t="s">
        <v>142</v>
      </c>
      <c r="AU245" s="152" t="s">
        <v>82</v>
      </c>
      <c r="AV245" s="13" t="s">
        <v>82</v>
      </c>
      <c r="AW245" s="13" t="s">
        <v>33</v>
      </c>
      <c r="AX245" s="13" t="s">
        <v>80</v>
      </c>
      <c r="AY245" s="152" t="s">
        <v>131</v>
      </c>
    </row>
    <row r="246" spans="2:65" s="1" customFormat="1" ht="16.5" customHeight="1">
      <c r="B246" s="32"/>
      <c r="C246" s="165" t="s">
        <v>419</v>
      </c>
      <c r="D246" s="165" t="s">
        <v>284</v>
      </c>
      <c r="E246" s="166" t="s">
        <v>1034</v>
      </c>
      <c r="F246" s="167" t="s">
        <v>1035</v>
      </c>
      <c r="G246" s="168" t="s">
        <v>343</v>
      </c>
      <c r="H246" s="169">
        <v>11</v>
      </c>
      <c r="I246" s="170"/>
      <c r="J246" s="171">
        <f>ROUND(I246*H246,2)</f>
        <v>0</v>
      </c>
      <c r="K246" s="167" t="s">
        <v>137</v>
      </c>
      <c r="L246" s="172"/>
      <c r="M246" s="173" t="s">
        <v>19</v>
      </c>
      <c r="N246" s="174" t="s">
        <v>43</v>
      </c>
      <c r="P246" s="136">
        <f>O246*H246</f>
        <v>0</v>
      </c>
      <c r="Q246" s="136">
        <v>0.13500000000000001</v>
      </c>
      <c r="R246" s="136">
        <f>Q246*H246</f>
        <v>1.4850000000000001</v>
      </c>
      <c r="S246" s="136">
        <v>0</v>
      </c>
      <c r="T246" s="137">
        <f>S246*H246</f>
        <v>0</v>
      </c>
      <c r="AR246" s="138" t="s">
        <v>179</v>
      </c>
      <c r="AT246" s="138" t="s">
        <v>284</v>
      </c>
      <c r="AU246" s="138" t="s">
        <v>82</v>
      </c>
      <c r="AY246" s="17" t="s">
        <v>131</v>
      </c>
      <c r="BE246" s="139">
        <f>IF(N246="základní",J246,0)</f>
        <v>0</v>
      </c>
      <c r="BF246" s="139">
        <f>IF(N246="snížená",J246,0)</f>
        <v>0</v>
      </c>
      <c r="BG246" s="139">
        <f>IF(N246="zákl. přenesená",J246,0)</f>
        <v>0</v>
      </c>
      <c r="BH246" s="139">
        <f>IF(N246="sníž. přenesená",J246,0)</f>
        <v>0</v>
      </c>
      <c r="BI246" s="139">
        <f>IF(N246="nulová",J246,0)</f>
        <v>0</v>
      </c>
      <c r="BJ246" s="17" t="s">
        <v>80</v>
      </c>
      <c r="BK246" s="139">
        <f>ROUND(I246*H246,2)</f>
        <v>0</v>
      </c>
      <c r="BL246" s="17" t="s">
        <v>138</v>
      </c>
      <c r="BM246" s="138" t="s">
        <v>1036</v>
      </c>
    </row>
    <row r="247" spans="2:65" s="1" customFormat="1" ht="16.5" customHeight="1">
      <c r="B247" s="32"/>
      <c r="C247" s="127" t="s">
        <v>426</v>
      </c>
      <c r="D247" s="127" t="s">
        <v>133</v>
      </c>
      <c r="E247" s="128" t="s">
        <v>1037</v>
      </c>
      <c r="F247" s="129" t="s">
        <v>1038</v>
      </c>
      <c r="G247" s="130" t="s">
        <v>343</v>
      </c>
      <c r="H247" s="131">
        <v>11</v>
      </c>
      <c r="I247" s="132"/>
      <c r="J247" s="133">
        <f>ROUND(I247*H247,2)</f>
        <v>0</v>
      </c>
      <c r="K247" s="129" t="s">
        <v>137</v>
      </c>
      <c r="L247" s="32"/>
      <c r="M247" s="134" t="s">
        <v>19</v>
      </c>
      <c r="N247" s="135" t="s">
        <v>43</v>
      </c>
      <c r="P247" s="136">
        <f>O247*H247</f>
        <v>0</v>
      </c>
      <c r="Q247" s="136">
        <v>3.0759999999999999E-2</v>
      </c>
      <c r="R247" s="136">
        <f>Q247*H247</f>
        <v>0.33835999999999999</v>
      </c>
      <c r="S247" s="136">
        <v>0</v>
      </c>
      <c r="T247" s="137">
        <f>S247*H247</f>
        <v>0</v>
      </c>
      <c r="AR247" s="138" t="s">
        <v>138</v>
      </c>
      <c r="AT247" s="138" t="s">
        <v>133</v>
      </c>
      <c r="AU247" s="138" t="s">
        <v>82</v>
      </c>
      <c r="AY247" s="17" t="s">
        <v>131</v>
      </c>
      <c r="BE247" s="139">
        <f>IF(N247="základní",J247,0)</f>
        <v>0</v>
      </c>
      <c r="BF247" s="139">
        <f>IF(N247="snížená",J247,0)</f>
        <v>0</v>
      </c>
      <c r="BG247" s="139">
        <f>IF(N247="zákl. přenesená",J247,0)</f>
        <v>0</v>
      </c>
      <c r="BH247" s="139">
        <f>IF(N247="sníž. přenesená",J247,0)</f>
        <v>0</v>
      </c>
      <c r="BI247" s="139">
        <f>IF(N247="nulová",J247,0)</f>
        <v>0</v>
      </c>
      <c r="BJ247" s="17" t="s">
        <v>80</v>
      </c>
      <c r="BK247" s="139">
        <f>ROUND(I247*H247,2)</f>
        <v>0</v>
      </c>
      <c r="BL247" s="17" t="s">
        <v>138</v>
      </c>
      <c r="BM247" s="138" t="s">
        <v>1039</v>
      </c>
    </row>
    <row r="248" spans="2:65" s="1" customFormat="1" ht="10.15">
      <c r="B248" s="32"/>
      <c r="D248" s="140" t="s">
        <v>140</v>
      </c>
      <c r="F248" s="141" t="s">
        <v>1040</v>
      </c>
      <c r="I248" s="142"/>
      <c r="L248" s="32"/>
      <c r="M248" s="143"/>
      <c r="T248" s="53"/>
      <c r="AT248" s="17" t="s">
        <v>140</v>
      </c>
      <c r="AU248" s="17" t="s">
        <v>82</v>
      </c>
    </row>
    <row r="249" spans="2:65" s="12" customFormat="1" ht="10.15">
      <c r="B249" s="144"/>
      <c r="D249" s="145" t="s">
        <v>142</v>
      </c>
      <c r="E249" s="146" t="s">
        <v>19</v>
      </c>
      <c r="F249" s="147" t="s">
        <v>1033</v>
      </c>
      <c r="H249" s="146" t="s">
        <v>19</v>
      </c>
      <c r="I249" s="148"/>
      <c r="L249" s="144"/>
      <c r="M249" s="149"/>
      <c r="T249" s="150"/>
      <c r="AT249" s="146" t="s">
        <v>142</v>
      </c>
      <c r="AU249" s="146" t="s">
        <v>82</v>
      </c>
      <c r="AV249" s="12" t="s">
        <v>80</v>
      </c>
      <c r="AW249" s="12" t="s">
        <v>33</v>
      </c>
      <c r="AX249" s="12" t="s">
        <v>72</v>
      </c>
      <c r="AY249" s="146" t="s">
        <v>131</v>
      </c>
    </row>
    <row r="250" spans="2:65" s="13" customFormat="1" ht="10.15">
      <c r="B250" s="151"/>
      <c r="D250" s="145" t="s">
        <v>142</v>
      </c>
      <c r="E250" s="152" t="s">
        <v>19</v>
      </c>
      <c r="F250" s="153" t="s">
        <v>197</v>
      </c>
      <c r="H250" s="154">
        <v>11</v>
      </c>
      <c r="I250" s="155"/>
      <c r="L250" s="151"/>
      <c r="M250" s="156"/>
      <c r="T250" s="157"/>
      <c r="AT250" s="152" t="s">
        <v>142</v>
      </c>
      <c r="AU250" s="152" t="s">
        <v>82</v>
      </c>
      <c r="AV250" s="13" t="s">
        <v>82</v>
      </c>
      <c r="AW250" s="13" t="s">
        <v>33</v>
      </c>
      <c r="AX250" s="13" t="s">
        <v>80</v>
      </c>
      <c r="AY250" s="152" t="s">
        <v>131</v>
      </c>
    </row>
    <row r="251" spans="2:65" s="1" customFormat="1" ht="16.5" customHeight="1">
      <c r="B251" s="32"/>
      <c r="C251" s="165" t="s">
        <v>432</v>
      </c>
      <c r="D251" s="165" t="s">
        <v>284</v>
      </c>
      <c r="E251" s="166" t="s">
        <v>1041</v>
      </c>
      <c r="F251" s="167" t="s">
        <v>1042</v>
      </c>
      <c r="G251" s="168" t="s">
        <v>343</v>
      </c>
      <c r="H251" s="169">
        <v>11</v>
      </c>
      <c r="I251" s="170"/>
      <c r="J251" s="171">
        <f>ROUND(I251*H251,2)</f>
        <v>0</v>
      </c>
      <c r="K251" s="167" t="s">
        <v>137</v>
      </c>
      <c r="L251" s="172"/>
      <c r="M251" s="173" t="s">
        <v>19</v>
      </c>
      <c r="N251" s="174" t="s">
        <v>43</v>
      </c>
      <c r="P251" s="136">
        <f>O251*H251</f>
        <v>0</v>
      </c>
      <c r="Q251" s="136">
        <v>7.0000000000000007E-2</v>
      </c>
      <c r="R251" s="136">
        <f>Q251*H251</f>
        <v>0.77</v>
      </c>
      <c r="S251" s="136">
        <v>0</v>
      </c>
      <c r="T251" s="137">
        <f>S251*H251</f>
        <v>0</v>
      </c>
      <c r="AR251" s="138" t="s">
        <v>179</v>
      </c>
      <c r="AT251" s="138" t="s">
        <v>284</v>
      </c>
      <c r="AU251" s="138" t="s">
        <v>82</v>
      </c>
      <c r="AY251" s="17" t="s">
        <v>131</v>
      </c>
      <c r="BE251" s="139">
        <f>IF(N251="základní",J251,0)</f>
        <v>0</v>
      </c>
      <c r="BF251" s="139">
        <f>IF(N251="snížená",J251,0)</f>
        <v>0</v>
      </c>
      <c r="BG251" s="139">
        <f>IF(N251="zákl. přenesená",J251,0)</f>
        <v>0</v>
      </c>
      <c r="BH251" s="139">
        <f>IF(N251="sníž. přenesená",J251,0)</f>
        <v>0</v>
      </c>
      <c r="BI251" s="139">
        <f>IF(N251="nulová",J251,0)</f>
        <v>0</v>
      </c>
      <c r="BJ251" s="17" t="s">
        <v>80</v>
      </c>
      <c r="BK251" s="139">
        <f>ROUND(I251*H251,2)</f>
        <v>0</v>
      </c>
      <c r="BL251" s="17" t="s">
        <v>138</v>
      </c>
      <c r="BM251" s="138" t="s">
        <v>1043</v>
      </c>
    </row>
    <row r="252" spans="2:65" s="1" customFormat="1" ht="16.5" customHeight="1">
      <c r="B252" s="32"/>
      <c r="C252" s="127" t="s">
        <v>438</v>
      </c>
      <c r="D252" s="127" t="s">
        <v>133</v>
      </c>
      <c r="E252" s="128" t="s">
        <v>1044</v>
      </c>
      <c r="F252" s="129" t="s">
        <v>1045</v>
      </c>
      <c r="G252" s="130" t="s">
        <v>343</v>
      </c>
      <c r="H252" s="131">
        <v>11</v>
      </c>
      <c r="I252" s="132"/>
      <c r="J252" s="133">
        <f>ROUND(I252*H252,2)</f>
        <v>0</v>
      </c>
      <c r="K252" s="129" t="s">
        <v>137</v>
      </c>
      <c r="L252" s="32"/>
      <c r="M252" s="134" t="s">
        <v>19</v>
      </c>
      <c r="N252" s="135" t="s">
        <v>43</v>
      </c>
      <c r="P252" s="136">
        <f>O252*H252</f>
        <v>0</v>
      </c>
      <c r="Q252" s="136">
        <v>3.0759999999999999E-2</v>
      </c>
      <c r="R252" s="136">
        <f>Q252*H252</f>
        <v>0.33835999999999999</v>
      </c>
      <c r="S252" s="136">
        <v>0</v>
      </c>
      <c r="T252" s="137">
        <f>S252*H252</f>
        <v>0</v>
      </c>
      <c r="AR252" s="138" t="s">
        <v>138</v>
      </c>
      <c r="AT252" s="138" t="s">
        <v>133</v>
      </c>
      <c r="AU252" s="138" t="s">
        <v>82</v>
      </c>
      <c r="AY252" s="17" t="s">
        <v>131</v>
      </c>
      <c r="BE252" s="139">
        <f>IF(N252="základní",J252,0)</f>
        <v>0</v>
      </c>
      <c r="BF252" s="139">
        <f>IF(N252="snížená",J252,0)</f>
        <v>0</v>
      </c>
      <c r="BG252" s="139">
        <f>IF(N252="zákl. přenesená",J252,0)</f>
        <v>0</v>
      </c>
      <c r="BH252" s="139">
        <f>IF(N252="sníž. přenesená",J252,0)</f>
        <v>0</v>
      </c>
      <c r="BI252" s="139">
        <f>IF(N252="nulová",J252,0)</f>
        <v>0</v>
      </c>
      <c r="BJ252" s="17" t="s">
        <v>80</v>
      </c>
      <c r="BK252" s="139">
        <f>ROUND(I252*H252,2)</f>
        <v>0</v>
      </c>
      <c r="BL252" s="17" t="s">
        <v>138</v>
      </c>
      <c r="BM252" s="138" t="s">
        <v>1046</v>
      </c>
    </row>
    <row r="253" spans="2:65" s="1" customFormat="1" ht="10.15">
      <c r="B253" s="32"/>
      <c r="D253" s="140" t="s">
        <v>140</v>
      </c>
      <c r="F253" s="141" t="s">
        <v>1047</v>
      </c>
      <c r="I253" s="142"/>
      <c r="L253" s="32"/>
      <c r="M253" s="143"/>
      <c r="T253" s="53"/>
      <c r="AT253" s="17" t="s">
        <v>140</v>
      </c>
      <c r="AU253" s="17" t="s">
        <v>82</v>
      </c>
    </row>
    <row r="254" spans="2:65" s="12" customFormat="1" ht="10.15">
      <c r="B254" s="144"/>
      <c r="D254" s="145" t="s">
        <v>142</v>
      </c>
      <c r="E254" s="146" t="s">
        <v>19</v>
      </c>
      <c r="F254" s="147" t="s">
        <v>1033</v>
      </c>
      <c r="H254" s="146" t="s">
        <v>19</v>
      </c>
      <c r="I254" s="148"/>
      <c r="L254" s="144"/>
      <c r="M254" s="149"/>
      <c r="T254" s="150"/>
      <c r="AT254" s="146" t="s">
        <v>142</v>
      </c>
      <c r="AU254" s="146" t="s">
        <v>82</v>
      </c>
      <c r="AV254" s="12" t="s">
        <v>80</v>
      </c>
      <c r="AW254" s="12" t="s">
        <v>33</v>
      </c>
      <c r="AX254" s="12" t="s">
        <v>72</v>
      </c>
      <c r="AY254" s="146" t="s">
        <v>131</v>
      </c>
    </row>
    <row r="255" spans="2:65" s="13" customFormat="1" ht="10.15">
      <c r="B255" s="151"/>
      <c r="D255" s="145" t="s">
        <v>142</v>
      </c>
      <c r="E255" s="152" t="s">
        <v>19</v>
      </c>
      <c r="F255" s="153" t="s">
        <v>197</v>
      </c>
      <c r="H255" s="154">
        <v>11</v>
      </c>
      <c r="I255" s="155"/>
      <c r="L255" s="151"/>
      <c r="M255" s="156"/>
      <c r="T255" s="157"/>
      <c r="AT255" s="152" t="s">
        <v>142</v>
      </c>
      <c r="AU255" s="152" t="s">
        <v>82</v>
      </c>
      <c r="AV255" s="13" t="s">
        <v>82</v>
      </c>
      <c r="AW255" s="13" t="s">
        <v>33</v>
      </c>
      <c r="AX255" s="13" t="s">
        <v>80</v>
      </c>
      <c r="AY255" s="152" t="s">
        <v>131</v>
      </c>
    </row>
    <row r="256" spans="2:65" s="1" customFormat="1" ht="16.5" customHeight="1">
      <c r="B256" s="32"/>
      <c r="C256" s="165" t="s">
        <v>452</v>
      </c>
      <c r="D256" s="165" t="s">
        <v>284</v>
      </c>
      <c r="E256" s="166" t="s">
        <v>1048</v>
      </c>
      <c r="F256" s="167" t="s">
        <v>1049</v>
      </c>
      <c r="G256" s="168" t="s">
        <v>343</v>
      </c>
      <c r="H256" s="169">
        <v>11</v>
      </c>
      <c r="I256" s="170"/>
      <c r="J256" s="171">
        <f>ROUND(I256*H256,2)</f>
        <v>0</v>
      </c>
      <c r="K256" s="167" t="s">
        <v>137</v>
      </c>
      <c r="L256" s="172"/>
      <c r="M256" s="173" t="s">
        <v>19</v>
      </c>
      <c r="N256" s="174" t="s">
        <v>43</v>
      </c>
      <c r="P256" s="136">
        <f>O256*H256</f>
        <v>0</v>
      </c>
      <c r="Q256" s="136">
        <v>0.155</v>
      </c>
      <c r="R256" s="136">
        <f>Q256*H256</f>
        <v>1.7050000000000001</v>
      </c>
      <c r="S256" s="136">
        <v>0</v>
      </c>
      <c r="T256" s="137">
        <f>S256*H256</f>
        <v>0</v>
      </c>
      <c r="AR256" s="138" t="s">
        <v>179</v>
      </c>
      <c r="AT256" s="138" t="s">
        <v>284</v>
      </c>
      <c r="AU256" s="138" t="s">
        <v>82</v>
      </c>
      <c r="AY256" s="17" t="s">
        <v>131</v>
      </c>
      <c r="BE256" s="139">
        <f>IF(N256="základní",J256,0)</f>
        <v>0</v>
      </c>
      <c r="BF256" s="139">
        <f>IF(N256="snížená",J256,0)</f>
        <v>0</v>
      </c>
      <c r="BG256" s="139">
        <f>IF(N256="zákl. přenesená",J256,0)</f>
        <v>0</v>
      </c>
      <c r="BH256" s="139">
        <f>IF(N256="sníž. přenesená",J256,0)</f>
        <v>0</v>
      </c>
      <c r="BI256" s="139">
        <f>IF(N256="nulová",J256,0)</f>
        <v>0</v>
      </c>
      <c r="BJ256" s="17" t="s">
        <v>80</v>
      </c>
      <c r="BK256" s="139">
        <f>ROUND(I256*H256,2)</f>
        <v>0</v>
      </c>
      <c r="BL256" s="17" t="s">
        <v>138</v>
      </c>
      <c r="BM256" s="138" t="s">
        <v>1050</v>
      </c>
    </row>
    <row r="257" spans="2:65" s="1" customFormat="1" ht="24.2" customHeight="1">
      <c r="B257" s="32"/>
      <c r="C257" s="127" t="s">
        <v>458</v>
      </c>
      <c r="D257" s="127" t="s">
        <v>133</v>
      </c>
      <c r="E257" s="128" t="s">
        <v>1051</v>
      </c>
      <c r="F257" s="129" t="s">
        <v>1052</v>
      </c>
      <c r="G257" s="130" t="s">
        <v>343</v>
      </c>
      <c r="H257" s="131">
        <v>14</v>
      </c>
      <c r="I257" s="132"/>
      <c r="J257" s="133">
        <f>ROUND(I257*H257,2)</f>
        <v>0</v>
      </c>
      <c r="K257" s="129" t="s">
        <v>137</v>
      </c>
      <c r="L257" s="32"/>
      <c r="M257" s="134" t="s">
        <v>19</v>
      </c>
      <c r="N257" s="135" t="s">
        <v>43</v>
      </c>
      <c r="P257" s="136">
        <f>O257*H257</f>
        <v>0</v>
      </c>
      <c r="Q257" s="136">
        <v>0.09</v>
      </c>
      <c r="R257" s="136">
        <f>Q257*H257</f>
        <v>1.26</v>
      </c>
      <c r="S257" s="136">
        <v>0</v>
      </c>
      <c r="T257" s="137">
        <f>S257*H257</f>
        <v>0</v>
      </c>
      <c r="AR257" s="138" t="s">
        <v>138</v>
      </c>
      <c r="AT257" s="138" t="s">
        <v>133</v>
      </c>
      <c r="AU257" s="138" t="s">
        <v>82</v>
      </c>
      <c r="AY257" s="17" t="s">
        <v>131</v>
      </c>
      <c r="BE257" s="139">
        <f>IF(N257="základní",J257,0)</f>
        <v>0</v>
      </c>
      <c r="BF257" s="139">
        <f>IF(N257="snížená",J257,0)</f>
        <v>0</v>
      </c>
      <c r="BG257" s="139">
        <f>IF(N257="zákl. přenesená",J257,0)</f>
        <v>0</v>
      </c>
      <c r="BH257" s="139">
        <f>IF(N257="sníž. přenesená",J257,0)</f>
        <v>0</v>
      </c>
      <c r="BI257" s="139">
        <f>IF(N257="nulová",J257,0)</f>
        <v>0</v>
      </c>
      <c r="BJ257" s="17" t="s">
        <v>80</v>
      </c>
      <c r="BK257" s="139">
        <f>ROUND(I257*H257,2)</f>
        <v>0</v>
      </c>
      <c r="BL257" s="17" t="s">
        <v>138</v>
      </c>
      <c r="BM257" s="138" t="s">
        <v>1053</v>
      </c>
    </row>
    <row r="258" spans="2:65" s="1" customFormat="1" ht="10.15">
      <c r="B258" s="32"/>
      <c r="D258" s="140" t="s">
        <v>140</v>
      </c>
      <c r="F258" s="141" t="s">
        <v>1054</v>
      </c>
      <c r="I258" s="142"/>
      <c r="L258" s="32"/>
      <c r="M258" s="143"/>
      <c r="T258" s="53"/>
      <c r="AT258" s="17" t="s">
        <v>140</v>
      </c>
      <c r="AU258" s="17" t="s">
        <v>82</v>
      </c>
    </row>
    <row r="259" spans="2:65" s="1" customFormat="1" ht="16.5" customHeight="1">
      <c r="B259" s="32"/>
      <c r="C259" s="165" t="s">
        <v>465</v>
      </c>
      <c r="D259" s="165" t="s">
        <v>284</v>
      </c>
      <c r="E259" s="166" t="s">
        <v>1055</v>
      </c>
      <c r="F259" s="167" t="s">
        <v>1056</v>
      </c>
      <c r="G259" s="168" t="s">
        <v>343</v>
      </c>
      <c r="H259" s="169">
        <v>14</v>
      </c>
      <c r="I259" s="170"/>
      <c r="J259" s="171">
        <f>ROUND(I259*H259,2)</f>
        <v>0</v>
      </c>
      <c r="K259" s="167" t="s">
        <v>137</v>
      </c>
      <c r="L259" s="172"/>
      <c r="M259" s="173" t="s">
        <v>19</v>
      </c>
      <c r="N259" s="174" t="s">
        <v>43</v>
      </c>
      <c r="P259" s="136">
        <f>O259*H259</f>
        <v>0</v>
      </c>
      <c r="Q259" s="136">
        <v>0.19600000000000001</v>
      </c>
      <c r="R259" s="136">
        <f>Q259*H259</f>
        <v>2.7440000000000002</v>
      </c>
      <c r="S259" s="136">
        <v>0</v>
      </c>
      <c r="T259" s="137">
        <f>S259*H259</f>
        <v>0</v>
      </c>
      <c r="AR259" s="138" t="s">
        <v>179</v>
      </c>
      <c r="AT259" s="138" t="s">
        <v>284</v>
      </c>
      <c r="AU259" s="138" t="s">
        <v>82</v>
      </c>
      <c r="AY259" s="17" t="s">
        <v>131</v>
      </c>
      <c r="BE259" s="139">
        <f>IF(N259="základní",J259,0)</f>
        <v>0</v>
      </c>
      <c r="BF259" s="139">
        <f>IF(N259="snížená",J259,0)</f>
        <v>0</v>
      </c>
      <c r="BG259" s="139">
        <f>IF(N259="zákl. přenesená",J259,0)</f>
        <v>0</v>
      </c>
      <c r="BH259" s="139">
        <f>IF(N259="sníž. přenesená",J259,0)</f>
        <v>0</v>
      </c>
      <c r="BI259" s="139">
        <f>IF(N259="nulová",J259,0)</f>
        <v>0</v>
      </c>
      <c r="BJ259" s="17" t="s">
        <v>80</v>
      </c>
      <c r="BK259" s="139">
        <f>ROUND(I259*H259,2)</f>
        <v>0</v>
      </c>
      <c r="BL259" s="17" t="s">
        <v>138</v>
      </c>
      <c r="BM259" s="138" t="s">
        <v>1057</v>
      </c>
    </row>
    <row r="260" spans="2:65" s="1" customFormat="1" ht="16.5" customHeight="1">
      <c r="B260" s="32"/>
      <c r="C260" s="127" t="s">
        <v>470</v>
      </c>
      <c r="D260" s="127" t="s">
        <v>133</v>
      </c>
      <c r="E260" s="128" t="s">
        <v>1058</v>
      </c>
      <c r="F260" s="129" t="s">
        <v>1059</v>
      </c>
      <c r="G260" s="130" t="s">
        <v>204</v>
      </c>
      <c r="H260" s="131">
        <v>9.4499999999999993</v>
      </c>
      <c r="I260" s="132"/>
      <c r="J260" s="133">
        <f>ROUND(I260*H260,2)</f>
        <v>0</v>
      </c>
      <c r="K260" s="129" t="s">
        <v>19</v>
      </c>
      <c r="L260" s="32"/>
      <c r="M260" s="134" t="s">
        <v>19</v>
      </c>
      <c r="N260" s="135" t="s">
        <v>43</v>
      </c>
      <c r="P260" s="136">
        <f>O260*H260</f>
        <v>0</v>
      </c>
      <c r="Q260" s="136">
        <v>0</v>
      </c>
      <c r="R260" s="136">
        <f>Q260*H260</f>
        <v>0</v>
      </c>
      <c r="S260" s="136">
        <v>0</v>
      </c>
      <c r="T260" s="137">
        <f>S260*H260</f>
        <v>0</v>
      </c>
      <c r="AR260" s="138" t="s">
        <v>138</v>
      </c>
      <c r="AT260" s="138" t="s">
        <v>133</v>
      </c>
      <c r="AU260" s="138" t="s">
        <v>82</v>
      </c>
      <c r="AY260" s="17" t="s">
        <v>131</v>
      </c>
      <c r="BE260" s="139">
        <f>IF(N260="základní",J260,0)</f>
        <v>0</v>
      </c>
      <c r="BF260" s="139">
        <f>IF(N260="snížená",J260,0)</f>
        <v>0</v>
      </c>
      <c r="BG260" s="139">
        <f>IF(N260="zákl. přenesená",J260,0)</f>
        <v>0</v>
      </c>
      <c r="BH260" s="139">
        <f>IF(N260="sníž. přenesená",J260,0)</f>
        <v>0</v>
      </c>
      <c r="BI260" s="139">
        <f>IF(N260="nulová",J260,0)</f>
        <v>0</v>
      </c>
      <c r="BJ260" s="17" t="s">
        <v>80</v>
      </c>
      <c r="BK260" s="139">
        <f>ROUND(I260*H260,2)</f>
        <v>0</v>
      </c>
      <c r="BL260" s="17" t="s">
        <v>138</v>
      </c>
      <c r="BM260" s="138" t="s">
        <v>1060</v>
      </c>
    </row>
    <row r="261" spans="2:65" s="13" customFormat="1" ht="10.15">
      <c r="B261" s="151"/>
      <c r="D261" s="145" t="s">
        <v>142</v>
      </c>
      <c r="E261" s="152" t="s">
        <v>19</v>
      </c>
      <c r="F261" s="153" t="s">
        <v>1061</v>
      </c>
      <c r="H261" s="154">
        <v>9.4499999999999993</v>
      </c>
      <c r="I261" s="155"/>
      <c r="L261" s="151"/>
      <c r="M261" s="156"/>
      <c r="T261" s="157"/>
      <c r="AT261" s="152" t="s">
        <v>142</v>
      </c>
      <c r="AU261" s="152" t="s">
        <v>82</v>
      </c>
      <c r="AV261" s="13" t="s">
        <v>82</v>
      </c>
      <c r="AW261" s="13" t="s">
        <v>33</v>
      </c>
      <c r="AX261" s="13" t="s">
        <v>80</v>
      </c>
      <c r="AY261" s="152" t="s">
        <v>131</v>
      </c>
    </row>
    <row r="262" spans="2:65" s="1" customFormat="1" ht="16.5" customHeight="1">
      <c r="B262" s="32"/>
      <c r="C262" s="127" t="s">
        <v>477</v>
      </c>
      <c r="D262" s="127" t="s">
        <v>133</v>
      </c>
      <c r="E262" s="128" t="s">
        <v>1062</v>
      </c>
      <c r="F262" s="129" t="s">
        <v>1063</v>
      </c>
      <c r="G262" s="130" t="s">
        <v>187</v>
      </c>
      <c r="H262" s="131">
        <v>446.8</v>
      </c>
      <c r="I262" s="132"/>
      <c r="J262" s="133">
        <f>ROUND(I262*H262,2)</f>
        <v>0</v>
      </c>
      <c r="K262" s="129" t="s">
        <v>137</v>
      </c>
      <c r="L262" s="32"/>
      <c r="M262" s="134" t="s">
        <v>19</v>
      </c>
      <c r="N262" s="135" t="s">
        <v>43</v>
      </c>
      <c r="P262" s="136">
        <f>O262*H262</f>
        <v>0</v>
      </c>
      <c r="Q262" s="136">
        <v>6.9999999999999994E-5</v>
      </c>
      <c r="R262" s="136">
        <f>Q262*H262</f>
        <v>3.1275999999999998E-2</v>
      </c>
      <c r="S262" s="136">
        <v>0</v>
      </c>
      <c r="T262" s="137">
        <f>S262*H262</f>
        <v>0</v>
      </c>
      <c r="AR262" s="138" t="s">
        <v>138</v>
      </c>
      <c r="AT262" s="138" t="s">
        <v>133</v>
      </c>
      <c r="AU262" s="138" t="s">
        <v>82</v>
      </c>
      <c r="AY262" s="17" t="s">
        <v>131</v>
      </c>
      <c r="BE262" s="139">
        <f>IF(N262="základní",J262,0)</f>
        <v>0</v>
      </c>
      <c r="BF262" s="139">
        <f>IF(N262="snížená",J262,0)</f>
        <v>0</v>
      </c>
      <c r="BG262" s="139">
        <f>IF(N262="zákl. přenesená",J262,0)</f>
        <v>0</v>
      </c>
      <c r="BH262" s="139">
        <f>IF(N262="sníž. přenesená",J262,0)</f>
        <v>0</v>
      </c>
      <c r="BI262" s="139">
        <f>IF(N262="nulová",J262,0)</f>
        <v>0</v>
      </c>
      <c r="BJ262" s="17" t="s">
        <v>80</v>
      </c>
      <c r="BK262" s="139">
        <f>ROUND(I262*H262,2)</f>
        <v>0</v>
      </c>
      <c r="BL262" s="17" t="s">
        <v>138</v>
      </c>
      <c r="BM262" s="138" t="s">
        <v>1064</v>
      </c>
    </row>
    <row r="263" spans="2:65" s="1" customFormat="1" ht="10.15">
      <c r="B263" s="32"/>
      <c r="D263" s="140" t="s">
        <v>140</v>
      </c>
      <c r="F263" s="141" t="s">
        <v>1065</v>
      </c>
      <c r="I263" s="142"/>
      <c r="L263" s="32"/>
      <c r="M263" s="143"/>
      <c r="T263" s="53"/>
      <c r="AT263" s="17" t="s">
        <v>140</v>
      </c>
      <c r="AU263" s="17" t="s">
        <v>82</v>
      </c>
    </row>
    <row r="264" spans="2:65" s="13" customFormat="1" ht="10.15">
      <c r="B264" s="151"/>
      <c r="D264" s="145" t="s">
        <v>142</v>
      </c>
      <c r="E264" s="152" t="s">
        <v>19</v>
      </c>
      <c r="F264" s="153" t="s">
        <v>1066</v>
      </c>
      <c r="H264" s="154">
        <v>446.8</v>
      </c>
      <c r="I264" s="155"/>
      <c r="L264" s="151"/>
      <c r="M264" s="156"/>
      <c r="T264" s="157"/>
      <c r="AT264" s="152" t="s">
        <v>142</v>
      </c>
      <c r="AU264" s="152" t="s">
        <v>82</v>
      </c>
      <c r="AV264" s="13" t="s">
        <v>82</v>
      </c>
      <c r="AW264" s="13" t="s">
        <v>33</v>
      </c>
      <c r="AX264" s="13" t="s">
        <v>80</v>
      </c>
      <c r="AY264" s="152" t="s">
        <v>131</v>
      </c>
    </row>
    <row r="265" spans="2:65" s="11" customFormat="1" ht="22.8" customHeight="1">
      <c r="B265" s="115"/>
      <c r="D265" s="116" t="s">
        <v>71</v>
      </c>
      <c r="E265" s="125" t="s">
        <v>184</v>
      </c>
      <c r="F265" s="125" t="s">
        <v>551</v>
      </c>
      <c r="I265" s="118"/>
      <c r="J265" s="126">
        <f>BK265</f>
        <v>0</v>
      </c>
      <c r="L265" s="115"/>
      <c r="M265" s="120"/>
      <c r="P265" s="121">
        <f>SUM(P266:P275)</f>
        <v>0</v>
      </c>
      <c r="R265" s="121">
        <f>SUM(R266:R275)</f>
        <v>18.765740000000001</v>
      </c>
      <c r="T265" s="122">
        <f>SUM(T266:T275)</f>
        <v>14.700000000000001</v>
      </c>
      <c r="AR265" s="116" t="s">
        <v>80</v>
      </c>
      <c r="AT265" s="123" t="s">
        <v>71</v>
      </c>
      <c r="AU265" s="123" t="s">
        <v>80</v>
      </c>
      <c r="AY265" s="116" t="s">
        <v>131</v>
      </c>
      <c r="BK265" s="124">
        <f>SUM(BK266:BK275)</f>
        <v>0</v>
      </c>
    </row>
    <row r="266" spans="2:65" s="1" customFormat="1" ht="16.5" customHeight="1">
      <c r="B266" s="32"/>
      <c r="C266" s="127" t="s">
        <v>483</v>
      </c>
      <c r="D266" s="127" t="s">
        <v>133</v>
      </c>
      <c r="E266" s="128" t="s">
        <v>1067</v>
      </c>
      <c r="F266" s="129" t="s">
        <v>1068</v>
      </c>
      <c r="G266" s="130" t="s">
        <v>187</v>
      </c>
      <c r="H266" s="131">
        <v>22</v>
      </c>
      <c r="I266" s="132"/>
      <c r="J266" s="133">
        <f>ROUND(I266*H266,2)</f>
        <v>0</v>
      </c>
      <c r="K266" s="129" t="s">
        <v>137</v>
      </c>
      <c r="L266" s="32"/>
      <c r="M266" s="134" t="s">
        <v>19</v>
      </c>
      <c r="N266" s="135" t="s">
        <v>43</v>
      </c>
      <c r="P266" s="136">
        <f>O266*H266</f>
        <v>0</v>
      </c>
      <c r="Q266" s="136">
        <v>0.43819000000000002</v>
      </c>
      <c r="R266" s="136">
        <f>Q266*H266</f>
        <v>9.6401800000000009</v>
      </c>
      <c r="S266" s="136">
        <v>0</v>
      </c>
      <c r="T266" s="137">
        <f>S266*H266</f>
        <v>0</v>
      </c>
      <c r="AR266" s="138" t="s">
        <v>138</v>
      </c>
      <c r="AT266" s="138" t="s">
        <v>133</v>
      </c>
      <c r="AU266" s="138" t="s">
        <v>82</v>
      </c>
      <c r="AY266" s="17" t="s">
        <v>131</v>
      </c>
      <c r="BE266" s="139">
        <f>IF(N266="základní",J266,0)</f>
        <v>0</v>
      </c>
      <c r="BF266" s="139">
        <f>IF(N266="snížená",J266,0)</f>
        <v>0</v>
      </c>
      <c r="BG266" s="139">
        <f>IF(N266="zákl. přenesená",J266,0)</f>
        <v>0</v>
      </c>
      <c r="BH266" s="139">
        <f>IF(N266="sníž. přenesená",J266,0)</f>
        <v>0</v>
      </c>
      <c r="BI266" s="139">
        <f>IF(N266="nulová",J266,0)</f>
        <v>0</v>
      </c>
      <c r="BJ266" s="17" t="s">
        <v>80</v>
      </c>
      <c r="BK266" s="139">
        <f>ROUND(I266*H266,2)</f>
        <v>0</v>
      </c>
      <c r="BL266" s="17" t="s">
        <v>138</v>
      </c>
      <c r="BM266" s="138" t="s">
        <v>1069</v>
      </c>
    </row>
    <row r="267" spans="2:65" s="1" customFormat="1" ht="10.15">
      <c r="B267" s="32"/>
      <c r="D267" s="140" t="s">
        <v>140</v>
      </c>
      <c r="F267" s="141" t="s">
        <v>1070</v>
      </c>
      <c r="I267" s="142"/>
      <c r="L267" s="32"/>
      <c r="M267" s="143"/>
      <c r="T267" s="53"/>
      <c r="AT267" s="17" t="s">
        <v>140</v>
      </c>
      <c r="AU267" s="17" t="s">
        <v>82</v>
      </c>
    </row>
    <row r="268" spans="2:65" s="1" customFormat="1" ht="21.75" customHeight="1">
      <c r="B268" s="32"/>
      <c r="C268" s="165" t="s">
        <v>488</v>
      </c>
      <c r="D268" s="165" t="s">
        <v>284</v>
      </c>
      <c r="E268" s="166" t="s">
        <v>1071</v>
      </c>
      <c r="F268" s="167" t="s">
        <v>1072</v>
      </c>
      <c r="G268" s="168" t="s">
        <v>187</v>
      </c>
      <c r="H268" s="169">
        <v>22</v>
      </c>
      <c r="I268" s="170"/>
      <c r="J268" s="171">
        <f>ROUND(I268*H268,2)</f>
        <v>0</v>
      </c>
      <c r="K268" s="167" t="s">
        <v>137</v>
      </c>
      <c r="L268" s="172"/>
      <c r="M268" s="173" t="s">
        <v>19</v>
      </c>
      <c r="N268" s="174" t="s">
        <v>43</v>
      </c>
      <c r="P268" s="136">
        <f>O268*H268</f>
        <v>0</v>
      </c>
      <c r="Q268" s="136">
        <v>0.25650000000000001</v>
      </c>
      <c r="R268" s="136">
        <f>Q268*H268</f>
        <v>5.6429999999999998</v>
      </c>
      <c r="S268" s="136">
        <v>0</v>
      </c>
      <c r="T268" s="137">
        <f>S268*H268</f>
        <v>0</v>
      </c>
      <c r="AR268" s="138" t="s">
        <v>179</v>
      </c>
      <c r="AT268" s="138" t="s">
        <v>284</v>
      </c>
      <c r="AU268" s="138" t="s">
        <v>82</v>
      </c>
      <c r="AY268" s="17" t="s">
        <v>131</v>
      </c>
      <c r="BE268" s="139">
        <f>IF(N268="základní",J268,0)</f>
        <v>0</v>
      </c>
      <c r="BF268" s="139">
        <f>IF(N268="snížená",J268,0)</f>
        <v>0</v>
      </c>
      <c r="BG268" s="139">
        <f>IF(N268="zákl. přenesená",J268,0)</f>
        <v>0</v>
      </c>
      <c r="BH268" s="139">
        <f>IF(N268="sníž. přenesená",J268,0)</f>
        <v>0</v>
      </c>
      <c r="BI268" s="139">
        <f>IF(N268="nulová",J268,0)</f>
        <v>0</v>
      </c>
      <c r="BJ268" s="17" t="s">
        <v>80</v>
      </c>
      <c r="BK268" s="139">
        <f>ROUND(I268*H268,2)</f>
        <v>0</v>
      </c>
      <c r="BL268" s="17" t="s">
        <v>138</v>
      </c>
      <c r="BM268" s="138" t="s">
        <v>1073</v>
      </c>
    </row>
    <row r="269" spans="2:65" s="1" customFormat="1" ht="16.5" customHeight="1">
      <c r="B269" s="32"/>
      <c r="C269" s="165" t="s">
        <v>493</v>
      </c>
      <c r="D269" s="165" t="s">
        <v>284</v>
      </c>
      <c r="E269" s="166" t="s">
        <v>1074</v>
      </c>
      <c r="F269" s="167" t="s">
        <v>1075</v>
      </c>
      <c r="G269" s="168" t="s">
        <v>187</v>
      </c>
      <c r="H269" s="169">
        <v>22</v>
      </c>
      <c r="I269" s="170"/>
      <c r="J269" s="171">
        <f>ROUND(I269*H269,2)</f>
        <v>0</v>
      </c>
      <c r="K269" s="167" t="s">
        <v>137</v>
      </c>
      <c r="L269" s="172"/>
      <c r="M269" s="173" t="s">
        <v>19</v>
      </c>
      <c r="N269" s="174" t="s">
        <v>43</v>
      </c>
      <c r="P269" s="136">
        <f>O269*H269</f>
        <v>0</v>
      </c>
      <c r="Q269" s="136">
        <v>3.7999999999999999E-2</v>
      </c>
      <c r="R269" s="136">
        <f>Q269*H269</f>
        <v>0.83599999999999997</v>
      </c>
      <c r="S269" s="136">
        <v>0</v>
      </c>
      <c r="T269" s="137">
        <f>S269*H269</f>
        <v>0</v>
      </c>
      <c r="AR269" s="138" t="s">
        <v>179</v>
      </c>
      <c r="AT269" s="138" t="s">
        <v>284</v>
      </c>
      <c r="AU269" s="138" t="s">
        <v>82</v>
      </c>
      <c r="AY269" s="17" t="s">
        <v>131</v>
      </c>
      <c r="BE269" s="139">
        <f>IF(N269="základní",J269,0)</f>
        <v>0</v>
      </c>
      <c r="BF269" s="139">
        <f>IF(N269="snížená",J269,0)</f>
        <v>0</v>
      </c>
      <c r="BG269" s="139">
        <f>IF(N269="zákl. přenesená",J269,0)</f>
        <v>0</v>
      </c>
      <c r="BH269" s="139">
        <f>IF(N269="sníž. přenesená",J269,0)</f>
        <v>0</v>
      </c>
      <c r="BI269" s="139">
        <f>IF(N269="nulová",J269,0)</f>
        <v>0</v>
      </c>
      <c r="BJ269" s="17" t="s">
        <v>80</v>
      </c>
      <c r="BK269" s="139">
        <f>ROUND(I269*H269,2)</f>
        <v>0</v>
      </c>
      <c r="BL269" s="17" t="s">
        <v>138</v>
      </c>
      <c r="BM269" s="138" t="s">
        <v>1076</v>
      </c>
    </row>
    <row r="270" spans="2:65" s="1" customFormat="1" ht="24.2" customHeight="1">
      <c r="B270" s="32"/>
      <c r="C270" s="165" t="s">
        <v>498</v>
      </c>
      <c r="D270" s="165" t="s">
        <v>284</v>
      </c>
      <c r="E270" s="166" t="s">
        <v>1077</v>
      </c>
      <c r="F270" s="167" t="s">
        <v>1078</v>
      </c>
      <c r="G270" s="168" t="s">
        <v>343</v>
      </c>
      <c r="H270" s="169">
        <v>8</v>
      </c>
      <c r="I270" s="170"/>
      <c r="J270" s="171">
        <f>ROUND(I270*H270,2)</f>
        <v>0</v>
      </c>
      <c r="K270" s="167" t="s">
        <v>137</v>
      </c>
      <c r="L270" s="172"/>
      <c r="M270" s="173" t="s">
        <v>19</v>
      </c>
      <c r="N270" s="174" t="s">
        <v>43</v>
      </c>
      <c r="P270" s="136">
        <f>O270*H270</f>
        <v>0</v>
      </c>
      <c r="Q270" s="136">
        <v>3.7999999999999999E-2</v>
      </c>
      <c r="R270" s="136">
        <f>Q270*H270</f>
        <v>0.30399999999999999</v>
      </c>
      <c r="S270" s="136">
        <v>0</v>
      </c>
      <c r="T270" s="137">
        <f>S270*H270</f>
        <v>0</v>
      </c>
      <c r="AR270" s="138" t="s">
        <v>179</v>
      </c>
      <c r="AT270" s="138" t="s">
        <v>284</v>
      </c>
      <c r="AU270" s="138" t="s">
        <v>82</v>
      </c>
      <c r="AY270" s="17" t="s">
        <v>131</v>
      </c>
      <c r="BE270" s="139">
        <f>IF(N270="základní",J270,0)</f>
        <v>0</v>
      </c>
      <c r="BF270" s="139">
        <f>IF(N270="snížená",J270,0)</f>
        <v>0</v>
      </c>
      <c r="BG270" s="139">
        <f>IF(N270="zákl. přenesená",J270,0)</f>
        <v>0</v>
      </c>
      <c r="BH270" s="139">
        <f>IF(N270="sníž. přenesená",J270,0)</f>
        <v>0</v>
      </c>
      <c r="BI270" s="139">
        <f>IF(N270="nulová",J270,0)</f>
        <v>0</v>
      </c>
      <c r="BJ270" s="17" t="s">
        <v>80</v>
      </c>
      <c r="BK270" s="139">
        <f>ROUND(I270*H270,2)</f>
        <v>0</v>
      </c>
      <c r="BL270" s="17" t="s">
        <v>138</v>
      </c>
      <c r="BM270" s="138" t="s">
        <v>1079</v>
      </c>
    </row>
    <row r="271" spans="2:65" s="1" customFormat="1" ht="16.5" customHeight="1">
      <c r="B271" s="32"/>
      <c r="C271" s="127" t="s">
        <v>505</v>
      </c>
      <c r="D271" s="127" t="s">
        <v>133</v>
      </c>
      <c r="E271" s="128" t="s">
        <v>1080</v>
      </c>
      <c r="F271" s="129" t="s">
        <v>1081</v>
      </c>
      <c r="G271" s="130" t="s">
        <v>343</v>
      </c>
      <c r="H271" s="131">
        <v>4</v>
      </c>
      <c r="I271" s="132"/>
      <c r="J271" s="133">
        <f>ROUND(I271*H271,2)</f>
        <v>0</v>
      </c>
      <c r="K271" s="129" t="s">
        <v>137</v>
      </c>
      <c r="L271" s="32"/>
      <c r="M271" s="134" t="s">
        <v>19</v>
      </c>
      <c r="N271" s="135" t="s">
        <v>43</v>
      </c>
      <c r="P271" s="136">
        <f>O271*H271</f>
        <v>0</v>
      </c>
      <c r="Q271" s="136">
        <v>0.37164000000000003</v>
      </c>
      <c r="R271" s="136">
        <f>Q271*H271</f>
        <v>1.4865600000000001</v>
      </c>
      <c r="S271" s="136">
        <v>0</v>
      </c>
      <c r="T271" s="137">
        <f>S271*H271</f>
        <v>0</v>
      </c>
      <c r="AR271" s="138" t="s">
        <v>138</v>
      </c>
      <c r="AT271" s="138" t="s">
        <v>133</v>
      </c>
      <c r="AU271" s="138" t="s">
        <v>82</v>
      </c>
      <c r="AY271" s="17" t="s">
        <v>131</v>
      </c>
      <c r="BE271" s="139">
        <f>IF(N271="základní",J271,0)</f>
        <v>0</v>
      </c>
      <c r="BF271" s="139">
        <f>IF(N271="snížená",J271,0)</f>
        <v>0</v>
      </c>
      <c r="BG271" s="139">
        <f>IF(N271="zákl. přenesená",J271,0)</f>
        <v>0</v>
      </c>
      <c r="BH271" s="139">
        <f>IF(N271="sníž. přenesená",J271,0)</f>
        <v>0</v>
      </c>
      <c r="BI271" s="139">
        <f>IF(N271="nulová",J271,0)</f>
        <v>0</v>
      </c>
      <c r="BJ271" s="17" t="s">
        <v>80</v>
      </c>
      <c r="BK271" s="139">
        <f>ROUND(I271*H271,2)</f>
        <v>0</v>
      </c>
      <c r="BL271" s="17" t="s">
        <v>138</v>
      </c>
      <c r="BM271" s="138" t="s">
        <v>1082</v>
      </c>
    </row>
    <row r="272" spans="2:65" s="1" customFormat="1" ht="10.15">
      <c r="B272" s="32"/>
      <c r="D272" s="140" t="s">
        <v>140</v>
      </c>
      <c r="F272" s="141" t="s">
        <v>1083</v>
      </c>
      <c r="I272" s="142"/>
      <c r="L272" s="32"/>
      <c r="M272" s="143"/>
      <c r="T272" s="53"/>
      <c r="AT272" s="17" t="s">
        <v>140</v>
      </c>
      <c r="AU272" s="17" t="s">
        <v>82</v>
      </c>
    </row>
    <row r="273" spans="2:65" s="1" customFormat="1" ht="24.2" customHeight="1">
      <c r="B273" s="32"/>
      <c r="C273" s="165" t="s">
        <v>510</v>
      </c>
      <c r="D273" s="165" t="s">
        <v>284</v>
      </c>
      <c r="E273" s="166" t="s">
        <v>1084</v>
      </c>
      <c r="F273" s="167" t="s">
        <v>1085</v>
      </c>
      <c r="G273" s="168" t="s">
        <v>343</v>
      </c>
      <c r="H273" s="169">
        <v>4</v>
      </c>
      <c r="I273" s="170"/>
      <c r="J273" s="171">
        <f>ROUND(I273*H273,2)</f>
        <v>0</v>
      </c>
      <c r="K273" s="167" t="s">
        <v>137</v>
      </c>
      <c r="L273" s="172"/>
      <c r="M273" s="173" t="s">
        <v>19</v>
      </c>
      <c r="N273" s="174" t="s">
        <v>43</v>
      </c>
      <c r="P273" s="136">
        <f>O273*H273</f>
        <v>0</v>
      </c>
      <c r="Q273" s="136">
        <v>0.214</v>
      </c>
      <c r="R273" s="136">
        <f>Q273*H273</f>
        <v>0.85599999999999998</v>
      </c>
      <c r="S273" s="136">
        <v>0</v>
      </c>
      <c r="T273" s="137">
        <f>S273*H273</f>
        <v>0</v>
      </c>
      <c r="AR273" s="138" t="s">
        <v>179</v>
      </c>
      <c r="AT273" s="138" t="s">
        <v>284</v>
      </c>
      <c r="AU273" s="138" t="s">
        <v>82</v>
      </c>
      <c r="AY273" s="17" t="s">
        <v>131</v>
      </c>
      <c r="BE273" s="139">
        <f>IF(N273="základní",J273,0)</f>
        <v>0</v>
      </c>
      <c r="BF273" s="139">
        <f>IF(N273="snížená",J273,0)</f>
        <v>0</v>
      </c>
      <c r="BG273" s="139">
        <f>IF(N273="zákl. přenesená",J273,0)</f>
        <v>0</v>
      </c>
      <c r="BH273" s="139">
        <f>IF(N273="sníž. přenesená",J273,0)</f>
        <v>0</v>
      </c>
      <c r="BI273" s="139">
        <f>IF(N273="nulová",J273,0)</f>
        <v>0</v>
      </c>
      <c r="BJ273" s="17" t="s">
        <v>80</v>
      </c>
      <c r="BK273" s="139">
        <f>ROUND(I273*H273,2)</f>
        <v>0</v>
      </c>
      <c r="BL273" s="17" t="s">
        <v>138</v>
      </c>
      <c r="BM273" s="138" t="s">
        <v>1086</v>
      </c>
    </row>
    <row r="274" spans="2:65" s="1" customFormat="1" ht="37.799999999999997" customHeight="1">
      <c r="B274" s="32"/>
      <c r="C274" s="127" t="s">
        <v>515</v>
      </c>
      <c r="D274" s="127" t="s">
        <v>133</v>
      </c>
      <c r="E274" s="128" t="s">
        <v>1087</v>
      </c>
      <c r="F274" s="129" t="s">
        <v>1088</v>
      </c>
      <c r="G274" s="130" t="s">
        <v>187</v>
      </c>
      <c r="H274" s="131">
        <v>7</v>
      </c>
      <c r="I274" s="132"/>
      <c r="J274" s="133">
        <f>ROUND(I274*H274,2)</f>
        <v>0</v>
      </c>
      <c r="K274" s="129" t="s">
        <v>137</v>
      </c>
      <c r="L274" s="32"/>
      <c r="M274" s="134" t="s">
        <v>19</v>
      </c>
      <c r="N274" s="135" t="s">
        <v>43</v>
      </c>
      <c r="P274" s="136">
        <f>O274*H274</f>
        <v>0</v>
      </c>
      <c r="Q274" s="136">
        <v>0</v>
      </c>
      <c r="R274" s="136">
        <f>Q274*H274</f>
        <v>0</v>
      </c>
      <c r="S274" s="136">
        <v>2.1</v>
      </c>
      <c r="T274" s="137">
        <f>S274*H274</f>
        <v>14.700000000000001</v>
      </c>
      <c r="AR274" s="138" t="s">
        <v>138</v>
      </c>
      <c r="AT274" s="138" t="s">
        <v>133</v>
      </c>
      <c r="AU274" s="138" t="s">
        <v>82</v>
      </c>
      <c r="AY274" s="17" t="s">
        <v>131</v>
      </c>
      <c r="BE274" s="139">
        <f>IF(N274="základní",J274,0)</f>
        <v>0</v>
      </c>
      <c r="BF274" s="139">
        <f>IF(N274="snížená",J274,0)</f>
        <v>0</v>
      </c>
      <c r="BG274" s="139">
        <f>IF(N274="zákl. přenesená",J274,0)</f>
        <v>0</v>
      </c>
      <c r="BH274" s="139">
        <f>IF(N274="sníž. přenesená",J274,0)</f>
        <v>0</v>
      </c>
      <c r="BI274" s="139">
        <f>IF(N274="nulová",J274,0)</f>
        <v>0</v>
      </c>
      <c r="BJ274" s="17" t="s">
        <v>80</v>
      </c>
      <c r="BK274" s="139">
        <f>ROUND(I274*H274,2)</f>
        <v>0</v>
      </c>
      <c r="BL274" s="17" t="s">
        <v>138</v>
      </c>
      <c r="BM274" s="138" t="s">
        <v>1089</v>
      </c>
    </row>
    <row r="275" spans="2:65" s="1" customFormat="1" ht="10.15">
      <c r="B275" s="32"/>
      <c r="D275" s="140" t="s">
        <v>140</v>
      </c>
      <c r="F275" s="141" t="s">
        <v>1090</v>
      </c>
      <c r="I275" s="142"/>
      <c r="L275" s="32"/>
      <c r="M275" s="143"/>
      <c r="T275" s="53"/>
      <c r="AT275" s="17" t="s">
        <v>140</v>
      </c>
      <c r="AU275" s="17" t="s">
        <v>82</v>
      </c>
    </row>
    <row r="276" spans="2:65" s="11" customFormat="1" ht="22.8" customHeight="1">
      <c r="B276" s="115"/>
      <c r="D276" s="116" t="s">
        <v>71</v>
      </c>
      <c r="E276" s="125" t="s">
        <v>681</v>
      </c>
      <c r="F276" s="125" t="s">
        <v>682</v>
      </c>
      <c r="I276" s="118"/>
      <c r="J276" s="126">
        <f>BK276</f>
        <v>0</v>
      </c>
      <c r="L276" s="115"/>
      <c r="M276" s="120"/>
      <c r="P276" s="121">
        <f>SUM(P277:P287)</f>
        <v>0</v>
      </c>
      <c r="R276" s="121">
        <f>SUM(R277:R287)</f>
        <v>0</v>
      </c>
      <c r="T276" s="122">
        <f>SUM(T277:T287)</f>
        <v>0</v>
      </c>
      <c r="AR276" s="116" t="s">
        <v>80</v>
      </c>
      <c r="AT276" s="123" t="s">
        <v>71</v>
      </c>
      <c r="AU276" s="123" t="s">
        <v>80</v>
      </c>
      <c r="AY276" s="116" t="s">
        <v>131</v>
      </c>
      <c r="BK276" s="124">
        <f>SUM(BK277:BK287)</f>
        <v>0</v>
      </c>
    </row>
    <row r="277" spans="2:65" s="1" customFormat="1" ht="24.2" customHeight="1">
      <c r="B277" s="32"/>
      <c r="C277" s="127" t="s">
        <v>520</v>
      </c>
      <c r="D277" s="127" t="s">
        <v>133</v>
      </c>
      <c r="E277" s="128" t="s">
        <v>684</v>
      </c>
      <c r="F277" s="129" t="s">
        <v>685</v>
      </c>
      <c r="G277" s="130" t="s">
        <v>267</v>
      </c>
      <c r="H277" s="131">
        <v>193.9</v>
      </c>
      <c r="I277" s="132"/>
      <c r="J277" s="133">
        <f>ROUND(I277*H277,2)</f>
        <v>0</v>
      </c>
      <c r="K277" s="129" t="s">
        <v>137</v>
      </c>
      <c r="L277" s="32"/>
      <c r="M277" s="134" t="s">
        <v>19</v>
      </c>
      <c r="N277" s="135" t="s">
        <v>43</v>
      </c>
      <c r="P277" s="136">
        <f>O277*H277</f>
        <v>0</v>
      </c>
      <c r="Q277" s="136">
        <v>0</v>
      </c>
      <c r="R277" s="136">
        <f>Q277*H277</f>
        <v>0</v>
      </c>
      <c r="S277" s="136">
        <v>0</v>
      </c>
      <c r="T277" s="137">
        <f>S277*H277</f>
        <v>0</v>
      </c>
      <c r="AR277" s="138" t="s">
        <v>138</v>
      </c>
      <c r="AT277" s="138" t="s">
        <v>133</v>
      </c>
      <c r="AU277" s="138" t="s">
        <v>82</v>
      </c>
      <c r="AY277" s="17" t="s">
        <v>131</v>
      </c>
      <c r="BE277" s="139">
        <f>IF(N277="základní",J277,0)</f>
        <v>0</v>
      </c>
      <c r="BF277" s="139">
        <f>IF(N277="snížená",J277,0)</f>
        <v>0</v>
      </c>
      <c r="BG277" s="139">
        <f>IF(N277="zákl. přenesená",J277,0)</f>
        <v>0</v>
      </c>
      <c r="BH277" s="139">
        <f>IF(N277="sníž. přenesená",J277,0)</f>
        <v>0</v>
      </c>
      <c r="BI277" s="139">
        <f>IF(N277="nulová",J277,0)</f>
        <v>0</v>
      </c>
      <c r="BJ277" s="17" t="s">
        <v>80</v>
      </c>
      <c r="BK277" s="139">
        <f>ROUND(I277*H277,2)</f>
        <v>0</v>
      </c>
      <c r="BL277" s="17" t="s">
        <v>138</v>
      </c>
      <c r="BM277" s="138" t="s">
        <v>1091</v>
      </c>
    </row>
    <row r="278" spans="2:65" s="1" customFormat="1" ht="10.15">
      <c r="B278" s="32"/>
      <c r="D278" s="140" t="s">
        <v>140</v>
      </c>
      <c r="F278" s="141" t="s">
        <v>687</v>
      </c>
      <c r="I278" s="142"/>
      <c r="L278" s="32"/>
      <c r="M278" s="143"/>
      <c r="T278" s="53"/>
      <c r="AT278" s="17" t="s">
        <v>140</v>
      </c>
      <c r="AU278" s="17" t="s">
        <v>82</v>
      </c>
    </row>
    <row r="279" spans="2:65" s="1" customFormat="1" ht="24.2" customHeight="1">
      <c r="B279" s="32"/>
      <c r="C279" s="127" t="s">
        <v>525</v>
      </c>
      <c r="D279" s="127" t="s">
        <v>133</v>
      </c>
      <c r="E279" s="128" t="s">
        <v>693</v>
      </c>
      <c r="F279" s="129" t="s">
        <v>694</v>
      </c>
      <c r="G279" s="130" t="s">
        <v>267</v>
      </c>
      <c r="H279" s="131">
        <v>4653.6000000000004</v>
      </c>
      <c r="I279" s="132"/>
      <c r="J279" s="133">
        <f>ROUND(I279*H279,2)</f>
        <v>0</v>
      </c>
      <c r="K279" s="129" t="s">
        <v>137</v>
      </c>
      <c r="L279" s="32"/>
      <c r="M279" s="134" t="s">
        <v>19</v>
      </c>
      <c r="N279" s="135" t="s">
        <v>43</v>
      </c>
      <c r="P279" s="136">
        <f>O279*H279</f>
        <v>0</v>
      </c>
      <c r="Q279" s="136">
        <v>0</v>
      </c>
      <c r="R279" s="136">
        <f>Q279*H279</f>
        <v>0</v>
      </c>
      <c r="S279" s="136">
        <v>0</v>
      </c>
      <c r="T279" s="137">
        <f>S279*H279</f>
        <v>0</v>
      </c>
      <c r="AR279" s="138" t="s">
        <v>138</v>
      </c>
      <c r="AT279" s="138" t="s">
        <v>133</v>
      </c>
      <c r="AU279" s="138" t="s">
        <v>82</v>
      </c>
      <c r="AY279" s="17" t="s">
        <v>131</v>
      </c>
      <c r="BE279" s="139">
        <f>IF(N279="základní",J279,0)</f>
        <v>0</v>
      </c>
      <c r="BF279" s="139">
        <f>IF(N279="snížená",J279,0)</f>
        <v>0</v>
      </c>
      <c r="BG279" s="139">
        <f>IF(N279="zákl. přenesená",J279,0)</f>
        <v>0</v>
      </c>
      <c r="BH279" s="139">
        <f>IF(N279="sníž. přenesená",J279,0)</f>
        <v>0</v>
      </c>
      <c r="BI279" s="139">
        <f>IF(N279="nulová",J279,0)</f>
        <v>0</v>
      </c>
      <c r="BJ279" s="17" t="s">
        <v>80</v>
      </c>
      <c r="BK279" s="139">
        <f>ROUND(I279*H279,2)</f>
        <v>0</v>
      </c>
      <c r="BL279" s="17" t="s">
        <v>138</v>
      </c>
      <c r="BM279" s="138" t="s">
        <v>1092</v>
      </c>
    </row>
    <row r="280" spans="2:65" s="1" customFormat="1" ht="10.15">
      <c r="B280" s="32"/>
      <c r="D280" s="140" t="s">
        <v>140</v>
      </c>
      <c r="F280" s="141" t="s">
        <v>696</v>
      </c>
      <c r="I280" s="142"/>
      <c r="L280" s="32"/>
      <c r="M280" s="143"/>
      <c r="T280" s="53"/>
      <c r="AT280" s="17" t="s">
        <v>140</v>
      </c>
      <c r="AU280" s="17" t="s">
        <v>82</v>
      </c>
    </row>
    <row r="281" spans="2:65" s="13" customFormat="1" ht="10.15">
      <c r="B281" s="151"/>
      <c r="D281" s="145" t="s">
        <v>142</v>
      </c>
      <c r="E281" s="152" t="s">
        <v>19</v>
      </c>
      <c r="F281" s="153" t="s">
        <v>1093</v>
      </c>
      <c r="H281" s="154">
        <v>4653.6000000000004</v>
      </c>
      <c r="I281" s="155"/>
      <c r="L281" s="151"/>
      <c r="M281" s="156"/>
      <c r="T281" s="157"/>
      <c r="AT281" s="152" t="s">
        <v>142</v>
      </c>
      <c r="AU281" s="152" t="s">
        <v>82</v>
      </c>
      <c r="AV281" s="13" t="s">
        <v>82</v>
      </c>
      <c r="AW281" s="13" t="s">
        <v>33</v>
      </c>
      <c r="AX281" s="13" t="s">
        <v>80</v>
      </c>
      <c r="AY281" s="152" t="s">
        <v>131</v>
      </c>
    </row>
    <row r="282" spans="2:65" s="1" customFormat="1" ht="16.5" customHeight="1">
      <c r="B282" s="32"/>
      <c r="C282" s="127" t="s">
        <v>530</v>
      </c>
      <c r="D282" s="127" t="s">
        <v>133</v>
      </c>
      <c r="E282" s="128" t="s">
        <v>699</v>
      </c>
      <c r="F282" s="129" t="s">
        <v>700</v>
      </c>
      <c r="G282" s="130" t="s">
        <v>267</v>
      </c>
      <c r="H282" s="131">
        <v>193.9</v>
      </c>
      <c r="I282" s="132"/>
      <c r="J282" s="133">
        <f>ROUND(I282*H282,2)</f>
        <v>0</v>
      </c>
      <c r="K282" s="129" t="s">
        <v>137</v>
      </c>
      <c r="L282" s="32"/>
      <c r="M282" s="134" t="s">
        <v>19</v>
      </c>
      <c r="N282" s="135" t="s">
        <v>43</v>
      </c>
      <c r="P282" s="136">
        <f>O282*H282</f>
        <v>0</v>
      </c>
      <c r="Q282" s="136">
        <v>0</v>
      </c>
      <c r="R282" s="136">
        <f>Q282*H282</f>
        <v>0</v>
      </c>
      <c r="S282" s="136">
        <v>0</v>
      </c>
      <c r="T282" s="137">
        <f>S282*H282</f>
        <v>0</v>
      </c>
      <c r="AR282" s="138" t="s">
        <v>138</v>
      </c>
      <c r="AT282" s="138" t="s">
        <v>133</v>
      </c>
      <c r="AU282" s="138" t="s">
        <v>82</v>
      </c>
      <c r="AY282" s="17" t="s">
        <v>131</v>
      </c>
      <c r="BE282" s="139">
        <f>IF(N282="základní",J282,0)</f>
        <v>0</v>
      </c>
      <c r="BF282" s="139">
        <f>IF(N282="snížená",J282,0)</f>
        <v>0</v>
      </c>
      <c r="BG282" s="139">
        <f>IF(N282="zákl. přenesená",J282,0)</f>
        <v>0</v>
      </c>
      <c r="BH282" s="139">
        <f>IF(N282="sníž. přenesená",J282,0)</f>
        <v>0</v>
      </c>
      <c r="BI282" s="139">
        <f>IF(N282="nulová",J282,0)</f>
        <v>0</v>
      </c>
      <c r="BJ282" s="17" t="s">
        <v>80</v>
      </c>
      <c r="BK282" s="139">
        <f>ROUND(I282*H282,2)</f>
        <v>0</v>
      </c>
      <c r="BL282" s="17" t="s">
        <v>138</v>
      </c>
      <c r="BM282" s="138" t="s">
        <v>1094</v>
      </c>
    </row>
    <row r="283" spans="2:65" s="1" customFormat="1" ht="10.15">
      <c r="B283" s="32"/>
      <c r="D283" s="140" t="s">
        <v>140</v>
      </c>
      <c r="F283" s="141" t="s">
        <v>702</v>
      </c>
      <c r="I283" s="142"/>
      <c r="L283" s="32"/>
      <c r="M283" s="143"/>
      <c r="T283" s="53"/>
      <c r="AT283" s="17" t="s">
        <v>140</v>
      </c>
      <c r="AU283" s="17" t="s">
        <v>82</v>
      </c>
    </row>
    <row r="284" spans="2:65" s="13" customFormat="1" ht="10.15">
      <c r="B284" s="151"/>
      <c r="D284" s="145" t="s">
        <v>142</v>
      </c>
      <c r="E284" s="152" t="s">
        <v>19</v>
      </c>
      <c r="F284" s="153" t="s">
        <v>1095</v>
      </c>
      <c r="H284" s="154">
        <v>193.9</v>
      </c>
      <c r="I284" s="155"/>
      <c r="L284" s="151"/>
      <c r="M284" s="156"/>
      <c r="T284" s="157"/>
      <c r="AT284" s="152" t="s">
        <v>142</v>
      </c>
      <c r="AU284" s="152" t="s">
        <v>82</v>
      </c>
      <c r="AV284" s="13" t="s">
        <v>82</v>
      </c>
      <c r="AW284" s="13" t="s">
        <v>33</v>
      </c>
      <c r="AX284" s="13" t="s">
        <v>80</v>
      </c>
      <c r="AY284" s="152" t="s">
        <v>131</v>
      </c>
    </row>
    <row r="285" spans="2:65" s="1" customFormat="1" ht="24.2" customHeight="1">
      <c r="B285" s="32"/>
      <c r="C285" s="127" t="s">
        <v>535</v>
      </c>
      <c r="D285" s="127" t="s">
        <v>133</v>
      </c>
      <c r="E285" s="128" t="s">
        <v>705</v>
      </c>
      <c r="F285" s="129" t="s">
        <v>706</v>
      </c>
      <c r="G285" s="130" t="s">
        <v>267</v>
      </c>
      <c r="H285" s="131">
        <v>193.9</v>
      </c>
      <c r="I285" s="132"/>
      <c r="J285" s="133">
        <f>ROUND(I285*H285,2)</f>
        <v>0</v>
      </c>
      <c r="K285" s="129" t="s">
        <v>137</v>
      </c>
      <c r="L285" s="32"/>
      <c r="M285" s="134" t="s">
        <v>19</v>
      </c>
      <c r="N285" s="135" t="s">
        <v>43</v>
      </c>
      <c r="P285" s="136">
        <f>O285*H285</f>
        <v>0</v>
      </c>
      <c r="Q285" s="136">
        <v>0</v>
      </c>
      <c r="R285" s="136">
        <f>Q285*H285</f>
        <v>0</v>
      </c>
      <c r="S285" s="136">
        <v>0</v>
      </c>
      <c r="T285" s="137">
        <f>S285*H285</f>
        <v>0</v>
      </c>
      <c r="AR285" s="138" t="s">
        <v>138</v>
      </c>
      <c r="AT285" s="138" t="s">
        <v>133</v>
      </c>
      <c r="AU285" s="138" t="s">
        <v>82</v>
      </c>
      <c r="AY285" s="17" t="s">
        <v>131</v>
      </c>
      <c r="BE285" s="139">
        <f>IF(N285="základní",J285,0)</f>
        <v>0</v>
      </c>
      <c r="BF285" s="139">
        <f>IF(N285="snížená",J285,0)</f>
        <v>0</v>
      </c>
      <c r="BG285" s="139">
        <f>IF(N285="zákl. přenesená",J285,0)</f>
        <v>0</v>
      </c>
      <c r="BH285" s="139">
        <f>IF(N285="sníž. přenesená",J285,0)</f>
        <v>0</v>
      </c>
      <c r="BI285" s="139">
        <f>IF(N285="nulová",J285,0)</f>
        <v>0</v>
      </c>
      <c r="BJ285" s="17" t="s">
        <v>80</v>
      </c>
      <c r="BK285" s="139">
        <f>ROUND(I285*H285,2)</f>
        <v>0</v>
      </c>
      <c r="BL285" s="17" t="s">
        <v>138</v>
      </c>
      <c r="BM285" s="138" t="s">
        <v>1096</v>
      </c>
    </row>
    <row r="286" spans="2:65" s="1" customFormat="1" ht="10.15">
      <c r="B286" s="32"/>
      <c r="D286" s="140" t="s">
        <v>140</v>
      </c>
      <c r="F286" s="141" t="s">
        <v>708</v>
      </c>
      <c r="I286" s="142"/>
      <c r="L286" s="32"/>
      <c r="M286" s="143"/>
      <c r="T286" s="53"/>
      <c r="AT286" s="17" t="s">
        <v>140</v>
      </c>
      <c r="AU286" s="17" t="s">
        <v>82</v>
      </c>
    </row>
    <row r="287" spans="2:65" s="13" customFormat="1" ht="10.15">
      <c r="B287" s="151"/>
      <c r="D287" s="145" t="s">
        <v>142</v>
      </c>
      <c r="E287" s="152" t="s">
        <v>19</v>
      </c>
      <c r="F287" s="153" t="s">
        <v>1095</v>
      </c>
      <c r="H287" s="154">
        <v>193.9</v>
      </c>
      <c r="I287" s="155"/>
      <c r="L287" s="151"/>
      <c r="M287" s="156"/>
      <c r="T287" s="157"/>
      <c r="AT287" s="152" t="s">
        <v>142</v>
      </c>
      <c r="AU287" s="152" t="s">
        <v>82</v>
      </c>
      <c r="AV287" s="13" t="s">
        <v>82</v>
      </c>
      <c r="AW287" s="13" t="s">
        <v>33</v>
      </c>
      <c r="AX287" s="13" t="s">
        <v>80</v>
      </c>
      <c r="AY287" s="152" t="s">
        <v>131</v>
      </c>
    </row>
    <row r="288" spans="2:65" s="11" customFormat="1" ht="22.8" customHeight="1">
      <c r="B288" s="115"/>
      <c r="D288" s="116" t="s">
        <v>71</v>
      </c>
      <c r="E288" s="125" t="s">
        <v>726</v>
      </c>
      <c r="F288" s="125" t="s">
        <v>727</v>
      </c>
      <c r="I288" s="118"/>
      <c r="J288" s="126">
        <f>BK288</f>
        <v>0</v>
      </c>
      <c r="L288" s="115"/>
      <c r="M288" s="120"/>
      <c r="P288" s="121">
        <f>SUM(P289:P290)</f>
        <v>0</v>
      </c>
      <c r="R288" s="121">
        <f>SUM(R289:R290)</f>
        <v>0</v>
      </c>
      <c r="T288" s="122">
        <f>SUM(T289:T290)</f>
        <v>0</v>
      </c>
      <c r="AR288" s="116" t="s">
        <v>80</v>
      </c>
      <c r="AT288" s="123" t="s">
        <v>71</v>
      </c>
      <c r="AU288" s="123" t="s">
        <v>80</v>
      </c>
      <c r="AY288" s="116" t="s">
        <v>131</v>
      </c>
      <c r="BK288" s="124">
        <f>SUM(BK289:BK290)</f>
        <v>0</v>
      </c>
    </row>
    <row r="289" spans="2:65" s="1" customFormat="1" ht="24.2" customHeight="1">
      <c r="B289" s="32"/>
      <c r="C289" s="127" t="s">
        <v>540</v>
      </c>
      <c r="D289" s="127" t="s">
        <v>133</v>
      </c>
      <c r="E289" s="128" t="s">
        <v>1097</v>
      </c>
      <c r="F289" s="129" t="s">
        <v>1098</v>
      </c>
      <c r="G289" s="130" t="s">
        <v>267</v>
      </c>
      <c r="H289" s="131">
        <v>880.5</v>
      </c>
      <c r="I289" s="132"/>
      <c r="J289" s="133">
        <f>ROUND(I289*H289,2)</f>
        <v>0</v>
      </c>
      <c r="K289" s="129" t="s">
        <v>137</v>
      </c>
      <c r="L289" s="32"/>
      <c r="M289" s="134" t="s">
        <v>19</v>
      </c>
      <c r="N289" s="135" t="s">
        <v>43</v>
      </c>
      <c r="P289" s="136">
        <f>O289*H289</f>
        <v>0</v>
      </c>
      <c r="Q289" s="136">
        <v>0</v>
      </c>
      <c r="R289" s="136">
        <f>Q289*H289</f>
        <v>0</v>
      </c>
      <c r="S289" s="136">
        <v>0</v>
      </c>
      <c r="T289" s="137">
        <f>S289*H289</f>
        <v>0</v>
      </c>
      <c r="AR289" s="138" t="s">
        <v>138</v>
      </c>
      <c r="AT289" s="138" t="s">
        <v>133</v>
      </c>
      <c r="AU289" s="138" t="s">
        <v>82</v>
      </c>
      <c r="AY289" s="17" t="s">
        <v>131</v>
      </c>
      <c r="BE289" s="139">
        <f>IF(N289="základní",J289,0)</f>
        <v>0</v>
      </c>
      <c r="BF289" s="139">
        <f>IF(N289="snížená",J289,0)</f>
        <v>0</v>
      </c>
      <c r="BG289" s="139">
        <f>IF(N289="zákl. přenesená",J289,0)</f>
        <v>0</v>
      </c>
      <c r="BH289" s="139">
        <f>IF(N289="sníž. přenesená",J289,0)</f>
        <v>0</v>
      </c>
      <c r="BI289" s="139">
        <f>IF(N289="nulová",J289,0)</f>
        <v>0</v>
      </c>
      <c r="BJ289" s="17" t="s">
        <v>80</v>
      </c>
      <c r="BK289" s="139">
        <f>ROUND(I289*H289,2)</f>
        <v>0</v>
      </c>
      <c r="BL289" s="17" t="s">
        <v>138</v>
      </c>
      <c r="BM289" s="138" t="s">
        <v>1099</v>
      </c>
    </row>
    <row r="290" spans="2:65" s="1" customFormat="1" ht="10.15">
      <c r="B290" s="32"/>
      <c r="D290" s="140" t="s">
        <v>140</v>
      </c>
      <c r="F290" s="141" t="s">
        <v>1100</v>
      </c>
      <c r="I290" s="142"/>
      <c r="L290" s="32"/>
      <c r="M290" s="143"/>
      <c r="T290" s="53"/>
      <c r="AT290" s="17" t="s">
        <v>140</v>
      </c>
      <c r="AU290" s="17" t="s">
        <v>82</v>
      </c>
    </row>
    <row r="291" spans="2:65" s="11" customFormat="1" ht="25.9" customHeight="1">
      <c r="B291" s="115"/>
      <c r="D291" s="116" t="s">
        <v>71</v>
      </c>
      <c r="E291" s="117" t="s">
        <v>733</v>
      </c>
      <c r="F291" s="117" t="s">
        <v>734</v>
      </c>
      <c r="I291" s="118"/>
      <c r="J291" s="119">
        <f>BK291</f>
        <v>0</v>
      </c>
      <c r="L291" s="115"/>
      <c r="M291" s="120"/>
      <c r="P291" s="121">
        <f>P292</f>
        <v>0</v>
      </c>
      <c r="R291" s="121">
        <f>R292</f>
        <v>1.2E-2</v>
      </c>
      <c r="T291" s="122">
        <f>T292</f>
        <v>0</v>
      </c>
      <c r="AR291" s="116" t="s">
        <v>82</v>
      </c>
      <c r="AT291" s="123" t="s">
        <v>71</v>
      </c>
      <c r="AU291" s="123" t="s">
        <v>72</v>
      </c>
      <c r="AY291" s="116" t="s">
        <v>131</v>
      </c>
      <c r="BK291" s="124">
        <f>BK292</f>
        <v>0</v>
      </c>
    </row>
    <row r="292" spans="2:65" s="11" customFormat="1" ht="22.8" customHeight="1">
      <c r="B292" s="115"/>
      <c r="D292" s="116" t="s">
        <v>71</v>
      </c>
      <c r="E292" s="125" t="s">
        <v>1101</v>
      </c>
      <c r="F292" s="125" t="s">
        <v>1102</v>
      </c>
      <c r="I292" s="118"/>
      <c r="J292" s="126">
        <f>BK292</f>
        <v>0</v>
      </c>
      <c r="L292" s="115"/>
      <c r="M292" s="120"/>
      <c r="P292" s="121">
        <f>SUM(P293:P296)</f>
        <v>0</v>
      </c>
      <c r="R292" s="121">
        <f>SUM(R293:R296)</f>
        <v>1.2E-2</v>
      </c>
      <c r="T292" s="122">
        <f>SUM(T293:T296)</f>
        <v>0</v>
      </c>
      <c r="AR292" s="116" t="s">
        <v>82</v>
      </c>
      <c r="AT292" s="123" t="s">
        <v>71</v>
      </c>
      <c r="AU292" s="123" t="s">
        <v>80</v>
      </c>
      <c r="AY292" s="116" t="s">
        <v>131</v>
      </c>
      <c r="BK292" s="124">
        <f>SUM(BK293:BK296)</f>
        <v>0</v>
      </c>
    </row>
    <row r="293" spans="2:65" s="1" customFormat="1" ht="16.5" customHeight="1">
      <c r="B293" s="32"/>
      <c r="C293" s="127" t="s">
        <v>546</v>
      </c>
      <c r="D293" s="127" t="s">
        <v>133</v>
      </c>
      <c r="E293" s="128" t="s">
        <v>1103</v>
      </c>
      <c r="F293" s="129" t="s">
        <v>1104</v>
      </c>
      <c r="G293" s="130" t="s">
        <v>343</v>
      </c>
      <c r="H293" s="131">
        <v>8</v>
      </c>
      <c r="I293" s="132"/>
      <c r="J293" s="133">
        <f>ROUND(I293*H293,2)</f>
        <v>0</v>
      </c>
      <c r="K293" s="129" t="s">
        <v>137</v>
      </c>
      <c r="L293" s="32"/>
      <c r="M293" s="134" t="s">
        <v>19</v>
      </c>
      <c r="N293" s="135" t="s">
        <v>43</v>
      </c>
      <c r="P293" s="136">
        <f>O293*H293</f>
        <v>0</v>
      </c>
      <c r="Q293" s="136">
        <v>1.5E-3</v>
      </c>
      <c r="R293" s="136">
        <f>Q293*H293</f>
        <v>1.2E-2</v>
      </c>
      <c r="S293" s="136">
        <v>0</v>
      </c>
      <c r="T293" s="137">
        <f>S293*H293</f>
        <v>0</v>
      </c>
      <c r="AR293" s="138" t="s">
        <v>233</v>
      </c>
      <c r="AT293" s="138" t="s">
        <v>133</v>
      </c>
      <c r="AU293" s="138" t="s">
        <v>82</v>
      </c>
      <c r="AY293" s="17" t="s">
        <v>131</v>
      </c>
      <c r="BE293" s="139">
        <f>IF(N293="základní",J293,0)</f>
        <v>0</v>
      </c>
      <c r="BF293" s="139">
        <f>IF(N293="snížená",J293,0)</f>
        <v>0</v>
      </c>
      <c r="BG293" s="139">
        <f>IF(N293="zákl. přenesená",J293,0)</f>
        <v>0</v>
      </c>
      <c r="BH293" s="139">
        <f>IF(N293="sníž. přenesená",J293,0)</f>
        <v>0</v>
      </c>
      <c r="BI293" s="139">
        <f>IF(N293="nulová",J293,0)</f>
        <v>0</v>
      </c>
      <c r="BJ293" s="17" t="s">
        <v>80</v>
      </c>
      <c r="BK293" s="139">
        <f>ROUND(I293*H293,2)</f>
        <v>0</v>
      </c>
      <c r="BL293" s="17" t="s">
        <v>233</v>
      </c>
      <c r="BM293" s="138" t="s">
        <v>1105</v>
      </c>
    </row>
    <row r="294" spans="2:65" s="1" customFormat="1" ht="10.15">
      <c r="B294" s="32"/>
      <c r="D294" s="140" t="s">
        <v>140</v>
      </c>
      <c r="F294" s="141" t="s">
        <v>1106</v>
      </c>
      <c r="I294" s="142"/>
      <c r="L294" s="32"/>
      <c r="M294" s="143"/>
      <c r="T294" s="53"/>
      <c r="AT294" s="17" t="s">
        <v>140</v>
      </c>
      <c r="AU294" s="17" t="s">
        <v>82</v>
      </c>
    </row>
    <row r="295" spans="2:65" s="1" customFormat="1" ht="24.2" customHeight="1">
      <c r="B295" s="32"/>
      <c r="C295" s="127" t="s">
        <v>552</v>
      </c>
      <c r="D295" s="127" t="s">
        <v>133</v>
      </c>
      <c r="E295" s="128" t="s">
        <v>1107</v>
      </c>
      <c r="F295" s="129" t="s">
        <v>1108</v>
      </c>
      <c r="G295" s="130" t="s">
        <v>267</v>
      </c>
      <c r="H295" s="131">
        <v>1.2E-2</v>
      </c>
      <c r="I295" s="132"/>
      <c r="J295" s="133">
        <f>ROUND(I295*H295,2)</f>
        <v>0</v>
      </c>
      <c r="K295" s="129" t="s">
        <v>137</v>
      </c>
      <c r="L295" s="32"/>
      <c r="M295" s="134" t="s">
        <v>19</v>
      </c>
      <c r="N295" s="135" t="s">
        <v>43</v>
      </c>
      <c r="P295" s="136">
        <f>O295*H295</f>
        <v>0</v>
      </c>
      <c r="Q295" s="136">
        <v>0</v>
      </c>
      <c r="R295" s="136">
        <f>Q295*H295</f>
        <v>0</v>
      </c>
      <c r="S295" s="136">
        <v>0</v>
      </c>
      <c r="T295" s="137">
        <f>S295*H295</f>
        <v>0</v>
      </c>
      <c r="AR295" s="138" t="s">
        <v>233</v>
      </c>
      <c r="AT295" s="138" t="s">
        <v>133</v>
      </c>
      <c r="AU295" s="138" t="s">
        <v>82</v>
      </c>
      <c r="AY295" s="17" t="s">
        <v>131</v>
      </c>
      <c r="BE295" s="139">
        <f>IF(N295="základní",J295,0)</f>
        <v>0</v>
      </c>
      <c r="BF295" s="139">
        <f>IF(N295="snížená",J295,0)</f>
        <v>0</v>
      </c>
      <c r="BG295" s="139">
        <f>IF(N295="zákl. přenesená",J295,0)</f>
        <v>0</v>
      </c>
      <c r="BH295" s="139">
        <f>IF(N295="sníž. přenesená",J295,0)</f>
        <v>0</v>
      </c>
      <c r="BI295" s="139">
        <f>IF(N295="nulová",J295,0)</f>
        <v>0</v>
      </c>
      <c r="BJ295" s="17" t="s">
        <v>80</v>
      </c>
      <c r="BK295" s="139">
        <f>ROUND(I295*H295,2)</f>
        <v>0</v>
      </c>
      <c r="BL295" s="17" t="s">
        <v>233</v>
      </c>
      <c r="BM295" s="138" t="s">
        <v>1109</v>
      </c>
    </row>
    <row r="296" spans="2:65" s="1" customFormat="1" ht="10.15">
      <c r="B296" s="32"/>
      <c r="D296" s="140" t="s">
        <v>140</v>
      </c>
      <c r="F296" s="141" t="s">
        <v>1110</v>
      </c>
      <c r="I296" s="142"/>
      <c r="L296" s="32"/>
      <c r="M296" s="143"/>
      <c r="T296" s="53"/>
      <c r="AT296" s="17" t="s">
        <v>140</v>
      </c>
      <c r="AU296" s="17" t="s">
        <v>82</v>
      </c>
    </row>
    <row r="297" spans="2:65" s="11" customFormat="1" ht="25.9" customHeight="1">
      <c r="B297" s="115"/>
      <c r="D297" s="116" t="s">
        <v>71</v>
      </c>
      <c r="E297" s="117" t="s">
        <v>763</v>
      </c>
      <c r="F297" s="117" t="s">
        <v>764</v>
      </c>
      <c r="I297" s="118"/>
      <c r="J297" s="119">
        <f>BK297</f>
        <v>0</v>
      </c>
      <c r="L297" s="115"/>
      <c r="M297" s="120"/>
      <c r="P297" s="121">
        <f>P298+P304</f>
        <v>0</v>
      </c>
      <c r="R297" s="121">
        <f>R298+R304</f>
        <v>0</v>
      </c>
      <c r="T297" s="122">
        <f>T298+T304</f>
        <v>0</v>
      </c>
      <c r="AR297" s="116" t="s">
        <v>160</v>
      </c>
      <c r="AT297" s="123" t="s">
        <v>71</v>
      </c>
      <c r="AU297" s="123" t="s">
        <v>72</v>
      </c>
      <c r="AY297" s="116" t="s">
        <v>131</v>
      </c>
      <c r="BK297" s="124">
        <f>BK298+BK304</f>
        <v>0</v>
      </c>
    </row>
    <row r="298" spans="2:65" s="11" customFormat="1" ht="22.8" customHeight="1">
      <c r="B298" s="115"/>
      <c r="D298" s="116" t="s">
        <v>71</v>
      </c>
      <c r="E298" s="125" t="s">
        <v>765</v>
      </c>
      <c r="F298" s="125" t="s">
        <v>766</v>
      </c>
      <c r="I298" s="118"/>
      <c r="J298" s="126">
        <f>BK298</f>
        <v>0</v>
      </c>
      <c r="L298" s="115"/>
      <c r="M298" s="120"/>
      <c r="P298" s="121">
        <f>SUM(P299:P303)</f>
        <v>0</v>
      </c>
      <c r="R298" s="121">
        <f>SUM(R299:R303)</f>
        <v>0</v>
      </c>
      <c r="T298" s="122">
        <f>SUM(T299:T303)</f>
        <v>0</v>
      </c>
      <c r="AR298" s="116" t="s">
        <v>160</v>
      </c>
      <c r="AT298" s="123" t="s">
        <v>71</v>
      </c>
      <c r="AU298" s="123" t="s">
        <v>80</v>
      </c>
      <c r="AY298" s="116" t="s">
        <v>131</v>
      </c>
      <c r="BK298" s="124">
        <f>SUM(BK299:BK303)</f>
        <v>0</v>
      </c>
    </row>
    <row r="299" spans="2:65" s="1" customFormat="1" ht="16.5" customHeight="1">
      <c r="B299" s="32"/>
      <c r="C299" s="127" t="s">
        <v>559</v>
      </c>
      <c r="D299" s="127" t="s">
        <v>133</v>
      </c>
      <c r="E299" s="128" t="s">
        <v>768</v>
      </c>
      <c r="F299" s="129" t="s">
        <v>769</v>
      </c>
      <c r="G299" s="130" t="s">
        <v>770</v>
      </c>
      <c r="H299" s="131">
        <v>1</v>
      </c>
      <c r="I299" s="132"/>
      <c r="J299" s="133">
        <f>ROUND(I299*H299,2)</f>
        <v>0</v>
      </c>
      <c r="K299" s="129" t="s">
        <v>19</v>
      </c>
      <c r="L299" s="32"/>
      <c r="M299" s="134" t="s">
        <v>19</v>
      </c>
      <c r="N299" s="135" t="s">
        <v>43</v>
      </c>
      <c r="P299" s="136">
        <f>O299*H299</f>
        <v>0</v>
      </c>
      <c r="Q299" s="136">
        <v>0</v>
      </c>
      <c r="R299" s="136">
        <f>Q299*H299</f>
        <v>0</v>
      </c>
      <c r="S299" s="136">
        <v>0</v>
      </c>
      <c r="T299" s="137">
        <f>S299*H299</f>
        <v>0</v>
      </c>
      <c r="AR299" s="138" t="s">
        <v>771</v>
      </c>
      <c r="AT299" s="138" t="s">
        <v>133</v>
      </c>
      <c r="AU299" s="138" t="s">
        <v>82</v>
      </c>
      <c r="AY299" s="17" t="s">
        <v>131</v>
      </c>
      <c r="BE299" s="139">
        <f>IF(N299="základní",J299,0)</f>
        <v>0</v>
      </c>
      <c r="BF299" s="139">
        <f>IF(N299="snížená",J299,0)</f>
        <v>0</v>
      </c>
      <c r="BG299" s="139">
        <f>IF(N299="zákl. přenesená",J299,0)</f>
        <v>0</v>
      </c>
      <c r="BH299" s="139">
        <f>IF(N299="sníž. přenesená",J299,0)</f>
        <v>0</v>
      </c>
      <c r="BI299" s="139">
        <f>IF(N299="nulová",J299,0)</f>
        <v>0</v>
      </c>
      <c r="BJ299" s="17" t="s">
        <v>80</v>
      </c>
      <c r="BK299" s="139">
        <f>ROUND(I299*H299,2)</f>
        <v>0</v>
      </c>
      <c r="BL299" s="17" t="s">
        <v>771</v>
      </c>
      <c r="BM299" s="138" t="s">
        <v>1111</v>
      </c>
    </row>
    <row r="300" spans="2:65" s="1" customFormat="1" ht="16.5" customHeight="1">
      <c r="B300" s="32"/>
      <c r="C300" s="127" t="s">
        <v>563</v>
      </c>
      <c r="D300" s="127" t="s">
        <v>133</v>
      </c>
      <c r="E300" s="128" t="s">
        <v>780</v>
      </c>
      <c r="F300" s="129" t="s">
        <v>781</v>
      </c>
      <c r="G300" s="130" t="s">
        <v>776</v>
      </c>
      <c r="H300" s="131">
        <v>20</v>
      </c>
      <c r="I300" s="132"/>
      <c r="J300" s="133">
        <f>ROUND(I300*H300,2)</f>
        <v>0</v>
      </c>
      <c r="K300" s="129" t="s">
        <v>19</v>
      </c>
      <c r="L300" s="32"/>
      <c r="M300" s="134" t="s">
        <v>19</v>
      </c>
      <c r="N300" s="135" t="s">
        <v>43</v>
      </c>
      <c r="P300" s="136">
        <f>O300*H300</f>
        <v>0</v>
      </c>
      <c r="Q300" s="136">
        <v>0</v>
      </c>
      <c r="R300" s="136">
        <f>Q300*H300</f>
        <v>0</v>
      </c>
      <c r="S300" s="136">
        <v>0</v>
      </c>
      <c r="T300" s="137">
        <f>S300*H300</f>
        <v>0</v>
      </c>
      <c r="AR300" s="138" t="s">
        <v>771</v>
      </c>
      <c r="AT300" s="138" t="s">
        <v>133</v>
      </c>
      <c r="AU300" s="138" t="s">
        <v>82</v>
      </c>
      <c r="AY300" s="17" t="s">
        <v>131</v>
      </c>
      <c r="BE300" s="139">
        <f>IF(N300="základní",J300,0)</f>
        <v>0</v>
      </c>
      <c r="BF300" s="139">
        <f>IF(N300="snížená",J300,0)</f>
        <v>0</v>
      </c>
      <c r="BG300" s="139">
        <f>IF(N300="zákl. přenesená",J300,0)</f>
        <v>0</v>
      </c>
      <c r="BH300" s="139">
        <f>IF(N300="sníž. přenesená",J300,0)</f>
        <v>0</v>
      </c>
      <c r="BI300" s="139">
        <f>IF(N300="nulová",J300,0)</f>
        <v>0</v>
      </c>
      <c r="BJ300" s="17" t="s">
        <v>80</v>
      </c>
      <c r="BK300" s="139">
        <f>ROUND(I300*H300,2)</f>
        <v>0</v>
      </c>
      <c r="BL300" s="17" t="s">
        <v>771</v>
      </c>
      <c r="BM300" s="138" t="s">
        <v>1112</v>
      </c>
    </row>
    <row r="301" spans="2:65" s="12" customFormat="1" ht="10.15">
      <c r="B301" s="144"/>
      <c r="D301" s="145" t="s">
        <v>142</v>
      </c>
      <c r="E301" s="146" t="s">
        <v>19</v>
      </c>
      <c r="F301" s="147" t="s">
        <v>783</v>
      </c>
      <c r="H301" s="146" t="s">
        <v>19</v>
      </c>
      <c r="I301" s="148"/>
      <c r="L301" s="144"/>
      <c r="M301" s="149"/>
      <c r="T301" s="150"/>
      <c r="AT301" s="146" t="s">
        <v>142</v>
      </c>
      <c r="AU301" s="146" t="s">
        <v>82</v>
      </c>
      <c r="AV301" s="12" t="s">
        <v>80</v>
      </c>
      <c r="AW301" s="12" t="s">
        <v>33</v>
      </c>
      <c r="AX301" s="12" t="s">
        <v>72</v>
      </c>
      <c r="AY301" s="146" t="s">
        <v>131</v>
      </c>
    </row>
    <row r="302" spans="2:65" s="13" customFormat="1" ht="10.15">
      <c r="B302" s="151"/>
      <c r="D302" s="145" t="s">
        <v>142</v>
      </c>
      <c r="E302" s="152" t="s">
        <v>19</v>
      </c>
      <c r="F302" s="153" t="s">
        <v>264</v>
      </c>
      <c r="H302" s="154">
        <v>20</v>
      </c>
      <c r="I302" s="155"/>
      <c r="L302" s="151"/>
      <c r="M302" s="156"/>
      <c r="T302" s="157"/>
      <c r="AT302" s="152" t="s">
        <v>142</v>
      </c>
      <c r="AU302" s="152" t="s">
        <v>82</v>
      </c>
      <c r="AV302" s="13" t="s">
        <v>82</v>
      </c>
      <c r="AW302" s="13" t="s">
        <v>33</v>
      </c>
      <c r="AX302" s="13" t="s">
        <v>80</v>
      </c>
      <c r="AY302" s="152" t="s">
        <v>131</v>
      </c>
    </row>
    <row r="303" spans="2:65" s="1" customFormat="1" ht="16.5" customHeight="1">
      <c r="B303" s="32"/>
      <c r="C303" s="127" t="s">
        <v>567</v>
      </c>
      <c r="D303" s="127" t="s">
        <v>133</v>
      </c>
      <c r="E303" s="128" t="s">
        <v>785</v>
      </c>
      <c r="F303" s="129" t="s">
        <v>786</v>
      </c>
      <c r="G303" s="130" t="s">
        <v>770</v>
      </c>
      <c r="H303" s="131">
        <v>1</v>
      </c>
      <c r="I303" s="132"/>
      <c r="J303" s="133">
        <f>ROUND(I303*H303,2)</f>
        <v>0</v>
      </c>
      <c r="K303" s="129" t="s">
        <v>19</v>
      </c>
      <c r="L303" s="32"/>
      <c r="M303" s="134" t="s">
        <v>19</v>
      </c>
      <c r="N303" s="135" t="s">
        <v>43</v>
      </c>
      <c r="P303" s="136">
        <f>O303*H303</f>
        <v>0</v>
      </c>
      <c r="Q303" s="136">
        <v>0</v>
      </c>
      <c r="R303" s="136">
        <f>Q303*H303</f>
        <v>0</v>
      </c>
      <c r="S303" s="136">
        <v>0</v>
      </c>
      <c r="T303" s="137">
        <f>S303*H303</f>
        <v>0</v>
      </c>
      <c r="AR303" s="138" t="s">
        <v>138</v>
      </c>
      <c r="AT303" s="138" t="s">
        <v>133</v>
      </c>
      <c r="AU303" s="138" t="s">
        <v>82</v>
      </c>
      <c r="AY303" s="17" t="s">
        <v>131</v>
      </c>
      <c r="BE303" s="139">
        <f>IF(N303="základní",J303,0)</f>
        <v>0</v>
      </c>
      <c r="BF303" s="139">
        <f>IF(N303="snížená",J303,0)</f>
        <v>0</v>
      </c>
      <c r="BG303" s="139">
        <f>IF(N303="zákl. přenesená",J303,0)</f>
        <v>0</v>
      </c>
      <c r="BH303" s="139">
        <f>IF(N303="sníž. přenesená",J303,0)</f>
        <v>0</v>
      </c>
      <c r="BI303" s="139">
        <f>IF(N303="nulová",J303,0)</f>
        <v>0</v>
      </c>
      <c r="BJ303" s="17" t="s">
        <v>80</v>
      </c>
      <c r="BK303" s="139">
        <f>ROUND(I303*H303,2)</f>
        <v>0</v>
      </c>
      <c r="BL303" s="17" t="s">
        <v>138</v>
      </c>
      <c r="BM303" s="138" t="s">
        <v>1113</v>
      </c>
    </row>
    <row r="304" spans="2:65" s="11" customFormat="1" ht="22.8" customHeight="1">
      <c r="B304" s="115"/>
      <c r="D304" s="116" t="s">
        <v>71</v>
      </c>
      <c r="E304" s="125" t="s">
        <v>788</v>
      </c>
      <c r="F304" s="125" t="s">
        <v>789</v>
      </c>
      <c r="I304" s="118"/>
      <c r="J304" s="126">
        <f>BK304</f>
        <v>0</v>
      </c>
      <c r="L304" s="115"/>
      <c r="M304" s="120"/>
      <c r="P304" s="121">
        <f>P305</f>
        <v>0</v>
      </c>
      <c r="R304" s="121">
        <f>R305</f>
        <v>0</v>
      </c>
      <c r="T304" s="122">
        <f>T305</f>
        <v>0</v>
      </c>
      <c r="AR304" s="116" t="s">
        <v>160</v>
      </c>
      <c r="AT304" s="123" t="s">
        <v>71</v>
      </c>
      <c r="AU304" s="123" t="s">
        <v>80</v>
      </c>
      <c r="AY304" s="116" t="s">
        <v>131</v>
      </c>
      <c r="BK304" s="124">
        <f>BK305</f>
        <v>0</v>
      </c>
    </row>
    <row r="305" spans="2:65" s="1" customFormat="1" ht="16.5" customHeight="1">
      <c r="B305" s="32"/>
      <c r="C305" s="127" t="s">
        <v>571</v>
      </c>
      <c r="D305" s="127" t="s">
        <v>133</v>
      </c>
      <c r="E305" s="128" t="s">
        <v>791</v>
      </c>
      <c r="F305" s="129" t="s">
        <v>792</v>
      </c>
      <c r="G305" s="130" t="s">
        <v>793</v>
      </c>
      <c r="H305" s="131">
        <v>1</v>
      </c>
      <c r="I305" s="132"/>
      <c r="J305" s="133">
        <f>ROUND(I305*H305,2)</f>
        <v>0</v>
      </c>
      <c r="K305" s="129" t="s">
        <v>19</v>
      </c>
      <c r="L305" s="32"/>
      <c r="M305" s="176" t="s">
        <v>19</v>
      </c>
      <c r="N305" s="177" t="s">
        <v>43</v>
      </c>
      <c r="O305" s="178"/>
      <c r="P305" s="179">
        <f>O305*H305</f>
        <v>0</v>
      </c>
      <c r="Q305" s="179">
        <v>0</v>
      </c>
      <c r="R305" s="179">
        <f>Q305*H305</f>
        <v>0</v>
      </c>
      <c r="S305" s="179">
        <v>0</v>
      </c>
      <c r="T305" s="180">
        <f>S305*H305</f>
        <v>0</v>
      </c>
      <c r="AR305" s="138" t="s">
        <v>771</v>
      </c>
      <c r="AT305" s="138" t="s">
        <v>133</v>
      </c>
      <c r="AU305" s="138" t="s">
        <v>82</v>
      </c>
      <c r="AY305" s="17" t="s">
        <v>131</v>
      </c>
      <c r="BE305" s="139">
        <f>IF(N305="základní",J305,0)</f>
        <v>0</v>
      </c>
      <c r="BF305" s="139">
        <f>IF(N305="snížená",J305,0)</f>
        <v>0</v>
      </c>
      <c r="BG305" s="139">
        <f>IF(N305="zákl. přenesená",J305,0)</f>
        <v>0</v>
      </c>
      <c r="BH305" s="139">
        <f>IF(N305="sníž. přenesená",J305,0)</f>
        <v>0</v>
      </c>
      <c r="BI305" s="139">
        <f>IF(N305="nulová",J305,0)</f>
        <v>0</v>
      </c>
      <c r="BJ305" s="17" t="s">
        <v>80</v>
      </c>
      <c r="BK305" s="139">
        <f>ROUND(I305*H305,2)</f>
        <v>0</v>
      </c>
      <c r="BL305" s="17" t="s">
        <v>771</v>
      </c>
      <c r="BM305" s="138" t="s">
        <v>1114</v>
      </c>
    </row>
    <row r="306" spans="2:65" s="1" customFormat="1" ht="6.95" customHeight="1">
      <c r="B306" s="41"/>
      <c r="C306" s="42"/>
      <c r="D306" s="42"/>
      <c r="E306" s="42"/>
      <c r="F306" s="42"/>
      <c r="G306" s="42"/>
      <c r="H306" s="42"/>
      <c r="I306" s="42"/>
      <c r="J306" s="42"/>
      <c r="K306" s="42"/>
      <c r="L306" s="32"/>
    </row>
  </sheetData>
  <sheetProtection algorithmName="SHA-512" hashValue="YRgMcN66gHLSaFh4+WbnsH9h/vkKheG8V9GFt78wDD6LoUznRffwSuh/UOZEXW+kpEG4ILgiDGIdA7ySRnfvQg==" saltValue="NrcFf++g09NpWOeY7ljrOuE5TVCscgUeO1+zW4mYk68XzCtuV27NvcE0q13YnRSxGE8J6HXN2Nyd88Gg88I25g==" spinCount="100000" sheet="1" objects="1" scenarios="1" formatColumns="0" formatRows="0" autoFilter="0"/>
  <autoFilter ref="C90:K305" xr:uid="{00000000-0009-0000-0000-000002000000}"/>
  <mergeCells count="9">
    <mergeCell ref="E50:H50"/>
    <mergeCell ref="E81:H81"/>
    <mergeCell ref="E83:H83"/>
    <mergeCell ref="L2:V2"/>
    <mergeCell ref="E7:H7"/>
    <mergeCell ref="E9:H9"/>
    <mergeCell ref="E18:H18"/>
    <mergeCell ref="E27:H27"/>
    <mergeCell ref="E48:H48"/>
  </mergeCells>
  <hyperlinks>
    <hyperlink ref="F95" r:id="rId1" xr:uid="{00000000-0004-0000-0200-000000000000}"/>
    <hyperlink ref="F101" r:id="rId2" xr:uid="{00000000-0004-0000-0200-000001000000}"/>
    <hyperlink ref="F105" r:id="rId3" xr:uid="{00000000-0004-0000-0200-000002000000}"/>
    <hyperlink ref="F109" r:id="rId4" xr:uid="{00000000-0004-0000-0200-000003000000}"/>
    <hyperlink ref="F116" r:id="rId5" xr:uid="{00000000-0004-0000-0200-000004000000}"/>
    <hyperlink ref="F118" r:id="rId6" xr:uid="{00000000-0004-0000-0200-000005000000}"/>
    <hyperlink ref="F125" r:id="rId7" xr:uid="{00000000-0004-0000-0200-000006000000}"/>
    <hyperlink ref="F128" r:id="rId8" xr:uid="{00000000-0004-0000-0200-000007000000}"/>
    <hyperlink ref="F131" r:id="rId9" xr:uid="{00000000-0004-0000-0200-000008000000}"/>
    <hyperlink ref="F134" r:id="rId10" xr:uid="{00000000-0004-0000-0200-000009000000}"/>
    <hyperlink ref="F137" r:id="rId11" xr:uid="{00000000-0004-0000-0200-00000A000000}"/>
    <hyperlink ref="F145" r:id="rId12" xr:uid="{00000000-0004-0000-0200-00000B000000}"/>
    <hyperlink ref="F155" r:id="rId13" xr:uid="{00000000-0004-0000-0200-00000C000000}"/>
    <hyperlink ref="F162" r:id="rId14" xr:uid="{00000000-0004-0000-0200-00000D000000}"/>
    <hyperlink ref="F166" r:id="rId15" xr:uid="{00000000-0004-0000-0200-00000E000000}"/>
    <hyperlink ref="F168" r:id="rId16" xr:uid="{00000000-0004-0000-0200-00000F000000}"/>
    <hyperlink ref="F177" r:id="rId17" xr:uid="{00000000-0004-0000-0200-000010000000}"/>
    <hyperlink ref="F183" r:id="rId18" xr:uid="{00000000-0004-0000-0200-000011000000}"/>
    <hyperlink ref="F192" r:id="rId19" xr:uid="{00000000-0004-0000-0200-000012000000}"/>
    <hyperlink ref="F198" r:id="rId20" xr:uid="{00000000-0004-0000-0200-000013000000}"/>
    <hyperlink ref="F205" r:id="rId21" xr:uid="{00000000-0004-0000-0200-000014000000}"/>
    <hyperlink ref="F208" r:id="rId22" xr:uid="{00000000-0004-0000-0200-000015000000}"/>
    <hyperlink ref="F213" r:id="rId23" xr:uid="{00000000-0004-0000-0200-000016000000}"/>
    <hyperlink ref="F217" r:id="rId24" xr:uid="{00000000-0004-0000-0200-000017000000}"/>
    <hyperlink ref="F224" r:id="rId25" xr:uid="{00000000-0004-0000-0200-000018000000}"/>
    <hyperlink ref="F227" r:id="rId26" xr:uid="{00000000-0004-0000-0200-000019000000}"/>
    <hyperlink ref="F229" r:id="rId27" xr:uid="{00000000-0004-0000-0200-00001A000000}"/>
    <hyperlink ref="F231" r:id="rId28" xr:uid="{00000000-0004-0000-0200-00001B000000}"/>
    <hyperlink ref="F235" r:id="rId29" xr:uid="{00000000-0004-0000-0200-00001C000000}"/>
    <hyperlink ref="F238" r:id="rId30" xr:uid="{00000000-0004-0000-0200-00001D000000}"/>
    <hyperlink ref="F241" r:id="rId31" xr:uid="{00000000-0004-0000-0200-00001E000000}"/>
    <hyperlink ref="F243" r:id="rId32" xr:uid="{00000000-0004-0000-0200-00001F000000}"/>
    <hyperlink ref="F248" r:id="rId33" xr:uid="{00000000-0004-0000-0200-000020000000}"/>
    <hyperlink ref="F253" r:id="rId34" xr:uid="{00000000-0004-0000-0200-000021000000}"/>
    <hyperlink ref="F258" r:id="rId35" xr:uid="{00000000-0004-0000-0200-000022000000}"/>
    <hyperlink ref="F263" r:id="rId36" xr:uid="{00000000-0004-0000-0200-000023000000}"/>
    <hyperlink ref="F267" r:id="rId37" xr:uid="{00000000-0004-0000-0200-000024000000}"/>
    <hyperlink ref="F272" r:id="rId38" xr:uid="{00000000-0004-0000-0200-000025000000}"/>
    <hyperlink ref="F275" r:id="rId39" xr:uid="{00000000-0004-0000-0200-000026000000}"/>
    <hyperlink ref="F278" r:id="rId40" xr:uid="{00000000-0004-0000-0200-000027000000}"/>
    <hyperlink ref="F280" r:id="rId41" xr:uid="{00000000-0004-0000-0200-000028000000}"/>
    <hyperlink ref="F283" r:id="rId42" xr:uid="{00000000-0004-0000-0200-000029000000}"/>
    <hyperlink ref="F286" r:id="rId43" xr:uid="{00000000-0004-0000-0200-00002A000000}"/>
    <hyperlink ref="F290" r:id="rId44" xr:uid="{00000000-0004-0000-0200-00002B000000}"/>
    <hyperlink ref="F294" r:id="rId45" xr:uid="{00000000-0004-0000-0200-00002C000000}"/>
    <hyperlink ref="F296" r:id="rId46" xr:uid="{00000000-0004-0000-0200-00002D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47"/>
  <headerFooter>
    <oddFooter>&amp;CStrana &amp;P z &amp;N</oddFooter>
  </headerFooter>
  <drawing r:id="rId4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17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AT2" s="17" t="s">
        <v>88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82</v>
      </c>
    </row>
    <row r="4" spans="2:46" ht="24.95" customHeight="1">
      <c r="B4" s="20"/>
      <c r="D4" s="21" t="s">
        <v>92</v>
      </c>
      <c r="L4" s="20"/>
      <c r="M4" s="85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03" t="str">
        <f>'Rekapitulace stavby'!K6</f>
        <v>Tuchlovice, oprava MK v ulici Za Starou poštou</v>
      </c>
      <c r="F7" s="304"/>
      <c r="G7" s="304"/>
      <c r="H7" s="304"/>
      <c r="L7" s="20"/>
    </row>
    <row r="8" spans="2:46" s="1" customFormat="1" ht="12" customHeight="1">
      <c r="B8" s="32"/>
      <c r="D8" s="27" t="s">
        <v>93</v>
      </c>
      <c r="L8" s="32"/>
    </row>
    <row r="9" spans="2:46" s="1" customFormat="1" ht="16.5" customHeight="1">
      <c r="B9" s="32"/>
      <c r="E9" s="266" t="s">
        <v>1115</v>
      </c>
      <c r="F9" s="305"/>
      <c r="G9" s="305"/>
      <c r="H9" s="305"/>
      <c r="L9" s="32"/>
    </row>
    <row r="10" spans="2:46" s="1" customFormat="1" ht="10.15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95</v>
      </c>
      <c r="I12" s="27" t="s">
        <v>23</v>
      </c>
      <c r="J12" s="49" t="str">
        <f>'Rekapitulace stavby'!AN8</f>
        <v>12. 11. 2025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19</v>
      </c>
      <c r="L14" s="32"/>
    </row>
    <row r="15" spans="2:46" s="1" customFormat="1" ht="18" customHeight="1">
      <c r="B15" s="32"/>
      <c r="E15" s="25" t="s">
        <v>27</v>
      </c>
      <c r="I15" s="27" t="s">
        <v>28</v>
      </c>
      <c r="J15" s="25" t="s">
        <v>19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06" t="str">
        <f>'Rekapitulace stavby'!E14</f>
        <v>Vyplň údaj</v>
      </c>
      <c r="F18" s="287"/>
      <c r="G18" s="287"/>
      <c r="H18" s="287"/>
      <c r="I18" s="27" t="s">
        <v>28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31</v>
      </c>
      <c r="I20" s="27" t="s">
        <v>26</v>
      </c>
      <c r="J20" s="25" t="s">
        <v>19</v>
      </c>
      <c r="L20" s="32"/>
    </row>
    <row r="21" spans="2:12" s="1" customFormat="1" ht="18" customHeight="1">
      <c r="B21" s="32"/>
      <c r="E21" s="25" t="s">
        <v>32</v>
      </c>
      <c r="I21" s="27" t="s">
        <v>28</v>
      </c>
      <c r="J21" s="25" t="s">
        <v>19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34</v>
      </c>
      <c r="I23" s="27" t="s">
        <v>26</v>
      </c>
      <c r="J23" s="25" t="s">
        <v>19</v>
      </c>
      <c r="L23" s="32"/>
    </row>
    <row r="24" spans="2:12" s="1" customFormat="1" ht="18" customHeight="1">
      <c r="B24" s="32"/>
      <c r="E24" s="25" t="s">
        <v>96</v>
      </c>
      <c r="I24" s="27" t="s">
        <v>28</v>
      </c>
      <c r="J24" s="25" t="s">
        <v>19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36</v>
      </c>
      <c r="L26" s="32"/>
    </row>
    <row r="27" spans="2:12" s="7" customFormat="1" ht="16.5" customHeight="1">
      <c r="B27" s="86"/>
      <c r="E27" s="292" t="s">
        <v>19</v>
      </c>
      <c r="F27" s="292"/>
      <c r="G27" s="292"/>
      <c r="H27" s="292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45" customHeight="1">
      <c r="B30" s="32"/>
      <c r="D30" s="87" t="s">
        <v>38</v>
      </c>
      <c r="J30" s="63">
        <f>ROUND(J92,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40</v>
      </c>
      <c r="I32" s="35" t="s">
        <v>39</v>
      </c>
      <c r="J32" s="35" t="s">
        <v>41</v>
      </c>
      <c r="L32" s="32"/>
    </row>
    <row r="33" spans="2:12" s="1" customFormat="1" ht="14.45" customHeight="1">
      <c r="B33" s="32"/>
      <c r="D33" s="52" t="s">
        <v>42</v>
      </c>
      <c r="E33" s="27" t="s">
        <v>43</v>
      </c>
      <c r="F33" s="88">
        <f>ROUND((SUM(BE92:BE216)),  2)</f>
        <v>0</v>
      </c>
      <c r="I33" s="89">
        <v>0.21</v>
      </c>
      <c r="J33" s="88">
        <f>ROUND(((SUM(BE92:BE216))*I33),  2)</f>
        <v>0</v>
      </c>
      <c r="L33" s="32"/>
    </row>
    <row r="34" spans="2:12" s="1" customFormat="1" ht="14.45" customHeight="1">
      <c r="B34" s="32"/>
      <c r="E34" s="27" t="s">
        <v>44</v>
      </c>
      <c r="F34" s="88">
        <f>ROUND((SUM(BF92:BF216)),  2)</f>
        <v>0</v>
      </c>
      <c r="I34" s="89">
        <v>0.12</v>
      </c>
      <c r="J34" s="88">
        <f>ROUND(((SUM(BF92:BF216))*I34),  2)</f>
        <v>0</v>
      </c>
      <c r="L34" s="32"/>
    </row>
    <row r="35" spans="2:12" s="1" customFormat="1" ht="14.45" hidden="1" customHeight="1">
      <c r="B35" s="32"/>
      <c r="E35" s="27" t="s">
        <v>45</v>
      </c>
      <c r="F35" s="88">
        <f>ROUND((SUM(BG92:BG216)),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46</v>
      </c>
      <c r="F36" s="88">
        <f>ROUND((SUM(BH92:BH216)),  2)</f>
        <v>0</v>
      </c>
      <c r="I36" s="89">
        <v>0.12</v>
      </c>
      <c r="J36" s="88">
        <f>0</f>
        <v>0</v>
      </c>
      <c r="L36" s="32"/>
    </row>
    <row r="37" spans="2:12" s="1" customFormat="1" ht="14.45" hidden="1" customHeight="1">
      <c r="B37" s="32"/>
      <c r="E37" s="27" t="s">
        <v>47</v>
      </c>
      <c r="F37" s="88">
        <f>ROUND((SUM(BI92:BI216)),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45" customHeight="1">
      <c r="B39" s="32"/>
      <c r="C39" s="90"/>
      <c r="D39" s="91" t="s">
        <v>48</v>
      </c>
      <c r="E39" s="54"/>
      <c r="F39" s="54"/>
      <c r="G39" s="92" t="s">
        <v>49</v>
      </c>
      <c r="H39" s="93" t="s">
        <v>50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97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03" t="str">
        <f>E7</f>
        <v>Tuchlovice, oprava MK v ulici Za Starou poštou</v>
      </c>
      <c r="F48" s="304"/>
      <c r="G48" s="304"/>
      <c r="H48" s="304"/>
      <c r="L48" s="32"/>
    </row>
    <row r="49" spans="2:47" s="1" customFormat="1" ht="12" customHeight="1">
      <c r="B49" s="32"/>
      <c r="C49" s="27" t="s">
        <v>93</v>
      </c>
      <c r="L49" s="32"/>
    </row>
    <row r="50" spans="2:47" s="1" customFormat="1" ht="16.5" customHeight="1">
      <c r="B50" s="32"/>
      <c r="E50" s="266" t="str">
        <f>E9</f>
        <v>SO 401 - Veřejně osvětlení</v>
      </c>
      <c r="F50" s="305"/>
      <c r="G50" s="305"/>
      <c r="H50" s="305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>obec Tuchlovice</v>
      </c>
      <c r="I52" s="27" t="s">
        <v>23</v>
      </c>
      <c r="J52" s="49" t="str">
        <f>IF(J12="","",J12)</f>
        <v>12. 11. 2025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25</v>
      </c>
      <c r="F54" s="25" t="str">
        <f>E15</f>
        <v>Obec Tuchlovice</v>
      </c>
      <c r="I54" s="27" t="s">
        <v>31</v>
      </c>
      <c r="J54" s="30" t="str">
        <f>E21</f>
        <v>PFProjekt s.r.o.</v>
      </c>
      <c r="L54" s="32"/>
    </row>
    <row r="55" spans="2:47" s="1" customFormat="1" ht="15.2" customHeight="1">
      <c r="B55" s="32"/>
      <c r="C55" s="27" t="s">
        <v>29</v>
      </c>
      <c r="F55" s="25" t="str">
        <f>IF(E18="","",E18)</f>
        <v>Vyplň údaj</v>
      </c>
      <c r="I55" s="27" t="s">
        <v>34</v>
      </c>
      <c r="J55" s="30" t="str">
        <f>E24</f>
        <v>Jaroslav Kudláček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98</v>
      </c>
      <c r="D57" s="90"/>
      <c r="E57" s="90"/>
      <c r="F57" s="90"/>
      <c r="G57" s="90"/>
      <c r="H57" s="90"/>
      <c r="I57" s="90"/>
      <c r="J57" s="97" t="s">
        <v>99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70</v>
      </c>
      <c r="J59" s="63">
        <f>J92</f>
        <v>0</v>
      </c>
      <c r="L59" s="32"/>
      <c r="AU59" s="17" t="s">
        <v>100</v>
      </c>
    </row>
    <row r="60" spans="2:47" s="8" customFormat="1" ht="24.95" customHeight="1">
      <c r="B60" s="99"/>
      <c r="D60" s="100" t="s">
        <v>101</v>
      </c>
      <c r="E60" s="101"/>
      <c r="F60" s="101"/>
      <c r="G60" s="101"/>
      <c r="H60" s="101"/>
      <c r="I60" s="101"/>
      <c r="J60" s="102">
        <f>J93</f>
        <v>0</v>
      </c>
      <c r="L60" s="99"/>
    </row>
    <row r="61" spans="2:47" s="9" customFormat="1" ht="19.899999999999999" customHeight="1">
      <c r="B61" s="103"/>
      <c r="D61" s="104" t="s">
        <v>102</v>
      </c>
      <c r="E61" s="105"/>
      <c r="F61" s="105"/>
      <c r="G61" s="105"/>
      <c r="H61" s="105"/>
      <c r="I61" s="105"/>
      <c r="J61" s="106">
        <f>J94</f>
        <v>0</v>
      </c>
      <c r="L61" s="103"/>
    </row>
    <row r="62" spans="2:47" s="9" customFormat="1" ht="19.899999999999999" customHeight="1">
      <c r="B62" s="103"/>
      <c r="D62" s="104" t="s">
        <v>108</v>
      </c>
      <c r="E62" s="105"/>
      <c r="F62" s="105"/>
      <c r="G62" s="105"/>
      <c r="H62" s="105"/>
      <c r="I62" s="105"/>
      <c r="J62" s="106">
        <f>J130</f>
        <v>0</v>
      </c>
      <c r="L62" s="103"/>
    </row>
    <row r="63" spans="2:47" s="8" customFormat="1" ht="24.95" customHeight="1">
      <c r="B63" s="99"/>
      <c r="D63" s="100" t="s">
        <v>109</v>
      </c>
      <c r="E63" s="101"/>
      <c r="F63" s="101"/>
      <c r="G63" s="101"/>
      <c r="H63" s="101"/>
      <c r="I63" s="101"/>
      <c r="J63" s="102">
        <f>J133</f>
        <v>0</v>
      </c>
      <c r="L63" s="99"/>
    </row>
    <row r="64" spans="2:47" s="9" customFormat="1" ht="19.899999999999999" customHeight="1">
      <c r="B64" s="103"/>
      <c r="D64" s="104" t="s">
        <v>1116</v>
      </c>
      <c r="E64" s="105"/>
      <c r="F64" s="105"/>
      <c r="G64" s="105"/>
      <c r="H64" s="105"/>
      <c r="I64" s="105"/>
      <c r="J64" s="106">
        <f>J134</f>
        <v>0</v>
      </c>
      <c r="L64" s="103"/>
    </row>
    <row r="65" spans="2:12" s="8" customFormat="1" ht="24.95" customHeight="1">
      <c r="B65" s="99"/>
      <c r="D65" s="100" t="s">
        <v>1117</v>
      </c>
      <c r="E65" s="101"/>
      <c r="F65" s="101"/>
      <c r="G65" s="101"/>
      <c r="H65" s="101"/>
      <c r="I65" s="101"/>
      <c r="J65" s="102">
        <f>J141</f>
        <v>0</v>
      </c>
      <c r="L65" s="99"/>
    </row>
    <row r="66" spans="2:12" s="9" customFormat="1" ht="19.899999999999999" customHeight="1">
      <c r="B66" s="103"/>
      <c r="D66" s="104" t="s">
        <v>1118</v>
      </c>
      <c r="E66" s="105"/>
      <c r="F66" s="105"/>
      <c r="G66" s="105"/>
      <c r="H66" s="105"/>
      <c r="I66" s="105"/>
      <c r="J66" s="106">
        <f>J142</f>
        <v>0</v>
      </c>
      <c r="L66" s="103"/>
    </row>
    <row r="67" spans="2:12" s="9" customFormat="1" ht="19.899999999999999" customHeight="1">
      <c r="B67" s="103"/>
      <c r="D67" s="104" t="s">
        <v>1119</v>
      </c>
      <c r="E67" s="105"/>
      <c r="F67" s="105"/>
      <c r="G67" s="105"/>
      <c r="H67" s="105"/>
      <c r="I67" s="105"/>
      <c r="J67" s="106">
        <f>J180</f>
        <v>0</v>
      </c>
      <c r="L67" s="103"/>
    </row>
    <row r="68" spans="2:12" s="8" customFormat="1" ht="24.95" customHeight="1">
      <c r="B68" s="99"/>
      <c r="D68" s="100" t="s">
        <v>111</v>
      </c>
      <c r="E68" s="101"/>
      <c r="F68" s="101"/>
      <c r="G68" s="101"/>
      <c r="H68" s="101"/>
      <c r="I68" s="101"/>
      <c r="J68" s="102">
        <f>J200</f>
        <v>0</v>
      </c>
      <c r="L68" s="99"/>
    </row>
    <row r="69" spans="2:12" s="8" customFormat="1" ht="24.95" customHeight="1">
      <c r="B69" s="99"/>
      <c r="D69" s="100" t="s">
        <v>112</v>
      </c>
      <c r="E69" s="101"/>
      <c r="F69" s="101"/>
      <c r="G69" s="101"/>
      <c r="H69" s="101"/>
      <c r="I69" s="101"/>
      <c r="J69" s="102">
        <f>J203</f>
        <v>0</v>
      </c>
      <c r="L69" s="99"/>
    </row>
    <row r="70" spans="2:12" s="9" customFormat="1" ht="19.899999999999999" customHeight="1">
      <c r="B70" s="103"/>
      <c r="D70" s="104" t="s">
        <v>113</v>
      </c>
      <c r="E70" s="105"/>
      <c r="F70" s="105"/>
      <c r="G70" s="105"/>
      <c r="H70" s="105"/>
      <c r="I70" s="105"/>
      <c r="J70" s="106">
        <f>J204</f>
        <v>0</v>
      </c>
      <c r="L70" s="103"/>
    </row>
    <row r="71" spans="2:12" s="9" customFormat="1" ht="19.899999999999999" customHeight="1">
      <c r="B71" s="103"/>
      <c r="D71" s="104" t="s">
        <v>114</v>
      </c>
      <c r="E71" s="105"/>
      <c r="F71" s="105"/>
      <c r="G71" s="105"/>
      <c r="H71" s="105"/>
      <c r="I71" s="105"/>
      <c r="J71" s="106">
        <f>J211</f>
        <v>0</v>
      </c>
      <c r="L71" s="103"/>
    </row>
    <row r="72" spans="2:12" s="9" customFormat="1" ht="19.899999999999999" customHeight="1">
      <c r="B72" s="103"/>
      <c r="D72" s="104" t="s">
        <v>1120</v>
      </c>
      <c r="E72" s="105"/>
      <c r="F72" s="105"/>
      <c r="G72" s="105"/>
      <c r="H72" s="105"/>
      <c r="I72" s="105"/>
      <c r="J72" s="106">
        <f>J215</f>
        <v>0</v>
      </c>
      <c r="L72" s="103"/>
    </row>
    <row r="73" spans="2:12" s="1" customFormat="1" ht="21.85" customHeight="1">
      <c r="B73" s="32"/>
      <c r="L73" s="32"/>
    </row>
    <row r="74" spans="2:12" s="1" customFormat="1" ht="6.95" customHeight="1"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32"/>
    </row>
    <row r="78" spans="2:12" s="1" customFormat="1" ht="6.95" customHeight="1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32"/>
    </row>
    <row r="79" spans="2:12" s="1" customFormat="1" ht="24.95" customHeight="1">
      <c r="B79" s="32"/>
      <c r="C79" s="21" t="s">
        <v>116</v>
      </c>
      <c r="L79" s="32"/>
    </row>
    <row r="80" spans="2:12" s="1" customFormat="1" ht="6.95" customHeight="1">
      <c r="B80" s="32"/>
      <c r="L80" s="32"/>
    </row>
    <row r="81" spans="2:65" s="1" customFormat="1" ht="12" customHeight="1">
      <c r="B81" s="32"/>
      <c r="C81" s="27" t="s">
        <v>16</v>
      </c>
      <c r="L81" s="32"/>
    </row>
    <row r="82" spans="2:65" s="1" customFormat="1" ht="16.5" customHeight="1">
      <c r="B82" s="32"/>
      <c r="E82" s="303" t="str">
        <f>E7</f>
        <v>Tuchlovice, oprava MK v ulici Za Starou poštou</v>
      </c>
      <c r="F82" s="304"/>
      <c r="G82" s="304"/>
      <c r="H82" s="304"/>
      <c r="L82" s="32"/>
    </row>
    <row r="83" spans="2:65" s="1" customFormat="1" ht="12" customHeight="1">
      <c r="B83" s="32"/>
      <c r="C83" s="27" t="s">
        <v>93</v>
      </c>
      <c r="L83" s="32"/>
    </row>
    <row r="84" spans="2:65" s="1" customFormat="1" ht="16.5" customHeight="1">
      <c r="B84" s="32"/>
      <c r="E84" s="266" t="str">
        <f>E9</f>
        <v>SO 401 - Veřejně osvětlení</v>
      </c>
      <c r="F84" s="305"/>
      <c r="G84" s="305"/>
      <c r="H84" s="305"/>
      <c r="L84" s="32"/>
    </row>
    <row r="85" spans="2:65" s="1" customFormat="1" ht="6.95" customHeight="1">
      <c r="B85" s="32"/>
      <c r="L85" s="32"/>
    </row>
    <row r="86" spans="2:65" s="1" customFormat="1" ht="12" customHeight="1">
      <c r="B86" s="32"/>
      <c r="C86" s="27" t="s">
        <v>21</v>
      </c>
      <c r="F86" s="25" t="str">
        <f>F12</f>
        <v>obec Tuchlovice</v>
      </c>
      <c r="I86" s="27" t="s">
        <v>23</v>
      </c>
      <c r="J86" s="49" t="str">
        <f>IF(J12="","",J12)</f>
        <v>12. 11. 2025</v>
      </c>
      <c r="L86" s="32"/>
    </row>
    <row r="87" spans="2:65" s="1" customFormat="1" ht="6.95" customHeight="1">
      <c r="B87" s="32"/>
      <c r="L87" s="32"/>
    </row>
    <row r="88" spans="2:65" s="1" customFormat="1" ht="15.2" customHeight="1">
      <c r="B88" s="32"/>
      <c r="C88" s="27" t="s">
        <v>25</v>
      </c>
      <c r="F88" s="25" t="str">
        <f>E15</f>
        <v>Obec Tuchlovice</v>
      </c>
      <c r="I88" s="27" t="s">
        <v>31</v>
      </c>
      <c r="J88" s="30" t="str">
        <f>E21</f>
        <v>PFProjekt s.r.o.</v>
      </c>
      <c r="L88" s="32"/>
    </row>
    <row r="89" spans="2:65" s="1" customFormat="1" ht="15.2" customHeight="1">
      <c r="B89" s="32"/>
      <c r="C89" s="27" t="s">
        <v>29</v>
      </c>
      <c r="F89" s="25" t="str">
        <f>IF(E18="","",E18)</f>
        <v>Vyplň údaj</v>
      </c>
      <c r="I89" s="27" t="s">
        <v>34</v>
      </c>
      <c r="J89" s="30" t="str">
        <f>E24</f>
        <v>Jaroslav Kudláček</v>
      </c>
      <c r="L89" s="32"/>
    </row>
    <row r="90" spans="2:65" s="1" customFormat="1" ht="10.35" customHeight="1">
      <c r="B90" s="32"/>
      <c r="L90" s="32"/>
    </row>
    <row r="91" spans="2:65" s="10" customFormat="1" ht="29.25" customHeight="1">
      <c r="B91" s="107"/>
      <c r="C91" s="108" t="s">
        <v>117</v>
      </c>
      <c r="D91" s="109" t="s">
        <v>57</v>
      </c>
      <c r="E91" s="109" t="s">
        <v>53</v>
      </c>
      <c r="F91" s="109" t="s">
        <v>54</v>
      </c>
      <c r="G91" s="109" t="s">
        <v>118</v>
      </c>
      <c r="H91" s="109" t="s">
        <v>119</v>
      </c>
      <c r="I91" s="109" t="s">
        <v>120</v>
      </c>
      <c r="J91" s="109" t="s">
        <v>99</v>
      </c>
      <c r="K91" s="110" t="s">
        <v>121</v>
      </c>
      <c r="L91" s="107"/>
      <c r="M91" s="56" t="s">
        <v>19</v>
      </c>
      <c r="N91" s="57" t="s">
        <v>42</v>
      </c>
      <c r="O91" s="57" t="s">
        <v>122</v>
      </c>
      <c r="P91" s="57" t="s">
        <v>123</v>
      </c>
      <c r="Q91" s="57" t="s">
        <v>124</v>
      </c>
      <c r="R91" s="57" t="s">
        <v>125</v>
      </c>
      <c r="S91" s="57" t="s">
        <v>126</v>
      </c>
      <c r="T91" s="58" t="s">
        <v>127</v>
      </c>
    </row>
    <row r="92" spans="2:65" s="1" customFormat="1" ht="22.8" customHeight="1">
      <c r="B92" s="32"/>
      <c r="C92" s="61" t="s">
        <v>128</v>
      </c>
      <c r="J92" s="111">
        <f>BK92</f>
        <v>0</v>
      </c>
      <c r="L92" s="32"/>
      <c r="M92" s="59"/>
      <c r="N92" s="50"/>
      <c r="O92" s="50"/>
      <c r="P92" s="112">
        <f>P93+P133+P141+P200+P203</f>
        <v>0</v>
      </c>
      <c r="Q92" s="50"/>
      <c r="R92" s="112">
        <f>R93+R133+R141+R200+R203</f>
        <v>78.276990703983998</v>
      </c>
      <c r="S92" s="50"/>
      <c r="T92" s="113">
        <f>T93+T133+T141+T200+T203</f>
        <v>0</v>
      </c>
      <c r="AT92" s="17" t="s">
        <v>71</v>
      </c>
      <c r="AU92" s="17" t="s">
        <v>100</v>
      </c>
      <c r="BK92" s="114">
        <f>BK93+BK133+BK141+BK200+BK203</f>
        <v>0</v>
      </c>
    </row>
    <row r="93" spans="2:65" s="11" customFormat="1" ht="25.9" customHeight="1">
      <c r="B93" s="115"/>
      <c r="D93" s="116" t="s">
        <v>71</v>
      </c>
      <c r="E93" s="117" t="s">
        <v>129</v>
      </c>
      <c r="F93" s="117" t="s">
        <v>130</v>
      </c>
      <c r="I93" s="118"/>
      <c r="J93" s="119">
        <f>BK93</f>
        <v>0</v>
      </c>
      <c r="L93" s="115"/>
      <c r="M93" s="120"/>
      <c r="P93" s="121">
        <f>P94+P130</f>
        <v>0</v>
      </c>
      <c r="R93" s="121">
        <f>R94+R130</f>
        <v>59.2</v>
      </c>
      <c r="T93" s="122">
        <f>T94+T130</f>
        <v>0</v>
      </c>
      <c r="AR93" s="116" t="s">
        <v>80</v>
      </c>
      <c r="AT93" s="123" t="s">
        <v>71</v>
      </c>
      <c r="AU93" s="123" t="s">
        <v>72</v>
      </c>
      <c r="AY93" s="116" t="s">
        <v>131</v>
      </c>
      <c r="BK93" s="124">
        <f>BK94+BK130</f>
        <v>0</v>
      </c>
    </row>
    <row r="94" spans="2:65" s="11" customFormat="1" ht="22.8" customHeight="1">
      <c r="B94" s="115"/>
      <c r="D94" s="116" t="s">
        <v>71</v>
      </c>
      <c r="E94" s="125" t="s">
        <v>80</v>
      </c>
      <c r="F94" s="125" t="s">
        <v>132</v>
      </c>
      <c r="I94" s="118"/>
      <c r="J94" s="126">
        <f>BK94</f>
        <v>0</v>
      </c>
      <c r="L94" s="115"/>
      <c r="M94" s="120"/>
      <c r="P94" s="121">
        <f>SUM(P95:P129)</f>
        <v>0</v>
      </c>
      <c r="R94" s="121">
        <f>SUM(R95:R129)</f>
        <v>59.2</v>
      </c>
      <c r="T94" s="122">
        <f>SUM(T95:T129)</f>
        <v>0</v>
      </c>
      <c r="AR94" s="116" t="s">
        <v>80</v>
      </c>
      <c r="AT94" s="123" t="s">
        <v>71</v>
      </c>
      <c r="AU94" s="123" t="s">
        <v>80</v>
      </c>
      <c r="AY94" s="116" t="s">
        <v>131</v>
      </c>
      <c r="BK94" s="124">
        <f>SUM(BK95:BK129)</f>
        <v>0</v>
      </c>
    </row>
    <row r="95" spans="2:65" s="1" customFormat="1" ht="24.2" customHeight="1">
      <c r="B95" s="32"/>
      <c r="C95" s="127" t="s">
        <v>80</v>
      </c>
      <c r="D95" s="127" t="s">
        <v>133</v>
      </c>
      <c r="E95" s="128" t="s">
        <v>1121</v>
      </c>
      <c r="F95" s="129" t="s">
        <v>1122</v>
      </c>
      <c r="G95" s="130" t="s">
        <v>204</v>
      </c>
      <c r="H95" s="131">
        <v>4.8959999999999999</v>
      </c>
      <c r="I95" s="132"/>
      <c r="J95" s="133">
        <f>ROUND(I95*H95,2)</f>
        <v>0</v>
      </c>
      <c r="K95" s="129" t="s">
        <v>137</v>
      </c>
      <c r="L95" s="32"/>
      <c r="M95" s="134" t="s">
        <v>19</v>
      </c>
      <c r="N95" s="135" t="s">
        <v>43</v>
      </c>
      <c r="P95" s="136">
        <f>O95*H95</f>
        <v>0</v>
      </c>
      <c r="Q95" s="136">
        <v>0</v>
      </c>
      <c r="R95" s="136">
        <f>Q95*H95</f>
        <v>0</v>
      </c>
      <c r="S95" s="136">
        <v>0</v>
      </c>
      <c r="T95" s="137">
        <f>S95*H95</f>
        <v>0</v>
      </c>
      <c r="AR95" s="138" t="s">
        <v>138</v>
      </c>
      <c r="AT95" s="138" t="s">
        <v>133</v>
      </c>
      <c r="AU95" s="138" t="s">
        <v>82</v>
      </c>
      <c r="AY95" s="17" t="s">
        <v>131</v>
      </c>
      <c r="BE95" s="139">
        <f>IF(N95="základní",J95,0)</f>
        <v>0</v>
      </c>
      <c r="BF95" s="139">
        <f>IF(N95="snížená",J95,0)</f>
        <v>0</v>
      </c>
      <c r="BG95" s="139">
        <f>IF(N95="zákl. přenesená",J95,0)</f>
        <v>0</v>
      </c>
      <c r="BH95" s="139">
        <f>IF(N95="sníž. přenesená",J95,0)</f>
        <v>0</v>
      </c>
      <c r="BI95" s="139">
        <f>IF(N95="nulová",J95,0)</f>
        <v>0</v>
      </c>
      <c r="BJ95" s="17" t="s">
        <v>80</v>
      </c>
      <c r="BK95" s="139">
        <f>ROUND(I95*H95,2)</f>
        <v>0</v>
      </c>
      <c r="BL95" s="17" t="s">
        <v>138</v>
      </c>
      <c r="BM95" s="138" t="s">
        <v>1123</v>
      </c>
    </row>
    <row r="96" spans="2:65" s="1" customFormat="1" ht="10.15">
      <c r="B96" s="32"/>
      <c r="D96" s="140" t="s">
        <v>140</v>
      </c>
      <c r="F96" s="141" t="s">
        <v>1124</v>
      </c>
      <c r="I96" s="142"/>
      <c r="L96" s="32"/>
      <c r="M96" s="143"/>
      <c r="T96" s="53"/>
      <c r="AT96" s="17" t="s">
        <v>140</v>
      </c>
      <c r="AU96" s="17" t="s">
        <v>82</v>
      </c>
    </row>
    <row r="97" spans="2:65" s="12" customFormat="1" ht="10.15">
      <c r="B97" s="144"/>
      <c r="D97" s="145" t="s">
        <v>142</v>
      </c>
      <c r="E97" s="146" t="s">
        <v>19</v>
      </c>
      <c r="F97" s="147" t="s">
        <v>1125</v>
      </c>
      <c r="H97" s="146" t="s">
        <v>19</v>
      </c>
      <c r="I97" s="148"/>
      <c r="L97" s="144"/>
      <c r="M97" s="149"/>
      <c r="T97" s="150"/>
      <c r="AT97" s="146" t="s">
        <v>142</v>
      </c>
      <c r="AU97" s="146" t="s">
        <v>82</v>
      </c>
      <c r="AV97" s="12" t="s">
        <v>80</v>
      </c>
      <c r="AW97" s="12" t="s">
        <v>33</v>
      </c>
      <c r="AX97" s="12" t="s">
        <v>72</v>
      </c>
      <c r="AY97" s="146" t="s">
        <v>131</v>
      </c>
    </row>
    <row r="98" spans="2:65" s="13" customFormat="1" ht="10.15">
      <c r="B98" s="151"/>
      <c r="D98" s="145" t="s">
        <v>142</v>
      </c>
      <c r="E98" s="152" t="s">
        <v>19</v>
      </c>
      <c r="F98" s="153" t="s">
        <v>1126</v>
      </c>
      <c r="H98" s="154">
        <v>4.8959999999999999</v>
      </c>
      <c r="I98" s="155"/>
      <c r="L98" s="151"/>
      <c r="M98" s="156"/>
      <c r="T98" s="157"/>
      <c r="AT98" s="152" t="s">
        <v>142</v>
      </c>
      <c r="AU98" s="152" t="s">
        <v>82</v>
      </c>
      <c r="AV98" s="13" t="s">
        <v>82</v>
      </c>
      <c r="AW98" s="13" t="s">
        <v>33</v>
      </c>
      <c r="AX98" s="13" t="s">
        <v>80</v>
      </c>
      <c r="AY98" s="152" t="s">
        <v>131</v>
      </c>
    </row>
    <row r="99" spans="2:65" s="1" customFormat="1" ht="24.2" customHeight="1">
      <c r="B99" s="32"/>
      <c r="C99" s="127" t="s">
        <v>82</v>
      </c>
      <c r="D99" s="127" t="s">
        <v>133</v>
      </c>
      <c r="E99" s="128" t="s">
        <v>227</v>
      </c>
      <c r="F99" s="129" t="s">
        <v>228</v>
      </c>
      <c r="G99" s="130" t="s">
        <v>204</v>
      </c>
      <c r="H99" s="131">
        <v>88.8</v>
      </c>
      <c r="I99" s="132"/>
      <c r="J99" s="133">
        <f>ROUND(I99*H99,2)</f>
        <v>0</v>
      </c>
      <c r="K99" s="129" t="s">
        <v>137</v>
      </c>
      <c r="L99" s="32"/>
      <c r="M99" s="134" t="s">
        <v>19</v>
      </c>
      <c r="N99" s="135" t="s">
        <v>43</v>
      </c>
      <c r="P99" s="136">
        <f>O99*H99</f>
        <v>0</v>
      </c>
      <c r="Q99" s="136">
        <v>0</v>
      </c>
      <c r="R99" s="136">
        <f>Q99*H99</f>
        <v>0</v>
      </c>
      <c r="S99" s="136">
        <v>0</v>
      </c>
      <c r="T99" s="137">
        <f>S99*H99</f>
        <v>0</v>
      </c>
      <c r="AR99" s="138" t="s">
        <v>138</v>
      </c>
      <c r="AT99" s="138" t="s">
        <v>133</v>
      </c>
      <c r="AU99" s="138" t="s">
        <v>82</v>
      </c>
      <c r="AY99" s="17" t="s">
        <v>131</v>
      </c>
      <c r="BE99" s="139">
        <f>IF(N99="základní",J99,0)</f>
        <v>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80</v>
      </c>
      <c r="BK99" s="139">
        <f>ROUND(I99*H99,2)</f>
        <v>0</v>
      </c>
      <c r="BL99" s="17" t="s">
        <v>138</v>
      </c>
      <c r="BM99" s="138" t="s">
        <v>1127</v>
      </c>
    </row>
    <row r="100" spans="2:65" s="1" customFormat="1" ht="10.15">
      <c r="B100" s="32"/>
      <c r="D100" s="140" t="s">
        <v>140</v>
      </c>
      <c r="F100" s="141" t="s">
        <v>230</v>
      </c>
      <c r="I100" s="142"/>
      <c r="L100" s="32"/>
      <c r="M100" s="143"/>
      <c r="T100" s="53"/>
      <c r="AT100" s="17" t="s">
        <v>140</v>
      </c>
      <c r="AU100" s="17" t="s">
        <v>82</v>
      </c>
    </row>
    <row r="101" spans="2:65" s="13" customFormat="1" ht="10.15">
      <c r="B101" s="151"/>
      <c r="D101" s="145" t="s">
        <v>142</v>
      </c>
      <c r="E101" s="152" t="s">
        <v>19</v>
      </c>
      <c r="F101" s="153" t="s">
        <v>1128</v>
      </c>
      <c r="H101" s="154">
        <v>88.8</v>
      </c>
      <c r="I101" s="155"/>
      <c r="L101" s="151"/>
      <c r="M101" s="156"/>
      <c r="T101" s="157"/>
      <c r="AT101" s="152" t="s">
        <v>142</v>
      </c>
      <c r="AU101" s="152" t="s">
        <v>82</v>
      </c>
      <c r="AV101" s="13" t="s">
        <v>82</v>
      </c>
      <c r="AW101" s="13" t="s">
        <v>33</v>
      </c>
      <c r="AX101" s="13" t="s">
        <v>80</v>
      </c>
      <c r="AY101" s="152" t="s">
        <v>131</v>
      </c>
    </row>
    <row r="102" spans="2:65" s="1" customFormat="1" ht="33" customHeight="1">
      <c r="B102" s="32"/>
      <c r="C102" s="127" t="s">
        <v>149</v>
      </c>
      <c r="D102" s="127" t="s">
        <v>133</v>
      </c>
      <c r="E102" s="128" t="s">
        <v>1129</v>
      </c>
      <c r="F102" s="129" t="s">
        <v>1130</v>
      </c>
      <c r="G102" s="130" t="s">
        <v>204</v>
      </c>
      <c r="H102" s="131">
        <v>34.496000000000002</v>
      </c>
      <c r="I102" s="132"/>
      <c r="J102" s="133">
        <f>ROUND(I102*H102,2)</f>
        <v>0</v>
      </c>
      <c r="K102" s="129" t="s">
        <v>137</v>
      </c>
      <c r="L102" s="32"/>
      <c r="M102" s="134" t="s">
        <v>19</v>
      </c>
      <c r="N102" s="135" t="s">
        <v>43</v>
      </c>
      <c r="P102" s="136">
        <f>O102*H102</f>
        <v>0</v>
      </c>
      <c r="Q102" s="136">
        <v>0</v>
      </c>
      <c r="R102" s="136">
        <f>Q102*H102</f>
        <v>0</v>
      </c>
      <c r="S102" s="136">
        <v>0</v>
      </c>
      <c r="T102" s="137">
        <f>S102*H102</f>
        <v>0</v>
      </c>
      <c r="AR102" s="138" t="s">
        <v>138</v>
      </c>
      <c r="AT102" s="138" t="s">
        <v>133</v>
      </c>
      <c r="AU102" s="138" t="s">
        <v>82</v>
      </c>
      <c r="AY102" s="17" t="s">
        <v>131</v>
      </c>
      <c r="BE102" s="139">
        <f>IF(N102="základní",J102,0)</f>
        <v>0</v>
      </c>
      <c r="BF102" s="139">
        <f>IF(N102="snížená",J102,0)</f>
        <v>0</v>
      </c>
      <c r="BG102" s="139">
        <f>IF(N102="zákl. přenesená",J102,0)</f>
        <v>0</v>
      </c>
      <c r="BH102" s="139">
        <f>IF(N102="sníž. přenesená",J102,0)</f>
        <v>0</v>
      </c>
      <c r="BI102" s="139">
        <f>IF(N102="nulová",J102,0)</f>
        <v>0</v>
      </c>
      <c r="BJ102" s="17" t="s">
        <v>80</v>
      </c>
      <c r="BK102" s="139">
        <f>ROUND(I102*H102,2)</f>
        <v>0</v>
      </c>
      <c r="BL102" s="17" t="s">
        <v>138</v>
      </c>
      <c r="BM102" s="138" t="s">
        <v>1131</v>
      </c>
    </row>
    <row r="103" spans="2:65" s="1" customFormat="1" ht="10.15">
      <c r="B103" s="32"/>
      <c r="D103" s="140" t="s">
        <v>140</v>
      </c>
      <c r="F103" s="141" t="s">
        <v>1132</v>
      </c>
      <c r="I103" s="142"/>
      <c r="L103" s="32"/>
      <c r="M103" s="143"/>
      <c r="T103" s="53"/>
      <c r="AT103" s="17" t="s">
        <v>140</v>
      </c>
      <c r="AU103" s="17" t="s">
        <v>82</v>
      </c>
    </row>
    <row r="104" spans="2:65" s="13" customFormat="1" ht="10.15">
      <c r="B104" s="151"/>
      <c r="D104" s="145" t="s">
        <v>142</v>
      </c>
      <c r="E104" s="152" t="s">
        <v>19</v>
      </c>
      <c r="F104" s="153" t="s">
        <v>1133</v>
      </c>
      <c r="H104" s="154">
        <v>93.695999999999998</v>
      </c>
      <c r="I104" s="155"/>
      <c r="L104" s="151"/>
      <c r="M104" s="156"/>
      <c r="T104" s="157"/>
      <c r="AT104" s="152" t="s">
        <v>142</v>
      </c>
      <c r="AU104" s="152" t="s">
        <v>82</v>
      </c>
      <c r="AV104" s="13" t="s">
        <v>82</v>
      </c>
      <c r="AW104" s="13" t="s">
        <v>33</v>
      </c>
      <c r="AX104" s="13" t="s">
        <v>72</v>
      </c>
      <c r="AY104" s="152" t="s">
        <v>131</v>
      </c>
    </row>
    <row r="105" spans="2:65" s="13" customFormat="1" ht="10.15">
      <c r="B105" s="151"/>
      <c r="D105" s="145" t="s">
        <v>142</v>
      </c>
      <c r="E105" s="152" t="s">
        <v>19</v>
      </c>
      <c r="F105" s="153" t="s">
        <v>1134</v>
      </c>
      <c r="H105" s="154">
        <v>-59.2</v>
      </c>
      <c r="I105" s="155"/>
      <c r="L105" s="151"/>
      <c r="M105" s="156"/>
      <c r="T105" s="157"/>
      <c r="AT105" s="152" t="s">
        <v>142</v>
      </c>
      <c r="AU105" s="152" t="s">
        <v>82</v>
      </c>
      <c r="AV105" s="13" t="s">
        <v>82</v>
      </c>
      <c r="AW105" s="13" t="s">
        <v>33</v>
      </c>
      <c r="AX105" s="13" t="s">
        <v>72</v>
      </c>
      <c r="AY105" s="152" t="s">
        <v>131</v>
      </c>
    </row>
    <row r="106" spans="2:65" s="14" customFormat="1" ht="10.15">
      <c r="B106" s="158"/>
      <c r="D106" s="145" t="s">
        <v>142</v>
      </c>
      <c r="E106" s="159" t="s">
        <v>19</v>
      </c>
      <c r="F106" s="160" t="s">
        <v>211</v>
      </c>
      <c r="H106" s="161">
        <v>34.496000000000002</v>
      </c>
      <c r="I106" s="162"/>
      <c r="L106" s="158"/>
      <c r="M106" s="163"/>
      <c r="T106" s="164"/>
      <c r="AT106" s="159" t="s">
        <v>142</v>
      </c>
      <c r="AU106" s="159" t="s">
        <v>82</v>
      </c>
      <c r="AV106" s="14" t="s">
        <v>138</v>
      </c>
      <c r="AW106" s="14" t="s">
        <v>33</v>
      </c>
      <c r="AX106" s="14" t="s">
        <v>80</v>
      </c>
      <c r="AY106" s="159" t="s">
        <v>131</v>
      </c>
    </row>
    <row r="107" spans="2:65" s="1" customFormat="1" ht="37.799999999999997" customHeight="1">
      <c r="B107" s="32"/>
      <c r="C107" s="127" t="s">
        <v>138</v>
      </c>
      <c r="D107" s="127" t="s">
        <v>133</v>
      </c>
      <c r="E107" s="128" t="s">
        <v>234</v>
      </c>
      <c r="F107" s="129" t="s">
        <v>235</v>
      </c>
      <c r="G107" s="130" t="s">
        <v>204</v>
      </c>
      <c r="H107" s="131">
        <v>34.496000000000002</v>
      </c>
      <c r="I107" s="132"/>
      <c r="J107" s="133">
        <f>ROUND(I107*H107,2)</f>
        <v>0</v>
      </c>
      <c r="K107" s="129" t="s">
        <v>137</v>
      </c>
      <c r="L107" s="32"/>
      <c r="M107" s="134" t="s">
        <v>19</v>
      </c>
      <c r="N107" s="135" t="s">
        <v>43</v>
      </c>
      <c r="P107" s="136">
        <f>O107*H107</f>
        <v>0</v>
      </c>
      <c r="Q107" s="136">
        <v>0</v>
      </c>
      <c r="R107" s="136">
        <f>Q107*H107</f>
        <v>0</v>
      </c>
      <c r="S107" s="136">
        <v>0</v>
      </c>
      <c r="T107" s="137">
        <f>S107*H107</f>
        <v>0</v>
      </c>
      <c r="AR107" s="138" t="s">
        <v>138</v>
      </c>
      <c r="AT107" s="138" t="s">
        <v>133</v>
      </c>
      <c r="AU107" s="138" t="s">
        <v>82</v>
      </c>
      <c r="AY107" s="17" t="s">
        <v>131</v>
      </c>
      <c r="BE107" s="139">
        <f>IF(N107="základní",J107,0)</f>
        <v>0</v>
      </c>
      <c r="BF107" s="139">
        <f>IF(N107="snížená",J107,0)</f>
        <v>0</v>
      </c>
      <c r="BG107" s="139">
        <f>IF(N107="zákl. přenesená",J107,0)</f>
        <v>0</v>
      </c>
      <c r="BH107" s="139">
        <f>IF(N107="sníž. přenesená",J107,0)</f>
        <v>0</v>
      </c>
      <c r="BI107" s="139">
        <f>IF(N107="nulová",J107,0)</f>
        <v>0</v>
      </c>
      <c r="BJ107" s="17" t="s">
        <v>80</v>
      </c>
      <c r="BK107" s="139">
        <f>ROUND(I107*H107,2)</f>
        <v>0</v>
      </c>
      <c r="BL107" s="17" t="s">
        <v>138</v>
      </c>
      <c r="BM107" s="138" t="s">
        <v>1135</v>
      </c>
    </row>
    <row r="108" spans="2:65" s="1" customFormat="1" ht="10.15">
      <c r="B108" s="32"/>
      <c r="D108" s="140" t="s">
        <v>140</v>
      </c>
      <c r="F108" s="141" t="s">
        <v>237</v>
      </c>
      <c r="I108" s="142"/>
      <c r="L108" s="32"/>
      <c r="M108" s="143"/>
      <c r="T108" s="53"/>
      <c r="AT108" s="17" t="s">
        <v>140</v>
      </c>
      <c r="AU108" s="17" t="s">
        <v>82</v>
      </c>
    </row>
    <row r="109" spans="2:65" s="1" customFormat="1" ht="37.799999999999997" customHeight="1">
      <c r="B109" s="32"/>
      <c r="C109" s="127" t="s">
        <v>160</v>
      </c>
      <c r="D109" s="127" t="s">
        <v>133</v>
      </c>
      <c r="E109" s="128" t="s">
        <v>245</v>
      </c>
      <c r="F109" s="129" t="s">
        <v>1136</v>
      </c>
      <c r="G109" s="130" t="s">
        <v>204</v>
      </c>
      <c r="H109" s="131">
        <v>517.44000000000005</v>
      </c>
      <c r="I109" s="132"/>
      <c r="J109" s="133">
        <f>ROUND(I109*H109,2)</f>
        <v>0</v>
      </c>
      <c r="K109" s="129" t="s">
        <v>137</v>
      </c>
      <c r="L109" s="32"/>
      <c r="M109" s="134" t="s">
        <v>19</v>
      </c>
      <c r="N109" s="135" t="s">
        <v>43</v>
      </c>
      <c r="P109" s="136">
        <f>O109*H109</f>
        <v>0</v>
      </c>
      <c r="Q109" s="136">
        <v>0</v>
      </c>
      <c r="R109" s="136">
        <f>Q109*H109</f>
        <v>0</v>
      </c>
      <c r="S109" s="136">
        <v>0</v>
      </c>
      <c r="T109" s="137">
        <f>S109*H109</f>
        <v>0</v>
      </c>
      <c r="AR109" s="138" t="s">
        <v>138</v>
      </c>
      <c r="AT109" s="138" t="s">
        <v>133</v>
      </c>
      <c r="AU109" s="138" t="s">
        <v>82</v>
      </c>
      <c r="AY109" s="17" t="s">
        <v>131</v>
      </c>
      <c r="BE109" s="139">
        <f>IF(N109="základní",J109,0)</f>
        <v>0</v>
      </c>
      <c r="BF109" s="139">
        <f>IF(N109="snížená",J109,0)</f>
        <v>0</v>
      </c>
      <c r="BG109" s="139">
        <f>IF(N109="zákl. přenesená",J109,0)</f>
        <v>0</v>
      </c>
      <c r="BH109" s="139">
        <f>IF(N109="sníž. přenesená",J109,0)</f>
        <v>0</v>
      </c>
      <c r="BI109" s="139">
        <f>IF(N109="nulová",J109,0)</f>
        <v>0</v>
      </c>
      <c r="BJ109" s="17" t="s">
        <v>80</v>
      </c>
      <c r="BK109" s="139">
        <f>ROUND(I109*H109,2)</f>
        <v>0</v>
      </c>
      <c r="BL109" s="17" t="s">
        <v>138</v>
      </c>
      <c r="BM109" s="138" t="s">
        <v>1137</v>
      </c>
    </row>
    <row r="110" spans="2:65" s="1" customFormat="1" ht="10.15">
      <c r="B110" s="32"/>
      <c r="D110" s="140" t="s">
        <v>140</v>
      </c>
      <c r="F110" s="141" t="s">
        <v>248</v>
      </c>
      <c r="I110" s="142"/>
      <c r="L110" s="32"/>
      <c r="M110" s="143"/>
      <c r="T110" s="53"/>
      <c r="AT110" s="17" t="s">
        <v>140</v>
      </c>
      <c r="AU110" s="17" t="s">
        <v>82</v>
      </c>
    </row>
    <row r="111" spans="2:65" s="13" customFormat="1" ht="10.15">
      <c r="B111" s="151"/>
      <c r="D111" s="145" t="s">
        <v>142</v>
      </c>
      <c r="E111" s="152" t="s">
        <v>19</v>
      </c>
      <c r="F111" s="153" t="s">
        <v>1138</v>
      </c>
      <c r="H111" s="154">
        <v>517.44000000000005</v>
      </c>
      <c r="I111" s="155"/>
      <c r="L111" s="151"/>
      <c r="M111" s="156"/>
      <c r="T111" s="157"/>
      <c r="AT111" s="152" t="s">
        <v>142</v>
      </c>
      <c r="AU111" s="152" t="s">
        <v>82</v>
      </c>
      <c r="AV111" s="13" t="s">
        <v>82</v>
      </c>
      <c r="AW111" s="13" t="s">
        <v>33</v>
      </c>
      <c r="AX111" s="13" t="s">
        <v>80</v>
      </c>
      <c r="AY111" s="152" t="s">
        <v>131</v>
      </c>
    </row>
    <row r="112" spans="2:65" s="1" customFormat="1" ht="24.2" customHeight="1">
      <c r="B112" s="32"/>
      <c r="C112" s="127" t="s">
        <v>167</v>
      </c>
      <c r="D112" s="127" t="s">
        <v>133</v>
      </c>
      <c r="E112" s="128" t="s">
        <v>1139</v>
      </c>
      <c r="F112" s="129" t="s">
        <v>1140</v>
      </c>
      <c r="G112" s="130" t="s">
        <v>204</v>
      </c>
      <c r="H112" s="131">
        <v>34.496000000000002</v>
      </c>
      <c r="I112" s="132"/>
      <c r="J112" s="133">
        <f>ROUND(I112*H112,2)</f>
        <v>0</v>
      </c>
      <c r="K112" s="129" t="s">
        <v>137</v>
      </c>
      <c r="L112" s="32"/>
      <c r="M112" s="134" t="s">
        <v>19</v>
      </c>
      <c r="N112" s="135" t="s">
        <v>43</v>
      </c>
      <c r="P112" s="136">
        <f>O112*H112</f>
        <v>0</v>
      </c>
      <c r="Q112" s="136">
        <v>0</v>
      </c>
      <c r="R112" s="136">
        <f>Q112*H112</f>
        <v>0</v>
      </c>
      <c r="S112" s="136">
        <v>0</v>
      </c>
      <c r="T112" s="137">
        <f>S112*H112</f>
        <v>0</v>
      </c>
      <c r="AR112" s="138" t="s">
        <v>138</v>
      </c>
      <c r="AT112" s="138" t="s">
        <v>133</v>
      </c>
      <c r="AU112" s="138" t="s">
        <v>82</v>
      </c>
      <c r="AY112" s="17" t="s">
        <v>131</v>
      </c>
      <c r="BE112" s="139">
        <f>IF(N112="základní",J112,0)</f>
        <v>0</v>
      </c>
      <c r="BF112" s="139">
        <f>IF(N112="snížená",J112,0)</f>
        <v>0</v>
      </c>
      <c r="BG112" s="139">
        <f>IF(N112="zákl. přenesená",J112,0)</f>
        <v>0</v>
      </c>
      <c r="BH112" s="139">
        <f>IF(N112="sníž. přenesená",J112,0)</f>
        <v>0</v>
      </c>
      <c r="BI112" s="139">
        <f>IF(N112="nulová",J112,0)</f>
        <v>0</v>
      </c>
      <c r="BJ112" s="17" t="s">
        <v>80</v>
      </c>
      <c r="BK112" s="139">
        <f>ROUND(I112*H112,2)</f>
        <v>0</v>
      </c>
      <c r="BL112" s="17" t="s">
        <v>138</v>
      </c>
      <c r="BM112" s="138" t="s">
        <v>1141</v>
      </c>
    </row>
    <row r="113" spans="2:65" s="1" customFormat="1" ht="10.15">
      <c r="B113" s="32"/>
      <c r="D113" s="140" t="s">
        <v>140</v>
      </c>
      <c r="F113" s="141" t="s">
        <v>1142</v>
      </c>
      <c r="I113" s="142"/>
      <c r="L113" s="32"/>
      <c r="M113" s="143"/>
      <c r="T113" s="53"/>
      <c r="AT113" s="17" t="s">
        <v>140</v>
      </c>
      <c r="AU113" s="17" t="s">
        <v>82</v>
      </c>
    </row>
    <row r="114" spans="2:65" s="1" customFormat="1" ht="24.2" customHeight="1">
      <c r="B114" s="32"/>
      <c r="C114" s="127" t="s">
        <v>174</v>
      </c>
      <c r="D114" s="127" t="s">
        <v>133</v>
      </c>
      <c r="E114" s="128" t="s">
        <v>265</v>
      </c>
      <c r="F114" s="129" t="s">
        <v>266</v>
      </c>
      <c r="G114" s="130" t="s">
        <v>267</v>
      </c>
      <c r="H114" s="131">
        <v>62.093000000000004</v>
      </c>
      <c r="I114" s="132"/>
      <c r="J114" s="133">
        <f>ROUND(I114*H114,2)</f>
        <v>0</v>
      </c>
      <c r="K114" s="129" t="s">
        <v>137</v>
      </c>
      <c r="L114" s="32"/>
      <c r="M114" s="134" t="s">
        <v>19</v>
      </c>
      <c r="N114" s="135" t="s">
        <v>43</v>
      </c>
      <c r="P114" s="136">
        <f>O114*H114</f>
        <v>0</v>
      </c>
      <c r="Q114" s="136">
        <v>0</v>
      </c>
      <c r="R114" s="136">
        <f>Q114*H114</f>
        <v>0</v>
      </c>
      <c r="S114" s="136">
        <v>0</v>
      </c>
      <c r="T114" s="137">
        <f>S114*H114</f>
        <v>0</v>
      </c>
      <c r="AR114" s="138" t="s">
        <v>138</v>
      </c>
      <c r="AT114" s="138" t="s">
        <v>133</v>
      </c>
      <c r="AU114" s="138" t="s">
        <v>82</v>
      </c>
      <c r="AY114" s="17" t="s">
        <v>131</v>
      </c>
      <c r="BE114" s="139">
        <f>IF(N114="základní",J114,0)</f>
        <v>0</v>
      </c>
      <c r="BF114" s="139">
        <f>IF(N114="snížená",J114,0)</f>
        <v>0</v>
      </c>
      <c r="BG114" s="139">
        <f>IF(N114="zákl. přenesená",J114,0)</f>
        <v>0</v>
      </c>
      <c r="BH114" s="139">
        <f>IF(N114="sníž. přenesená",J114,0)</f>
        <v>0</v>
      </c>
      <c r="BI114" s="139">
        <f>IF(N114="nulová",J114,0)</f>
        <v>0</v>
      </c>
      <c r="BJ114" s="17" t="s">
        <v>80</v>
      </c>
      <c r="BK114" s="139">
        <f>ROUND(I114*H114,2)</f>
        <v>0</v>
      </c>
      <c r="BL114" s="17" t="s">
        <v>138</v>
      </c>
      <c r="BM114" s="138" t="s">
        <v>1143</v>
      </c>
    </row>
    <row r="115" spans="2:65" s="1" customFormat="1" ht="10.15">
      <c r="B115" s="32"/>
      <c r="D115" s="140" t="s">
        <v>140</v>
      </c>
      <c r="F115" s="141" t="s">
        <v>269</v>
      </c>
      <c r="I115" s="142"/>
      <c r="L115" s="32"/>
      <c r="M115" s="143"/>
      <c r="T115" s="53"/>
      <c r="AT115" s="17" t="s">
        <v>140</v>
      </c>
      <c r="AU115" s="17" t="s">
        <v>82</v>
      </c>
    </row>
    <row r="116" spans="2:65" s="13" customFormat="1" ht="10.15">
      <c r="B116" s="151"/>
      <c r="D116" s="145" t="s">
        <v>142</v>
      </c>
      <c r="E116" s="152" t="s">
        <v>19</v>
      </c>
      <c r="F116" s="153" t="s">
        <v>1144</v>
      </c>
      <c r="H116" s="154">
        <v>62.093000000000004</v>
      </c>
      <c r="I116" s="155"/>
      <c r="L116" s="151"/>
      <c r="M116" s="156"/>
      <c r="T116" s="157"/>
      <c r="AT116" s="152" t="s">
        <v>142</v>
      </c>
      <c r="AU116" s="152" t="s">
        <v>82</v>
      </c>
      <c r="AV116" s="13" t="s">
        <v>82</v>
      </c>
      <c r="AW116" s="13" t="s">
        <v>33</v>
      </c>
      <c r="AX116" s="13" t="s">
        <v>80</v>
      </c>
      <c r="AY116" s="152" t="s">
        <v>131</v>
      </c>
    </row>
    <row r="117" spans="2:65" s="1" customFormat="1" ht="24.2" customHeight="1">
      <c r="B117" s="32"/>
      <c r="C117" s="127" t="s">
        <v>179</v>
      </c>
      <c r="D117" s="127" t="s">
        <v>133</v>
      </c>
      <c r="E117" s="128" t="s">
        <v>271</v>
      </c>
      <c r="F117" s="129" t="s">
        <v>272</v>
      </c>
      <c r="G117" s="130" t="s">
        <v>204</v>
      </c>
      <c r="H117" s="131">
        <v>34.496000000000002</v>
      </c>
      <c r="I117" s="132"/>
      <c r="J117" s="133">
        <f>ROUND(I117*H117,2)</f>
        <v>0</v>
      </c>
      <c r="K117" s="129" t="s">
        <v>137</v>
      </c>
      <c r="L117" s="32"/>
      <c r="M117" s="134" t="s">
        <v>19</v>
      </c>
      <c r="N117" s="135" t="s">
        <v>43</v>
      </c>
      <c r="P117" s="136">
        <f>O117*H117</f>
        <v>0</v>
      </c>
      <c r="Q117" s="136">
        <v>0</v>
      </c>
      <c r="R117" s="136">
        <f>Q117*H117</f>
        <v>0</v>
      </c>
      <c r="S117" s="136">
        <v>0</v>
      </c>
      <c r="T117" s="137">
        <f>S117*H117</f>
        <v>0</v>
      </c>
      <c r="AR117" s="138" t="s">
        <v>138</v>
      </c>
      <c r="AT117" s="138" t="s">
        <v>133</v>
      </c>
      <c r="AU117" s="138" t="s">
        <v>82</v>
      </c>
      <c r="AY117" s="17" t="s">
        <v>131</v>
      </c>
      <c r="BE117" s="139">
        <f>IF(N117="základní",J117,0)</f>
        <v>0</v>
      </c>
      <c r="BF117" s="139">
        <f>IF(N117="snížená",J117,0)</f>
        <v>0</v>
      </c>
      <c r="BG117" s="139">
        <f>IF(N117="zákl. přenesená",J117,0)</f>
        <v>0</v>
      </c>
      <c r="BH117" s="139">
        <f>IF(N117="sníž. přenesená",J117,0)</f>
        <v>0</v>
      </c>
      <c r="BI117" s="139">
        <f>IF(N117="nulová",J117,0)</f>
        <v>0</v>
      </c>
      <c r="BJ117" s="17" t="s">
        <v>80</v>
      </c>
      <c r="BK117" s="139">
        <f>ROUND(I117*H117,2)</f>
        <v>0</v>
      </c>
      <c r="BL117" s="17" t="s">
        <v>138</v>
      </c>
      <c r="BM117" s="138" t="s">
        <v>1145</v>
      </c>
    </row>
    <row r="118" spans="2:65" s="1" customFormat="1" ht="10.15">
      <c r="B118" s="32"/>
      <c r="D118" s="140" t="s">
        <v>140</v>
      </c>
      <c r="F118" s="141" t="s">
        <v>274</v>
      </c>
      <c r="I118" s="142"/>
      <c r="L118" s="32"/>
      <c r="M118" s="143"/>
      <c r="T118" s="53"/>
      <c r="AT118" s="17" t="s">
        <v>140</v>
      </c>
      <c r="AU118" s="17" t="s">
        <v>82</v>
      </c>
    </row>
    <row r="119" spans="2:65" s="13" customFormat="1" ht="10.15">
      <c r="B119" s="151"/>
      <c r="D119" s="145" t="s">
        <v>142</v>
      </c>
      <c r="E119" s="152" t="s">
        <v>19</v>
      </c>
      <c r="F119" s="153" t="s">
        <v>1146</v>
      </c>
      <c r="H119" s="154">
        <v>34.496000000000002</v>
      </c>
      <c r="I119" s="155"/>
      <c r="L119" s="151"/>
      <c r="M119" s="156"/>
      <c r="T119" s="157"/>
      <c r="AT119" s="152" t="s">
        <v>142</v>
      </c>
      <c r="AU119" s="152" t="s">
        <v>82</v>
      </c>
      <c r="AV119" s="13" t="s">
        <v>82</v>
      </c>
      <c r="AW119" s="13" t="s">
        <v>33</v>
      </c>
      <c r="AX119" s="13" t="s">
        <v>80</v>
      </c>
      <c r="AY119" s="152" t="s">
        <v>131</v>
      </c>
    </row>
    <row r="120" spans="2:65" s="1" customFormat="1" ht="24.2" customHeight="1">
      <c r="B120" s="32"/>
      <c r="C120" s="127" t="s">
        <v>184</v>
      </c>
      <c r="D120" s="127" t="s">
        <v>133</v>
      </c>
      <c r="E120" s="128" t="s">
        <v>1147</v>
      </c>
      <c r="F120" s="129" t="s">
        <v>1148</v>
      </c>
      <c r="G120" s="130" t="s">
        <v>204</v>
      </c>
      <c r="H120" s="131">
        <v>59.2</v>
      </c>
      <c r="I120" s="132"/>
      <c r="J120" s="133">
        <f>ROUND(I120*H120,2)</f>
        <v>0</v>
      </c>
      <c r="K120" s="129" t="s">
        <v>137</v>
      </c>
      <c r="L120" s="32"/>
      <c r="M120" s="134" t="s">
        <v>19</v>
      </c>
      <c r="N120" s="135" t="s">
        <v>43</v>
      </c>
      <c r="P120" s="136">
        <f>O120*H120</f>
        <v>0</v>
      </c>
      <c r="Q120" s="136">
        <v>0</v>
      </c>
      <c r="R120" s="136">
        <f>Q120*H120</f>
        <v>0</v>
      </c>
      <c r="S120" s="136">
        <v>0</v>
      </c>
      <c r="T120" s="137">
        <f>S120*H120</f>
        <v>0</v>
      </c>
      <c r="AR120" s="138" t="s">
        <v>138</v>
      </c>
      <c r="AT120" s="138" t="s">
        <v>133</v>
      </c>
      <c r="AU120" s="138" t="s">
        <v>82</v>
      </c>
      <c r="AY120" s="17" t="s">
        <v>131</v>
      </c>
      <c r="BE120" s="139">
        <f>IF(N120="základní",J120,0)</f>
        <v>0</v>
      </c>
      <c r="BF120" s="139">
        <f>IF(N120="snížená",J120,0)</f>
        <v>0</v>
      </c>
      <c r="BG120" s="139">
        <f>IF(N120="zákl. přenesená",J120,0)</f>
        <v>0</v>
      </c>
      <c r="BH120" s="139">
        <f>IF(N120="sníž. přenesená",J120,0)</f>
        <v>0</v>
      </c>
      <c r="BI120" s="139">
        <f>IF(N120="nulová",J120,0)</f>
        <v>0</v>
      </c>
      <c r="BJ120" s="17" t="s">
        <v>80</v>
      </c>
      <c r="BK120" s="139">
        <f>ROUND(I120*H120,2)</f>
        <v>0</v>
      </c>
      <c r="BL120" s="17" t="s">
        <v>138</v>
      </c>
      <c r="BM120" s="138" t="s">
        <v>1149</v>
      </c>
    </row>
    <row r="121" spans="2:65" s="1" customFormat="1" ht="10.15">
      <c r="B121" s="32"/>
      <c r="D121" s="140" t="s">
        <v>140</v>
      </c>
      <c r="F121" s="141" t="s">
        <v>1150</v>
      </c>
      <c r="I121" s="142"/>
      <c r="L121" s="32"/>
      <c r="M121" s="143"/>
      <c r="T121" s="53"/>
      <c r="AT121" s="17" t="s">
        <v>140</v>
      </c>
      <c r="AU121" s="17" t="s">
        <v>82</v>
      </c>
    </row>
    <row r="122" spans="2:65" s="13" customFormat="1" ht="10.15">
      <c r="B122" s="151"/>
      <c r="D122" s="145" t="s">
        <v>142</v>
      </c>
      <c r="E122" s="152" t="s">
        <v>19</v>
      </c>
      <c r="F122" s="153" t="s">
        <v>1151</v>
      </c>
      <c r="H122" s="154">
        <v>88.8</v>
      </c>
      <c r="I122" s="155"/>
      <c r="L122" s="151"/>
      <c r="M122" s="156"/>
      <c r="T122" s="157"/>
      <c r="AT122" s="152" t="s">
        <v>142</v>
      </c>
      <c r="AU122" s="152" t="s">
        <v>82</v>
      </c>
      <c r="AV122" s="13" t="s">
        <v>82</v>
      </c>
      <c r="AW122" s="13" t="s">
        <v>33</v>
      </c>
      <c r="AX122" s="13" t="s">
        <v>72</v>
      </c>
      <c r="AY122" s="152" t="s">
        <v>131</v>
      </c>
    </row>
    <row r="123" spans="2:65" s="13" customFormat="1" ht="10.15">
      <c r="B123" s="151"/>
      <c r="D123" s="145" t="s">
        <v>142</v>
      </c>
      <c r="E123" s="152" t="s">
        <v>19</v>
      </c>
      <c r="F123" s="153" t="s">
        <v>1152</v>
      </c>
      <c r="H123" s="154">
        <v>-29.6</v>
      </c>
      <c r="I123" s="155"/>
      <c r="L123" s="151"/>
      <c r="M123" s="156"/>
      <c r="T123" s="157"/>
      <c r="AT123" s="152" t="s">
        <v>142</v>
      </c>
      <c r="AU123" s="152" t="s">
        <v>82</v>
      </c>
      <c r="AV123" s="13" t="s">
        <v>82</v>
      </c>
      <c r="AW123" s="13" t="s">
        <v>33</v>
      </c>
      <c r="AX123" s="13" t="s">
        <v>72</v>
      </c>
      <c r="AY123" s="152" t="s">
        <v>131</v>
      </c>
    </row>
    <row r="124" spans="2:65" s="14" customFormat="1" ht="10.15">
      <c r="B124" s="158"/>
      <c r="D124" s="145" t="s">
        <v>142</v>
      </c>
      <c r="E124" s="159" t="s">
        <v>19</v>
      </c>
      <c r="F124" s="160" t="s">
        <v>211</v>
      </c>
      <c r="H124" s="161">
        <v>59.2</v>
      </c>
      <c r="I124" s="162"/>
      <c r="L124" s="158"/>
      <c r="M124" s="163"/>
      <c r="T124" s="164"/>
      <c r="AT124" s="159" t="s">
        <v>142</v>
      </c>
      <c r="AU124" s="159" t="s">
        <v>82</v>
      </c>
      <c r="AV124" s="14" t="s">
        <v>138</v>
      </c>
      <c r="AW124" s="14" t="s">
        <v>33</v>
      </c>
      <c r="AX124" s="14" t="s">
        <v>80</v>
      </c>
      <c r="AY124" s="159" t="s">
        <v>131</v>
      </c>
    </row>
    <row r="125" spans="2:65" s="1" customFormat="1" ht="37.799999999999997" customHeight="1">
      <c r="B125" s="32"/>
      <c r="C125" s="127" t="s">
        <v>191</v>
      </c>
      <c r="D125" s="127" t="s">
        <v>133</v>
      </c>
      <c r="E125" s="128" t="s">
        <v>1153</v>
      </c>
      <c r="F125" s="129" t="s">
        <v>1154</v>
      </c>
      <c r="G125" s="130" t="s">
        <v>204</v>
      </c>
      <c r="H125" s="131">
        <v>29.6</v>
      </c>
      <c r="I125" s="132"/>
      <c r="J125" s="133">
        <f>ROUND(I125*H125,2)</f>
        <v>0</v>
      </c>
      <c r="K125" s="129" t="s">
        <v>137</v>
      </c>
      <c r="L125" s="32"/>
      <c r="M125" s="134" t="s">
        <v>19</v>
      </c>
      <c r="N125" s="135" t="s">
        <v>43</v>
      </c>
      <c r="P125" s="136">
        <f>O125*H125</f>
        <v>0</v>
      </c>
      <c r="Q125" s="136">
        <v>0</v>
      </c>
      <c r="R125" s="136">
        <f>Q125*H125</f>
        <v>0</v>
      </c>
      <c r="S125" s="136">
        <v>0</v>
      </c>
      <c r="T125" s="137">
        <f>S125*H125</f>
        <v>0</v>
      </c>
      <c r="AR125" s="138" t="s">
        <v>138</v>
      </c>
      <c r="AT125" s="138" t="s">
        <v>133</v>
      </c>
      <c r="AU125" s="138" t="s">
        <v>82</v>
      </c>
      <c r="AY125" s="17" t="s">
        <v>131</v>
      </c>
      <c r="BE125" s="139">
        <f>IF(N125="základní",J125,0)</f>
        <v>0</v>
      </c>
      <c r="BF125" s="139">
        <f>IF(N125="snížená",J125,0)</f>
        <v>0</v>
      </c>
      <c r="BG125" s="139">
        <f>IF(N125="zákl. přenesená",J125,0)</f>
        <v>0</v>
      </c>
      <c r="BH125" s="139">
        <f>IF(N125="sníž. přenesená",J125,0)</f>
        <v>0</v>
      </c>
      <c r="BI125" s="139">
        <f>IF(N125="nulová",J125,0)</f>
        <v>0</v>
      </c>
      <c r="BJ125" s="17" t="s">
        <v>80</v>
      </c>
      <c r="BK125" s="139">
        <f>ROUND(I125*H125,2)</f>
        <v>0</v>
      </c>
      <c r="BL125" s="17" t="s">
        <v>138</v>
      </c>
      <c r="BM125" s="138" t="s">
        <v>1155</v>
      </c>
    </row>
    <row r="126" spans="2:65" s="1" customFormat="1" ht="10.15">
      <c r="B126" s="32"/>
      <c r="D126" s="140" t="s">
        <v>140</v>
      </c>
      <c r="F126" s="141" t="s">
        <v>1156</v>
      </c>
      <c r="I126" s="142"/>
      <c r="L126" s="32"/>
      <c r="M126" s="143"/>
      <c r="T126" s="53"/>
      <c r="AT126" s="17" t="s">
        <v>140</v>
      </c>
      <c r="AU126" s="17" t="s">
        <v>82</v>
      </c>
    </row>
    <row r="127" spans="2:65" s="13" customFormat="1" ht="10.15">
      <c r="B127" s="151"/>
      <c r="D127" s="145" t="s">
        <v>142</v>
      </c>
      <c r="E127" s="152" t="s">
        <v>19</v>
      </c>
      <c r="F127" s="153" t="s">
        <v>1157</v>
      </c>
      <c r="H127" s="154">
        <v>29.6</v>
      </c>
      <c r="I127" s="155"/>
      <c r="L127" s="151"/>
      <c r="M127" s="156"/>
      <c r="T127" s="157"/>
      <c r="AT127" s="152" t="s">
        <v>142</v>
      </c>
      <c r="AU127" s="152" t="s">
        <v>82</v>
      </c>
      <c r="AV127" s="13" t="s">
        <v>82</v>
      </c>
      <c r="AW127" s="13" t="s">
        <v>33</v>
      </c>
      <c r="AX127" s="13" t="s">
        <v>80</v>
      </c>
      <c r="AY127" s="152" t="s">
        <v>131</v>
      </c>
    </row>
    <row r="128" spans="2:65" s="1" customFormat="1" ht="16.5" customHeight="1">
      <c r="B128" s="32"/>
      <c r="C128" s="165" t="s">
        <v>197</v>
      </c>
      <c r="D128" s="165" t="s">
        <v>284</v>
      </c>
      <c r="E128" s="166" t="s">
        <v>872</v>
      </c>
      <c r="F128" s="167" t="s">
        <v>873</v>
      </c>
      <c r="G128" s="168" t="s">
        <v>267</v>
      </c>
      <c r="H128" s="169">
        <v>59.2</v>
      </c>
      <c r="I128" s="170"/>
      <c r="J128" s="171">
        <f>ROUND(I128*H128,2)</f>
        <v>0</v>
      </c>
      <c r="K128" s="167" t="s">
        <v>137</v>
      </c>
      <c r="L128" s="172"/>
      <c r="M128" s="173" t="s">
        <v>19</v>
      </c>
      <c r="N128" s="174" t="s">
        <v>43</v>
      </c>
      <c r="P128" s="136">
        <f>O128*H128</f>
        <v>0</v>
      </c>
      <c r="Q128" s="136">
        <v>1</v>
      </c>
      <c r="R128" s="136">
        <f>Q128*H128</f>
        <v>59.2</v>
      </c>
      <c r="S128" s="136">
        <v>0</v>
      </c>
      <c r="T128" s="137">
        <f>S128*H128</f>
        <v>0</v>
      </c>
      <c r="AR128" s="138" t="s">
        <v>179</v>
      </c>
      <c r="AT128" s="138" t="s">
        <v>284</v>
      </c>
      <c r="AU128" s="138" t="s">
        <v>82</v>
      </c>
      <c r="AY128" s="17" t="s">
        <v>131</v>
      </c>
      <c r="BE128" s="139">
        <f>IF(N128="základní",J128,0)</f>
        <v>0</v>
      </c>
      <c r="BF128" s="139">
        <f>IF(N128="snížená",J128,0)</f>
        <v>0</v>
      </c>
      <c r="BG128" s="139">
        <f>IF(N128="zákl. přenesená",J128,0)</f>
        <v>0</v>
      </c>
      <c r="BH128" s="139">
        <f>IF(N128="sníž. přenesená",J128,0)</f>
        <v>0</v>
      </c>
      <c r="BI128" s="139">
        <f>IF(N128="nulová",J128,0)</f>
        <v>0</v>
      </c>
      <c r="BJ128" s="17" t="s">
        <v>80</v>
      </c>
      <c r="BK128" s="139">
        <f>ROUND(I128*H128,2)</f>
        <v>0</v>
      </c>
      <c r="BL128" s="17" t="s">
        <v>138</v>
      </c>
      <c r="BM128" s="138" t="s">
        <v>1158</v>
      </c>
    </row>
    <row r="129" spans="2:65" s="13" customFormat="1" ht="10.15">
      <c r="B129" s="151"/>
      <c r="D129" s="145" t="s">
        <v>142</v>
      </c>
      <c r="F129" s="153" t="s">
        <v>1159</v>
      </c>
      <c r="H129" s="154">
        <v>59.2</v>
      </c>
      <c r="I129" s="155"/>
      <c r="L129" s="151"/>
      <c r="M129" s="156"/>
      <c r="T129" s="157"/>
      <c r="AT129" s="152" t="s">
        <v>142</v>
      </c>
      <c r="AU129" s="152" t="s">
        <v>82</v>
      </c>
      <c r="AV129" s="13" t="s">
        <v>82</v>
      </c>
      <c r="AW129" s="13" t="s">
        <v>4</v>
      </c>
      <c r="AX129" s="13" t="s">
        <v>80</v>
      </c>
      <c r="AY129" s="152" t="s">
        <v>131</v>
      </c>
    </row>
    <row r="130" spans="2:65" s="11" customFormat="1" ht="22.8" customHeight="1">
      <c r="B130" s="115"/>
      <c r="D130" s="116" t="s">
        <v>71</v>
      </c>
      <c r="E130" s="125" t="s">
        <v>726</v>
      </c>
      <c r="F130" s="125" t="s">
        <v>727</v>
      </c>
      <c r="I130" s="118"/>
      <c r="J130" s="126">
        <f>BK130</f>
        <v>0</v>
      </c>
      <c r="L130" s="115"/>
      <c r="M130" s="120"/>
      <c r="P130" s="121">
        <f>SUM(P131:P132)</f>
        <v>0</v>
      </c>
      <c r="R130" s="121">
        <f>SUM(R131:R132)</f>
        <v>0</v>
      </c>
      <c r="T130" s="122">
        <f>SUM(T131:T132)</f>
        <v>0</v>
      </c>
      <c r="AR130" s="116" t="s">
        <v>80</v>
      </c>
      <c r="AT130" s="123" t="s">
        <v>71</v>
      </c>
      <c r="AU130" s="123" t="s">
        <v>80</v>
      </c>
      <c r="AY130" s="116" t="s">
        <v>131</v>
      </c>
      <c r="BK130" s="124">
        <f>SUM(BK131:BK132)</f>
        <v>0</v>
      </c>
    </row>
    <row r="131" spans="2:65" s="1" customFormat="1" ht="24.2" customHeight="1">
      <c r="B131" s="32"/>
      <c r="C131" s="127" t="s">
        <v>8</v>
      </c>
      <c r="D131" s="127" t="s">
        <v>133</v>
      </c>
      <c r="E131" s="128" t="s">
        <v>729</v>
      </c>
      <c r="F131" s="129" t="s">
        <v>730</v>
      </c>
      <c r="G131" s="130" t="s">
        <v>267</v>
      </c>
      <c r="H131" s="131">
        <v>59.2</v>
      </c>
      <c r="I131" s="132"/>
      <c r="J131" s="133">
        <f>ROUND(I131*H131,2)</f>
        <v>0</v>
      </c>
      <c r="K131" s="129" t="s">
        <v>137</v>
      </c>
      <c r="L131" s="32"/>
      <c r="M131" s="134" t="s">
        <v>19</v>
      </c>
      <c r="N131" s="135" t="s">
        <v>43</v>
      </c>
      <c r="P131" s="136">
        <f>O131*H131</f>
        <v>0</v>
      </c>
      <c r="Q131" s="136">
        <v>0</v>
      </c>
      <c r="R131" s="136">
        <f>Q131*H131</f>
        <v>0</v>
      </c>
      <c r="S131" s="136">
        <v>0</v>
      </c>
      <c r="T131" s="137">
        <f>S131*H131</f>
        <v>0</v>
      </c>
      <c r="AR131" s="138" t="s">
        <v>138</v>
      </c>
      <c r="AT131" s="138" t="s">
        <v>133</v>
      </c>
      <c r="AU131" s="138" t="s">
        <v>82</v>
      </c>
      <c r="AY131" s="17" t="s">
        <v>131</v>
      </c>
      <c r="BE131" s="139">
        <f>IF(N131="základní",J131,0)</f>
        <v>0</v>
      </c>
      <c r="BF131" s="139">
        <f>IF(N131="snížená",J131,0)</f>
        <v>0</v>
      </c>
      <c r="BG131" s="139">
        <f>IF(N131="zákl. přenesená",J131,0)</f>
        <v>0</v>
      </c>
      <c r="BH131" s="139">
        <f>IF(N131="sníž. přenesená",J131,0)</f>
        <v>0</v>
      </c>
      <c r="BI131" s="139">
        <f>IF(N131="nulová",J131,0)</f>
        <v>0</v>
      </c>
      <c r="BJ131" s="17" t="s">
        <v>80</v>
      </c>
      <c r="BK131" s="139">
        <f>ROUND(I131*H131,2)</f>
        <v>0</v>
      </c>
      <c r="BL131" s="17" t="s">
        <v>138</v>
      </c>
      <c r="BM131" s="138" t="s">
        <v>1160</v>
      </c>
    </row>
    <row r="132" spans="2:65" s="1" customFormat="1" ht="10.15">
      <c r="B132" s="32"/>
      <c r="D132" s="140" t="s">
        <v>140</v>
      </c>
      <c r="F132" s="141" t="s">
        <v>732</v>
      </c>
      <c r="I132" s="142"/>
      <c r="L132" s="32"/>
      <c r="M132" s="143"/>
      <c r="T132" s="53"/>
      <c r="AT132" s="17" t="s">
        <v>140</v>
      </c>
      <c r="AU132" s="17" t="s">
        <v>82</v>
      </c>
    </row>
    <row r="133" spans="2:65" s="11" customFormat="1" ht="25.9" customHeight="1">
      <c r="B133" s="115"/>
      <c r="D133" s="116" t="s">
        <v>71</v>
      </c>
      <c r="E133" s="117" t="s">
        <v>733</v>
      </c>
      <c r="F133" s="117" t="s">
        <v>734</v>
      </c>
      <c r="I133" s="118"/>
      <c r="J133" s="119">
        <f>BK133</f>
        <v>0</v>
      </c>
      <c r="L133" s="115"/>
      <c r="M133" s="120"/>
      <c r="P133" s="121">
        <f>P134</f>
        <v>0</v>
      </c>
      <c r="R133" s="121">
        <f>R134</f>
        <v>0</v>
      </c>
      <c r="T133" s="122">
        <f>T134</f>
        <v>0</v>
      </c>
      <c r="AR133" s="116" t="s">
        <v>82</v>
      </c>
      <c r="AT133" s="123" t="s">
        <v>71</v>
      </c>
      <c r="AU133" s="123" t="s">
        <v>72</v>
      </c>
      <c r="AY133" s="116" t="s">
        <v>131</v>
      </c>
      <c r="BK133" s="124">
        <f>BK134</f>
        <v>0</v>
      </c>
    </row>
    <row r="134" spans="2:65" s="11" customFormat="1" ht="22.8" customHeight="1">
      <c r="B134" s="115"/>
      <c r="D134" s="116" t="s">
        <v>71</v>
      </c>
      <c r="E134" s="125" t="s">
        <v>1161</v>
      </c>
      <c r="F134" s="125" t="s">
        <v>1162</v>
      </c>
      <c r="I134" s="118"/>
      <c r="J134" s="126">
        <f>BK134</f>
        <v>0</v>
      </c>
      <c r="L134" s="115"/>
      <c r="M134" s="120"/>
      <c r="P134" s="121">
        <f>SUM(P135:P140)</f>
        <v>0</v>
      </c>
      <c r="R134" s="121">
        <f>SUM(R135:R140)</f>
        <v>0</v>
      </c>
      <c r="T134" s="122">
        <f>SUM(T135:T140)</f>
        <v>0</v>
      </c>
      <c r="AR134" s="116" t="s">
        <v>82</v>
      </c>
      <c r="AT134" s="123" t="s">
        <v>71</v>
      </c>
      <c r="AU134" s="123" t="s">
        <v>80</v>
      </c>
      <c r="AY134" s="116" t="s">
        <v>131</v>
      </c>
      <c r="BK134" s="124">
        <f>SUM(BK135:BK140)</f>
        <v>0</v>
      </c>
    </row>
    <row r="135" spans="2:65" s="1" customFormat="1" ht="24.2" customHeight="1">
      <c r="B135" s="32"/>
      <c r="C135" s="127" t="s">
        <v>212</v>
      </c>
      <c r="D135" s="127" t="s">
        <v>133</v>
      </c>
      <c r="E135" s="128" t="s">
        <v>1163</v>
      </c>
      <c r="F135" s="129" t="s">
        <v>1164</v>
      </c>
      <c r="G135" s="130" t="s">
        <v>343</v>
      </c>
      <c r="H135" s="131">
        <v>30</v>
      </c>
      <c r="I135" s="132"/>
      <c r="J135" s="133">
        <f>ROUND(I135*H135,2)</f>
        <v>0</v>
      </c>
      <c r="K135" s="129" t="s">
        <v>137</v>
      </c>
      <c r="L135" s="32"/>
      <c r="M135" s="134" t="s">
        <v>19</v>
      </c>
      <c r="N135" s="135" t="s">
        <v>43</v>
      </c>
      <c r="P135" s="136">
        <f>O135*H135</f>
        <v>0</v>
      </c>
      <c r="Q135" s="136">
        <v>0</v>
      </c>
      <c r="R135" s="136">
        <f>Q135*H135</f>
        <v>0</v>
      </c>
      <c r="S135" s="136">
        <v>0</v>
      </c>
      <c r="T135" s="137">
        <f>S135*H135</f>
        <v>0</v>
      </c>
      <c r="AR135" s="138" t="s">
        <v>233</v>
      </c>
      <c r="AT135" s="138" t="s">
        <v>133</v>
      </c>
      <c r="AU135" s="138" t="s">
        <v>82</v>
      </c>
      <c r="AY135" s="17" t="s">
        <v>131</v>
      </c>
      <c r="BE135" s="139">
        <f>IF(N135="základní",J135,0)</f>
        <v>0</v>
      </c>
      <c r="BF135" s="139">
        <f>IF(N135="snížená",J135,0)</f>
        <v>0</v>
      </c>
      <c r="BG135" s="139">
        <f>IF(N135="zákl. přenesená",J135,0)</f>
        <v>0</v>
      </c>
      <c r="BH135" s="139">
        <f>IF(N135="sníž. přenesená",J135,0)</f>
        <v>0</v>
      </c>
      <c r="BI135" s="139">
        <f>IF(N135="nulová",J135,0)</f>
        <v>0</v>
      </c>
      <c r="BJ135" s="17" t="s">
        <v>80</v>
      </c>
      <c r="BK135" s="139">
        <f>ROUND(I135*H135,2)</f>
        <v>0</v>
      </c>
      <c r="BL135" s="17" t="s">
        <v>233</v>
      </c>
      <c r="BM135" s="138" t="s">
        <v>1165</v>
      </c>
    </row>
    <row r="136" spans="2:65" s="1" customFormat="1" ht="10.15">
      <c r="B136" s="32"/>
      <c r="D136" s="140" t="s">
        <v>140</v>
      </c>
      <c r="F136" s="141" t="s">
        <v>1166</v>
      </c>
      <c r="I136" s="142"/>
      <c r="L136" s="32"/>
      <c r="M136" s="143"/>
      <c r="T136" s="53"/>
      <c r="AT136" s="17" t="s">
        <v>140</v>
      </c>
      <c r="AU136" s="17" t="s">
        <v>82</v>
      </c>
    </row>
    <row r="137" spans="2:65" s="1" customFormat="1" ht="24.2" customHeight="1">
      <c r="B137" s="32"/>
      <c r="C137" s="127" t="s">
        <v>219</v>
      </c>
      <c r="D137" s="127" t="s">
        <v>133</v>
      </c>
      <c r="E137" s="128" t="s">
        <v>1167</v>
      </c>
      <c r="F137" s="129" t="s">
        <v>1168</v>
      </c>
      <c r="G137" s="130" t="s">
        <v>343</v>
      </c>
      <c r="H137" s="131">
        <v>136</v>
      </c>
      <c r="I137" s="132"/>
      <c r="J137" s="133">
        <f>ROUND(I137*H137,2)</f>
        <v>0</v>
      </c>
      <c r="K137" s="129" t="s">
        <v>137</v>
      </c>
      <c r="L137" s="32"/>
      <c r="M137" s="134" t="s">
        <v>19</v>
      </c>
      <c r="N137" s="135" t="s">
        <v>43</v>
      </c>
      <c r="P137" s="136">
        <f>O137*H137</f>
        <v>0</v>
      </c>
      <c r="Q137" s="136">
        <v>0</v>
      </c>
      <c r="R137" s="136">
        <f>Q137*H137</f>
        <v>0</v>
      </c>
      <c r="S137" s="136">
        <v>0</v>
      </c>
      <c r="T137" s="137">
        <f>S137*H137</f>
        <v>0</v>
      </c>
      <c r="AR137" s="138" t="s">
        <v>233</v>
      </c>
      <c r="AT137" s="138" t="s">
        <v>133</v>
      </c>
      <c r="AU137" s="138" t="s">
        <v>82</v>
      </c>
      <c r="AY137" s="17" t="s">
        <v>131</v>
      </c>
      <c r="BE137" s="139">
        <f>IF(N137="základní",J137,0)</f>
        <v>0</v>
      </c>
      <c r="BF137" s="139">
        <f>IF(N137="snížená",J137,0)</f>
        <v>0</v>
      </c>
      <c r="BG137" s="139">
        <f>IF(N137="zákl. přenesená",J137,0)</f>
        <v>0</v>
      </c>
      <c r="BH137" s="139">
        <f>IF(N137="sníž. přenesená",J137,0)</f>
        <v>0</v>
      </c>
      <c r="BI137" s="139">
        <f>IF(N137="nulová",J137,0)</f>
        <v>0</v>
      </c>
      <c r="BJ137" s="17" t="s">
        <v>80</v>
      </c>
      <c r="BK137" s="139">
        <f>ROUND(I137*H137,2)</f>
        <v>0</v>
      </c>
      <c r="BL137" s="17" t="s">
        <v>233</v>
      </c>
      <c r="BM137" s="138" t="s">
        <v>1169</v>
      </c>
    </row>
    <row r="138" spans="2:65" s="1" customFormat="1" ht="10.15">
      <c r="B138" s="32"/>
      <c r="D138" s="140" t="s">
        <v>140</v>
      </c>
      <c r="F138" s="141" t="s">
        <v>1170</v>
      </c>
      <c r="I138" s="142"/>
      <c r="L138" s="32"/>
      <c r="M138" s="143"/>
      <c r="T138" s="53"/>
      <c r="AT138" s="17" t="s">
        <v>140</v>
      </c>
      <c r="AU138" s="17" t="s">
        <v>82</v>
      </c>
    </row>
    <row r="139" spans="2:65" s="1" customFormat="1" ht="24.2" customHeight="1">
      <c r="B139" s="32"/>
      <c r="C139" s="127" t="s">
        <v>226</v>
      </c>
      <c r="D139" s="127" t="s">
        <v>133</v>
      </c>
      <c r="E139" s="128" t="s">
        <v>1171</v>
      </c>
      <c r="F139" s="129" t="s">
        <v>1172</v>
      </c>
      <c r="G139" s="130" t="s">
        <v>267</v>
      </c>
      <c r="H139" s="131">
        <v>0.1</v>
      </c>
      <c r="I139" s="132"/>
      <c r="J139" s="133">
        <f>ROUND(I139*H139,2)</f>
        <v>0</v>
      </c>
      <c r="K139" s="129" t="s">
        <v>137</v>
      </c>
      <c r="L139" s="32"/>
      <c r="M139" s="134" t="s">
        <v>19</v>
      </c>
      <c r="N139" s="135" t="s">
        <v>43</v>
      </c>
      <c r="P139" s="136">
        <f>O139*H139</f>
        <v>0</v>
      </c>
      <c r="Q139" s="136">
        <v>0</v>
      </c>
      <c r="R139" s="136">
        <f>Q139*H139</f>
        <v>0</v>
      </c>
      <c r="S139" s="136">
        <v>0</v>
      </c>
      <c r="T139" s="137">
        <f>S139*H139</f>
        <v>0</v>
      </c>
      <c r="AR139" s="138" t="s">
        <v>233</v>
      </c>
      <c r="AT139" s="138" t="s">
        <v>133</v>
      </c>
      <c r="AU139" s="138" t="s">
        <v>82</v>
      </c>
      <c r="AY139" s="17" t="s">
        <v>131</v>
      </c>
      <c r="BE139" s="139">
        <f>IF(N139="základní",J139,0)</f>
        <v>0</v>
      </c>
      <c r="BF139" s="139">
        <f>IF(N139="snížená",J139,0)</f>
        <v>0</v>
      </c>
      <c r="BG139" s="139">
        <f>IF(N139="zákl. přenesená",J139,0)</f>
        <v>0</v>
      </c>
      <c r="BH139" s="139">
        <f>IF(N139="sníž. přenesená",J139,0)</f>
        <v>0</v>
      </c>
      <c r="BI139" s="139">
        <f>IF(N139="nulová",J139,0)</f>
        <v>0</v>
      </c>
      <c r="BJ139" s="17" t="s">
        <v>80</v>
      </c>
      <c r="BK139" s="139">
        <f>ROUND(I139*H139,2)</f>
        <v>0</v>
      </c>
      <c r="BL139" s="17" t="s">
        <v>233</v>
      </c>
      <c r="BM139" s="138" t="s">
        <v>1173</v>
      </c>
    </row>
    <row r="140" spans="2:65" s="1" customFormat="1" ht="10.15">
      <c r="B140" s="32"/>
      <c r="D140" s="140" t="s">
        <v>140</v>
      </c>
      <c r="F140" s="141" t="s">
        <v>1174</v>
      </c>
      <c r="I140" s="142"/>
      <c r="L140" s="32"/>
      <c r="M140" s="143"/>
      <c r="T140" s="53"/>
      <c r="AT140" s="17" t="s">
        <v>140</v>
      </c>
      <c r="AU140" s="17" t="s">
        <v>82</v>
      </c>
    </row>
    <row r="141" spans="2:65" s="11" customFormat="1" ht="25.9" customHeight="1">
      <c r="B141" s="115"/>
      <c r="D141" s="116" t="s">
        <v>71</v>
      </c>
      <c r="E141" s="117" t="s">
        <v>284</v>
      </c>
      <c r="F141" s="117" t="s">
        <v>1175</v>
      </c>
      <c r="I141" s="118"/>
      <c r="J141" s="119">
        <f>BK141</f>
        <v>0</v>
      </c>
      <c r="L141" s="115"/>
      <c r="M141" s="120"/>
      <c r="P141" s="121">
        <f>P142+P180</f>
        <v>0</v>
      </c>
      <c r="R141" s="121">
        <f>R142+R180</f>
        <v>19.076990703983999</v>
      </c>
      <c r="T141" s="122">
        <f>T142+T180</f>
        <v>0</v>
      </c>
      <c r="AR141" s="116" t="s">
        <v>149</v>
      </c>
      <c r="AT141" s="123" t="s">
        <v>71</v>
      </c>
      <c r="AU141" s="123" t="s">
        <v>72</v>
      </c>
      <c r="AY141" s="116" t="s">
        <v>131</v>
      </c>
      <c r="BK141" s="124">
        <f>BK142+BK180</f>
        <v>0</v>
      </c>
    </row>
    <row r="142" spans="2:65" s="11" customFormat="1" ht="22.8" customHeight="1">
      <c r="B142" s="115"/>
      <c r="D142" s="116" t="s">
        <v>71</v>
      </c>
      <c r="E142" s="125" t="s">
        <v>1176</v>
      </c>
      <c r="F142" s="125" t="s">
        <v>1177</v>
      </c>
      <c r="I142" s="118"/>
      <c r="J142" s="126">
        <f>BK142</f>
        <v>0</v>
      </c>
      <c r="L142" s="115"/>
      <c r="M142" s="120"/>
      <c r="P142" s="121">
        <f>SUM(P143:P179)</f>
        <v>0</v>
      </c>
      <c r="R142" s="121">
        <f>SUM(R143:R179)</f>
        <v>0.55071000000000003</v>
      </c>
      <c r="T142" s="122">
        <f>SUM(T143:T179)</f>
        <v>0</v>
      </c>
      <c r="AR142" s="116" t="s">
        <v>149</v>
      </c>
      <c r="AT142" s="123" t="s">
        <v>71</v>
      </c>
      <c r="AU142" s="123" t="s">
        <v>80</v>
      </c>
      <c r="AY142" s="116" t="s">
        <v>131</v>
      </c>
      <c r="BK142" s="124">
        <f>SUM(BK143:BK179)</f>
        <v>0</v>
      </c>
    </row>
    <row r="143" spans="2:65" s="1" customFormat="1" ht="16.5" customHeight="1">
      <c r="B143" s="32"/>
      <c r="C143" s="127" t="s">
        <v>233</v>
      </c>
      <c r="D143" s="127" t="s">
        <v>133</v>
      </c>
      <c r="E143" s="128" t="s">
        <v>1178</v>
      </c>
      <c r="F143" s="129" t="s">
        <v>1179</v>
      </c>
      <c r="G143" s="130" t="s">
        <v>343</v>
      </c>
      <c r="H143" s="131">
        <v>17</v>
      </c>
      <c r="I143" s="132"/>
      <c r="J143" s="133">
        <f>ROUND(I143*H143,2)</f>
        <v>0</v>
      </c>
      <c r="K143" s="129" t="s">
        <v>137</v>
      </c>
      <c r="L143" s="32"/>
      <c r="M143" s="134" t="s">
        <v>19</v>
      </c>
      <c r="N143" s="135" t="s">
        <v>43</v>
      </c>
      <c r="P143" s="136">
        <f>O143*H143</f>
        <v>0</v>
      </c>
      <c r="Q143" s="136">
        <v>0</v>
      </c>
      <c r="R143" s="136">
        <f>Q143*H143</f>
        <v>0</v>
      </c>
      <c r="S143" s="136">
        <v>0</v>
      </c>
      <c r="T143" s="137">
        <f>S143*H143</f>
        <v>0</v>
      </c>
      <c r="AR143" s="138" t="s">
        <v>505</v>
      </c>
      <c r="AT143" s="138" t="s">
        <v>133</v>
      </c>
      <c r="AU143" s="138" t="s">
        <v>82</v>
      </c>
      <c r="AY143" s="17" t="s">
        <v>131</v>
      </c>
      <c r="BE143" s="139">
        <f>IF(N143="základní",J143,0)</f>
        <v>0</v>
      </c>
      <c r="BF143" s="139">
        <f>IF(N143="snížená",J143,0)</f>
        <v>0</v>
      </c>
      <c r="BG143" s="139">
        <f>IF(N143="zákl. přenesená",J143,0)</f>
        <v>0</v>
      </c>
      <c r="BH143" s="139">
        <f>IF(N143="sníž. přenesená",J143,0)</f>
        <v>0</v>
      </c>
      <c r="BI143" s="139">
        <f>IF(N143="nulová",J143,0)</f>
        <v>0</v>
      </c>
      <c r="BJ143" s="17" t="s">
        <v>80</v>
      </c>
      <c r="BK143" s="139">
        <f>ROUND(I143*H143,2)</f>
        <v>0</v>
      </c>
      <c r="BL143" s="17" t="s">
        <v>505</v>
      </c>
      <c r="BM143" s="138" t="s">
        <v>1180</v>
      </c>
    </row>
    <row r="144" spans="2:65" s="1" customFormat="1" ht="10.15">
      <c r="B144" s="32"/>
      <c r="D144" s="140" t="s">
        <v>140</v>
      </c>
      <c r="F144" s="141" t="s">
        <v>1181</v>
      </c>
      <c r="I144" s="142"/>
      <c r="L144" s="32"/>
      <c r="M144" s="143"/>
      <c r="T144" s="53"/>
      <c r="AT144" s="17" t="s">
        <v>140</v>
      </c>
      <c r="AU144" s="17" t="s">
        <v>82</v>
      </c>
    </row>
    <row r="145" spans="2:65" s="1" customFormat="1" ht="16.5" customHeight="1">
      <c r="B145" s="32"/>
      <c r="C145" s="165" t="s">
        <v>244</v>
      </c>
      <c r="D145" s="165" t="s">
        <v>284</v>
      </c>
      <c r="E145" s="166" t="s">
        <v>1182</v>
      </c>
      <c r="F145" s="167" t="s">
        <v>1183</v>
      </c>
      <c r="G145" s="168" t="s">
        <v>343</v>
      </c>
      <c r="H145" s="169">
        <v>11</v>
      </c>
      <c r="I145" s="170"/>
      <c r="J145" s="171">
        <f>ROUND(I145*H145,2)</f>
        <v>0</v>
      </c>
      <c r="K145" s="167" t="s">
        <v>19</v>
      </c>
      <c r="L145" s="172"/>
      <c r="M145" s="173" t="s">
        <v>19</v>
      </c>
      <c r="N145" s="174" t="s">
        <v>43</v>
      </c>
      <c r="P145" s="136">
        <f>O145*H145</f>
        <v>0</v>
      </c>
      <c r="Q145" s="136">
        <v>0</v>
      </c>
      <c r="R145" s="136">
        <f>Q145*H145</f>
        <v>0</v>
      </c>
      <c r="S145" s="136">
        <v>0</v>
      </c>
      <c r="T145" s="137">
        <f>S145*H145</f>
        <v>0</v>
      </c>
      <c r="AR145" s="138" t="s">
        <v>1184</v>
      </c>
      <c r="AT145" s="138" t="s">
        <v>284</v>
      </c>
      <c r="AU145" s="138" t="s">
        <v>82</v>
      </c>
      <c r="AY145" s="17" t="s">
        <v>131</v>
      </c>
      <c r="BE145" s="139">
        <f>IF(N145="základní",J145,0)</f>
        <v>0</v>
      </c>
      <c r="BF145" s="139">
        <f>IF(N145="snížená",J145,0)</f>
        <v>0</v>
      </c>
      <c r="BG145" s="139">
        <f>IF(N145="zákl. přenesená",J145,0)</f>
        <v>0</v>
      </c>
      <c r="BH145" s="139">
        <f>IF(N145="sníž. přenesená",J145,0)</f>
        <v>0</v>
      </c>
      <c r="BI145" s="139">
        <f>IF(N145="nulová",J145,0)</f>
        <v>0</v>
      </c>
      <c r="BJ145" s="17" t="s">
        <v>80</v>
      </c>
      <c r="BK145" s="139">
        <f>ROUND(I145*H145,2)</f>
        <v>0</v>
      </c>
      <c r="BL145" s="17" t="s">
        <v>505</v>
      </c>
      <c r="BM145" s="138" t="s">
        <v>1185</v>
      </c>
    </row>
    <row r="146" spans="2:65" s="1" customFormat="1" ht="16.5" customHeight="1">
      <c r="B146" s="32"/>
      <c r="C146" s="165" t="s">
        <v>250</v>
      </c>
      <c r="D146" s="165" t="s">
        <v>284</v>
      </c>
      <c r="E146" s="166" t="s">
        <v>1186</v>
      </c>
      <c r="F146" s="167" t="s">
        <v>1187</v>
      </c>
      <c r="G146" s="168" t="s">
        <v>343</v>
      </c>
      <c r="H146" s="169">
        <v>6</v>
      </c>
      <c r="I146" s="170"/>
      <c r="J146" s="171">
        <f>ROUND(I146*H146,2)</f>
        <v>0</v>
      </c>
      <c r="K146" s="167" t="s">
        <v>19</v>
      </c>
      <c r="L146" s="172"/>
      <c r="M146" s="173" t="s">
        <v>19</v>
      </c>
      <c r="N146" s="174" t="s">
        <v>43</v>
      </c>
      <c r="P146" s="136">
        <f>O146*H146</f>
        <v>0</v>
      </c>
      <c r="Q146" s="136">
        <v>0</v>
      </c>
      <c r="R146" s="136">
        <f>Q146*H146</f>
        <v>0</v>
      </c>
      <c r="S146" s="136">
        <v>0</v>
      </c>
      <c r="T146" s="137">
        <f>S146*H146</f>
        <v>0</v>
      </c>
      <c r="AR146" s="138" t="s">
        <v>1184</v>
      </c>
      <c r="AT146" s="138" t="s">
        <v>284</v>
      </c>
      <c r="AU146" s="138" t="s">
        <v>82</v>
      </c>
      <c r="AY146" s="17" t="s">
        <v>131</v>
      </c>
      <c r="BE146" s="139">
        <f>IF(N146="základní",J146,0)</f>
        <v>0</v>
      </c>
      <c r="BF146" s="139">
        <f>IF(N146="snížená",J146,0)</f>
        <v>0</v>
      </c>
      <c r="BG146" s="139">
        <f>IF(N146="zákl. přenesená",J146,0)</f>
        <v>0</v>
      </c>
      <c r="BH146" s="139">
        <f>IF(N146="sníž. přenesená",J146,0)</f>
        <v>0</v>
      </c>
      <c r="BI146" s="139">
        <f>IF(N146="nulová",J146,0)</f>
        <v>0</v>
      </c>
      <c r="BJ146" s="17" t="s">
        <v>80</v>
      </c>
      <c r="BK146" s="139">
        <f>ROUND(I146*H146,2)</f>
        <v>0</v>
      </c>
      <c r="BL146" s="17" t="s">
        <v>505</v>
      </c>
      <c r="BM146" s="138" t="s">
        <v>1188</v>
      </c>
    </row>
    <row r="147" spans="2:65" s="1" customFormat="1" ht="16.5" customHeight="1">
      <c r="B147" s="32"/>
      <c r="C147" s="127" t="s">
        <v>255</v>
      </c>
      <c r="D147" s="127" t="s">
        <v>133</v>
      </c>
      <c r="E147" s="128" t="s">
        <v>1189</v>
      </c>
      <c r="F147" s="129" t="s">
        <v>1190</v>
      </c>
      <c r="G147" s="130" t="s">
        <v>343</v>
      </c>
      <c r="H147" s="131">
        <v>17</v>
      </c>
      <c r="I147" s="132"/>
      <c r="J147" s="133">
        <f>ROUND(I147*H147,2)</f>
        <v>0</v>
      </c>
      <c r="K147" s="129" t="s">
        <v>137</v>
      </c>
      <c r="L147" s="32"/>
      <c r="M147" s="134" t="s">
        <v>19</v>
      </c>
      <c r="N147" s="135" t="s">
        <v>43</v>
      </c>
      <c r="P147" s="136">
        <f>O147*H147</f>
        <v>0</v>
      </c>
      <c r="Q147" s="136">
        <v>0</v>
      </c>
      <c r="R147" s="136">
        <f>Q147*H147</f>
        <v>0</v>
      </c>
      <c r="S147" s="136">
        <v>0</v>
      </c>
      <c r="T147" s="137">
        <f>S147*H147</f>
        <v>0</v>
      </c>
      <c r="AR147" s="138" t="s">
        <v>505</v>
      </c>
      <c r="AT147" s="138" t="s">
        <v>133</v>
      </c>
      <c r="AU147" s="138" t="s">
        <v>82</v>
      </c>
      <c r="AY147" s="17" t="s">
        <v>131</v>
      </c>
      <c r="BE147" s="139">
        <f>IF(N147="základní",J147,0)</f>
        <v>0</v>
      </c>
      <c r="BF147" s="139">
        <f>IF(N147="snížená",J147,0)</f>
        <v>0</v>
      </c>
      <c r="BG147" s="139">
        <f>IF(N147="zákl. přenesená",J147,0)</f>
        <v>0</v>
      </c>
      <c r="BH147" s="139">
        <f>IF(N147="sníž. přenesená",J147,0)</f>
        <v>0</v>
      </c>
      <c r="BI147" s="139">
        <f>IF(N147="nulová",J147,0)</f>
        <v>0</v>
      </c>
      <c r="BJ147" s="17" t="s">
        <v>80</v>
      </c>
      <c r="BK147" s="139">
        <f>ROUND(I147*H147,2)</f>
        <v>0</v>
      </c>
      <c r="BL147" s="17" t="s">
        <v>505</v>
      </c>
      <c r="BM147" s="138" t="s">
        <v>1191</v>
      </c>
    </row>
    <row r="148" spans="2:65" s="1" customFormat="1" ht="10.15">
      <c r="B148" s="32"/>
      <c r="D148" s="140" t="s">
        <v>140</v>
      </c>
      <c r="F148" s="141" t="s">
        <v>1192</v>
      </c>
      <c r="I148" s="142"/>
      <c r="L148" s="32"/>
      <c r="M148" s="143"/>
      <c r="T148" s="53"/>
      <c r="AT148" s="17" t="s">
        <v>140</v>
      </c>
      <c r="AU148" s="17" t="s">
        <v>82</v>
      </c>
    </row>
    <row r="149" spans="2:65" s="1" customFormat="1" ht="16.5" customHeight="1">
      <c r="B149" s="32"/>
      <c r="C149" s="165" t="s">
        <v>264</v>
      </c>
      <c r="D149" s="165" t="s">
        <v>284</v>
      </c>
      <c r="E149" s="166" t="s">
        <v>1193</v>
      </c>
      <c r="F149" s="167" t="s">
        <v>1194</v>
      </c>
      <c r="G149" s="168" t="s">
        <v>343</v>
      </c>
      <c r="H149" s="169">
        <v>17</v>
      </c>
      <c r="I149" s="170"/>
      <c r="J149" s="171">
        <f>ROUND(I149*H149,2)</f>
        <v>0</v>
      </c>
      <c r="K149" s="167" t="s">
        <v>19</v>
      </c>
      <c r="L149" s="172"/>
      <c r="M149" s="173" t="s">
        <v>19</v>
      </c>
      <c r="N149" s="174" t="s">
        <v>43</v>
      </c>
      <c r="P149" s="136">
        <f>O149*H149</f>
        <v>0</v>
      </c>
      <c r="Q149" s="136">
        <v>0</v>
      </c>
      <c r="R149" s="136">
        <f>Q149*H149</f>
        <v>0</v>
      </c>
      <c r="S149" s="136">
        <v>0</v>
      </c>
      <c r="T149" s="137">
        <f>S149*H149</f>
        <v>0</v>
      </c>
      <c r="AR149" s="138" t="s">
        <v>1184</v>
      </c>
      <c r="AT149" s="138" t="s">
        <v>284</v>
      </c>
      <c r="AU149" s="138" t="s">
        <v>82</v>
      </c>
      <c r="AY149" s="17" t="s">
        <v>131</v>
      </c>
      <c r="BE149" s="139">
        <f>IF(N149="základní",J149,0)</f>
        <v>0</v>
      </c>
      <c r="BF149" s="139">
        <f>IF(N149="snížená",J149,0)</f>
        <v>0</v>
      </c>
      <c r="BG149" s="139">
        <f>IF(N149="zákl. přenesená",J149,0)</f>
        <v>0</v>
      </c>
      <c r="BH149" s="139">
        <f>IF(N149="sníž. přenesená",J149,0)</f>
        <v>0</v>
      </c>
      <c r="BI149" s="139">
        <f>IF(N149="nulová",J149,0)</f>
        <v>0</v>
      </c>
      <c r="BJ149" s="17" t="s">
        <v>80</v>
      </c>
      <c r="BK149" s="139">
        <f>ROUND(I149*H149,2)</f>
        <v>0</v>
      </c>
      <c r="BL149" s="17" t="s">
        <v>505</v>
      </c>
      <c r="BM149" s="138" t="s">
        <v>1195</v>
      </c>
    </row>
    <row r="150" spans="2:65" s="1" customFormat="1" ht="16.5" customHeight="1">
      <c r="B150" s="32"/>
      <c r="C150" s="127" t="s">
        <v>7</v>
      </c>
      <c r="D150" s="127" t="s">
        <v>133</v>
      </c>
      <c r="E150" s="128" t="s">
        <v>1196</v>
      </c>
      <c r="F150" s="129" t="s">
        <v>1197</v>
      </c>
      <c r="G150" s="130" t="s">
        <v>343</v>
      </c>
      <c r="H150" s="131">
        <v>17</v>
      </c>
      <c r="I150" s="132"/>
      <c r="J150" s="133">
        <f>ROUND(I150*H150,2)</f>
        <v>0</v>
      </c>
      <c r="K150" s="129" t="s">
        <v>137</v>
      </c>
      <c r="L150" s="32"/>
      <c r="M150" s="134" t="s">
        <v>19</v>
      </c>
      <c r="N150" s="135" t="s">
        <v>43</v>
      </c>
      <c r="P150" s="136">
        <f>O150*H150</f>
        <v>0</v>
      </c>
      <c r="Q150" s="136">
        <v>0</v>
      </c>
      <c r="R150" s="136">
        <f>Q150*H150</f>
        <v>0</v>
      </c>
      <c r="S150" s="136">
        <v>0</v>
      </c>
      <c r="T150" s="137">
        <f>S150*H150</f>
        <v>0</v>
      </c>
      <c r="AR150" s="138" t="s">
        <v>505</v>
      </c>
      <c r="AT150" s="138" t="s">
        <v>133</v>
      </c>
      <c r="AU150" s="138" t="s">
        <v>82</v>
      </c>
      <c r="AY150" s="17" t="s">
        <v>131</v>
      </c>
      <c r="BE150" s="139">
        <f>IF(N150="základní",J150,0)</f>
        <v>0</v>
      </c>
      <c r="BF150" s="139">
        <f>IF(N150="snížená",J150,0)</f>
        <v>0</v>
      </c>
      <c r="BG150" s="139">
        <f>IF(N150="zákl. přenesená",J150,0)</f>
        <v>0</v>
      </c>
      <c r="BH150" s="139">
        <f>IF(N150="sníž. přenesená",J150,0)</f>
        <v>0</v>
      </c>
      <c r="BI150" s="139">
        <f>IF(N150="nulová",J150,0)</f>
        <v>0</v>
      </c>
      <c r="BJ150" s="17" t="s">
        <v>80</v>
      </c>
      <c r="BK150" s="139">
        <f>ROUND(I150*H150,2)</f>
        <v>0</v>
      </c>
      <c r="BL150" s="17" t="s">
        <v>505</v>
      </c>
      <c r="BM150" s="138" t="s">
        <v>1198</v>
      </c>
    </row>
    <row r="151" spans="2:65" s="1" customFormat="1" ht="10.15">
      <c r="B151" s="32"/>
      <c r="D151" s="140" t="s">
        <v>140</v>
      </c>
      <c r="F151" s="141" t="s">
        <v>1199</v>
      </c>
      <c r="I151" s="142"/>
      <c r="L151" s="32"/>
      <c r="M151" s="143"/>
      <c r="T151" s="53"/>
      <c r="AT151" s="17" t="s">
        <v>140</v>
      </c>
      <c r="AU151" s="17" t="s">
        <v>82</v>
      </c>
    </row>
    <row r="152" spans="2:65" s="1" customFormat="1" ht="16.5" customHeight="1">
      <c r="B152" s="32"/>
      <c r="C152" s="165" t="s">
        <v>276</v>
      </c>
      <c r="D152" s="165" t="s">
        <v>284</v>
      </c>
      <c r="E152" s="166" t="s">
        <v>1200</v>
      </c>
      <c r="F152" s="167" t="s">
        <v>1201</v>
      </c>
      <c r="G152" s="168" t="s">
        <v>343</v>
      </c>
      <c r="H152" s="169">
        <v>17</v>
      </c>
      <c r="I152" s="170"/>
      <c r="J152" s="171">
        <f>ROUND(I152*H152,2)</f>
        <v>0</v>
      </c>
      <c r="K152" s="167" t="s">
        <v>137</v>
      </c>
      <c r="L152" s="172"/>
      <c r="M152" s="173" t="s">
        <v>19</v>
      </c>
      <c r="N152" s="174" t="s">
        <v>43</v>
      </c>
      <c r="P152" s="136">
        <f>O152*H152</f>
        <v>0</v>
      </c>
      <c r="Q152" s="136">
        <v>1.0500000000000001E-2</v>
      </c>
      <c r="R152" s="136">
        <f>Q152*H152</f>
        <v>0.17850000000000002</v>
      </c>
      <c r="S152" s="136">
        <v>0</v>
      </c>
      <c r="T152" s="137">
        <f>S152*H152</f>
        <v>0</v>
      </c>
      <c r="AR152" s="138" t="s">
        <v>1202</v>
      </c>
      <c r="AT152" s="138" t="s">
        <v>284</v>
      </c>
      <c r="AU152" s="138" t="s">
        <v>82</v>
      </c>
      <c r="AY152" s="17" t="s">
        <v>131</v>
      </c>
      <c r="BE152" s="139">
        <f>IF(N152="základní",J152,0)</f>
        <v>0</v>
      </c>
      <c r="BF152" s="139">
        <f>IF(N152="snížená",J152,0)</f>
        <v>0</v>
      </c>
      <c r="BG152" s="139">
        <f>IF(N152="zákl. přenesená",J152,0)</f>
        <v>0</v>
      </c>
      <c r="BH152" s="139">
        <f>IF(N152="sníž. přenesená",J152,0)</f>
        <v>0</v>
      </c>
      <c r="BI152" s="139">
        <f>IF(N152="nulová",J152,0)</f>
        <v>0</v>
      </c>
      <c r="BJ152" s="17" t="s">
        <v>80</v>
      </c>
      <c r="BK152" s="139">
        <f>ROUND(I152*H152,2)</f>
        <v>0</v>
      </c>
      <c r="BL152" s="17" t="s">
        <v>1202</v>
      </c>
      <c r="BM152" s="138" t="s">
        <v>1203</v>
      </c>
    </row>
    <row r="153" spans="2:65" s="1" customFormat="1" ht="16.5" customHeight="1">
      <c r="B153" s="32"/>
      <c r="C153" s="127" t="s">
        <v>283</v>
      </c>
      <c r="D153" s="127" t="s">
        <v>133</v>
      </c>
      <c r="E153" s="128" t="s">
        <v>1204</v>
      </c>
      <c r="F153" s="129" t="s">
        <v>1205</v>
      </c>
      <c r="G153" s="130" t="s">
        <v>343</v>
      </c>
      <c r="H153" s="131">
        <v>17</v>
      </c>
      <c r="I153" s="132"/>
      <c r="J153" s="133">
        <f>ROUND(I153*H153,2)</f>
        <v>0</v>
      </c>
      <c r="K153" s="129" t="s">
        <v>137</v>
      </c>
      <c r="L153" s="32"/>
      <c r="M153" s="134" t="s">
        <v>19</v>
      </c>
      <c r="N153" s="135" t="s">
        <v>43</v>
      </c>
      <c r="P153" s="136">
        <f>O153*H153</f>
        <v>0</v>
      </c>
      <c r="Q153" s="136">
        <v>0</v>
      </c>
      <c r="R153" s="136">
        <f>Q153*H153</f>
        <v>0</v>
      </c>
      <c r="S153" s="136">
        <v>0</v>
      </c>
      <c r="T153" s="137">
        <f>S153*H153</f>
        <v>0</v>
      </c>
      <c r="AR153" s="138" t="s">
        <v>505</v>
      </c>
      <c r="AT153" s="138" t="s">
        <v>133</v>
      </c>
      <c r="AU153" s="138" t="s">
        <v>82</v>
      </c>
      <c r="AY153" s="17" t="s">
        <v>131</v>
      </c>
      <c r="BE153" s="139">
        <f>IF(N153="základní",J153,0)</f>
        <v>0</v>
      </c>
      <c r="BF153" s="139">
        <f>IF(N153="snížená",J153,0)</f>
        <v>0</v>
      </c>
      <c r="BG153" s="139">
        <f>IF(N153="zákl. přenesená",J153,0)</f>
        <v>0</v>
      </c>
      <c r="BH153" s="139">
        <f>IF(N153="sníž. přenesená",J153,0)</f>
        <v>0</v>
      </c>
      <c r="BI153" s="139">
        <f>IF(N153="nulová",J153,0)</f>
        <v>0</v>
      </c>
      <c r="BJ153" s="17" t="s">
        <v>80</v>
      </c>
      <c r="BK153" s="139">
        <f>ROUND(I153*H153,2)</f>
        <v>0</v>
      </c>
      <c r="BL153" s="17" t="s">
        <v>505</v>
      </c>
      <c r="BM153" s="138" t="s">
        <v>1206</v>
      </c>
    </row>
    <row r="154" spans="2:65" s="1" customFormat="1" ht="10.15">
      <c r="B154" s="32"/>
      <c r="D154" s="140" t="s">
        <v>140</v>
      </c>
      <c r="F154" s="141" t="s">
        <v>1207</v>
      </c>
      <c r="I154" s="142"/>
      <c r="L154" s="32"/>
      <c r="M154" s="143"/>
      <c r="T154" s="53"/>
      <c r="AT154" s="17" t="s">
        <v>140</v>
      </c>
      <c r="AU154" s="17" t="s">
        <v>82</v>
      </c>
    </row>
    <row r="155" spans="2:65" s="1" customFormat="1" ht="16.5" customHeight="1">
      <c r="B155" s="32"/>
      <c r="C155" s="165" t="s">
        <v>289</v>
      </c>
      <c r="D155" s="165" t="s">
        <v>284</v>
      </c>
      <c r="E155" s="166" t="s">
        <v>1208</v>
      </c>
      <c r="F155" s="167" t="s">
        <v>1209</v>
      </c>
      <c r="G155" s="168" t="s">
        <v>343</v>
      </c>
      <c r="H155" s="169">
        <v>17</v>
      </c>
      <c r="I155" s="170"/>
      <c r="J155" s="171">
        <f>ROUND(I155*H155,2)</f>
        <v>0</v>
      </c>
      <c r="K155" s="167" t="s">
        <v>19</v>
      </c>
      <c r="L155" s="172"/>
      <c r="M155" s="173" t="s">
        <v>19</v>
      </c>
      <c r="N155" s="174" t="s">
        <v>43</v>
      </c>
      <c r="P155" s="136">
        <f>O155*H155</f>
        <v>0</v>
      </c>
      <c r="Q155" s="136">
        <v>0</v>
      </c>
      <c r="R155" s="136">
        <f>Q155*H155</f>
        <v>0</v>
      </c>
      <c r="S155" s="136">
        <v>0</v>
      </c>
      <c r="T155" s="137">
        <f>S155*H155</f>
        <v>0</v>
      </c>
      <c r="AR155" s="138" t="s">
        <v>1184</v>
      </c>
      <c r="AT155" s="138" t="s">
        <v>284</v>
      </c>
      <c r="AU155" s="138" t="s">
        <v>82</v>
      </c>
      <c r="AY155" s="17" t="s">
        <v>131</v>
      </c>
      <c r="BE155" s="139">
        <f>IF(N155="základní",J155,0)</f>
        <v>0</v>
      </c>
      <c r="BF155" s="139">
        <f>IF(N155="snížená",J155,0)</f>
        <v>0</v>
      </c>
      <c r="BG155" s="139">
        <f>IF(N155="zákl. přenesená",J155,0)</f>
        <v>0</v>
      </c>
      <c r="BH155" s="139">
        <f>IF(N155="sníž. přenesená",J155,0)</f>
        <v>0</v>
      </c>
      <c r="BI155" s="139">
        <f>IF(N155="nulová",J155,0)</f>
        <v>0</v>
      </c>
      <c r="BJ155" s="17" t="s">
        <v>80</v>
      </c>
      <c r="BK155" s="139">
        <f>ROUND(I155*H155,2)</f>
        <v>0</v>
      </c>
      <c r="BL155" s="17" t="s">
        <v>505</v>
      </c>
      <c r="BM155" s="138" t="s">
        <v>1210</v>
      </c>
    </row>
    <row r="156" spans="2:65" s="1" customFormat="1" ht="24.2" customHeight="1">
      <c r="B156" s="32"/>
      <c r="C156" s="127" t="s">
        <v>295</v>
      </c>
      <c r="D156" s="127" t="s">
        <v>133</v>
      </c>
      <c r="E156" s="128" t="s">
        <v>1211</v>
      </c>
      <c r="F156" s="129" t="s">
        <v>1212</v>
      </c>
      <c r="G156" s="130" t="s">
        <v>187</v>
      </c>
      <c r="H156" s="131">
        <v>370</v>
      </c>
      <c r="I156" s="132"/>
      <c r="J156" s="133">
        <f>ROUND(I156*H156,2)</f>
        <v>0</v>
      </c>
      <c r="K156" s="129" t="s">
        <v>137</v>
      </c>
      <c r="L156" s="32"/>
      <c r="M156" s="134" t="s">
        <v>19</v>
      </c>
      <c r="N156" s="135" t="s">
        <v>43</v>
      </c>
      <c r="P156" s="136">
        <f>O156*H156</f>
        <v>0</v>
      </c>
      <c r="Q156" s="136">
        <v>0</v>
      </c>
      <c r="R156" s="136">
        <f>Q156*H156</f>
        <v>0</v>
      </c>
      <c r="S156" s="136">
        <v>0</v>
      </c>
      <c r="T156" s="137">
        <f>S156*H156</f>
        <v>0</v>
      </c>
      <c r="AR156" s="138" t="s">
        <v>505</v>
      </c>
      <c r="AT156" s="138" t="s">
        <v>133</v>
      </c>
      <c r="AU156" s="138" t="s">
        <v>82</v>
      </c>
      <c r="AY156" s="17" t="s">
        <v>131</v>
      </c>
      <c r="BE156" s="139">
        <f>IF(N156="základní",J156,0)</f>
        <v>0</v>
      </c>
      <c r="BF156" s="139">
        <f>IF(N156="snížená",J156,0)</f>
        <v>0</v>
      </c>
      <c r="BG156" s="139">
        <f>IF(N156="zákl. přenesená",J156,0)</f>
        <v>0</v>
      </c>
      <c r="BH156" s="139">
        <f>IF(N156="sníž. přenesená",J156,0)</f>
        <v>0</v>
      </c>
      <c r="BI156" s="139">
        <f>IF(N156="nulová",J156,0)</f>
        <v>0</v>
      </c>
      <c r="BJ156" s="17" t="s">
        <v>80</v>
      </c>
      <c r="BK156" s="139">
        <f>ROUND(I156*H156,2)</f>
        <v>0</v>
      </c>
      <c r="BL156" s="17" t="s">
        <v>505</v>
      </c>
      <c r="BM156" s="138" t="s">
        <v>1213</v>
      </c>
    </row>
    <row r="157" spans="2:65" s="1" customFormat="1" ht="10.15">
      <c r="B157" s="32"/>
      <c r="D157" s="140" t="s">
        <v>140</v>
      </c>
      <c r="F157" s="141" t="s">
        <v>1214</v>
      </c>
      <c r="I157" s="142"/>
      <c r="L157" s="32"/>
      <c r="M157" s="143"/>
      <c r="T157" s="53"/>
      <c r="AT157" s="17" t="s">
        <v>140</v>
      </c>
      <c r="AU157" s="17" t="s">
        <v>82</v>
      </c>
    </row>
    <row r="158" spans="2:65" s="1" customFormat="1" ht="16.5" customHeight="1">
      <c r="B158" s="32"/>
      <c r="C158" s="165" t="s">
        <v>301</v>
      </c>
      <c r="D158" s="165" t="s">
        <v>284</v>
      </c>
      <c r="E158" s="166" t="s">
        <v>1215</v>
      </c>
      <c r="F158" s="167" t="s">
        <v>1216</v>
      </c>
      <c r="G158" s="168" t="s">
        <v>298</v>
      </c>
      <c r="H158" s="169">
        <v>370</v>
      </c>
      <c r="I158" s="170"/>
      <c r="J158" s="171">
        <f>ROUND(I158*H158,2)</f>
        <v>0</v>
      </c>
      <c r="K158" s="167" t="s">
        <v>137</v>
      </c>
      <c r="L158" s="172"/>
      <c r="M158" s="173" t="s">
        <v>19</v>
      </c>
      <c r="N158" s="174" t="s">
        <v>43</v>
      </c>
      <c r="P158" s="136">
        <f>O158*H158</f>
        <v>0</v>
      </c>
      <c r="Q158" s="136">
        <v>1E-3</v>
      </c>
      <c r="R158" s="136">
        <f>Q158*H158</f>
        <v>0.37</v>
      </c>
      <c r="S158" s="136">
        <v>0</v>
      </c>
      <c r="T158" s="137">
        <f>S158*H158</f>
        <v>0</v>
      </c>
      <c r="AR158" s="138" t="s">
        <v>1202</v>
      </c>
      <c r="AT158" s="138" t="s">
        <v>284</v>
      </c>
      <c r="AU158" s="138" t="s">
        <v>82</v>
      </c>
      <c r="AY158" s="17" t="s">
        <v>131</v>
      </c>
      <c r="BE158" s="139">
        <f>IF(N158="základní",J158,0)</f>
        <v>0</v>
      </c>
      <c r="BF158" s="139">
        <f>IF(N158="snížená",J158,0)</f>
        <v>0</v>
      </c>
      <c r="BG158" s="139">
        <f>IF(N158="zákl. přenesená",J158,0)</f>
        <v>0</v>
      </c>
      <c r="BH158" s="139">
        <f>IF(N158="sníž. přenesená",J158,0)</f>
        <v>0</v>
      </c>
      <c r="BI158" s="139">
        <f>IF(N158="nulová",J158,0)</f>
        <v>0</v>
      </c>
      <c r="BJ158" s="17" t="s">
        <v>80</v>
      </c>
      <c r="BK158" s="139">
        <f>ROUND(I158*H158,2)</f>
        <v>0</v>
      </c>
      <c r="BL158" s="17" t="s">
        <v>1202</v>
      </c>
      <c r="BM158" s="138" t="s">
        <v>1217</v>
      </c>
    </row>
    <row r="159" spans="2:65" s="1" customFormat="1" ht="16.5" customHeight="1">
      <c r="B159" s="32"/>
      <c r="C159" s="165" t="s">
        <v>308</v>
      </c>
      <c r="D159" s="165" t="s">
        <v>284</v>
      </c>
      <c r="E159" s="166" t="s">
        <v>1218</v>
      </c>
      <c r="F159" s="167" t="s">
        <v>1219</v>
      </c>
      <c r="G159" s="168" t="s">
        <v>343</v>
      </c>
      <c r="H159" s="169">
        <v>17</v>
      </c>
      <c r="I159" s="170"/>
      <c r="J159" s="171">
        <f>ROUND(I159*H159,2)</f>
        <v>0</v>
      </c>
      <c r="K159" s="167" t="s">
        <v>137</v>
      </c>
      <c r="L159" s="172"/>
      <c r="M159" s="173" t="s">
        <v>19</v>
      </c>
      <c r="N159" s="174" t="s">
        <v>43</v>
      </c>
      <c r="P159" s="136">
        <f>O159*H159</f>
        <v>0</v>
      </c>
      <c r="Q159" s="136">
        <v>1.2999999999999999E-4</v>
      </c>
      <c r="R159" s="136">
        <f>Q159*H159</f>
        <v>2.2099999999999997E-3</v>
      </c>
      <c r="S159" s="136">
        <v>0</v>
      </c>
      <c r="T159" s="137">
        <f>S159*H159</f>
        <v>0</v>
      </c>
      <c r="AR159" s="138" t="s">
        <v>1202</v>
      </c>
      <c r="AT159" s="138" t="s">
        <v>284</v>
      </c>
      <c r="AU159" s="138" t="s">
        <v>82</v>
      </c>
      <c r="AY159" s="17" t="s">
        <v>131</v>
      </c>
      <c r="BE159" s="139">
        <f>IF(N159="základní",J159,0)</f>
        <v>0</v>
      </c>
      <c r="BF159" s="139">
        <f>IF(N159="snížená",J159,0)</f>
        <v>0</v>
      </c>
      <c r="BG159" s="139">
        <f>IF(N159="zákl. přenesená",J159,0)</f>
        <v>0</v>
      </c>
      <c r="BH159" s="139">
        <f>IF(N159="sníž. přenesená",J159,0)</f>
        <v>0</v>
      </c>
      <c r="BI159" s="139">
        <f>IF(N159="nulová",J159,0)</f>
        <v>0</v>
      </c>
      <c r="BJ159" s="17" t="s">
        <v>80</v>
      </c>
      <c r="BK159" s="139">
        <f>ROUND(I159*H159,2)</f>
        <v>0</v>
      </c>
      <c r="BL159" s="17" t="s">
        <v>1202</v>
      </c>
      <c r="BM159" s="138" t="s">
        <v>1220</v>
      </c>
    </row>
    <row r="160" spans="2:65" s="1" customFormat="1" ht="37.799999999999997" customHeight="1">
      <c r="B160" s="32"/>
      <c r="C160" s="127" t="s">
        <v>313</v>
      </c>
      <c r="D160" s="127" t="s">
        <v>133</v>
      </c>
      <c r="E160" s="128" t="s">
        <v>1221</v>
      </c>
      <c r="F160" s="129" t="s">
        <v>1222</v>
      </c>
      <c r="G160" s="130" t="s">
        <v>187</v>
      </c>
      <c r="H160" s="131">
        <v>472</v>
      </c>
      <c r="I160" s="132"/>
      <c r="J160" s="133">
        <f>ROUND(I160*H160,2)</f>
        <v>0</v>
      </c>
      <c r="K160" s="129" t="s">
        <v>137</v>
      </c>
      <c r="L160" s="32"/>
      <c r="M160" s="134" t="s">
        <v>19</v>
      </c>
      <c r="N160" s="135" t="s">
        <v>43</v>
      </c>
      <c r="P160" s="136">
        <f>O160*H160</f>
        <v>0</v>
      </c>
      <c r="Q160" s="136">
        <v>0</v>
      </c>
      <c r="R160" s="136">
        <f>Q160*H160</f>
        <v>0</v>
      </c>
      <c r="S160" s="136">
        <v>0</v>
      </c>
      <c r="T160" s="137">
        <f>S160*H160</f>
        <v>0</v>
      </c>
      <c r="AR160" s="138" t="s">
        <v>505</v>
      </c>
      <c r="AT160" s="138" t="s">
        <v>133</v>
      </c>
      <c r="AU160" s="138" t="s">
        <v>82</v>
      </c>
      <c r="AY160" s="17" t="s">
        <v>131</v>
      </c>
      <c r="BE160" s="139">
        <f>IF(N160="základní",J160,0)</f>
        <v>0</v>
      </c>
      <c r="BF160" s="139">
        <f>IF(N160="snížená",J160,0)</f>
        <v>0</v>
      </c>
      <c r="BG160" s="139">
        <f>IF(N160="zákl. přenesená",J160,0)</f>
        <v>0</v>
      </c>
      <c r="BH160" s="139">
        <f>IF(N160="sníž. přenesená",J160,0)</f>
        <v>0</v>
      </c>
      <c r="BI160" s="139">
        <f>IF(N160="nulová",J160,0)</f>
        <v>0</v>
      </c>
      <c r="BJ160" s="17" t="s">
        <v>80</v>
      </c>
      <c r="BK160" s="139">
        <f>ROUND(I160*H160,2)</f>
        <v>0</v>
      </c>
      <c r="BL160" s="17" t="s">
        <v>505</v>
      </c>
      <c r="BM160" s="138" t="s">
        <v>1223</v>
      </c>
    </row>
    <row r="161" spans="2:65" s="1" customFormat="1" ht="10.15">
      <c r="B161" s="32"/>
      <c r="D161" s="140" t="s">
        <v>140</v>
      </c>
      <c r="F161" s="141" t="s">
        <v>1224</v>
      </c>
      <c r="I161" s="142"/>
      <c r="L161" s="32"/>
      <c r="M161" s="143"/>
      <c r="T161" s="53"/>
      <c r="AT161" s="17" t="s">
        <v>140</v>
      </c>
      <c r="AU161" s="17" t="s">
        <v>82</v>
      </c>
    </row>
    <row r="162" spans="2:65" s="13" customFormat="1" ht="10.15">
      <c r="B162" s="151"/>
      <c r="D162" s="145" t="s">
        <v>142</v>
      </c>
      <c r="E162" s="152" t="s">
        <v>19</v>
      </c>
      <c r="F162" s="153" t="s">
        <v>1225</v>
      </c>
      <c r="H162" s="154">
        <v>370</v>
      </c>
      <c r="I162" s="155"/>
      <c r="L162" s="151"/>
      <c r="M162" s="156"/>
      <c r="T162" s="157"/>
      <c r="AT162" s="152" t="s">
        <v>142</v>
      </c>
      <c r="AU162" s="152" t="s">
        <v>82</v>
      </c>
      <c r="AV162" s="13" t="s">
        <v>82</v>
      </c>
      <c r="AW162" s="13" t="s">
        <v>33</v>
      </c>
      <c r="AX162" s="13" t="s">
        <v>72</v>
      </c>
      <c r="AY162" s="152" t="s">
        <v>131</v>
      </c>
    </row>
    <row r="163" spans="2:65" s="13" customFormat="1" ht="10.15">
      <c r="B163" s="151"/>
      <c r="D163" s="145" t="s">
        <v>142</v>
      </c>
      <c r="E163" s="152" t="s">
        <v>19</v>
      </c>
      <c r="F163" s="153" t="s">
        <v>1226</v>
      </c>
      <c r="H163" s="154">
        <v>102</v>
      </c>
      <c r="I163" s="155"/>
      <c r="L163" s="151"/>
      <c r="M163" s="156"/>
      <c r="T163" s="157"/>
      <c r="AT163" s="152" t="s">
        <v>142</v>
      </c>
      <c r="AU163" s="152" t="s">
        <v>82</v>
      </c>
      <c r="AV163" s="13" t="s">
        <v>82</v>
      </c>
      <c r="AW163" s="13" t="s">
        <v>33</v>
      </c>
      <c r="AX163" s="13" t="s">
        <v>72</v>
      </c>
      <c r="AY163" s="152" t="s">
        <v>131</v>
      </c>
    </row>
    <row r="164" spans="2:65" s="14" customFormat="1" ht="10.15">
      <c r="B164" s="158"/>
      <c r="D164" s="145" t="s">
        <v>142</v>
      </c>
      <c r="E164" s="159" t="s">
        <v>19</v>
      </c>
      <c r="F164" s="160" t="s">
        <v>211</v>
      </c>
      <c r="H164" s="161">
        <v>472</v>
      </c>
      <c r="I164" s="162"/>
      <c r="L164" s="158"/>
      <c r="M164" s="163"/>
      <c r="T164" s="164"/>
      <c r="AT164" s="159" t="s">
        <v>142</v>
      </c>
      <c r="AU164" s="159" t="s">
        <v>82</v>
      </c>
      <c r="AV164" s="14" t="s">
        <v>138</v>
      </c>
      <c r="AW164" s="14" t="s">
        <v>33</v>
      </c>
      <c r="AX164" s="14" t="s">
        <v>80</v>
      </c>
      <c r="AY164" s="159" t="s">
        <v>131</v>
      </c>
    </row>
    <row r="165" spans="2:65" s="1" customFormat="1" ht="16.5" customHeight="1">
      <c r="B165" s="32"/>
      <c r="C165" s="165" t="s">
        <v>320</v>
      </c>
      <c r="D165" s="165" t="s">
        <v>284</v>
      </c>
      <c r="E165" s="166" t="s">
        <v>1227</v>
      </c>
      <c r="F165" s="167" t="s">
        <v>1228</v>
      </c>
      <c r="G165" s="168" t="s">
        <v>187</v>
      </c>
      <c r="H165" s="169">
        <v>407</v>
      </c>
      <c r="I165" s="170"/>
      <c r="J165" s="171">
        <f>ROUND(I165*H165,2)</f>
        <v>0</v>
      </c>
      <c r="K165" s="167" t="s">
        <v>19</v>
      </c>
      <c r="L165" s="172"/>
      <c r="M165" s="173" t="s">
        <v>19</v>
      </c>
      <c r="N165" s="174" t="s">
        <v>43</v>
      </c>
      <c r="P165" s="136">
        <f>O165*H165</f>
        <v>0</v>
      </c>
      <c r="Q165" s="136">
        <v>0</v>
      </c>
      <c r="R165" s="136">
        <f>Q165*H165</f>
        <v>0</v>
      </c>
      <c r="S165" s="136">
        <v>0</v>
      </c>
      <c r="T165" s="137">
        <f>S165*H165</f>
        <v>0</v>
      </c>
      <c r="AR165" s="138" t="s">
        <v>1184</v>
      </c>
      <c r="AT165" s="138" t="s">
        <v>284</v>
      </c>
      <c r="AU165" s="138" t="s">
        <v>82</v>
      </c>
      <c r="AY165" s="17" t="s">
        <v>131</v>
      </c>
      <c r="BE165" s="139">
        <f>IF(N165="základní",J165,0)</f>
        <v>0</v>
      </c>
      <c r="BF165" s="139">
        <f>IF(N165="snížená",J165,0)</f>
        <v>0</v>
      </c>
      <c r="BG165" s="139">
        <f>IF(N165="zákl. přenesená",J165,0)</f>
        <v>0</v>
      </c>
      <c r="BH165" s="139">
        <f>IF(N165="sníž. přenesená",J165,0)</f>
        <v>0</v>
      </c>
      <c r="BI165" s="139">
        <f>IF(N165="nulová",J165,0)</f>
        <v>0</v>
      </c>
      <c r="BJ165" s="17" t="s">
        <v>80</v>
      </c>
      <c r="BK165" s="139">
        <f>ROUND(I165*H165,2)</f>
        <v>0</v>
      </c>
      <c r="BL165" s="17" t="s">
        <v>505</v>
      </c>
      <c r="BM165" s="138" t="s">
        <v>1229</v>
      </c>
    </row>
    <row r="166" spans="2:65" s="13" customFormat="1" ht="10.15">
      <c r="B166" s="151"/>
      <c r="D166" s="145" t="s">
        <v>142</v>
      </c>
      <c r="E166" s="152" t="s">
        <v>19</v>
      </c>
      <c r="F166" s="153" t="s">
        <v>1230</v>
      </c>
      <c r="H166" s="154">
        <v>407</v>
      </c>
      <c r="I166" s="155"/>
      <c r="L166" s="151"/>
      <c r="M166" s="156"/>
      <c r="T166" s="157"/>
      <c r="AT166" s="152" t="s">
        <v>142</v>
      </c>
      <c r="AU166" s="152" t="s">
        <v>82</v>
      </c>
      <c r="AV166" s="13" t="s">
        <v>82</v>
      </c>
      <c r="AW166" s="13" t="s">
        <v>33</v>
      </c>
      <c r="AX166" s="13" t="s">
        <v>80</v>
      </c>
      <c r="AY166" s="152" t="s">
        <v>131</v>
      </c>
    </row>
    <row r="167" spans="2:65" s="1" customFormat="1" ht="16.5" customHeight="1">
      <c r="B167" s="32"/>
      <c r="C167" s="165" t="s">
        <v>327</v>
      </c>
      <c r="D167" s="165" t="s">
        <v>284</v>
      </c>
      <c r="E167" s="166" t="s">
        <v>1231</v>
      </c>
      <c r="F167" s="167" t="s">
        <v>1232</v>
      </c>
      <c r="G167" s="168" t="s">
        <v>187</v>
      </c>
      <c r="H167" s="169">
        <v>112.2</v>
      </c>
      <c r="I167" s="170"/>
      <c r="J167" s="171">
        <f>ROUND(I167*H167,2)</f>
        <v>0</v>
      </c>
      <c r="K167" s="167" t="s">
        <v>19</v>
      </c>
      <c r="L167" s="172"/>
      <c r="M167" s="173" t="s">
        <v>19</v>
      </c>
      <c r="N167" s="174" t="s">
        <v>43</v>
      </c>
      <c r="P167" s="136">
        <f>O167*H167</f>
        <v>0</v>
      </c>
      <c r="Q167" s="136">
        <v>0</v>
      </c>
      <c r="R167" s="136">
        <f>Q167*H167</f>
        <v>0</v>
      </c>
      <c r="S167" s="136">
        <v>0</v>
      </c>
      <c r="T167" s="137">
        <f>S167*H167</f>
        <v>0</v>
      </c>
      <c r="AR167" s="138" t="s">
        <v>1184</v>
      </c>
      <c r="AT167" s="138" t="s">
        <v>284</v>
      </c>
      <c r="AU167" s="138" t="s">
        <v>82</v>
      </c>
      <c r="AY167" s="17" t="s">
        <v>131</v>
      </c>
      <c r="BE167" s="139">
        <f>IF(N167="základní",J167,0)</f>
        <v>0</v>
      </c>
      <c r="BF167" s="139">
        <f>IF(N167="snížená",J167,0)</f>
        <v>0</v>
      </c>
      <c r="BG167" s="139">
        <f>IF(N167="zákl. přenesená",J167,0)</f>
        <v>0</v>
      </c>
      <c r="BH167" s="139">
        <f>IF(N167="sníž. přenesená",J167,0)</f>
        <v>0</v>
      </c>
      <c r="BI167" s="139">
        <f>IF(N167="nulová",J167,0)</f>
        <v>0</v>
      </c>
      <c r="BJ167" s="17" t="s">
        <v>80</v>
      </c>
      <c r="BK167" s="139">
        <f>ROUND(I167*H167,2)</f>
        <v>0</v>
      </c>
      <c r="BL167" s="17" t="s">
        <v>505</v>
      </c>
      <c r="BM167" s="138" t="s">
        <v>1233</v>
      </c>
    </row>
    <row r="168" spans="2:65" s="13" customFormat="1" ht="10.15">
      <c r="B168" s="151"/>
      <c r="D168" s="145" t="s">
        <v>142</v>
      </c>
      <c r="E168" s="152" t="s">
        <v>19</v>
      </c>
      <c r="F168" s="153" t="s">
        <v>1234</v>
      </c>
      <c r="H168" s="154">
        <v>112.2</v>
      </c>
      <c r="I168" s="155"/>
      <c r="L168" s="151"/>
      <c r="M168" s="156"/>
      <c r="T168" s="157"/>
      <c r="AT168" s="152" t="s">
        <v>142</v>
      </c>
      <c r="AU168" s="152" t="s">
        <v>82</v>
      </c>
      <c r="AV168" s="13" t="s">
        <v>82</v>
      </c>
      <c r="AW168" s="13" t="s">
        <v>33</v>
      </c>
      <c r="AX168" s="13" t="s">
        <v>80</v>
      </c>
      <c r="AY168" s="152" t="s">
        <v>131</v>
      </c>
    </row>
    <row r="169" spans="2:65" s="1" customFormat="1" ht="21.75" customHeight="1">
      <c r="B169" s="32"/>
      <c r="C169" s="127" t="s">
        <v>332</v>
      </c>
      <c r="D169" s="127" t="s">
        <v>133</v>
      </c>
      <c r="E169" s="128" t="s">
        <v>1235</v>
      </c>
      <c r="F169" s="129" t="s">
        <v>1236</v>
      </c>
      <c r="G169" s="130" t="s">
        <v>343</v>
      </c>
      <c r="H169" s="131">
        <v>5</v>
      </c>
      <c r="I169" s="132"/>
      <c r="J169" s="133">
        <f>ROUND(I169*H169,2)</f>
        <v>0</v>
      </c>
      <c r="K169" s="129" t="s">
        <v>137</v>
      </c>
      <c r="L169" s="32"/>
      <c r="M169" s="134" t="s">
        <v>19</v>
      </c>
      <c r="N169" s="135" t="s">
        <v>43</v>
      </c>
      <c r="P169" s="136">
        <f>O169*H169</f>
        <v>0</v>
      </c>
      <c r="Q169" s="136">
        <v>0</v>
      </c>
      <c r="R169" s="136">
        <f>Q169*H169</f>
        <v>0</v>
      </c>
      <c r="S169" s="136">
        <v>0</v>
      </c>
      <c r="T169" s="137">
        <f>S169*H169</f>
        <v>0</v>
      </c>
      <c r="AR169" s="138" t="s">
        <v>505</v>
      </c>
      <c r="AT169" s="138" t="s">
        <v>133</v>
      </c>
      <c r="AU169" s="138" t="s">
        <v>82</v>
      </c>
      <c r="AY169" s="17" t="s">
        <v>131</v>
      </c>
      <c r="BE169" s="139">
        <f>IF(N169="základní",J169,0)</f>
        <v>0</v>
      </c>
      <c r="BF169" s="139">
        <f>IF(N169="snížená",J169,0)</f>
        <v>0</v>
      </c>
      <c r="BG169" s="139">
        <f>IF(N169="zákl. přenesená",J169,0)</f>
        <v>0</v>
      </c>
      <c r="BH169" s="139">
        <f>IF(N169="sníž. přenesená",J169,0)</f>
        <v>0</v>
      </c>
      <c r="BI169" s="139">
        <f>IF(N169="nulová",J169,0)</f>
        <v>0</v>
      </c>
      <c r="BJ169" s="17" t="s">
        <v>80</v>
      </c>
      <c r="BK169" s="139">
        <f>ROUND(I169*H169,2)</f>
        <v>0</v>
      </c>
      <c r="BL169" s="17" t="s">
        <v>505</v>
      </c>
      <c r="BM169" s="138" t="s">
        <v>1237</v>
      </c>
    </row>
    <row r="170" spans="2:65" s="1" customFormat="1" ht="10.15">
      <c r="B170" s="32"/>
      <c r="D170" s="140" t="s">
        <v>140</v>
      </c>
      <c r="F170" s="141" t="s">
        <v>1238</v>
      </c>
      <c r="I170" s="142"/>
      <c r="L170" s="32"/>
      <c r="M170" s="143"/>
      <c r="T170" s="53"/>
      <c r="AT170" s="17" t="s">
        <v>140</v>
      </c>
      <c r="AU170" s="17" t="s">
        <v>82</v>
      </c>
    </row>
    <row r="171" spans="2:65" s="1" customFormat="1" ht="16.5" customHeight="1">
      <c r="B171" s="32"/>
      <c r="C171" s="127" t="s">
        <v>336</v>
      </c>
      <c r="D171" s="127" t="s">
        <v>133</v>
      </c>
      <c r="E171" s="128" t="s">
        <v>1239</v>
      </c>
      <c r="F171" s="129" t="s">
        <v>1240</v>
      </c>
      <c r="G171" s="130" t="s">
        <v>343</v>
      </c>
      <c r="H171" s="131">
        <v>5</v>
      </c>
      <c r="I171" s="132"/>
      <c r="J171" s="133">
        <f>ROUND(I171*H171,2)</f>
        <v>0</v>
      </c>
      <c r="K171" s="129" t="s">
        <v>137</v>
      </c>
      <c r="L171" s="32"/>
      <c r="M171" s="134" t="s">
        <v>19</v>
      </c>
      <c r="N171" s="135" t="s">
        <v>43</v>
      </c>
      <c r="P171" s="136">
        <f>O171*H171</f>
        <v>0</v>
      </c>
      <c r="Q171" s="136">
        <v>0</v>
      </c>
      <c r="R171" s="136">
        <f>Q171*H171</f>
        <v>0</v>
      </c>
      <c r="S171" s="136">
        <v>0</v>
      </c>
      <c r="T171" s="137">
        <f>S171*H171</f>
        <v>0</v>
      </c>
      <c r="AR171" s="138" t="s">
        <v>505</v>
      </c>
      <c r="AT171" s="138" t="s">
        <v>133</v>
      </c>
      <c r="AU171" s="138" t="s">
        <v>82</v>
      </c>
      <c r="AY171" s="17" t="s">
        <v>131</v>
      </c>
      <c r="BE171" s="139">
        <f>IF(N171="základní",J171,0)</f>
        <v>0</v>
      </c>
      <c r="BF171" s="139">
        <f>IF(N171="snížená",J171,0)</f>
        <v>0</v>
      </c>
      <c r="BG171" s="139">
        <f>IF(N171="zákl. přenesená",J171,0)</f>
        <v>0</v>
      </c>
      <c r="BH171" s="139">
        <f>IF(N171="sníž. přenesená",J171,0)</f>
        <v>0</v>
      </c>
      <c r="BI171" s="139">
        <f>IF(N171="nulová",J171,0)</f>
        <v>0</v>
      </c>
      <c r="BJ171" s="17" t="s">
        <v>80</v>
      </c>
      <c r="BK171" s="139">
        <f>ROUND(I171*H171,2)</f>
        <v>0</v>
      </c>
      <c r="BL171" s="17" t="s">
        <v>505</v>
      </c>
      <c r="BM171" s="138" t="s">
        <v>1241</v>
      </c>
    </row>
    <row r="172" spans="2:65" s="1" customFormat="1" ht="10.15">
      <c r="B172" s="32"/>
      <c r="D172" s="140" t="s">
        <v>140</v>
      </c>
      <c r="F172" s="141" t="s">
        <v>1242</v>
      </c>
      <c r="I172" s="142"/>
      <c r="L172" s="32"/>
      <c r="M172" s="143"/>
      <c r="T172" s="53"/>
      <c r="AT172" s="17" t="s">
        <v>140</v>
      </c>
      <c r="AU172" s="17" t="s">
        <v>82</v>
      </c>
    </row>
    <row r="173" spans="2:65" s="1" customFormat="1" ht="16.5" customHeight="1">
      <c r="B173" s="32"/>
      <c r="C173" s="127" t="s">
        <v>340</v>
      </c>
      <c r="D173" s="127" t="s">
        <v>133</v>
      </c>
      <c r="E173" s="128" t="s">
        <v>1243</v>
      </c>
      <c r="F173" s="129" t="s">
        <v>1244</v>
      </c>
      <c r="G173" s="130" t="s">
        <v>343</v>
      </c>
      <c r="H173" s="131">
        <v>5</v>
      </c>
      <c r="I173" s="132"/>
      <c r="J173" s="133">
        <f>ROUND(I173*H173,2)</f>
        <v>0</v>
      </c>
      <c r="K173" s="129" t="s">
        <v>137</v>
      </c>
      <c r="L173" s="32"/>
      <c r="M173" s="134" t="s">
        <v>19</v>
      </c>
      <c r="N173" s="135" t="s">
        <v>43</v>
      </c>
      <c r="P173" s="136">
        <f>O173*H173</f>
        <v>0</v>
      </c>
      <c r="Q173" s="136">
        <v>0</v>
      </c>
      <c r="R173" s="136">
        <f>Q173*H173</f>
        <v>0</v>
      </c>
      <c r="S173" s="136">
        <v>0</v>
      </c>
      <c r="T173" s="137">
        <f>S173*H173</f>
        <v>0</v>
      </c>
      <c r="AR173" s="138" t="s">
        <v>505</v>
      </c>
      <c r="AT173" s="138" t="s">
        <v>133</v>
      </c>
      <c r="AU173" s="138" t="s">
        <v>82</v>
      </c>
      <c r="AY173" s="17" t="s">
        <v>131</v>
      </c>
      <c r="BE173" s="139">
        <f>IF(N173="základní",J173,0)</f>
        <v>0</v>
      </c>
      <c r="BF173" s="139">
        <f>IF(N173="snížená",J173,0)</f>
        <v>0</v>
      </c>
      <c r="BG173" s="139">
        <f>IF(N173="zákl. přenesená",J173,0)</f>
        <v>0</v>
      </c>
      <c r="BH173" s="139">
        <f>IF(N173="sníž. přenesená",J173,0)</f>
        <v>0</v>
      </c>
      <c r="BI173" s="139">
        <f>IF(N173="nulová",J173,0)</f>
        <v>0</v>
      </c>
      <c r="BJ173" s="17" t="s">
        <v>80</v>
      </c>
      <c r="BK173" s="139">
        <f>ROUND(I173*H173,2)</f>
        <v>0</v>
      </c>
      <c r="BL173" s="17" t="s">
        <v>505</v>
      </c>
      <c r="BM173" s="138" t="s">
        <v>1245</v>
      </c>
    </row>
    <row r="174" spans="2:65" s="1" customFormat="1" ht="10.15">
      <c r="B174" s="32"/>
      <c r="D174" s="140" t="s">
        <v>140</v>
      </c>
      <c r="F174" s="141" t="s">
        <v>1246</v>
      </c>
      <c r="I174" s="142"/>
      <c r="L174" s="32"/>
      <c r="M174" s="143"/>
      <c r="T174" s="53"/>
      <c r="AT174" s="17" t="s">
        <v>140</v>
      </c>
      <c r="AU174" s="17" t="s">
        <v>82</v>
      </c>
    </row>
    <row r="175" spans="2:65" s="1" customFormat="1" ht="16.5" customHeight="1">
      <c r="B175" s="32"/>
      <c r="C175" s="127" t="s">
        <v>345</v>
      </c>
      <c r="D175" s="127" t="s">
        <v>133</v>
      </c>
      <c r="E175" s="128" t="s">
        <v>1247</v>
      </c>
      <c r="F175" s="129" t="s">
        <v>1248</v>
      </c>
      <c r="G175" s="130" t="s">
        <v>343</v>
      </c>
      <c r="H175" s="131">
        <v>5</v>
      </c>
      <c r="I175" s="132"/>
      <c r="J175" s="133">
        <f>ROUND(I175*H175,2)</f>
        <v>0</v>
      </c>
      <c r="K175" s="129" t="s">
        <v>137</v>
      </c>
      <c r="L175" s="32"/>
      <c r="M175" s="134" t="s">
        <v>19</v>
      </c>
      <c r="N175" s="135" t="s">
        <v>43</v>
      </c>
      <c r="P175" s="136">
        <f>O175*H175</f>
        <v>0</v>
      </c>
      <c r="Q175" s="136">
        <v>0</v>
      </c>
      <c r="R175" s="136">
        <f>Q175*H175</f>
        <v>0</v>
      </c>
      <c r="S175" s="136">
        <v>0</v>
      </c>
      <c r="T175" s="137">
        <f>S175*H175</f>
        <v>0</v>
      </c>
      <c r="AR175" s="138" t="s">
        <v>505</v>
      </c>
      <c r="AT175" s="138" t="s">
        <v>133</v>
      </c>
      <c r="AU175" s="138" t="s">
        <v>82</v>
      </c>
      <c r="AY175" s="17" t="s">
        <v>131</v>
      </c>
      <c r="BE175" s="139">
        <f>IF(N175="základní",J175,0)</f>
        <v>0</v>
      </c>
      <c r="BF175" s="139">
        <f>IF(N175="snížená",J175,0)</f>
        <v>0</v>
      </c>
      <c r="BG175" s="139">
        <f>IF(N175="zákl. přenesená",J175,0)</f>
        <v>0</v>
      </c>
      <c r="BH175" s="139">
        <f>IF(N175="sníž. přenesená",J175,0)</f>
        <v>0</v>
      </c>
      <c r="BI175" s="139">
        <f>IF(N175="nulová",J175,0)</f>
        <v>0</v>
      </c>
      <c r="BJ175" s="17" t="s">
        <v>80</v>
      </c>
      <c r="BK175" s="139">
        <f>ROUND(I175*H175,2)</f>
        <v>0</v>
      </c>
      <c r="BL175" s="17" t="s">
        <v>505</v>
      </c>
      <c r="BM175" s="138" t="s">
        <v>1249</v>
      </c>
    </row>
    <row r="176" spans="2:65" s="1" customFormat="1" ht="10.15">
      <c r="B176" s="32"/>
      <c r="D176" s="140" t="s">
        <v>140</v>
      </c>
      <c r="F176" s="141" t="s">
        <v>1250</v>
      </c>
      <c r="I176" s="142"/>
      <c r="L176" s="32"/>
      <c r="M176" s="143"/>
      <c r="T176" s="53"/>
      <c r="AT176" s="17" t="s">
        <v>140</v>
      </c>
      <c r="AU176" s="17" t="s">
        <v>82</v>
      </c>
    </row>
    <row r="177" spans="2:65" s="1" customFormat="1" ht="16.5" customHeight="1">
      <c r="B177" s="32"/>
      <c r="C177" s="127" t="s">
        <v>350</v>
      </c>
      <c r="D177" s="127" t="s">
        <v>133</v>
      </c>
      <c r="E177" s="128" t="s">
        <v>1251</v>
      </c>
      <c r="F177" s="129" t="s">
        <v>1252</v>
      </c>
      <c r="G177" s="130" t="s">
        <v>343</v>
      </c>
      <c r="H177" s="131">
        <v>5</v>
      </c>
      <c r="I177" s="132"/>
      <c r="J177" s="133">
        <f>ROUND(I177*H177,2)</f>
        <v>0</v>
      </c>
      <c r="K177" s="129" t="s">
        <v>137</v>
      </c>
      <c r="L177" s="32"/>
      <c r="M177" s="134" t="s">
        <v>19</v>
      </c>
      <c r="N177" s="135" t="s">
        <v>43</v>
      </c>
      <c r="P177" s="136">
        <f>O177*H177</f>
        <v>0</v>
      </c>
      <c r="Q177" s="136">
        <v>0</v>
      </c>
      <c r="R177" s="136">
        <f>Q177*H177</f>
        <v>0</v>
      </c>
      <c r="S177" s="136">
        <v>0</v>
      </c>
      <c r="T177" s="137">
        <f>S177*H177</f>
        <v>0</v>
      </c>
      <c r="AR177" s="138" t="s">
        <v>505</v>
      </c>
      <c r="AT177" s="138" t="s">
        <v>133</v>
      </c>
      <c r="AU177" s="138" t="s">
        <v>82</v>
      </c>
      <c r="AY177" s="17" t="s">
        <v>131</v>
      </c>
      <c r="BE177" s="139">
        <f>IF(N177="základní",J177,0)</f>
        <v>0</v>
      </c>
      <c r="BF177" s="139">
        <f>IF(N177="snížená",J177,0)</f>
        <v>0</v>
      </c>
      <c r="BG177" s="139">
        <f>IF(N177="zákl. přenesená",J177,0)</f>
        <v>0</v>
      </c>
      <c r="BH177" s="139">
        <f>IF(N177="sníž. přenesená",J177,0)</f>
        <v>0</v>
      </c>
      <c r="BI177" s="139">
        <f>IF(N177="nulová",J177,0)</f>
        <v>0</v>
      </c>
      <c r="BJ177" s="17" t="s">
        <v>80</v>
      </c>
      <c r="BK177" s="139">
        <f>ROUND(I177*H177,2)</f>
        <v>0</v>
      </c>
      <c r="BL177" s="17" t="s">
        <v>505</v>
      </c>
      <c r="BM177" s="138" t="s">
        <v>1253</v>
      </c>
    </row>
    <row r="178" spans="2:65" s="1" customFormat="1" ht="10.15">
      <c r="B178" s="32"/>
      <c r="D178" s="140" t="s">
        <v>140</v>
      </c>
      <c r="F178" s="141" t="s">
        <v>1254</v>
      </c>
      <c r="I178" s="142"/>
      <c r="L178" s="32"/>
      <c r="M178" s="143"/>
      <c r="T178" s="53"/>
      <c r="AT178" s="17" t="s">
        <v>140</v>
      </c>
      <c r="AU178" s="17" t="s">
        <v>82</v>
      </c>
    </row>
    <row r="179" spans="2:65" s="1" customFormat="1" ht="16.5" customHeight="1">
      <c r="B179" s="32"/>
      <c r="C179" s="127" t="s">
        <v>354</v>
      </c>
      <c r="D179" s="127" t="s">
        <v>133</v>
      </c>
      <c r="E179" s="128" t="s">
        <v>1255</v>
      </c>
      <c r="F179" s="129" t="s">
        <v>1256</v>
      </c>
      <c r="G179" s="130" t="s">
        <v>343</v>
      </c>
      <c r="H179" s="131">
        <v>18</v>
      </c>
      <c r="I179" s="132"/>
      <c r="J179" s="133">
        <f>ROUND(I179*H179,2)</f>
        <v>0</v>
      </c>
      <c r="K179" s="129" t="s">
        <v>19</v>
      </c>
      <c r="L179" s="32"/>
      <c r="M179" s="134" t="s">
        <v>19</v>
      </c>
      <c r="N179" s="135" t="s">
        <v>43</v>
      </c>
      <c r="P179" s="136">
        <f>O179*H179</f>
        <v>0</v>
      </c>
      <c r="Q179" s="136">
        <v>0</v>
      </c>
      <c r="R179" s="136">
        <f>Q179*H179</f>
        <v>0</v>
      </c>
      <c r="S179" s="136">
        <v>0</v>
      </c>
      <c r="T179" s="137">
        <f>S179*H179</f>
        <v>0</v>
      </c>
      <c r="AR179" s="138" t="s">
        <v>505</v>
      </c>
      <c r="AT179" s="138" t="s">
        <v>133</v>
      </c>
      <c r="AU179" s="138" t="s">
        <v>82</v>
      </c>
      <c r="AY179" s="17" t="s">
        <v>131</v>
      </c>
      <c r="BE179" s="139">
        <f>IF(N179="základní",J179,0)</f>
        <v>0</v>
      </c>
      <c r="BF179" s="139">
        <f>IF(N179="snížená",J179,0)</f>
        <v>0</v>
      </c>
      <c r="BG179" s="139">
        <f>IF(N179="zákl. přenesená",J179,0)</f>
        <v>0</v>
      </c>
      <c r="BH179" s="139">
        <f>IF(N179="sníž. přenesená",J179,0)</f>
        <v>0</v>
      </c>
      <c r="BI179" s="139">
        <f>IF(N179="nulová",J179,0)</f>
        <v>0</v>
      </c>
      <c r="BJ179" s="17" t="s">
        <v>80</v>
      </c>
      <c r="BK179" s="139">
        <f>ROUND(I179*H179,2)</f>
        <v>0</v>
      </c>
      <c r="BL179" s="17" t="s">
        <v>505</v>
      </c>
      <c r="BM179" s="138" t="s">
        <v>1257</v>
      </c>
    </row>
    <row r="180" spans="2:65" s="11" customFormat="1" ht="22.8" customHeight="1">
      <c r="B180" s="115"/>
      <c r="D180" s="116" t="s">
        <v>71</v>
      </c>
      <c r="E180" s="125" t="s">
        <v>1258</v>
      </c>
      <c r="F180" s="125" t="s">
        <v>1259</v>
      </c>
      <c r="I180" s="118"/>
      <c r="J180" s="126">
        <f>BK180</f>
        <v>0</v>
      </c>
      <c r="L180" s="115"/>
      <c r="M180" s="120"/>
      <c r="P180" s="121">
        <f>SUM(P181:P199)</f>
        <v>0</v>
      </c>
      <c r="R180" s="121">
        <f>SUM(R181:R199)</f>
        <v>18.526280703984</v>
      </c>
      <c r="T180" s="122">
        <f>SUM(T181:T199)</f>
        <v>0</v>
      </c>
      <c r="AR180" s="116" t="s">
        <v>149</v>
      </c>
      <c r="AT180" s="123" t="s">
        <v>71</v>
      </c>
      <c r="AU180" s="123" t="s">
        <v>80</v>
      </c>
      <c r="AY180" s="116" t="s">
        <v>131</v>
      </c>
      <c r="BK180" s="124">
        <f>SUM(BK181:BK199)</f>
        <v>0</v>
      </c>
    </row>
    <row r="181" spans="2:65" s="1" customFormat="1" ht="16.5" customHeight="1">
      <c r="B181" s="32"/>
      <c r="C181" s="127" t="s">
        <v>358</v>
      </c>
      <c r="D181" s="127" t="s">
        <v>133</v>
      </c>
      <c r="E181" s="128" t="s">
        <v>1260</v>
      </c>
      <c r="F181" s="129" t="s">
        <v>1261</v>
      </c>
      <c r="G181" s="130" t="s">
        <v>204</v>
      </c>
      <c r="H181" s="131">
        <v>8.1959999999999997</v>
      </c>
      <c r="I181" s="132"/>
      <c r="J181" s="133">
        <f>ROUND(I181*H181,2)</f>
        <v>0</v>
      </c>
      <c r="K181" s="129" t="s">
        <v>137</v>
      </c>
      <c r="L181" s="32"/>
      <c r="M181" s="134" t="s">
        <v>19</v>
      </c>
      <c r="N181" s="135" t="s">
        <v>43</v>
      </c>
      <c r="P181" s="136">
        <f>O181*H181</f>
        <v>0</v>
      </c>
      <c r="Q181" s="136">
        <v>2.2563422040000001</v>
      </c>
      <c r="R181" s="136">
        <f>Q181*H181</f>
        <v>18.492980703983999</v>
      </c>
      <c r="S181" s="136">
        <v>0</v>
      </c>
      <c r="T181" s="137">
        <f>S181*H181</f>
        <v>0</v>
      </c>
      <c r="AR181" s="138" t="s">
        <v>505</v>
      </c>
      <c r="AT181" s="138" t="s">
        <v>133</v>
      </c>
      <c r="AU181" s="138" t="s">
        <v>82</v>
      </c>
      <c r="AY181" s="17" t="s">
        <v>131</v>
      </c>
      <c r="BE181" s="139">
        <f>IF(N181="základní",J181,0)</f>
        <v>0</v>
      </c>
      <c r="BF181" s="139">
        <f>IF(N181="snížená",J181,0)</f>
        <v>0</v>
      </c>
      <c r="BG181" s="139">
        <f>IF(N181="zákl. přenesená",J181,0)</f>
        <v>0</v>
      </c>
      <c r="BH181" s="139">
        <f>IF(N181="sníž. přenesená",J181,0)</f>
        <v>0</v>
      </c>
      <c r="BI181" s="139">
        <f>IF(N181="nulová",J181,0)</f>
        <v>0</v>
      </c>
      <c r="BJ181" s="17" t="s">
        <v>80</v>
      </c>
      <c r="BK181" s="139">
        <f>ROUND(I181*H181,2)</f>
        <v>0</v>
      </c>
      <c r="BL181" s="17" t="s">
        <v>505</v>
      </c>
      <c r="BM181" s="138" t="s">
        <v>1262</v>
      </c>
    </row>
    <row r="182" spans="2:65" s="1" customFormat="1" ht="10.15">
      <c r="B182" s="32"/>
      <c r="D182" s="140" t="s">
        <v>140</v>
      </c>
      <c r="F182" s="141" t="s">
        <v>1263</v>
      </c>
      <c r="I182" s="142"/>
      <c r="L182" s="32"/>
      <c r="M182" s="143"/>
      <c r="T182" s="53"/>
      <c r="AT182" s="17" t="s">
        <v>140</v>
      </c>
      <c r="AU182" s="17" t="s">
        <v>82</v>
      </c>
    </row>
    <row r="183" spans="2:65" s="12" customFormat="1" ht="10.15">
      <c r="B183" s="144"/>
      <c r="D183" s="145" t="s">
        <v>142</v>
      </c>
      <c r="E183" s="146" t="s">
        <v>19</v>
      </c>
      <c r="F183" s="147" t="s">
        <v>1264</v>
      </c>
      <c r="H183" s="146" t="s">
        <v>19</v>
      </c>
      <c r="I183" s="148"/>
      <c r="L183" s="144"/>
      <c r="M183" s="149"/>
      <c r="T183" s="150"/>
      <c r="AT183" s="146" t="s">
        <v>142</v>
      </c>
      <c r="AU183" s="146" t="s">
        <v>82</v>
      </c>
      <c r="AV183" s="12" t="s">
        <v>80</v>
      </c>
      <c r="AW183" s="12" t="s">
        <v>33</v>
      </c>
      <c r="AX183" s="12" t="s">
        <v>72</v>
      </c>
      <c r="AY183" s="146" t="s">
        <v>131</v>
      </c>
    </row>
    <row r="184" spans="2:65" s="13" customFormat="1" ht="10.15">
      <c r="B184" s="151"/>
      <c r="D184" s="145" t="s">
        <v>142</v>
      </c>
      <c r="E184" s="152" t="s">
        <v>19</v>
      </c>
      <c r="F184" s="153" t="s">
        <v>1126</v>
      </c>
      <c r="H184" s="154">
        <v>4.8959999999999999</v>
      </c>
      <c r="I184" s="155"/>
      <c r="L184" s="151"/>
      <c r="M184" s="156"/>
      <c r="T184" s="157"/>
      <c r="AT184" s="152" t="s">
        <v>142</v>
      </c>
      <c r="AU184" s="152" t="s">
        <v>82</v>
      </c>
      <c r="AV184" s="13" t="s">
        <v>82</v>
      </c>
      <c r="AW184" s="13" t="s">
        <v>33</v>
      </c>
      <c r="AX184" s="13" t="s">
        <v>72</v>
      </c>
      <c r="AY184" s="152" t="s">
        <v>131</v>
      </c>
    </row>
    <row r="185" spans="2:65" s="12" customFormat="1" ht="10.15">
      <c r="B185" s="144"/>
      <c r="D185" s="145" t="s">
        <v>142</v>
      </c>
      <c r="E185" s="146" t="s">
        <v>19</v>
      </c>
      <c r="F185" s="147" t="s">
        <v>1265</v>
      </c>
      <c r="H185" s="146" t="s">
        <v>19</v>
      </c>
      <c r="I185" s="148"/>
      <c r="L185" s="144"/>
      <c r="M185" s="149"/>
      <c r="T185" s="150"/>
      <c r="AT185" s="146" t="s">
        <v>142</v>
      </c>
      <c r="AU185" s="146" t="s">
        <v>82</v>
      </c>
      <c r="AV185" s="12" t="s">
        <v>80</v>
      </c>
      <c r="AW185" s="12" t="s">
        <v>33</v>
      </c>
      <c r="AX185" s="12" t="s">
        <v>72</v>
      </c>
      <c r="AY185" s="146" t="s">
        <v>131</v>
      </c>
    </row>
    <row r="186" spans="2:65" s="13" customFormat="1" ht="10.15">
      <c r="B186" s="151"/>
      <c r="D186" s="145" t="s">
        <v>142</v>
      </c>
      <c r="E186" s="152" t="s">
        <v>19</v>
      </c>
      <c r="F186" s="153" t="s">
        <v>1266</v>
      </c>
      <c r="H186" s="154">
        <v>3.3</v>
      </c>
      <c r="I186" s="155"/>
      <c r="L186" s="151"/>
      <c r="M186" s="156"/>
      <c r="T186" s="157"/>
      <c r="AT186" s="152" t="s">
        <v>142</v>
      </c>
      <c r="AU186" s="152" t="s">
        <v>82</v>
      </c>
      <c r="AV186" s="13" t="s">
        <v>82</v>
      </c>
      <c r="AW186" s="13" t="s">
        <v>33</v>
      </c>
      <c r="AX186" s="13" t="s">
        <v>72</v>
      </c>
      <c r="AY186" s="152" t="s">
        <v>131</v>
      </c>
    </row>
    <row r="187" spans="2:65" s="14" customFormat="1" ht="10.15">
      <c r="B187" s="158"/>
      <c r="D187" s="145" t="s">
        <v>142</v>
      </c>
      <c r="E187" s="159" t="s">
        <v>19</v>
      </c>
      <c r="F187" s="160" t="s">
        <v>211</v>
      </c>
      <c r="H187" s="161">
        <v>8.1959999999999997</v>
      </c>
      <c r="I187" s="162"/>
      <c r="L187" s="158"/>
      <c r="M187" s="163"/>
      <c r="T187" s="164"/>
      <c r="AT187" s="159" t="s">
        <v>142</v>
      </c>
      <c r="AU187" s="159" t="s">
        <v>82</v>
      </c>
      <c r="AV187" s="14" t="s">
        <v>138</v>
      </c>
      <c r="AW187" s="14" t="s">
        <v>33</v>
      </c>
      <c r="AX187" s="14" t="s">
        <v>80</v>
      </c>
      <c r="AY187" s="159" t="s">
        <v>131</v>
      </c>
    </row>
    <row r="188" spans="2:65" s="1" customFormat="1" ht="24.2" customHeight="1">
      <c r="B188" s="32"/>
      <c r="C188" s="127" t="s">
        <v>362</v>
      </c>
      <c r="D188" s="127" t="s">
        <v>133</v>
      </c>
      <c r="E188" s="128" t="s">
        <v>1267</v>
      </c>
      <c r="F188" s="129" t="s">
        <v>1268</v>
      </c>
      <c r="G188" s="130" t="s">
        <v>187</v>
      </c>
      <c r="H188" s="131">
        <v>403</v>
      </c>
      <c r="I188" s="132"/>
      <c r="J188" s="133">
        <f>ROUND(I188*H188,2)</f>
        <v>0</v>
      </c>
      <c r="K188" s="129" t="s">
        <v>137</v>
      </c>
      <c r="L188" s="32"/>
      <c r="M188" s="134" t="s">
        <v>19</v>
      </c>
      <c r="N188" s="135" t="s">
        <v>43</v>
      </c>
      <c r="P188" s="136">
        <f>O188*H188</f>
        <v>0</v>
      </c>
      <c r="Q188" s="136">
        <v>0</v>
      </c>
      <c r="R188" s="136">
        <f>Q188*H188</f>
        <v>0</v>
      </c>
      <c r="S188" s="136">
        <v>0</v>
      </c>
      <c r="T188" s="137">
        <f>S188*H188</f>
        <v>0</v>
      </c>
      <c r="AR188" s="138" t="s">
        <v>505</v>
      </c>
      <c r="AT188" s="138" t="s">
        <v>133</v>
      </c>
      <c r="AU188" s="138" t="s">
        <v>82</v>
      </c>
      <c r="AY188" s="17" t="s">
        <v>131</v>
      </c>
      <c r="BE188" s="139">
        <f>IF(N188="základní",J188,0)</f>
        <v>0</v>
      </c>
      <c r="BF188" s="139">
        <f>IF(N188="snížená",J188,0)</f>
        <v>0</v>
      </c>
      <c r="BG188" s="139">
        <f>IF(N188="zákl. přenesená",J188,0)</f>
        <v>0</v>
      </c>
      <c r="BH188" s="139">
        <f>IF(N188="sníž. přenesená",J188,0)</f>
        <v>0</v>
      </c>
      <c r="BI188" s="139">
        <f>IF(N188="nulová",J188,0)</f>
        <v>0</v>
      </c>
      <c r="BJ188" s="17" t="s">
        <v>80</v>
      </c>
      <c r="BK188" s="139">
        <f>ROUND(I188*H188,2)</f>
        <v>0</v>
      </c>
      <c r="BL188" s="17" t="s">
        <v>505</v>
      </c>
      <c r="BM188" s="138" t="s">
        <v>1269</v>
      </c>
    </row>
    <row r="189" spans="2:65" s="1" customFormat="1" ht="10.15">
      <c r="B189" s="32"/>
      <c r="D189" s="140" t="s">
        <v>140</v>
      </c>
      <c r="F189" s="141" t="s">
        <v>1270</v>
      </c>
      <c r="I189" s="142"/>
      <c r="L189" s="32"/>
      <c r="M189" s="143"/>
      <c r="T189" s="53"/>
      <c r="AT189" s="17" t="s">
        <v>140</v>
      </c>
      <c r="AU189" s="17" t="s">
        <v>82</v>
      </c>
    </row>
    <row r="190" spans="2:65" s="13" customFormat="1" ht="10.15">
      <c r="B190" s="151"/>
      <c r="D190" s="145" t="s">
        <v>142</v>
      </c>
      <c r="E190" s="152" t="s">
        <v>19</v>
      </c>
      <c r="F190" s="153" t="s">
        <v>1225</v>
      </c>
      <c r="H190" s="154">
        <v>370</v>
      </c>
      <c r="I190" s="155"/>
      <c r="L190" s="151"/>
      <c r="M190" s="156"/>
      <c r="T190" s="157"/>
      <c r="AT190" s="152" t="s">
        <v>142</v>
      </c>
      <c r="AU190" s="152" t="s">
        <v>82</v>
      </c>
      <c r="AV190" s="13" t="s">
        <v>82</v>
      </c>
      <c r="AW190" s="13" t="s">
        <v>33</v>
      </c>
      <c r="AX190" s="13" t="s">
        <v>72</v>
      </c>
      <c r="AY190" s="152" t="s">
        <v>131</v>
      </c>
    </row>
    <row r="191" spans="2:65" s="13" customFormat="1" ht="10.15">
      <c r="B191" s="151"/>
      <c r="D191" s="145" t="s">
        <v>142</v>
      </c>
      <c r="E191" s="152" t="s">
        <v>19</v>
      </c>
      <c r="F191" s="153" t="s">
        <v>340</v>
      </c>
      <c r="H191" s="154">
        <v>33</v>
      </c>
      <c r="I191" s="155"/>
      <c r="L191" s="151"/>
      <c r="M191" s="156"/>
      <c r="T191" s="157"/>
      <c r="AT191" s="152" t="s">
        <v>142</v>
      </c>
      <c r="AU191" s="152" t="s">
        <v>82</v>
      </c>
      <c r="AV191" s="13" t="s">
        <v>82</v>
      </c>
      <c r="AW191" s="13" t="s">
        <v>33</v>
      </c>
      <c r="AX191" s="13" t="s">
        <v>72</v>
      </c>
      <c r="AY191" s="152" t="s">
        <v>131</v>
      </c>
    </row>
    <row r="192" spans="2:65" s="14" customFormat="1" ht="10.15">
      <c r="B192" s="158"/>
      <c r="D192" s="145" t="s">
        <v>142</v>
      </c>
      <c r="E192" s="159" t="s">
        <v>19</v>
      </c>
      <c r="F192" s="160" t="s">
        <v>211</v>
      </c>
      <c r="H192" s="161">
        <v>403</v>
      </c>
      <c r="I192" s="162"/>
      <c r="L192" s="158"/>
      <c r="M192" s="163"/>
      <c r="T192" s="164"/>
      <c r="AT192" s="159" t="s">
        <v>142</v>
      </c>
      <c r="AU192" s="159" t="s">
        <v>82</v>
      </c>
      <c r="AV192" s="14" t="s">
        <v>138</v>
      </c>
      <c r="AW192" s="14" t="s">
        <v>33</v>
      </c>
      <c r="AX192" s="14" t="s">
        <v>80</v>
      </c>
      <c r="AY192" s="159" t="s">
        <v>131</v>
      </c>
    </row>
    <row r="193" spans="2:65" s="1" customFormat="1" ht="16.5" customHeight="1">
      <c r="B193" s="32"/>
      <c r="C193" s="165" t="s">
        <v>366</v>
      </c>
      <c r="D193" s="165" t="s">
        <v>284</v>
      </c>
      <c r="E193" s="166" t="s">
        <v>1271</v>
      </c>
      <c r="F193" s="167" t="s">
        <v>1272</v>
      </c>
      <c r="G193" s="168" t="s">
        <v>187</v>
      </c>
      <c r="H193" s="169">
        <v>388.5</v>
      </c>
      <c r="I193" s="170"/>
      <c r="J193" s="171">
        <f>ROUND(I193*H193,2)</f>
        <v>0</v>
      </c>
      <c r="K193" s="167" t="s">
        <v>19</v>
      </c>
      <c r="L193" s="172"/>
      <c r="M193" s="173" t="s">
        <v>19</v>
      </c>
      <c r="N193" s="174" t="s">
        <v>43</v>
      </c>
      <c r="P193" s="136">
        <f>O193*H193</f>
        <v>0</v>
      </c>
      <c r="Q193" s="136">
        <v>0</v>
      </c>
      <c r="R193" s="136">
        <f>Q193*H193</f>
        <v>0</v>
      </c>
      <c r="S193" s="136">
        <v>0</v>
      </c>
      <c r="T193" s="137">
        <f>S193*H193</f>
        <v>0</v>
      </c>
      <c r="AR193" s="138" t="s">
        <v>1184</v>
      </c>
      <c r="AT193" s="138" t="s">
        <v>284</v>
      </c>
      <c r="AU193" s="138" t="s">
        <v>82</v>
      </c>
      <c r="AY193" s="17" t="s">
        <v>131</v>
      </c>
      <c r="BE193" s="139">
        <f>IF(N193="základní",J193,0)</f>
        <v>0</v>
      </c>
      <c r="BF193" s="139">
        <f>IF(N193="snížená",J193,0)</f>
        <v>0</v>
      </c>
      <c r="BG193" s="139">
        <f>IF(N193="zákl. přenesená",J193,0)</f>
        <v>0</v>
      </c>
      <c r="BH193" s="139">
        <f>IF(N193="sníž. přenesená",J193,0)</f>
        <v>0</v>
      </c>
      <c r="BI193" s="139">
        <f>IF(N193="nulová",J193,0)</f>
        <v>0</v>
      </c>
      <c r="BJ193" s="17" t="s">
        <v>80</v>
      </c>
      <c r="BK193" s="139">
        <f>ROUND(I193*H193,2)</f>
        <v>0</v>
      </c>
      <c r="BL193" s="17" t="s">
        <v>505</v>
      </c>
      <c r="BM193" s="138" t="s">
        <v>1273</v>
      </c>
    </row>
    <row r="194" spans="2:65" s="13" customFormat="1" ht="10.15">
      <c r="B194" s="151"/>
      <c r="D194" s="145" t="s">
        <v>142</v>
      </c>
      <c r="E194" s="152" t="s">
        <v>19</v>
      </c>
      <c r="F194" s="153" t="s">
        <v>1274</v>
      </c>
      <c r="H194" s="154">
        <v>388.5</v>
      </c>
      <c r="I194" s="155"/>
      <c r="L194" s="151"/>
      <c r="M194" s="156"/>
      <c r="T194" s="157"/>
      <c r="AT194" s="152" t="s">
        <v>142</v>
      </c>
      <c r="AU194" s="152" t="s">
        <v>82</v>
      </c>
      <c r="AV194" s="13" t="s">
        <v>82</v>
      </c>
      <c r="AW194" s="13" t="s">
        <v>33</v>
      </c>
      <c r="AX194" s="13" t="s">
        <v>80</v>
      </c>
      <c r="AY194" s="152" t="s">
        <v>131</v>
      </c>
    </row>
    <row r="195" spans="2:65" s="1" customFormat="1" ht="16.5" customHeight="1">
      <c r="B195" s="32"/>
      <c r="C195" s="165" t="s">
        <v>370</v>
      </c>
      <c r="D195" s="165" t="s">
        <v>284</v>
      </c>
      <c r="E195" s="166" t="s">
        <v>1275</v>
      </c>
      <c r="F195" s="167" t="s">
        <v>1276</v>
      </c>
      <c r="G195" s="168" t="s">
        <v>187</v>
      </c>
      <c r="H195" s="169">
        <v>34.65</v>
      </c>
      <c r="I195" s="170"/>
      <c r="J195" s="171">
        <f>ROUND(I195*H195,2)</f>
        <v>0</v>
      </c>
      <c r="K195" s="167" t="s">
        <v>19</v>
      </c>
      <c r="L195" s="172"/>
      <c r="M195" s="173" t="s">
        <v>19</v>
      </c>
      <c r="N195" s="174" t="s">
        <v>43</v>
      </c>
      <c r="P195" s="136">
        <f>O195*H195</f>
        <v>0</v>
      </c>
      <c r="Q195" s="136">
        <v>0</v>
      </c>
      <c r="R195" s="136">
        <f>Q195*H195</f>
        <v>0</v>
      </c>
      <c r="S195" s="136">
        <v>0</v>
      </c>
      <c r="T195" s="137">
        <f>S195*H195</f>
        <v>0</v>
      </c>
      <c r="AR195" s="138" t="s">
        <v>1184</v>
      </c>
      <c r="AT195" s="138" t="s">
        <v>284</v>
      </c>
      <c r="AU195" s="138" t="s">
        <v>82</v>
      </c>
      <c r="AY195" s="17" t="s">
        <v>131</v>
      </c>
      <c r="BE195" s="139">
        <f>IF(N195="základní",J195,0)</f>
        <v>0</v>
      </c>
      <c r="BF195" s="139">
        <f>IF(N195="snížená",J195,0)</f>
        <v>0</v>
      </c>
      <c r="BG195" s="139">
        <f>IF(N195="zákl. přenesená",J195,0)</f>
        <v>0</v>
      </c>
      <c r="BH195" s="139">
        <f>IF(N195="sníž. přenesená",J195,0)</f>
        <v>0</v>
      </c>
      <c r="BI195" s="139">
        <f>IF(N195="nulová",J195,0)</f>
        <v>0</v>
      </c>
      <c r="BJ195" s="17" t="s">
        <v>80</v>
      </c>
      <c r="BK195" s="139">
        <f>ROUND(I195*H195,2)</f>
        <v>0</v>
      </c>
      <c r="BL195" s="17" t="s">
        <v>505</v>
      </c>
      <c r="BM195" s="138" t="s">
        <v>1277</v>
      </c>
    </row>
    <row r="196" spans="2:65" s="13" customFormat="1" ht="10.15">
      <c r="B196" s="151"/>
      <c r="D196" s="145" t="s">
        <v>142</v>
      </c>
      <c r="E196" s="152" t="s">
        <v>19</v>
      </c>
      <c r="F196" s="153" t="s">
        <v>1278</v>
      </c>
      <c r="H196" s="154">
        <v>34.65</v>
      </c>
      <c r="I196" s="155"/>
      <c r="L196" s="151"/>
      <c r="M196" s="156"/>
      <c r="T196" s="157"/>
      <c r="AT196" s="152" t="s">
        <v>142</v>
      </c>
      <c r="AU196" s="152" t="s">
        <v>82</v>
      </c>
      <c r="AV196" s="13" t="s">
        <v>82</v>
      </c>
      <c r="AW196" s="13" t="s">
        <v>33</v>
      </c>
      <c r="AX196" s="13" t="s">
        <v>80</v>
      </c>
      <c r="AY196" s="152" t="s">
        <v>131</v>
      </c>
    </row>
    <row r="197" spans="2:65" s="1" customFormat="1" ht="21.75" customHeight="1">
      <c r="B197" s="32"/>
      <c r="C197" s="127" t="s">
        <v>374</v>
      </c>
      <c r="D197" s="127" t="s">
        <v>133</v>
      </c>
      <c r="E197" s="128" t="s">
        <v>1279</v>
      </c>
      <c r="F197" s="129" t="s">
        <v>1280</v>
      </c>
      <c r="G197" s="130" t="s">
        <v>187</v>
      </c>
      <c r="H197" s="131">
        <v>370</v>
      </c>
      <c r="I197" s="132"/>
      <c r="J197" s="133">
        <f>ROUND(I197*H197,2)</f>
        <v>0</v>
      </c>
      <c r="K197" s="129" t="s">
        <v>137</v>
      </c>
      <c r="L197" s="32"/>
      <c r="M197" s="134" t="s">
        <v>19</v>
      </c>
      <c r="N197" s="135" t="s">
        <v>43</v>
      </c>
      <c r="P197" s="136">
        <f>O197*H197</f>
        <v>0</v>
      </c>
      <c r="Q197" s="136">
        <v>9.0000000000000006E-5</v>
      </c>
      <c r="R197" s="136">
        <f>Q197*H197</f>
        <v>3.3300000000000003E-2</v>
      </c>
      <c r="S197" s="136">
        <v>0</v>
      </c>
      <c r="T197" s="137">
        <f>S197*H197</f>
        <v>0</v>
      </c>
      <c r="AR197" s="138" t="s">
        <v>505</v>
      </c>
      <c r="AT197" s="138" t="s">
        <v>133</v>
      </c>
      <c r="AU197" s="138" t="s">
        <v>82</v>
      </c>
      <c r="AY197" s="17" t="s">
        <v>131</v>
      </c>
      <c r="BE197" s="139">
        <f>IF(N197="základní",J197,0)</f>
        <v>0</v>
      </c>
      <c r="BF197" s="139">
        <f>IF(N197="snížená",J197,0)</f>
        <v>0</v>
      </c>
      <c r="BG197" s="139">
        <f>IF(N197="zákl. přenesená",J197,0)</f>
        <v>0</v>
      </c>
      <c r="BH197" s="139">
        <f>IF(N197="sníž. přenesená",J197,0)</f>
        <v>0</v>
      </c>
      <c r="BI197" s="139">
        <f>IF(N197="nulová",J197,0)</f>
        <v>0</v>
      </c>
      <c r="BJ197" s="17" t="s">
        <v>80</v>
      </c>
      <c r="BK197" s="139">
        <f>ROUND(I197*H197,2)</f>
        <v>0</v>
      </c>
      <c r="BL197" s="17" t="s">
        <v>505</v>
      </c>
      <c r="BM197" s="138" t="s">
        <v>1281</v>
      </c>
    </row>
    <row r="198" spans="2:65" s="1" customFormat="1" ht="10.15">
      <c r="B198" s="32"/>
      <c r="D198" s="140" t="s">
        <v>140</v>
      </c>
      <c r="F198" s="141" t="s">
        <v>1282</v>
      </c>
      <c r="I198" s="142"/>
      <c r="L198" s="32"/>
      <c r="M198" s="143"/>
      <c r="T198" s="53"/>
      <c r="AT198" s="17" t="s">
        <v>140</v>
      </c>
      <c r="AU198" s="17" t="s">
        <v>82</v>
      </c>
    </row>
    <row r="199" spans="2:65" s="1" customFormat="1" ht="16.5" customHeight="1">
      <c r="B199" s="32"/>
      <c r="C199" s="127" t="s">
        <v>378</v>
      </c>
      <c r="D199" s="127" t="s">
        <v>133</v>
      </c>
      <c r="E199" s="128" t="s">
        <v>1283</v>
      </c>
      <c r="F199" s="129" t="s">
        <v>1284</v>
      </c>
      <c r="G199" s="130" t="s">
        <v>343</v>
      </c>
      <c r="H199" s="131">
        <v>17</v>
      </c>
      <c r="I199" s="132"/>
      <c r="J199" s="133">
        <f>ROUND(I199*H199,2)</f>
        <v>0</v>
      </c>
      <c r="K199" s="129" t="s">
        <v>19</v>
      </c>
      <c r="L199" s="32"/>
      <c r="M199" s="134" t="s">
        <v>19</v>
      </c>
      <c r="N199" s="135" t="s">
        <v>43</v>
      </c>
      <c r="P199" s="136">
        <f>O199*H199</f>
        <v>0</v>
      </c>
      <c r="Q199" s="136">
        <v>0</v>
      </c>
      <c r="R199" s="136">
        <f>Q199*H199</f>
        <v>0</v>
      </c>
      <c r="S199" s="136">
        <v>0</v>
      </c>
      <c r="T199" s="137">
        <f>S199*H199</f>
        <v>0</v>
      </c>
      <c r="AR199" s="138" t="s">
        <v>505</v>
      </c>
      <c r="AT199" s="138" t="s">
        <v>133</v>
      </c>
      <c r="AU199" s="138" t="s">
        <v>82</v>
      </c>
      <c r="AY199" s="17" t="s">
        <v>131</v>
      </c>
      <c r="BE199" s="139">
        <f>IF(N199="základní",J199,0)</f>
        <v>0</v>
      </c>
      <c r="BF199" s="139">
        <f>IF(N199="snížená",J199,0)</f>
        <v>0</v>
      </c>
      <c r="BG199" s="139">
        <f>IF(N199="zákl. přenesená",J199,0)</f>
        <v>0</v>
      </c>
      <c r="BH199" s="139">
        <f>IF(N199="sníž. přenesená",J199,0)</f>
        <v>0</v>
      </c>
      <c r="BI199" s="139">
        <f>IF(N199="nulová",J199,0)</f>
        <v>0</v>
      </c>
      <c r="BJ199" s="17" t="s">
        <v>80</v>
      </c>
      <c r="BK199" s="139">
        <f>ROUND(I199*H199,2)</f>
        <v>0</v>
      </c>
      <c r="BL199" s="17" t="s">
        <v>505</v>
      </c>
      <c r="BM199" s="138" t="s">
        <v>1285</v>
      </c>
    </row>
    <row r="200" spans="2:65" s="11" customFormat="1" ht="25.9" customHeight="1">
      <c r="B200" s="115"/>
      <c r="D200" s="116" t="s">
        <v>71</v>
      </c>
      <c r="E200" s="117" t="s">
        <v>754</v>
      </c>
      <c r="F200" s="117" t="s">
        <v>755</v>
      </c>
      <c r="I200" s="118"/>
      <c r="J200" s="119">
        <f>BK200</f>
        <v>0</v>
      </c>
      <c r="L200" s="115"/>
      <c r="M200" s="120"/>
      <c r="P200" s="121">
        <f>SUM(P201:P202)</f>
        <v>0</v>
      </c>
      <c r="R200" s="121">
        <f>SUM(R201:R202)</f>
        <v>0</v>
      </c>
      <c r="T200" s="122">
        <f>SUM(T201:T202)</f>
        <v>0</v>
      </c>
      <c r="AR200" s="116" t="s">
        <v>138</v>
      </c>
      <c r="AT200" s="123" t="s">
        <v>71</v>
      </c>
      <c r="AU200" s="123" t="s">
        <v>72</v>
      </c>
      <c r="AY200" s="116" t="s">
        <v>131</v>
      </c>
      <c r="BK200" s="124">
        <f>SUM(BK201:BK202)</f>
        <v>0</v>
      </c>
    </row>
    <row r="201" spans="2:65" s="1" customFormat="1" ht="16.5" customHeight="1">
      <c r="B201" s="32"/>
      <c r="C201" s="127" t="s">
        <v>382</v>
      </c>
      <c r="D201" s="127" t="s">
        <v>133</v>
      </c>
      <c r="E201" s="128" t="s">
        <v>757</v>
      </c>
      <c r="F201" s="129" t="s">
        <v>758</v>
      </c>
      <c r="G201" s="130" t="s">
        <v>759</v>
      </c>
      <c r="H201" s="131">
        <v>10</v>
      </c>
      <c r="I201" s="132"/>
      <c r="J201" s="133">
        <f>ROUND(I201*H201,2)</f>
        <v>0</v>
      </c>
      <c r="K201" s="129" t="s">
        <v>137</v>
      </c>
      <c r="L201" s="32"/>
      <c r="M201" s="134" t="s">
        <v>19</v>
      </c>
      <c r="N201" s="135" t="s">
        <v>43</v>
      </c>
      <c r="P201" s="136">
        <f>O201*H201</f>
        <v>0</v>
      </c>
      <c r="Q201" s="136">
        <v>0</v>
      </c>
      <c r="R201" s="136">
        <f>Q201*H201</f>
        <v>0</v>
      </c>
      <c r="S201" s="136">
        <v>0</v>
      </c>
      <c r="T201" s="137">
        <f>S201*H201</f>
        <v>0</v>
      </c>
      <c r="AR201" s="138" t="s">
        <v>760</v>
      </c>
      <c r="AT201" s="138" t="s">
        <v>133</v>
      </c>
      <c r="AU201" s="138" t="s">
        <v>80</v>
      </c>
      <c r="AY201" s="17" t="s">
        <v>131</v>
      </c>
      <c r="BE201" s="139">
        <f>IF(N201="základní",J201,0)</f>
        <v>0</v>
      </c>
      <c r="BF201" s="139">
        <f>IF(N201="snížená",J201,0)</f>
        <v>0</v>
      </c>
      <c r="BG201" s="139">
        <f>IF(N201="zákl. přenesená",J201,0)</f>
        <v>0</v>
      </c>
      <c r="BH201" s="139">
        <f>IF(N201="sníž. přenesená",J201,0)</f>
        <v>0</v>
      </c>
      <c r="BI201" s="139">
        <f>IF(N201="nulová",J201,0)</f>
        <v>0</v>
      </c>
      <c r="BJ201" s="17" t="s">
        <v>80</v>
      </c>
      <c r="BK201" s="139">
        <f>ROUND(I201*H201,2)</f>
        <v>0</v>
      </c>
      <c r="BL201" s="17" t="s">
        <v>760</v>
      </c>
      <c r="BM201" s="138" t="s">
        <v>1286</v>
      </c>
    </row>
    <row r="202" spans="2:65" s="1" customFormat="1" ht="10.15">
      <c r="B202" s="32"/>
      <c r="D202" s="140" t="s">
        <v>140</v>
      </c>
      <c r="F202" s="141" t="s">
        <v>762</v>
      </c>
      <c r="I202" s="142"/>
      <c r="L202" s="32"/>
      <c r="M202" s="143"/>
      <c r="T202" s="53"/>
      <c r="AT202" s="17" t="s">
        <v>140</v>
      </c>
      <c r="AU202" s="17" t="s">
        <v>80</v>
      </c>
    </row>
    <row r="203" spans="2:65" s="11" customFormat="1" ht="25.9" customHeight="1">
      <c r="B203" s="115"/>
      <c r="D203" s="116" t="s">
        <v>71</v>
      </c>
      <c r="E203" s="117" t="s">
        <v>763</v>
      </c>
      <c r="F203" s="117" t="s">
        <v>764</v>
      </c>
      <c r="I203" s="118"/>
      <c r="J203" s="119">
        <f>BK203</f>
        <v>0</v>
      </c>
      <c r="L203" s="115"/>
      <c r="M203" s="120"/>
      <c r="P203" s="121">
        <f>P204+P211+P215</f>
        <v>0</v>
      </c>
      <c r="R203" s="121">
        <f>R204+R211+R215</f>
        <v>0</v>
      </c>
      <c r="T203" s="122">
        <f>T204+T211+T215</f>
        <v>0</v>
      </c>
      <c r="AR203" s="116" t="s">
        <v>160</v>
      </c>
      <c r="AT203" s="123" t="s">
        <v>71</v>
      </c>
      <c r="AU203" s="123" t="s">
        <v>72</v>
      </c>
      <c r="AY203" s="116" t="s">
        <v>131</v>
      </c>
      <c r="BK203" s="124">
        <f>BK204+BK211+BK215</f>
        <v>0</v>
      </c>
    </row>
    <row r="204" spans="2:65" s="11" customFormat="1" ht="22.8" customHeight="1">
      <c r="B204" s="115"/>
      <c r="D204" s="116" t="s">
        <v>71</v>
      </c>
      <c r="E204" s="125" t="s">
        <v>765</v>
      </c>
      <c r="F204" s="125" t="s">
        <v>766</v>
      </c>
      <c r="I204" s="118"/>
      <c r="J204" s="126">
        <f>BK204</f>
        <v>0</v>
      </c>
      <c r="L204" s="115"/>
      <c r="M204" s="120"/>
      <c r="P204" s="121">
        <f>SUM(P205:P210)</f>
        <v>0</v>
      </c>
      <c r="R204" s="121">
        <f>SUM(R205:R210)</f>
        <v>0</v>
      </c>
      <c r="T204" s="122">
        <f>SUM(T205:T210)</f>
        <v>0</v>
      </c>
      <c r="AR204" s="116" t="s">
        <v>160</v>
      </c>
      <c r="AT204" s="123" t="s">
        <v>71</v>
      </c>
      <c r="AU204" s="123" t="s">
        <v>80</v>
      </c>
      <c r="AY204" s="116" t="s">
        <v>131</v>
      </c>
      <c r="BK204" s="124">
        <f>SUM(BK205:BK210)</f>
        <v>0</v>
      </c>
    </row>
    <row r="205" spans="2:65" s="1" customFormat="1" ht="16.5" customHeight="1">
      <c r="B205" s="32"/>
      <c r="C205" s="127" t="s">
        <v>386</v>
      </c>
      <c r="D205" s="127" t="s">
        <v>133</v>
      </c>
      <c r="E205" s="128" t="s">
        <v>1287</v>
      </c>
      <c r="F205" s="129" t="s">
        <v>1288</v>
      </c>
      <c r="G205" s="130" t="s">
        <v>776</v>
      </c>
      <c r="H205" s="131">
        <v>10</v>
      </c>
      <c r="I205" s="132"/>
      <c r="J205" s="133">
        <f>ROUND(I205*H205,2)</f>
        <v>0</v>
      </c>
      <c r="K205" s="129" t="s">
        <v>19</v>
      </c>
      <c r="L205" s="32"/>
      <c r="M205" s="134" t="s">
        <v>19</v>
      </c>
      <c r="N205" s="135" t="s">
        <v>43</v>
      </c>
      <c r="P205" s="136">
        <f>O205*H205</f>
        <v>0</v>
      </c>
      <c r="Q205" s="136">
        <v>0</v>
      </c>
      <c r="R205" s="136">
        <f>Q205*H205</f>
        <v>0</v>
      </c>
      <c r="S205" s="136">
        <v>0</v>
      </c>
      <c r="T205" s="137">
        <f>S205*H205</f>
        <v>0</v>
      </c>
      <c r="AR205" s="138" t="s">
        <v>771</v>
      </c>
      <c r="AT205" s="138" t="s">
        <v>133</v>
      </c>
      <c r="AU205" s="138" t="s">
        <v>82</v>
      </c>
      <c r="AY205" s="17" t="s">
        <v>131</v>
      </c>
      <c r="BE205" s="139">
        <f>IF(N205="základní",J205,0)</f>
        <v>0</v>
      </c>
      <c r="BF205" s="139">
        <f>IF(N205="snížená",J205,0)</f>
        <v>0</v>
      </c>
      <c r="BG205" s="139">
        <f>IF(N205="zákl. přenesená",J205,0)</f>
        <v>0</v>
      </c>
      <c r="BH205" s="139">
        <f>IF(N205="sníž. přenesená",J205,0)</f>
        <v>0</v>
      </c>
      <c r="BI205" s="139">
        <f>IF(N205="nulová",J205,0)</f>
        <v>0</v>
      </c>
      <c r="BJ205" s="17" t="s">
        <v>80</v>
      </c>
      <c r="BK205" s="139">
        <f>ROUND(I205*H205,2)</f>
        <v>0</v>
      </c>
      <c r="BL205" s="17" t="s">
        <v>771</v>
      </c>
      <c r="BM205" s="138" t="s">
        <v>1289</v>
      </c>
    </row>
    <row r="206" spans="2:65" s="12" customFormat="1" ht="10.15">
      <c r="B206" s="144"/>
      <c r="D206" s="145" t="s">
        <v>142</v>
      </c>
      <c r="E206" s="146" t="s">
        <v>19</v>
      </c>
      <c r="F206" s="147" t="s">
        <v>778</v>
      </c>
      <c r="H206" s="146" t="s">
        <v>19</v>
      </c>
      <c r="I206" s="148"/>
      <c r="L206" s="144"/>
      <c r="M206" s="149"/>
      <c r="T206" s="150"/>
      <c r="AT206" s="146" t="s">
        <v>142</v>
      </c>
      <c r="AU206" s="146" t="s">
        <v>82</v>
      </c>
      <c r="AV206" s="12" t="s">
        <v>80</v>
      </c>
      <c r="AW206" s="12" t="s">
        <v>33</v>
      </c>
      <c r="AX206" s="12" t="s">
        <v>72</v>
      </c>
      <c r="AY206" s="146" t="s">
        <v>131</v>
      </c>
    </row>
    <row r="207" spans="2:65" s="13" customFormat="1" ht="10.15">
      <c r="B207" s="151"/>
      <c r="D207" s="145" t="s">
        <v>142</v>
      </c>
      <c r="E207" s="152" t="s">
        <v>19</v>
      </c>
      <c r="F207" s="153" t="s">
        <v>191</v>
      </c>
      <c r="H207" s="154">
        <v>10</v>
      </c>
      <c r="I207" s="155"/>
      <c r="L207" s="151"/>
      <c r="M207" s="156"/>
      <c r="T207" s="157"/>
      <c r="AT207" s="152" t="s">
        <v>142</v>
      </c>
      <c r="AU207" s="152" t="s">
        <v>82</v>
      </c>
      <c r="AV207" s="13" t="s">
        <v>82</v>
      </c>
      <c r="AW207" s="13" t="s">
        <v>33</v>
      </c>
      <c r="AX207" s="13" t="s">
        <v>80</v>
      </c>
      <c r="AY207" s="152" t="s">
        <v>131</v>
      </c>
    </row>
    <row r="208" spans="2:65" s="1" customFormat="1" ht="16.5" customHeight="1">
      <c r="B208" s="32"/>
      <c r="C208" s="127" t="s">
        <v>390</v>
      </c>
      <c r="D208" s="127" t="s">
        <v>133</v>
      </c>
      <c r="E208" s="128" t="s">
        <v>780</v>
      </c>
      <c r="F208" s="129" t="s">
        <v>781</v>
      </c>
      <c r="G208" s="130" t="s">
        <v>776</v>
      </c>
      <c r="H208" s="131">
        <v>10</v>
      </c>
      <c r="I208" s="132"/>
      <c r="J208" s="133">
        <f>ROUND(I208*H208,2)</f>
        <v>0</v>
      </c>
      <c r="K208" s="129" t="s">
        <v>19</v>
      </c>
      <c r="L208" s="32"/>
      <c r="M208" s="134" t="s">
        <v>19</v>
      </c>
      <c r="N208" s="135" t="s">
        <v>43</v>
      </c>
      <c r="P208" s="136">
        <f>O208*H208</f>
        <v>0</v>
      </c>
      <c r="Q208" s="136">
        <v>0</v>
      </c>
      <c r="R208" s="136">
        <f>Q208*H208</f>
        <v>0</v>
      </c>
      <c r="S208" s="136">
        <v>0</v>
      </c>
      <c r="T208" s="137">
        <f>S208*H208</f>
        <v>0</v>
      </c>
      <c r="AR208" s="138" t="s">
        <v>771</v>
      </c>
      <c r="AT208" s="138" t="s">
        <v>133</v>
      </c>
      <c r="AU208" s="138" t="s">
        <v>82</v>
      </c>
      <c r="AY208" s="17" t="s">
        <v>131</v>
      </c>
      <c r="BE208" s="139">
        <f>IF(N208="základní",J208,0)</f>
        <v>0</v>
      </c>
      <c r="BF208" s="139">
        <f>IF(N208="snížená",J208,0)</f>
        <v>0</v>
      </c>
      <c r="BG208" s="139">
        <f>IF(N208="zákl. přenesená",J208,0)</f>
        <v>0</v>
      </c>
      <c r="BH208" s="139">
        <f>IF(N208="sníž. přenesená",J208,0)</f>
        <v>0</v>
      </c>
      <c r="BI208" s="139">
        <f>IF(N208="nulová",J208,0)</f>
        <v>0</v>
      </c>
      <c r="BJ208" s="17" t="s">
        <v>80</v>
      </c>
      <c r="BK208" s="139">
        <f>ROUND(I208*H208,2)</f>
        <v>0</v>
      </c>
      <c r="BL208" s="17" t="s">
        <v>771</v>
      </c>
      <c r="BM208" s="138" t="s">
        <v>1290</v>
      </c>
    </row>
    <row r="209" spans="2:65" s="12" customFormat="1" ht="10.15">
      <c r="B209" s="144"/>
      <c r="D209" s="145" t="s">
        <v>142</v>
      </c>
      <c r="E209" s="146" t="s">
        <v>19</v>
      </c>
      <c r="F209" s="147" t="s">
        <v>783</v>
      </c>
      <c r="H209" s="146" t="s">
        <v>19</v>
      </c>
      <c r="I209" s="148"/>
      <c r="L209" s="144"/>
      <c r="M209" s="149"/>
      <c r="T209" s="150"/>
      <c r="AT209" s="146" t="s">
        <v>142</v>
      </c>
      <c r="AU209" s="146" t="s">
        <v>82</v>
      </c>
      <c r="AV209" s="12" t="s">
        <v>80</v>
      </c>
      <c r="AW209" s="12" t="s">
        <v>33</v>
      </c>
      <c r="AX209" s="12" t="s">
        <v>72</v>
      </c>
      <c r="AY209" s="146" t="s">
        <v>131</v>
      </c>
    </row>
    <row r="210" spans="2:65" s="13" customFormat="1" ht="10.15">
      <c r="B210" s="151"/>
      <c r="D210" s="145" t="s">
        <v>142</v>
      </c>
      <c r="E210" s="152" t="s">
        <v>19</v>
      </c>
      <c r="F210" s="153" t="s">
        <v>191</v>
      </c>
      <c r="H210" s="154">
        <v>10</v>
      </c>
      <c r="I210" s="155"/>
      <c r="L210" s="151"/>
      <c r="M210" s="156"/>
      <c r="T210" s="157"/>
      <c r="AT210" s="152" t="s">
        <v>142</v>
      </c>
      <c r="AU210" s="152" t="s">
        <v>82</v>
      </c>
      <c r="AV210" s="13" t="s">
        <v>82</v>
      </c>
      <c r="AW210" s="13" t="s">
        <v>33</v>
      </c>
      <c r="AX210" s="13" t="s">
        <v>80</v>
      </c>
      <c r="AY210" s="152" t="s">
        <v>131</v>
      </c>
    </row>
    <row r="211" spans="2:65" s="11" customFormat="1" ht="22.8" customHeight="1">
      <c r="B211" s="115"/>
      <c r="D211" s="116" t="s">
        <v>71</v>
      </c>
      <c r="E211" s="125" t="s">
        <v>788</v>
      </c>
      <c r="F211" s="125" t="s">
        <v>789</v>
      </c>
      <c r="I211" s="118"/>
      <c r="J211" s="126">
        <f>BK211</f>
        <v>0</v>
      </c>
      <c r="L211" s="115"/>
      <c r="M211" s="120"/>
      <c r="P211" s="121">
        <f>SUM(P212:P214)</f>
        <v>0</v>
      </c>
      <c r="R211" s="121">
        <f>SUM(R212:R214)</f>
        <v>0</v>
      </c>
      <c r="T211" s="122">
        <f>SUM(T212:T214)</f>
        <v>0</v>
      </c>
      <c r="AR211" s="116" t="s">
        <v>160</v>
      </c>
      <c r="AT211" s="123" t="s">
        <v>71</v>
      </c>
      <c r="AU211" s="123" t="s">
        <v>80</v>
      </c>
      <c r="AY211" s="116" t="s">
        <v>131</v>
      </c>
      <c r="BK211" s="124">
        <f>SUM(BK212:BK214)</f>
        <v>0</v>
      </c>
    </row>
    <row r="212" spans="2:65" s="1" customFormat="1" ht="16.5" customHeight="1">
      <c r="B212" s="32"/>
      <c r="C212" s="127" t="s">
        <v>394</v>
      </c>
      <c r="D212" s="127" t="s">
        <v>133</v>
      </c>
      <c r="E212" s="128" t="s">
        <v>791</v>
      </c>
      <c r="F212" s="129" t="s">
        <v>792</v>
      </c>
      <c r="G212" s="130" t="s">
        <v>793</v>
      </c>
      <c r="H212" s="131">
        <v>1</v>
      </c>
      <c r="I212" s="132"/>
      <c r="J212" s="133">
        <f>ROUND(I212*H212,2)</f>
        <v>0</v>
      </c>
      <c r="K212" s="129" t="s">
        <v>19</v>
      </c>
      <c r="L212" s="32"/>
      <c r="M212" s="134" t="s">
        <v>19</v>
      </c>
      <c r="N212" s="135" t="s">
        <v>43</v>
      </c>
      <c r="P212" s="136">
        <f>O212*H212</f>
        <v>0</v>
      </c>
      <c r="Q212" s="136">
        <v>0</v>
      </c>
      <c r="R212" s="136">
        <f>Q212*H212</f>
        <v>0</v>
      </c>
      <c r="S212" s="136">
        <v>0</v>
      </c>
      <c r="T212" s="137">
        <f>S212*H212</f>
        <v>0</v>
      </c>
      <c r="AR212" s="138" t="s">
        <v>771</v>
      </c>
      <c r="AT212" s="138" t="s">
        <v>133</v>
      </c>
      <c r="AU212" s="138" t="s">
        <v>82</v>
      </c>
      <c r="AY212" s="17" t="s">
        <v>131</v>
      </c>
      <c r="BE212" s="139">
        <f>IF(N212="základní",J212,0)</f>
        <v>0</v>
      </c>
      <c r="BF212" s="139">
        <f>IF(N212="snížená",J212,0)</f>
        <v>0</v>
      </c>
      <c r="BG212" s="139">
        <f>IF(N212="zákl. přenesená",J212,0)</f>
        <v>0</v>
      </c>
      <c r="BH212" s="139">
        <f>IF(N212="sníž. přenesená",J212,0)</f>
        <v>0</v>
      </c>
      <c r="BI212" s="139">
        <f>IF(N212="nulová",J212,0)</f>
        <v>0</v>
      </c>
      <c r="BJ212" s="17" t="s">
        <v>80</v>
      </c>
      <c r="BK212" s="139">
        <f>ROUND(I212*H212,2)</f>
        <v>0</v>
      </c>
      <c r="BL212" s="17" t="s">
        <v>771</v>
      </c>
      <c r="BM212" s="138" t="s">
        <v>1291</v>
      </c>
    </row>
    <row r="213" spans="2:65" s="1" customFormat="1" ht="16.5" customHeight="1">
      <c r="B213" s="32"/>
      <c r="C213" s="127" t="s">
        <v>398</v>
      </c>
      <c r="D213" s="127" t="s">
        <v>133</v>
      </c>
      <c r="E213" s="128" t="s">
        <v>795</v>
      </c>
      <c r="F213" s="129" t="s">
        <v>796</v>
      </c>
      <c r="G213" s="130" t="s">
        <v>797</v>
      </c>
      <c r="H213" s="131">
        <v>1</v>
      </c>
      <c r="I213" s="132"/>
      <c r="J213" s="133">
        <f>ROUND(I213*H213,2)</f>
        <v>0</v>
      </c>
      <c r="K213" s="129" t="s">
        <v>19</v>
      </c>
      <c r="L213" s="32"/>
      <c r="M213" s="134" t="s">
        <v>19</v>
      </c>
      <c r="N213" s="135" t="s">
        <v>43</v>
      </c>
      <c r="P213" s="136">
        <f>O213*H213</f>
        <v>0</v>
      </c>
      <c r="Q213" s="136">
        <v>0</v>
      </c>
      <c r="R213" s="136">
        <f>Q213*H213</f>
        <v>0</v>
      </c>
      <c r="S213" s="136">
        <v>0</v>
      </c>
      <c r="T213" s="137">
        <f>S213*H213</f>
        <v>0</v>
      </c>
      <c r="AR213" s="138" t="s">
        <v>771</v>
      </c>
      <c r="AT213" s="138" t="s">
        <v>133</v>
      </c>
      <c r="AU213" s="138" t="s">
        <v>82</v>
      </c>
      <c r="AY213" s="17" t="s">
        <v>131</v>
      </c>
      <c r="BE213" s="139">
        <f>IF(N213="základní",J213,0)</f>
        <v>0</v>
      </c>
      <c r="BF213" s="139">
        <f>IF(N213="snížená",J213,0)</f>
        <v>0</v>
      </c>
      <c r="BG213" s="139">
        <f>IF(N213="zákl. přenesená",J213,0)</f>
        <v>0</v>
      </c>
      <c r="BH213" s="139">
        <f>IF(N213="sníž. přenesená",J213,0)</f>
        <v>0</v>
      </c>
      <c r="BI213" s="139">
        <f>IF(N213="nulová",J213,0)</f>
        <v>0</v>
      </c>
      <c r="BJ213" s="17" t="s">
        <v>80</v>
      </c>
      <c r="BK213" s="139">
        <f>ROUND(I213*H213,2)</f>
        <v>0</v>
      </c>
      <c r="BL213" s="17" t="s">
        <v>771</v>
      </c>
      <c r="BM213" s="138" t="s">
        <v>1292</v>
      </c>
    </row>
    <row r="214" spans="2:65" s="13" customFormat="1" ht="10.15">
      <c r="B214" s="151"/>
      <c r="D214" s="145" t="s">
        <v>142</v>
      </c>
      <c r="E214" s="152" t="s">
        <v>19</v>
      </c>
      <c r="F214" s="153" t="s">
        <v>80</v>
      </c>
      <c r="H214" s="154">
        <v>1</v>
      </c>
      <c r="I214" s="155"/>
      <c r="L214" s="151"/>
      <c r="M214" s="156"/>
      <c r="T214" s="157"/>
      <c r="AT214" s="152" t="s">
        <v>142</v>
      </c>
      <c r="AU214" s="152" t="s">
        <v>82</v>
      </c>
      <c r="AV214" s="13" t="s">
        <v>82</v>
      </c>
      <c r="AW214" s="13" t="s">
        <v>33</v>
      </c>
      <c r="AX214" s="13" t="s">
        <v>80</v>
      </c>
      <c r="AY214" s="152" t="s">
        <v>131</v>
      </c>
    </row>
    <row r="215" spans="2:65" s="11" customFormat="1" ht="22.8" customHeight="1">
      <c r="B215" s="115"/>
      <c r="D215" s="116" t="s">
        <v>71</v>
      </c>
      <c r="E215" s="125" t="s">
        <v>1293</v>
      </c>
      <c r="F215" s="125" t="s">
        <v>1294</v>
      </c>
      <c r="I215" s="118"/>
      <c r="J215" s="126">
        <f>BK215</f>
        <v>0</v>
      </c>
      <c r="L215" s="115"/>
      <c r="M215" s="120"/>
      <c r="P215" s="121">
        <f>P216</f>
        <v>0</v>
      </c>
      <c r="R215" s="121">
        <f>R216</f>
        <v>0</v>
      </c>
      <c r="T215" s="122">
        <f>T216</f>
        <v>0</v>
      </c>
      <c r="AR215" s="116" t="s">
        <v>160</v>
      </c>
      <c r="AT215" s="123" t="s">
        <v>71</v>
      </c>
      <c r="AU215" s="123" t="s">
        <v>80</v>
      </c>
      <c r="AY215" s="116" t="s">
        <v>131</v>
      </c>
      <c r="BK215" s="124">
        <f>BK216</f>
        <v>0</v>
      </c>
    </row>
    <row r="216" spans="2:65" s="1" customFormat="1" ht="24.2" customHeight="1">
      <c r="B216" s="32"/>
      <c r="C216" s="127" t="s">
        <v>402</v>
      </c>
      <c r="D216" s="127" t="s">
        <v>133</v>
      </c>
      <c r="E216" s="128" t="s">
        <v>1295</v>
      </c>
      <c r="F216" s="129" t="s">
        <v>1296</v>
      </c>
      <c r="G216" s="130" t="s">
        <v>793</v>
      </c>
      <c r="H216" s="131">
        <v>1</v>
      </c>
      <c r="I216" s="132"/>
      <c r="J216" s="133">
        <f>ROUND(I216*H216,2)</f>
        <v>0</v>
      </c>
      <c r="K216" s="129" t="s">
        <v>19</v>
      </c>
      <c r="L216" s="32"/>
      <c r="M216" s="176" t="s">
        <v>19</v>
      </c>
      <c r="N216" s="177" t="s">
        <v>43</v>
      </c>
      <c r="O216" s="178"/>
      <c r="P216" s="179">
        <f>O216*H216</f>
        <v>0</v>
      </c>
      <c r="Q216" s="179">
        <v>0</v>
      </c>
      <c r="R216" s="179">
        <f>Q216*H216</f>
        <v>0</v>
      </c>
      <c r="S216" s="179">
        <v>0</v>
      </c>
      <c r="T216" s="180">
        <f>S216*H216</f>
        <v>0</v>
      </c>
      <c r="AR216" s="138" t="s">
        <v>771</v>
      </c>
      <c r="AT216" s="138" t="s">
        <v>133</v>
      </c>
      <c r="AU216" s="138" t="s">
        <v>82</v>
      </c>
      <c r="AY216" s="17" t="s">
        <v>131</v>
      </c>
      <c r="BE216" s="139">
        <f>IF(N216="základní",J216,0)</f>
        <v>0</v>
      </c>
      <c r="BF216" s="139">
        <f>IF(N216="snížená",J216,0)</f>
        <v>0</v>
      </c>
      <c r="BG216" s="139">
        <f>IF(N216="zákl. přenesená",J216,0)</f>
        <v>0</v>
      </c>
      <c r="BH216" s="139">
        <f>IF(N216="sníž. přenesená",J216,0)</f>
        <v>0</v>
      </c>
      <c r="BI216" s="139">
        <f>IF(N216="nulová",J216,0)</f>
        <v>0</v>
      </c>
      <c r="BJ216" s="17" t="s">
        <v>80</v>
      </c>
      <c r="BK216" s="139">
        <f>ROUND(I216*H216,2)</f>
        <v>0</v>
      </c>
      <c r="BL216" s="17" t="s">
        <v>771</v>
      </c>
      <c r="BM216" s="138" t="s">
        <v>1297</v>
      </c>
    </row>
    <row r="217" spans="2:65" s="1" customFormat="1" ht="6.95" customHeight="1">
      <c r="B217" s="41"/>
      <c r="C217" s="42"/>
      <c r="D217" s="42"/>
      <c r="E217" s="42"/>
      <c r="F217" s="42"/>
      <c r="G217" s="42"/>
      <c r="H217" s="42"/>
      <c r="I217" s="42"/>
      <c r="J217" s="42"/>
      <c r="K217" s="42"/>
      <c r="L217" s="32"/>
    </row>
  </sheetData>
  <sheetProtection algorithmName="SHA-512" hashValue="W0TnUmOQsv3VAsvLalDv+/yuOcdYO8CckIlXvz4wafNh1oplO/1eILtHml4SZsdpusyZ1Rgc8QvYVjXRGuvTyQ==" saltValue="l3xZQH03LKwlz8hNbrJckjieiIOByMNDf/XAT/p/hEheQr3aZ9mcaKqXdAYGkizCnZQMqPRg68NqfIi7oEb7Ow==" spinCount="100000" sheet="1" objects="1" scenarios="1" formatColumns="0" formatRows="0" autoFilter="0"/>
  <autoFilter ref="C91:K216" xr:uid="{00000000-0009-0000-0000-000003000000}"/>
  <mergeCells count="9">
    <mergeCell ref="E50:H50"/>
    <mergeCell ref="E82:H82"/>
    <mergeCell ref="E84:H84"/>
    <mergeCell ref="L2:V2"/>
    <mergeCell ref="E7:H7"/>
    <mergeCell ref="E9:H9"/>
    <mergeCell ref="E18:H18"/>
    <mergeCell ref="E27:H27"/>
    <mergeCell ref="E48:H48"/>
  </mergeCells>
  <hyperlinks>
    <hyperlink ref="F96" r:id="rId1" xr:uid="{00000000-0004-0000-0300-000000000000}"/>
    <hyperlink ref="F100" r:id="rId2" xr:uid="{00000000-0004-0000-0300-000001000000}"/>
    <hyperlink ref="F103" r:id="rId3" xr:uid="{00000000-0004-0000-0300-000002000000}"/>
    <hyperlink ref="F108" r:id="rId4" xr:uid="{00000000-0004-0000-0300-000003000000}"/>
    <hyperlink ref="F110" r:id="rId5" xr:uid="{00000000-0004-0000-0300-000004000000}"/>
    <hyperlink ref="F113" r:id="rId6" xr:uid="{00000000-0004-0000-0300-000005000000}"/>
    <hyperlink ref="F115" r:id="rId7" xr:uid="{00000000-0004-0000-0300-000006000000}"/>
    <hyperlink ref="F118" r:id="rId8" xr:uid="{00000000-0004-0000-0300-000007000000}"/>
    <hyperlink ref="F121" r:id="rId9" xr:uid="{00000000-0004-0000-0300-000008000000}"/>
    <hyperlink ref="F126" r:id="rId10" xr:uid="{00000000-0004-0000-0300-000009000000}"/>
    <hyperlink ref="F132" r:id="rId11" xr:uid="{00000000-0004-0000-0300-00000A000000}"/>
    <hyperlink ref="F136" r:id="rId12" xr:uid="{00000000-0004-0000-0300-00000B000000}"/>
    <hyperlink ref="F138" r:id="rId13" xr:uid="{00000000-0004-0000-0300-00000C000000}"/>
    <hyperlink ref="F140" r:id="rId14" xr:uid="{00000000-0004-0000-0300-00000D000000}"/>
    <hyperlink ref="F144" r:id="rId15" xr:uid="{00000000-0004-0000-0300-00000E000000}"/>
    <hyperlink ref="F148" r:id="rId16" xr:uid="{00000000-0004-0000-0300-00000F000000}"/>
    <hyperlink ref="F151" r:id="rId17" xr:uid="{00000000-0004-0000-0300-000010000000}"/>
    <hyperlink ref="F154" r:id="rId18" xr:uid="{00000000-0004-0000-0300-000011000000}"/>
    <hyperlink ref="F157" r:id="rId19" xr:uid="{00000000-0004-0000-0300-000012000000}"/>
    <hyperlink ref="F161" r:id="rId20" xr:uid="{00000000-0004-0000-0300-000013000000}"/>
    <hyperlink ref="F170" r:id="rId21" xr:uid="{00000000-0004-0000-0300-000014000000}"/>
    <hyperlink ref="F172" r:id="rId22" xr:uid="{00000000-0004-0000-0300-000015000000}"/>
    <hyperlink ref="F174" r:id="rId23" xr:uid="{00000000-0004-0000-0300-000016000000}"/>
    <hyperlink ref="F176" r:id="rId24" xr:uid="{00000000-0004-0000-0300-000017000000}"/>
    <hyperlink ref="F178" r:id="rId25" xr:uid="{00000000-0004-0000-0300-000018000000}"/>
    <hyperlink ref="F182" r:id="rId26" xr:uid="{00000000-0004-0000-0300-000019000000}"/>
    <hyperlink ref="F189" r:id="rId27" xr:uid="{00000000-0004-0000-0300-00001A000000}"/>
    <hyperlink ref="F198" r:id="rId28" xr:uid="{00000000-0004-0000-0300-00001B000000}"/>
    <hyperlink ref="F202" r:id="rId29" xr:uid="{00000000-0004-0000-0300-00001C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30"/>
  <headerFooter>
    <oddFooter>&amp;CStrana &amp;P z &amp;N</oddFooter>
  </headerFooter>
  <drawing r:id="rId3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69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AT2" s="17" t="s">
        <v>91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82</v>
      </c>
    </row>
    <row r="4" spans="2:46" ht="24.95" customHeight="1">
      <c r="B4" s="20"/>
      <c r="D4" s="21" t="s">
        <v>92</v>
      </c>
      <c r="L4" s="20"/>
      <c r="M4" s="85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03" t="str">
        <f>'Rekapitulace stavby'!K6</f>
        <v>Tuchlovice, oprava MK v ulici Za Starou poštou</v>
      </c>
      <c r="F7" s="304"/>
      <c r="G7" s="304"/>
      <c r="H7" s="304"/>
      <c r="L7" s="20"/>
    </row>
    <row r="8" spans="2:46" s="1" customFormat="1" ht="12" customHeight="1">
      <c r="B8" s="32"/>
      <c r="D8" s="27" t="s">
        <v>93</v>
      </c>
      <c r="L8" s="32"/>
    </row>
    <row r="9" spans="2:46" s="1" customFormat="1" ht="16.5" customHeight="1">
      <c r="B9" s="32"/>
      <c r="E9" s="266" t="s">
        <v>1298</v>
      </c>
      <c r="F9" s="305"/>
      <c r="G9" s="305"/>
      <c r="H9" s="305"/>
      <c r="L9" s="32"/>
    </row>
    <row r="10" spans="2:46" s="1" customFormat="1" ht="10.15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1299</v>
      </c>
      <c r="I12" s="27" t="s">
        <v>23</v>
      </c>
      <c r="J12" s="49" t="str">
        <f>'Rekapitulace stavby'!AN8</f>
        <v>12. 11. 2025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>Obec Tuchlovice</v>
      </c>
      <c r="I15" s="27" t="s">
        <v>28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06" t="str">
        <f>'Rekapitulace stavby'!E14</f>
        <v>Vyplň údaj</v>
      </c>
      <c r="F18" s="287"/>
      <c r="G18" s="287"/>
      <c r="H18" s="287"/>
      <c r="I18" s="27" t="s">
        <v>28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31</v>
      </c>
      <c r="I20" s="27" t="s">
        <v>26</v>
      </c>
      <c r="J20" s="25" t="str">
        <f>IF('Rekapitulace stavby'!AN16="","",'Rekapitulace stavby'!AN16)</f>
        <v/>
      </c>
      <c r="L20" s="32"/>
    </row>
    <row r="21" spans="2:12" s="1" customFormat="1" ht="18" customHeight="1">
      <c r="B21" s="32"/>
      <c r="E21" s="25" t="str">
        <f>IF('Rekapitulace stavby'!E17="","",'Rekapitulace stavby'!E17)</f>
        <v>PFProjekt s.r.o.</v>
      </c>
      <c r="I21" s="27" t="s">
        <v>28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34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>NOKU s.r.o.</v>
      </c>
      <c r="I24" s="27" t="s">
        <v>28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36</v>
      </c>
      <c r="L26" s="32"/>
    </row>
    <row r="27" spans="2:12" s="7" customFormat="1" ht="16.5" customHeight="1">
      <c r="B27" s="86"/>
      <c r="E27" s="292" t="s">
        <v>19</v>
      </c>
      <c r="F27" s="292"/>
      <c r="G27" s="292"/>
      <c r="H27" s="292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45" customHeight="1">
      <c r="B30" s="32"/>
      <c r="D30" s="87" t="s">
        <v>38</v>
      </c>
      <c r="J30" s="63">
        <f>ROUND(J92,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40</v>
      </c>
      <c r="I32" s="35" t="s">
        <v>39</v>
      </c>
      <c r="J32" s="35" t="s">
        <v>41</v>
      </c>
      <c r="L32" s="32"/>
    </row>
    <row r="33" spans="2:12" s="1" customFormat="1" ht="14.45" customHeight="1">
      <c r="B33" s="32"/>
      <c r="D33" s="52" t="s">
        <v>42</v>
      </c>
      <c r="E33" s="27" t="s">
        <v>43</v>
      </c>
      <c r="F33" s="88">
        <f>ROUND((SUM(BE92:BE168)),  2)</f>
        <v>0</v>
      </c>
      <c r="I33" s="89">
        <v>0.21</v>
      </c>
      <c r="J33" s="88">
        <f>ROUND(((SUM(BE92:BE168))*I33),  2)</f>
        <v>0</v>
      </c>
      <c r="L33" s="32"/>
    </row>
    <row r="34" spans="2:12" s="1" customFormat="1" ht="14.45" customHeight="1">
      <c r="B34" s="32"/>
      <c r="E34" s="27" t="s">
        <v>44</v>
      </c>
      <c r="F34" s="88">
        <f>ROUND((SUM(BF92:BF168)),  2)</f>
        <v>0</v>
      </c>
      <c r="I34" s="89">
        <v>0.12</v>
      </c>
      <c r="J34" s="88">
        <f>ROUND(((SUM(BF92:BF168))*I34),  2)</f>
        <v>0</v>
      </c>
      <c r="L34" s="32"/>
    </row>
    <row r="35" spans="2:12" s="1" customFormat="1" ht="14.45" hidden="1" customHeight="1">
      <c r="B35" s="32"/>
      <c r="E35" s="27" t="s">
        <v>45</v>
      </c>
      <c r="F35" s="88">
        <f>ROUND((SUM(BG92:BG168)),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46</v>
      </c>
      <c r="F36" s="88">
        <f>ROUND((SUM(BH92:BH168)),  2)</f>
        <v>0</v>
      </c>
      <c r="I36" s="89">
        <v>0.12</v>
      </c>
      <c r="J36" s="88">
        <f>0</f>
        <v>0</v>
      </c>
      <c r="L36" s="32"/>
    </row>
    <row r="37" spans="2:12" s="1" customFormat="1" ht="14.45" hidden="1" customHeight="1">
      <c r="B37" s="32"/>
      <c r="E37" s="27" t="s">
        <v>47</v>
      </c>
      <c r="F37" s="88">
        <f>ROUND((SUM(BI92:BI168)),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45" customHeight="1">
      <c r="B39" s="32"/>
      <c r="C39" s="90"/>
      <c r="D39" s="91" t="s">
        <v>48</v>
      </c>
      <c r="E39" s="54"/>
      <c r="F39" s="54"/>
      <c r="G39" s="92" t="s">
        <v>49</v>
      </c>
      <c r="H39" s="93" t="s">
        <v>50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97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03" t="str">
        <f>E7</f>
        <v>Tuchlovice, oprava MK v ulici Za Starou poštou</v>
      </c>
      <c r="F48" s="304"/>
      <c r="G48" s="304"/>
      <c r="H48" s="304"/>
      <c r="L48" s="32"/>
    </row>
    <row r="49" spans="2:47" s="1" customFormat="1" ht="12" customHeight="1">
      <c r="B49" s="32"/>
      <c r="C49" s="27" t="s">
        <v>93</v>
      </c>
      <c r="L49" s="32"/>
    </row>
    <row r="50" spans="2:47" s="1" customFormat="1" ht="16.5" customHeight="1">
      <c r="B50" s="32"/>
      <c r="E50" s="266" t="str">
        <f>E9</f>
        <v>SO 801 - Sadové úpravy</v>
      </c>
      <c r="F50" s="305"/>
      <c r="G50" s="305"/>
      <c r="H50" s="305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12. 11. 2025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25</v>
      </c>
      <c r="F54" s="25" t="str">
        <f>E15</f>
        <v>Obec Tuchlovice</v>
      </c>
      <c r="I54" s="27" t="s">
        <v>31</v>
      </c>
      <c r="J54" s="30" t="str">
        <f>E21</f>
        <v>PFProjekt s.r.o.</v>
      </c>
      <c r="L54" s="32"/>
    </row>
    <row r="55" spans="2:47" s="1" customFormat="1" ht="15.2" customHeight="1">
      <c r="B55" s="32"/>
      <c r="C55" s="27" t="s">
        <v>29</v>
      </c>
      <c r="F55" s="25" t="str">
        <f>IF(E18="","",E18)</f>
        <v>Vyplň údaj</v>
      </c>
      <c r="I55" s="27" t="s">
        <v>34</v>
      </c>
      <c r="J55" s="30" t="str">
        <f>E24</f>
        <v>NOKU s.r.o.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98</v>
      </c>
      <c r="D57" s="90"/>
      <c r="E57" s="90"/>
      <c r="F57" s="90"/>
      <c r="G57" s="90"/>
      <c r="H57" s="90"/>
      <c r="I57" s="90"/>
      <c r="J57" s="97" t="s">
        <v>99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70</v>
      </c>
      <c r="J59" s="63">
        <f>J92</f>
        <v>0</v>
      </c>
      <c r="L59" s="32"/>
      <c r="AU59" s="17" t="s">
        <v>100</v>
      </c>
    </row>
    <row r="60" spans="2:47" s="8" customFormat="1" ht="24.95" customHeight="1">
      <c r="B60" s="99"/>
      <c r="D60" s="100" t="s">
        <v>1300</v>
      </c>
      <c r="E60" s="101"/>
      <c r="F60" s="101"/>
      <c r="G60" s="101"/>
      <c r="H60" s="101"/>
      <c r="I60" s="101"/>
      <c r="J60" s="102">
        <f>J93</f>
        <v>0</v>
      </c>
      <c r="L60" s="99"/>
    </row>
    <row r="61" spans="2:47" s="8" customFormat="1" ht="24.95" customHeight="1">
      <c r="B61" s="99"/>
      <c r="D61" s="100" t="s">
        <v>1301</v>
      </c>
      <c r="E61" s="101"/>
      <c r="F61" s="101"/>
      <c r="G61" s="101"/>
      <c r="H61" s="101"/>
      <c r="I61" s="101"/>
      <c r="J61" s="102">
        <f>J96</f>
        <v>0</v>
      </c>
      <c r="L61" s="99"/>
    </row>
    <row r="62" spans="2:47" s="9" customFormat="1" ht="19.899999999999999" customHeight="1">
      <c r="B62" s="103"/>
      <c r="D62" s="104" t="s">
        <v>1302</v>
      </c>
      <c r="E62" s="105"/>
      <c r="F62" s="105"/>
      <c r="G62" s="105"/>
      <c r="H62" s="105"/>
      <c r="I62" s="105"/>
      <c r="J62" s="106">
        <f>J97</f>
        <v>0</v>
      </c>
      <c r="L62" s="103"/>
    </row>
    <row r="63" spans="2:47" s="9" customFormat="1" ht="19.899999999999999" customHeight="1">
      <c r="B63" s="103"/>
      <c r="D63" s="104" t="s">
        <v>1303</v>
      </c>
      <c r="E63" s="105"/>
      <c r="F63" s="105"/>
      <c r="G63" s="105"/>
      <c r="H63" s="105"/>
      <c r="I63" s="105"/>
      <c r="J63" s="106">
        <f>J101</f>
        <v>0</v>
      </c>
      <c r="L63" s="103"/>
    </row>
    <row r="64" spans="2:47" s="9" customFormat="1" ht="19.899999999999999" customHeight="1">
      <c r="B64" s="103"/>
      <c r="D64" s="104" t="s">
        <v>1304</v>
      </c>
      <c r="E64" s="105"/>
      <c r="F64" s="105"/>
      <c r="G64" s="105"/>
      <c r="H64" s="105"/>
      <c r="I64" s="105"/>
      <c r="J64" s="106">
        <f>J105</f>
        <v>0</v>
      </c>
      <c r="L64" s="103"/>
    </row>
    <row r="65" spans="2:12" s="9" customFormat="1" ht="19.899999999999999" customHeight="1">
      <c r="B65" s="103"/>
      <c r="D65" s="104" t="s">
        <v>1305</v>
      </c>
      <c r="E65" s="105"/>
      <c r="F65" s="105"/>
      <c r="G65" s="105"/>
      <c r="H65" s="105"/>
      <c r="I65" s="105"/>
      <c r="J65" s="106">
        <f>J109</f>
        <v>0</v>
      </c>
      <c r="L65" s="103"/>
    </row>
    <row r="66" spans="2:12" s="9" customFormat="1" ht="19.899999999999999" customHeight="1">
      <c r="B66" s="103"/>
      <c r="D66" s="104" t="s">
        <v>1306</v>
      </c>
      <c r="E66" s="105"/>
      <c r="F66" s="105"/>
      <c r="G66" s="105"/>
      <c r="H66" s="105"/>
      <c r="I66" s="105"/>
      <c r="J66" s="106">
        <f>J113</f>
        <v>0</v>
      </c>
      <c r="L66" s="103"/>
    </row>
    <row r="67" spans="2:12" s="9" customFormat="1" ht="19.899999999999999" customHeight="1">
      <c r="B67" s="103"/>
      <c r="D67" s="104" t="s">
        <v>1307</v>
      </c>
      <c r="E67" s="105"/>
      <c r="F67" s="105"/>
      <c r="G67" s="105"/>
      <c r="H67" s="105"/>
      <c r="I67" s="105"/>
      <c r="J67" s="106">
        <f>J117</f>
        <v>0</v>
      </c>
      <c r="L67" s="103"/>
    </row>
    <row r="68" spans="2:12" s="9" customFormat="1" ht="19.899999999999999" customHeight="1">
      <c r="B68" s="103"/>
      <c r="D68" s="104" t="s">
        <v>1308</v>
      </c>
      <c r="E68" s="105"/>
      <c r="F68" s="105"/>
      <c r="G68" s="105"/>
      <c r="H68" s="105"/>
      <c r="I68" s="105"/>
      <c r="J68" s="106">
        <f>J121</f>
        <v>0</v>
      </c>
      <c r="L68" s="103"/>
    </row>
    <row r="69" spans="2:12" s="9" customFormat="1" ht="19.899999999999999" customHeight="1">
      <c r="B69" s="103"/>
      <c r="D69" s="104" t="s">
        <v>1309</v>
      </c>
      <c r="E69" s="105"/>
      <c r="F69" s="105"/>
      <c r="G69" s="105"/>
      <c r="H69" s="105"/>
      <c r="I69" s="105"/>
      <c r="J69" s="106">
        <f>J125</f>
        <v>0</v>
      </c>
      <c r="L69" s="103"/>
    </row>
    <row r="70" spans="2:12" s="8" customFormat="1" ht="24.95" customHeight="1">
      <c r="B70" s="99"/>
      <c r="D70" s="100" t="s">
        <v>1310</v>
      </c>
      <c r="E70" s="101"/>
      <c r="F70" s="101"/>
      <c r="G70" s="101"/>
      <c r="H70" s="101"/>
      <c r="I70" s="101"/>
      <c r="J70" s="102">
        <f>J129</f>
        <v>0</v>
      </c>
      <c r="L70" s="99"/>
    </row>
    <row r="71" spans="2:12" s="9" customFormat="1" ht="19.899999999999999" customHeight="1">
      <c r="B71" s="103"/>
      <c r="D71" s="104" t="s">
        <v>1311</v>
      </c>
      <c r="E71" s="105"/>
      <c r="F71" s="105"/>
      <c r="G71" s="105"/>
      <c r="H71" s="105"/>
      <c r="I71" s="105"/>
      <c r="J71" s="106">
        <f>J130</f>
        <v>0</v>
      </c>
      <c r="L71" s="103"/>
    </row>
    <row r="72" spans="2:12" s="9" customFormat="1" ht="19.899999999999999" customHeight="1">
      <c r="B72" s="103"/>
      <c r="D72" s="104" t="s">
        <v>1312</v>
      </c>
      <c r="E72" s="105"/>
      <c r="F72" s="105"/>
      <c r="G72" s="105"/>
      <c r="H72" s="105"/>
      <c r="I72" s="105"/>
      <c r="J72" s="106">
        <f>J152</f>
        <v>0</v>
      </c>
      <c r="L72" s="103"/>
    </row>
    <row r="73" spans="2:12" s="1" customFormat="1" ht="21.85" customHeight="1">
      <c r="B73" s="32"/>
      <c r="L73" s="32"/>
    </row>
    <row r="74" spans="2:12" s="1" customFormat="1" ht="6.95" customHeight="1"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32"/>
    </row>
    <row r="78" spans="2:12" s="1" customFormat="1" ht="6.95" customHeight="1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32"/>
    </row>
    <row r="79" spans="2:12" s="1" customFormat="1" ht="24.95" customHeight="1">
      <c r="B79" s="32"/>
      <c r="C79" s="21" t="s">
        <v>116</v>
      </c>
      <c r="L79" s="32"/>
    </row>
    <row r="80" spans="2:12" s="1" customFormat="1" ht="6.95" customHeight="1">
      <c r="B80" s="32"/>
      <c r="L80" s="32"/>
    </row>
    <row r="81" spans="2:65" s="1" customFormat="1" ht="12" customHeight="1">
      <c r="B81" s="32"/>
      <c r="C81" s="27" t="s">
        <v>16</v>
      </c>
      <c r="L81" s="32"/>
    </row>
    <row r="82" spans="2:65" s="1" customFormat="1" ht="16.5" customHeight="1">
      <c r="B82" s="32"/>
      <c r="E82" s="303" t="str">
        <f>E7</f>
        <v>Tuchlovice, oprava MK v ulici Za Starou poštou</v>
      </c>
      <c r="F82" s="304"/>
      <c r="G82" s="304"/>
      <c r="H82" s="304"/>
      <c r="L82" s="32"/>
    </row>
    <row r="83" spans="2:65" s="1" customFormat="1" ht="12" customHeight="1">
      <c r="B83" s="32"/>
      <c r="C83" s="27" t="s">
        <v>93</v>
      </c>
      <c r="L83" s="32"/>
    </row>
    <row r="84" spans="2:65" s="1" customFormat="1" ht="16.5" customHeight="1">
      <c r="B84" s="32"/>
      <c r="E84" s="266" t="str">
        <f>E9</f>
        <v>SO 801 - Sadové úpravy</v>
      </c>
      <c r="F84" s="305"/>
      <c r="G84" s="305"/>
      <c r="H84" s="305"/>
      <c r="L84" s="32"/>
    </row>
    <row r="85" spans="2:65" s="1" customFormat="1" ht="6.95" customHeight="1">
      <c r="B85" s="32"/>
      <c r="L85" s="32"/>
    </row>
    <row r="86" spans="2:65" s="1" customFormat="1" ht="12" customHeight="1">
      <c r="B86" s="32"/>
      <c r="C86" s="27" t="s">
        <v>21</v>
      </c>
      <c r="F86" s="25" t="str">
        <f>F12</f>
        <v xml:space="preserve"> </v>
      </c>
      <c r="I86" s="27" t="s">
        <v>23</v>
      </c>
      <c r="J86" s="49" t="str">
        <f>IF(J12="","",J12)</f>
        <v>12. 11. 2025</v>
      </c>
      <c r="L86" s="32"/>
    </row>
    <row r="87" spans="2:65" s="1" customFormat="1" ht="6.95" customHeight="1">
      <c r="B87" s="32"/>
      <c r="L87" s="32"/>
    </row>
    <row r="88" spans="2:65" s="1" customFormat="1" ht="15.2" customHeight="1">
      <c r="B88" s="32"/>
      <c r="C88" s="27" t="s">
        <v>25</v>
      </c>
      <c r="F88" s="25" t="str">
        <f>E15</f>
        <v>Obec Tuchlovice</v>
      </c>
      <c r="I88" s="27" t="s">
        <v>31</v>
      </c>
      <c r="J88" s="30" t="str">
        <f>E21</f>
        <v>PFProjekt s.r.o.</v>
      </c>
      <c r="L88" s="32"/>
    </row>
    <row r="89" spans="2:65" s="1" customFormat="1" ht="15.2" customHeight="1">
      <c r="B89" s="32"/>
      <c r="C89" s="27" t="s">
        <v>29</v>
      </c>
      <c r="F89" s="25" t="str">
        <f>IF(E18="","",E18)</f>
        <v>Vyplň údaj</v>
      </c>
      <c r="I89" s="27" t="s">
        <v>34</v>
      </c>
      <c r="J89" s="30" t="str">
        <f>E24</f>
        <v>NOKU s.r.o.</v>
      </c>
      <c r="L89" s="32"/>
    </row>
    <row r="90" spans="2:65" s="1" customFormat="1" ht="10.35" customHeight="1">
      <c r="B90" s="32"/>
      <c r="L90" s="32"/>
    </row>
    <row r="91" spans="2:65" s="10" customFormat="1" ht="29.25" customHeight="1">
      <c r="B91" s="107"/>
      <c r="C91" s="108" t="s">
        <v>117</v>
      </c>
      <c r="D91" s="109" t="s">
        <v>57</v>
      </c>
      <c r="E91" s="109" t="s">
        <v>53</v>
      </c>
      <c r="F91" s="109" t="s">
        <v>54</v>
      </c>
      <c r="G91" s="109" t="s">
        <v>118</v>
      </c>
      <c r="H91" s="109" t="s">
        <v>119</v>
      </c>
      <c r="I91" s="109" t="s">
        <v>120</v>
      </c>
      <c r="J91" s="109" t="s">
        <v>99</v>
      </c>
      <c r="K91" s="110" t="s">
        <v>121</v>
      </c>
      <c r="L91" s="107"/>
      <c r="M91" s="56" t="s">
        <v>19</v>
      </c>
      <c r="N91" s="57" t="s">
        <v>42</v>
      </c>
      <c r="O91" s="57" t="s">
        <v>122</v>
      </c>
      <c r="P91" s="57" t="s">
        <v>123</v>
      </c>
      <c r="Q91" s="57" t="s">
        <v>124</v>
      </c>
      <c r="R91" s="57" t="s">
        <v>125</v>
      </c>
      <c r="S91" s="57" t="s">
        <v>126</v>
      </c>
      <c r="T91" s="58" t="s">
        <v>127</v>
      </c>
    </row>
    <row r="92" spans="2:65" s="1" customFormat="1" ht="22.8" customHeight="1">
      <c r="B92" s="32"/>
      <c r="C92" s="61" t="s">
        <v>128</v>
      </c>
      <c r="J92" s="111">
        <f>BK92</f>
        <v>0</v>
      </c>
      <c r="L92" s="32"/>
      <c r="M92" s="59"/>
      <c r="N92" s="50"/>
      <c r="O92" s="50"/>
      <c r="P92" s="112">
        <f>P93+P96+P129</f>
        <v>0</v>
      </c>
      <c r="Q92" s="50"/>
      <c r="R92" s="112">
        <f>R93+R96+R129</f>
        <v>0</v>
      </c>
      <c r="S92" s="50"/>
      <c r="T92" s="113">
        <f>T93+T96+T129</f>
        <v>0</v>
      </c>
      <c r="AT92" s="17" t="s">
        <v>71</v>
      </c>
      <c r="AU92" s="17" t="s">
        <v>100</v>
      </c>
      <c r="BK92" s="114">
        <f>BK93+BK96+BK129</f>
        <v>0</v>
      </c>
    </row>
    <row r="93" spans="2:65" s="11" customFormat="1" ht="25.9" customHeight="1">
      <c r="B93" s="115"/>
      <c r="D93" s="116" t="s">
        <v>71</v>
      </c>
      <c r="E93" s="117" t="s">
        <v>1313</v>
      </c>
      <c r="F93" s="117" t="s">
        <v>1314</v>
      </c>
      <c r="I93" s="118"/>
      <c r="J93" s="119">
        <f>BK93</f>
        <v>0</v>
      </c>
      <c r="L93" s="115"/>
      <c r="M93" s="120"/>
      <c r="P93" s="121">
        <f>SUM(P94:P95)</f>
        <v>0</v>
      </c>
      <c r="R93" s="121">
        <f>SUM(R94:R95)</f>
        <v>0</v>
      </c>
      <c r="T93" s="122">
        <f>SUM(T94:T95)</f>
        <v>0</v>
      </c>
      <c r="AR93" s="116" t="s">
        <v>80</v>
      </c>
      <c r="AT93" s="123" t="s">
        <v>71</v>
      </c>
      <c r="AU93" s="123" t="s">
        <v>72</v>
      </c>
      <c r="AY93" s="116" t="s">
        <v>131</v>
      </c>
      <c r="BK93" s="124">
        <f>SUM(BK94:BK95)</f>
        <v>0</v>
      </c>
    </row>
    <row r="94" spans="2:65" s="1" customFormat="1" ht="16.5" customHeight="1">
      <c r="B94" s="32"/>
      <c r="C94" s="165" t="s">
        <v>80</v>
      </c>
      <c r="D94" s="165" t="s">
        <v>284</v>
      </c>
      <c r="E94" s="166" t="s">
        <v>1315</v>
      </c>
      <c r="F94" s="167" t="s">
        <v>1316</v>
      </c>
      <c r="G94" s="168" t="s">
        <v>343</v>
      </c>
      <c r="H94" s="169">
        <v>16</v>
      </c>
      <c r="I94" s="170"/>
      <c r="J94" s="171">
        <f>ROUND(I94*H94,2)</f>
        <v>0</v>
      </c>
      <c r="K94" s="167" t="s">
        <v>19</v>
      </c>
      <c r="L94" s="172"/>
      <c r="M94" s="173" t="s">
        <v>19</v>
      </c>
      <c r="N94" s="174" t="s">
        <v>43</v>
      </c>
      <c r="P94" s="136">
        <f>O94*H94</f>
        <v>0</v>
      </c>
      <c r="Q94" s="136">
        <v>0</v>
      </c>
      <c r="R94" s="136">
        <f>Q94*H94</f>
        <v>0</v>
      </c>
      <c r="S94" s="136">
        <v>0</v>
      </c>
      <c r="T94" s="137">
        <f>S94*H94</f>
        <v>0</v>
      </c>
      <c r="AR94" s="138" t="s">
        <v>179</v>
      </c>
      <c r="AT94" s="138" t="s">
        <v>284</v>
      </c>
      <c r="AU94" s="138" t="s">
        <v>80</v>
      </c>
      <c r="AY94" s="17" t="s">
        <v>131</v>
      </c>
      <c r="BE94" s="139">
        <f>IF(N94="základní",J94,0)</f>
        <v>0</v>
      </c>
      <c r="BF94" s="139">
        <f>IF(N94="snížená",J94,0)</f>
        <v>0</v>
      </c>
      <c r="BG94" s="139">
        <f>IF(N94="zákl. přenesená",J94,0)</f>
        <v>0</v>
      </c>
      <c r="BH94" s="139">
        <f>IF(N94="sníž. přenesená",J94,0)</f>
        <v>0</v>
      </c>
      <c r="BI94" s="139">
        <f>IF(N94="nulová",J94,0)</f>
        <v>0</v>
      </c>
      <c r="BJ94" s="17" t="s">
        <v>80</v>
      </c>
      <c r="BK94" s="139">
        <f>ROUND(I94*H94,2)</f>
        <v>0</v>
      </c>
      <c r="BL94" s="17" t="s">
        <v>138</v>
      </c>
      <c r="BM94" s="138" t="s">
        <v>1317</v>
      </c>
    </row>
    <row r="95" spans="2:65" s="1" customFormat="1" ht="16.5" customHeight="1">
      <c r="B95" s="32"/>
      <c r="C95" s="127" t="s">
        <v>82</v>
      </c>
      <c r="D95" s="127" t="s">
        <v>133</v>
      </c>
      <c r="E95" s="128" t="s">
        <v>1318</v>
      </c>
      <c r="F95" s="129" t="s">
        <v>1319</v>
      </c>
      <c r="G95" s="130" t="s">
        <v>793</v>
      </c>
      <c r="H95" s="131">
        <v>1</v>
      </c>
      <c r="I95" s="132"/>
      <c r="J95" s="133">
        <f>ROUND(I95*H95,2)</f>
        <v>0</v>
      </c>
      <c r="K95" s="129" t="s">
        <v>19</v>
      </c>
      <c r="L95" s="32"/>
      <c r="M95" s="134" t="s">
        <v>19</v>
      </c>
      <c r="N95" s="135" t="s">
        <v>43</v>
      </c>
      <c r="P95" s="136">
        <f>O95*H95</f>
        <v>0</v>
      </c>
      <c r="Q95" s="136">
        <v>0</v>
      </c>
      <c r="R95" s="136">
        <f>Q95*H95</f>
        <v>0</v>
      </c>
      <c r="S95" s="136">
        <v>0</v>
      </c>
      <c r="T95" s="137">
        <f>S95*H95</f>
        <v>0</v>
      </c>
      <c r="AR95" s="138" t="s">
        <v>138</v>
      </c>
      <c r="AT95" s="138" t="s">
        <v>133</v>
      </c>
      <c r="AU95" s="138" t="s">
        <v>80</v>
      </c>
      <c r="AY95" s="17" t="s">
        <v>131</v>
      </c>
      <c r="BE95" s="139">
        <f>IF(N95="základní",J95,0)</f>
        <v>0</v>
      </c>
      <c r="BF95" s="139">
        <f>IF(N95="snížená",J95,0)</f>
        <v>0</v>
      </c>
      <c r="BG95" s="139">
        <f>IF(N95="zákl. přenesená",J95,0)</f>
        <v>0</v>
      </c>
      <c r="BH95" s="139">
        <f>IF(N95="sníž. přenesená",J95,0)</f>
        <v>0</v>
      </c>
      <c r="BI95" s="139">
        <f>IF(N95="nulová",J95,0)</f>
        <v>0</v>
      </c>
      <c r="BJ95" s="17" t="s">
        <v>80</v>
      </c>
      <c r="BK95" s="139">
        <f>ROUND(I95*H95,2)</f>
        <v>0</v>
      </c>
      <c r="BL95" s="17" t="s">
        <v>138</v>
      </c>
      <c r="BM95" s="138" t="s">
        <v>1320</v>
      </c>
    </row>
    <row r="96" spans="2:65" s="11" customFormat="1" ht="25.9" customHeight="1">
      <c r="B96" s="115"/>
      <c r="D96" s="116" t="s">
        <v>71</v>
      </c>
      <c r="E96" s="117" t="s">
        <v>1321</v>
      </c>
      <c r="F96" s="117" t="s">
        <v>1322</v>
      </c>
      <c r="I96" s="118"/>
      <c r="J96" s="119">
        <f>BK96</f>
        <v>0</v>
      </c>
      <c r="L96" s="115"/>
      <c r="M96" s="120"/>
      <c r="P96" s="121">
        <f>P97+P101+P105+P109+P113+P117+P121+P125</f>
        <v>0</v>
      </c>
      <c r="R96" s="121">
        <f>R97+R101+R105+R109+R113+R117+R121+R125</f>
        <v>0</v>
      </c>
      <c r="T96" s="122">
        <f>T97+T101+T105+T109+T113+T117+T121+T125</f>
        <v>0</v>
      </c>
      <c r="AR96" s="116" t="s">
        <v>80</v>
      </c>
      <c r="AT96" s="123" t="s">
        <v>71</v>
      </c>
      <c r="AU96" s="123" t="s">
        <v>72</v>
      </c>
      <c r="AY96" s="116" t="s">
        <v>131</v>
      </c>
      <c r="BK96" s="124">
        <f>BK97+BK101+BK105+BK109+BK113+BK117+BK121+BK125</f>
        <v>0</v>
      </c>
    </row>
    <row r="97" spans="2:65" s="11" customFormat="1" ht="22.8" customHeight="1">
      <c r="B97" s="115"/>
      <c r="D97" s="116" t="s">
        <v>71</v>
      </c>
      <c r="E97" s="125" t="s">
        <v>1323</v>
      </c>
      <c r="F97" s="125" t="s">
        <v>1324</v>
      </c>
      <c r="I97" s="118"/>
      <c r="J97" s="126">
        <f>BK97</f>
        <v>0</v>
      </c>
      <c r="L97" s="115"/>
      <c r="M97" s="120"/>
      <c r="P97" s="121">
        <f>SUM(P98:P100)</f>
        <v>0</v>
      </c>
      <c r="R97" s="121">
        <f>SUM(R98:R100)</f>
        <v>0</v>
      </c>
      <c r="T97" s="122">
        <f>SUM(T98:T100)</f>
        <v>0</v>
      </c>
      <c r="AR97" s="116" t="s">
        <v>80</v>
      </c>
      <c r="AT97" s="123" t="s">
        <v>71</v>
      </c>
      <c r="AU97" s="123" t="s">
        <v>80</v>
      </c>
      <c r="AY97" s="116" t="s">
        <v>131</v>
      </c>
      <c r="BK97" s="124">
        <f>SUM(BK98:BK100)</f>
        <v>0</v>
      </c>
    </row>
    <row r="98" spans="2:65" s="1" customFormat="1" ht="24.2" customHeight="1">
      <c r="B98" s="32"/>
      <c r="C98" s="127" t="s">
        <v>149</v>
      </c>
      <c r="D98" s="127" t="s">
        <v>133</v>
      </c>
      <c r="E98" s="128" t="s">
        <v>1325</v>
      </c>
      <c r="F98" s="129" t="s">
        <v>1326</v>
      </c>
      <c r="G98" s="130" t="s">
        <v>330</v>
      </c>
      <c r="H98" s="131">
        <v>4</v>
      </c>
      <c r="I98" s="132"/>
      <c r="J98" s="133">
        <f>ROUND(I98*H98,2)</f>
        <v>0</v>
      </c>
      <c r="K98" s="129" t="s">
        <v>19</v>
      </c>
      <c r="L98" s="32"/>
      <c r="M98" s="134" t="s">
        <v>19</v>
      </c>
      <c r="N98" s="135" t="s">
        <v>43</v>
      </c>
      <c r="P98" s="136">
        <f>O98*H98</f>
        <v>0</v>
      </c>
      <c r="Q98" s="136">
        <v>0</v>
      </c>
      <c r="R98" s="136">
        <f>Q98*H98</f>
        <v>0</v>
      </c>
      <c r="S98" s="136">
        <v>0</v>
      </c>
      <c r="T98" s="137">
        <f>S98*H98</f>
        <v>0</v>
      </c>
      <c r="AR98" s="138" t="s">
        <v>138</v>
      </c>
      <c r="AT98" s="138" t="s">
        <v>133</v>
      </c>
      <c r="AU98" s="138" t="s">
        <v>82</v>
      </c>
      <c r="AY98" s="17" t="s">
        <v>131</v>
      </c>
      <c r="BE98" s="139">
        <f>IF(N98="základní",J98,0)</f>
        <v>0</v>
      </c>
      <c r="BF98" s="139">
        <f>IF(N98="snížená",J98,0)</f>
        <v>0</v>
      </c>
      <c r="BG98" s="139">
        <f>IF(N98="zákl. přenesená",J98,0)</f>
        <v>0</v>
      </c>
      <c r="BH98" s="139">
        <f>IF(N98="sníž. přenesená",J98,0)</f>
        <v>0</v>
      </c>
      <c r="BI98" s="139">
        <f>IF(N98="nulová",J98,0)</f>
        <v>0</v>
      </c>
      <c r="BJ98" s="17" t="s">
        <v>80</v>
      </c>
      <c r="BK98" s="139">
        <f>ROUND(I98*H98,2)</f>
        <v>0</v>
      </c>
      <c r="BL98" s="17" t="s">
        <v>138</v>
      </c>
      <c r="BM98" s="138" t="s">
        <v>82</v>
      </c>
    </row>
    <row r="99" spans="2:65" s="1" customFormat="1" ht="37.799999999999997" customHeight="1">
      <c r="B99" s="32"/>
      <c r="C99" s="127" t="s">
        <v>138</v>
      </c>
      <c r="D99" s="127" t="s">
        <v>133</v>
      </c>
      <c r="E99" s="128" t="s">
        <v>1327</v>
      </c>
      <c r="F99" s="129" t="s">
        <v>1328</v>
      </c>
      <c r="G99" s="130" t="s">
        <v>330</v>
      </c>
      <c r="H99" s="131">
        <v>4</v>
      </c>
      <c r="I99" s="132"/>
      <c r="J99" s="133">
        <f>ROUND(I99*H99,2)</f>
        <v>0</v>
      </c>
      <c r="K99" s="129" t="s">
        <v>19</v>
      </c>
      <c r="L99" s="32"/>
      <c r="M99" s="134" t="s">
        <v>19</v>
      </c>
      <c r="N99" s="135" t="s">
        <v>43</v>
      </c>
      <c r="P99" s="136">
        <f>O99*H99</f>
        <v>0</v>
      </c>
      <c r="Q99" s="136">
        <v>0</v>
      </c>
      <c r="R99" s="136">
        <f>Q99*H99</f>
        <v>0</v>
      </c>
      <c r="S99" s="136">
        <v>0</v>
      </c>
      <c r="T99" s="137">
        <f>S99*H99</f>
        <v>0</v>
      </c>
      <c r="AR99" s="138" t="s">
        <v>138</v>
      </c>
      <c r="AT99" s="138" t="s">
        <v>133</v>
      </c>
      <c r="AU99" s="138" t="s">
        <v>82</v>
      </c>
      <c r="AY99" s="17" t="s">
        <v>131</v>
      </c>
      <c r="BE99" s="139">
        <f>IF(N99="základní",J99,0)</f>
        <v>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80</v>
      </c>
      <c r="BK99" s="139">
        <f>ROUND(I99*H99,2)</f>
        <v>0</v>
      </c>
      <c r="BL99" s="17" t="s">
        <v>138</v>
      </c>
      <c r="BM99" s="138" t="s">
        <v>138</v>
      </c>
    </row>
    <row r="100" spans="2:65" s="1" customFormat="1" ht="16.5" customHeight="1">
      <c r="B100" s="32"/>
      <c r="C100" s="127" t="s">
        <v>160</v>
      </c>
      <c r="D100" s="127" t="s">
        <v>133</v>
      </c>
      <c r="E100" s="128" t="s">
        <v>1329</v>
      </c>
      <c r="F100" s="129" t="s">
        <v>1330</v>
      </c>
      <c r="G100" s="130" t="s">
        <v>204</v>
      </c>
      <c r="H100" s="131">
        <v>3.5999999999999997E-2</v>
      </c>
      <c r="I100" s="132"/>
      <c r="J100" s="133">
        <f>ROUND(I100*H100,2)</f>
        <v>0</v>
      </c>
      <c r="K100" s="129" t="s">
        <v>19</v>
      </c>
      <c r="L100" s="32"/>
      <c r="M100" s="134" t="s">
        <v>19</v>
      </c>
      <c r="N100" s="135" t="s">
        <v>43</v>
      </c>
      <c r="P100" s="136">
        <f>O100*H100</f>
        <v>0</v>
      </c>
      <c r="Q100" s="136">
        <v>0</v>
      </c>
      <c r="R100" s="136">
        <f>Q100*H100</f>
        <v>0</v>
      </c>
      <c r="S100" s="136">
        <v>0</v>
      </c>
      <c r="T100" s="137">
        <f>S100*H100</f>
        <v>0</v>
      </c>
      <c r="AR100" s="138" t="s">
        <v>138</v>
      </c>
      <c r="AT100" s="138" t="s">
        <v>133</v>
      </c>
      <c r="AU100" s="138" t="s">
        <v>82</v>
      </c>
      <c r="AY100" s="17" t="s">
        <v>131</v>
      </c>
      <c r="BE100" s="139">
        <f>IF(N100="základní",J100,0)</f>
        <v>0</v>
      </c>
      <c r="BF100" s="139">
        <f>IF(N100="snížená",J100,0)</f>
        <v>0</v>
      </c>
      <c r="BG100" s="139">
        <f>IF(N100="zákl. přenesená",J100,0)</f>
        <v>0</v>
      </c>
      <c r="BH100" s="139">
        <f>IF(N100="sníž. přenesená",J100,0)</f>
        <v>0</v>
      </c>
      <c r="BI100" s="139">
        <f>IF(N100="nulová",J100,0)</f>
        <v>0</v>
      </c>
      <c r="BJ100" s="17" t="s">
        <v>80</v>
      </c>
      <c r="BK100" s="139">
        <f>ROUND(I100*H100,2)</f>
        <v>0</v>
      </c>
      <c r="BL100" s="17" t="s">
        <v>138</v>
      </c>
      <c r="BM100" s="138" t="s">
        <v>167</v>
      </c>
    </row>
    <row r="101" spans="2:65" s="11" customFormat="1" ht="22.8" customHeight="1">
      <c r="B101" s="115"/>
      <c r="D101" s="116" t="s">
        <v>71</v>
      </c>
      <c r="E101" s="125" t="s">
        <v>1331</v>
      </c>
      <c r="F101" s="125" t="s">
        <v>1332</v>
      </c>
      <c r="I101" s="118"/>
      <c r="J101" s="126">
        <f>BK101</f>
        <v>0</v>
      </c>
      <c r="L101" s="115"/>
      <c r="M101" s="120"/>
      <c r="P101" s="121">
        <f>SUM(P102:P104)</f>
        <v>0</v>
      </c>
      <c r="R101" s="121">
        <f>SUM(R102:R104)</f>
        <v>0</v>
      </c>
      <c r="T101" s="122">
        <f>SUM(T102:T104)</f>
        <v>0</v>
      </c>
      <c r="AR101" s="116" t="s">
        <v>80</v>
      </c>
      <c r="AT101" s="123" t="s">
        <v>71</v>
      </c>
      <c r="AU101" s="123" t="s">
        <v>80</v>
      </c>
      <c r="AY101" s="116" t="s">
        <v>131</v>
      </c>
      <c r="BK101" s="124">
        <f>SUM(BK102:BK104)</f>
        <v>0</v>
      </c>
    </row>
    <row r="102" spans="2:65" s="1" customFormat="1" ht="24.2" customHeight="1">
      <c r="B102" s="32"/>
      <c r="C102" s="127" t="s">
        <v>167</v>
      </c>
      <c r="D102" s="127" t="s">
        <v>133</v>
      </c>
      <c r="E102" s="128" t="s">
        <v>1333</v>
      </c>
      <c r="F102" s="129" t="s">
        <v>1334</v>
      </c>
      <c r="G102" s="130" t="s">
        <v>330</v>
      </c>
      <c r="H102" s="131">
        <v>2</v>
      </c>
      <c r="I102" s="132"/>
      <c r="J102" s="133">
        <f>ROUND(I102*H102,2)</f>
        <v>0</v>
      </c>
      <c r="K102" s="129" t="s">
        <v>19</v>
      </c>
      <c r="L102" s="32"/>
      <c r="M102" s="134" t="s">
        <v>19</v>
      </c>
      <c r="N102" s="135" t="s">
        <v>43</v>
      </c>
      <c r="P102" s="136">
        <f>O102*H102</f>
        <v>0</v>
      </c>
      <c r="Q102" s="136">
        <v>0</v>
      </c>
      <c r="R102" s="136">
        <f>Q102*H102</f>
        <v>0</v>
      </c>
      <c r="S102" s="136">
        <v>0</v>
      </c>
      <c r="T102" s="137">
        <f>S102*H102</f>
        <v>0</v>
      </c>
      <c r="AR102" s="138" t="s">
        <v>138</v>
      </c>
      <c r="AT102" s="138" t="s">
        <v>133</v>
      </c>
      <c r="AU102" s="138" t="s">
        <v>82</v>
      </c>
      <c r="AY102" s="17" t="s">
        <v>131</v>
      </c>
      <c r="BE102" s="139">
        <f>IF(N102="základní",J102,0)</f>
        <v>0</v>
      </c>
      <c r="BF102" s="139">
        <f>IF(N102="snížená",J102,0)</f>
        <v>0</v>
      </c>
      <c r="BG102" s="139">
        <f>IF(N102="zákl. přenesená",J102,0)</f>
        <v>0</v>
      </c>
      <c r="BH102" s="139">
        <f>IF(N102="sníž. přenesená",J102,0)</f>
        <v>0</v>
      </c>
      <c r="BI102" s="139">
        <f>IF(N102="nulová",J102,0)</f>
        <v>0</v>
      </c>
      <c r="BJ102" s="17" t="s">
        <v>80</v>
      </c>
      <c r="BK102" s="139">
        <f>ROUND(I102*H102,2)</f>
        <v>0</v>
      </c>
      <c r="BL102" s="17" t="s">
        <v>138</v>
      </c>
      <c r="BM102" s="138" t="s">
        <v>179</v>
      </c>
    </row>
    <row r="103" spans="2:65" s="1" customFormat="1" ht="37.799999999999997" customHeight="1">
      <c r="B103" s="32"/>
      <c r="C103" s="127" t="s">
        <v>174</v>
      </c>
      <c r="D103" s="127" t="s">
        <v>133</v>
      </c>
      <c r="E103" s="128" t="s">
        <v>1335</v>
      </c>
      <c r="F103" s="129" t="s">
        <v>1336</v>
      </c>
      <c r="G103" s="130" t="s">
        <v>330</v>
      </c>
      <c r="H103" s="131">
        <v>2</v>
      </c>
      <c r="I103" s="132"/>
      <c r="J103" s="133">
        <f>ROUND(I103*H103,2)</f>
        <v>0</v>
      </c>
      <c r="K103" s="129" t="s">
        <v>19</v>
      </c>
      <c r="L103" s="32"/>
      <c r="M103" s="134" t="s">
        <v>19</v>
      </c>
      <c r="N103" s="135" t="s">
        <v>43</v>
      </c>
      <c r="P103" s="136">
        <f>O103*H103</f>
        <v>0</v>
      </c>
      <c r="Q103" s="136">
        <v>0</v>
      </c>
      <c r="R103" s="136">
        <f>Q103*H103</f>
        <v>0</v>
      </c>
      <c r="S103" s="136">
        <v>0</v>
      </c>
      <c r="T103" s="137">
        <f>S103*H103</f>
        <v>0</v>
      </c>
      <c r="AR103" s="138" t="s">
        <v>138</v>
      </c>
      <c r="AT103" s="138" t="s">
        <v>133</v>
      </c>
      <c r="AU103" s="138" t="s">
        <v>82</v>
      </c>
      <c r="AY103" s="17" t="s">
        <v>131</v>
      </c>
      <c r="BE103" s="139">
        <f>IF(N103="základní",J103,0)</f>
        <v>0</v>
      </c>
      <c r="BF103" s="139">
        <f>IF(N103="snížená",J103,0)</f>
        <v>0</v>
      </c>
      <c r="BG103" s="139">
        <f>IF(N103="zákl. přenesená",J103,0)</f>
        <v>0</v>
      </c>
      <c r="BH103" s="139">
        <f>IF(N103="sníž. přenesená",J103,0)</f>
        <v>0</v>
      </c>
      <c r="BI103" s="139">
        <f>IF(N103="nulová",J103,0)</f>
        <v>0</v>
      </c>
      <c r="BJ103" s="17" t="s">
        <v>80</v>
      </c>
      <c r="BK103" s="139">
        <f>ROUND(I103*H103,2)</f>
        <v>0</v>
      </c>
      <c r="BL103" s="17" t="s">
        <v>138</v>
      </c>
      <c r="BM103" s="138" t="s">
        <v>191</v>
      </c>
    </row>
    <row r="104" spans="2:65" s="1" customFormat="1" ht="16.5" customHeight="1">
      <c r="B104" s="32"/>
      <c r="C104" s="127" t="s">
        <v>179</v>
      </c>
      <c r="D104" s="127" t="s">
        <v>133</v>
      </c>
      <c r="E104" s="128" t="s">
        <v>1329</v>
      </c>
      <c r="F104" s="129" t="s">
        <v>1330</v>
      </c>
      <c r="G104" s="130" t="s">
        <v>204</v>
      </c>
      <c r="H104" s="131">
        <v>2.8000000000000001E-2</v>
      </c>
      <c r="I104" s="132"/>
      <c r="J104" s="133">
        <f>ROUND(I104*H104,2)</f>
        <v>0</v>
      </c>
      <c r="K104" s="129" t="s">
        <v>19</v>
      </c>
      <c r="L104" s="32"/>
      <c r="M104" s="134" t="s">
        <v>19</v>
      </c>
      <c r="N104" s="135" t="s">
        <v>43</v>
      </c>
      <c r="P104" s="136">
        <f>O104*H104</f>
        <v>0</v>
      </c>
      <c r="Q104" s="136">
        <v>0</v>
      </c>
      <c r="R104" s="136">
        <f>Q104*H104</f>
        <v>0</v>
      </c>
      <c r="S104" s="136">
        <v>0</v>
      </c>
      <c r="T104" s="137">
        <f>S104*H104</f>
        <v>0</v>
      </c>
      <c r="AR104" s="138" t="s">
        <v>138</v>
      </c>
      <c r="AT104" s="138" t="s">
        <v>133</v>
      </c>
      <c r="AU104" s="138" t="s">
        <v>82</v>
      </c>
      <c r="AY104" s="17" t="s">
        <v>131</v>
      </c>
      <c r="BE104" s="139">
        <f>IF(N104="základní",J104,0)</f>
        <v>0</v>
      </c>
      <c r="BF104" s="139">
        <f>IF(N104="snížená",J104,0)</f>
        <v>0</v>
      </c>
      <c r="BG104" s="139">
        <f>IF(N104="zákl. přenesená",J104,0)</f>
        <v>0</v>
      </c>
      <c r="BH104" s="139">
        <f>IF(N104="sníž. přenesená",J104,0)</f>
        <v>0</v>
      </c>
      <c r="BI104" s="139">
        <f>IF(N104="nulová",J104,0)</f>
        <v>0</v>
      </c>
      <c r="BJ104" s="17" t="s">
        <v>80</v>
      </c>
      <c r="BK104" s="139">
        <f>ROUND(I104*H104,2)</f>
        <v>0</v>
      </c>
      <c r="BL104" s="17" t="s">
        <v>138</v>
      </c>
      <c r="BM104" s="138" t="s">
        <v>8</v>
      </c>
    </row>
    <row r="105" spans="2:65" s="11" customFormat="1" ht="22.8" customHeight="1">
      <c r="B105" s="115"/>
      <c r="D105" s="116" t="s">
        <v>71</v>
      </c>
      <c r="E105" s="125" t="s">
        <v>1337</v>
      </c>
      <c r="F105" s="125" t="s">
        <v>1338</v>
      </c>
      <c r="I105" s="118"/>
      <c r="J105" s="126">
        <f>BK105</f>
        <v>0</v>
      </c>
      <c r="L105" s="115"/>
      <c r="M105" s="120"/>
      <c r="P105" s="121">
        <f>SUM(P106:P108)</f>
        <v>0</v>
      </c>
      <c r="R105" s="121">
        <f>SUM(R106:R108)</f>
        <v>0</v>
      </c>
      <c r="T105" s="122">
        <f>SUM(T106:T108)</f>
        <v>0</v>
      </c>
      <c r="AR105" s="116" t="s">
        <v>80</v>
      </c>
      <c r="AT105" s="123" t="s">
        <v>71</v>
      </c>
      <c r="AU105" s="123" t="s">
        <v>80</v>
      </c>
      <c r="AY105" s="116" t="s">
        <v>131</v>
      </c>
      <c r="BK105" s="124">
        <f>SUM(BK106:BK108)</f>
        <v>0</v>
      </c>
    </row>
    <row r="106" spans="2:65" s="1" customFormat="1" ht="24.2" customHeight="1">
      <c r="B106" s="32"/>
      <c r="C106" s="127" t="s">
        <v>184</v>
      </c>
      <c r="D106" s="127" t="s">
        <v>133</v>
      </c>
      <c r="E106" s="128" t="s">
        <v>1339</v>
      </c>
      <c r="F106" s="129" t="s">
        <v>1340</v>
      </c>
      <c r="G106" s="130" t="s">
        <v>330</v>
      </c>
      <c r="H106" s="131">
        <v>4</v>
      </c>
      <c r="I106" s="132"/>
      <c r="J106" s="133">
        <f>ROUND(I106*H106,2)</f>
        <v>0</v>
      </c>
      <c r="K106" s="129" t="s">
        <v>19</v>
      </c>
      <c r="L106" s="32"/>
      <c r="M106" s="134" t="s">
        <v>19</v>
      </c>
      <c r="N106" s="135" t="s">
        <v>43</v>
      </c>
      <c r="P106" s="136">
        <f>O106*H106</f>
        <v>0</v>
      </c>
      <c r="Q106" s="136">
        <v>0</v>
      </c>
      <c r="R106" s="136">
        <f>Q106*H106</f>
        <v>0</v>
      </c>
      <c r="S106" s="136">
        <v>0</v>
      </c>
      <c r="T106" s="137">
        <f>S106*H106</f>
        <v>0</v>
      </c>
      <c r="AR106" s="138" t="s">
        <v>138</v>
      </c>
      <c r="AT106" s="138" t="s">
        <v>133</v>
      </c>
      <c r="AU106" s="138" t="s">
        <v>82</v>
      </c>
      <c r="AY106" s="17" t="s">
        <v>131</v>
      </c>
      <c r="BE106" s="139">
        <f>IF(N106="základní",J106,0)</f>
        <v>0</v>
      </c>
      <c r="BF106" s="139">
        <f>IF(N106="snížená",J106,0)</f>
        <v>0</v>
      </c>
      <c r="BG106" s="139">
        <f>IF(N106="zákl. přenesená",J106,0)</f>
        <v>0</v>
      </c>
      <c r="BH106" s="139">
        <f>IF(N106="sníž. přenesená",J106,0)</f>
        <v>0</v>
      </c>
      <c r="BI106" s="139">
        <f>IF(N106="nulová",J106,0)</f>
        <v>0</v>
      </c>
      <c r="BJ106" s="17" t="s">
        <v>80</v>
      </c>
      <c r="BK106" s="139">
        <f>ROUND(I106*H106,2)</f>
        <v>0</v>
      </c>
      <c r="BL106" s="17" t="s">
        <v>138</v>
      </c>
      <c r="BM106" s="138" t="s">
        <v>219</v>
      </c>
    </row>
    <row r="107" spans="2:65" s="1" customFormat="1" ht="37.799999999999997" customHeight="1">
      <c r="B107" s="32"/>
      <c r="C107" s="127" t="s">
        <v>191</v>
      </c>
      <c r="D107" s="127" t="s">
        <v>133</v>
      </c>
      <c r="E107" s="128" t="s">
        <v>1341</v>
      </c>
      <c r="F107" s="129" t="s">
        <v>1342</v>
      </c>
      <c r="G107" s="130" t="s">
        <v>330</v>
      </c>
      <c r="H107" s="131">
        <v>4</v>
      </c>
      <c r="I107" s="132"/>
      <c r="J107" s="133">
        <f>ROUND(I107*H107,2)</f>
        <v>0</v>
      </c>
      <c r="K107" s="129" t="s">
        <v>19</v>
      </c>
      <c r="L107" s="32"/>
      <c r="M107" s="134" t="s">
        <v>19</v>
      </c>
      <c r="N107" s="135" t="s">
        <v>43</v>
      </c>
      <c r="P107" s="136">
        <f>O107*H107</f>
        <v>0</v>
      </c>
      <c r="Q107" s="136">
        <v>0</v>
      </c>
      <c r="R107" s="136">
        <f>Q107*H107</f>
        <v>0</v>
      </c>
      <c r="S107" s="136">
        <v>0</v>
      </c>
      <c r="T107" s="137">
        <f>S107*H107</f>
        <v>0</v>
      </c>
      <c r="AR107" s="138" t="s">
        <v>138</v>
      </c>
      <c r="AT107" s="138" t="s">
        <v>133</v>
      </c>
      <c r="AU107" s="138" t="s">
        <v>82</v>
      </c>
      <c r="AY107" s="17" t="s">
        <v>131</v>
      </c>
      <c r="BE107" s="139">
        <f>IF(N107="základní",J107,0)</f>
        <v>0</v>
      </c>
      <c r="BF107" s="139">
        <f>IF(N107="snížená",J107,0)</f>
        <v>0</v>
      </c>
      <c r="BG107" s="139">
        <f>IF(N107="zákl. přenesená",J107,0)</f>
        <v>0</v>
      </c>
      <c r="BH107" s="139">
        <f>IF(N107="sníž. přenesená",J107,0)</f>
        <v>0</v>
      </c>
      <c r="BI107" s="139">
        <f>IF(N107="nulová",J107,0)</f>
        <v>0</v>
      </c>
      <c r="BJ107" s="17" t="s">
        <v>80</v>
      </c>
      <c r="BK107" s="139">
        <f>ROUND(I107*H107,2)</f>
        <v>0</v>
      </c>
      <c r="BL107" s="17" t="s">
        <v>138</v>
      </c>
      <c r="BM107" s="138" t="s">
        <v>233</v>
      </c>
    </row>
    <row r="108" spans="2:65" s="1" customFormat="1" ht="16.5" customHeight="1">
      <c r="B108" s="32"/>
      <c r="C108" s="127" t="s">
        <v>197</v>
      </c>
      <c r="D108" s="127" t="s">
        <v>133</v>
      </c>
      <c r="E108" s="128" t="s">
        <v>1329</v>
      </c>
      <c r="F108" s="129" t="s">
        <v>1330</v>
      </c>
      <c r="G108" s="130" t="s">
        <v>204</v>
      </c>
      <c r="H108" s="131">
        <v>0.1</v>
      </c>
      <c r="I108" s="132"/>
      <c r="J108" s="133">
        <f>ROUND(I108*H108,2)</f>
        <v>0</v>
      </c>
      <c r="K108" s="129" t="s">
        <v>19</v>
      </c>
      <c r="L108" s="32"/>
      <c r="M108" s="134" t="s">
        <v>19</v>
      </c>
      <c r="N108" s="135" t="s">
        <v>43</v>
      </c>
      <c r="P108" s="136">
        <f>O108*H108</f>
        <v>0</v>
      </c>
      <c r="Q108" s="136">
        <v>0</v>
      </c>
      <c r="R108" s="136">
        <f>Q108*H108</f>
        <v>0</v>
      </c>
      <c r="S108" s="136">
        <v>0</v>
      </c>
      <c r="T108" s="137">
        <f>S108*H108</f>
        <v>0</v>
      </c>
      <c r="AR108" s="138" t="s">
        <v>138</v>
      </c>
      <c r="AT108" s="138" t="s">
        <v>133</v>
      </c>
      <c r="AU108" s="138" t="s">
        <v>82</v>
      </c>
      <c r="AY108" s="17" t="s">
        <v>131</v>
      </c>
      <c r="BE108" s="139">
        <f>IF(N108="základní",J108,0)</f>
        <v>0</v>
      </c>
      <c r="BF108" s="139">
        <f>IF(N108="snížená",J108,0)</f>
        <v>0</v>
      </c>
      <c r="BG108" s="139">
        <f>IF(N108="zákl. přenesená",J108,0)</f>
        <v>0</v>
      </c>
      <c r="BH108" s="139">
        <f>IF(N108="sníž. přenesená",J108,0)</f>
        <v>0</v>
      </c>
      <c r="BI108" s="139">
        <f>IF(N108="nulová",J108,0)</f>
        <v>0</v>
      </c>
      <c r="BJ108" s="17" t="s">
        <v>80</v>
      </c>
      <c r="BK108" s="139">
        <f>ROUND(I108*H108,2)</f>
        <v>0</v>
      </c>
      <c r="BL108" s="17" t="s">
        <v>138</v>
      </c>
      <c r="BM108" s="138" t="s">
        <v>250</v>
      </c>
    </row>
    <row r="109" spans="2:65" s="11" customFormat="1" ht="22.8" customHeight="1">
      <c r="B109" s="115"/>
      <c r="D109" s="116" t="s">
        <v>71</v>
      </c>
      <c r="E109" s="125" t="s">
        <v>1343</v>
      </c>
      <c r="F109" s="125" t="s">
        <v>1344</v>
      </c>
      <c r="I109" s="118"/>
      <c r="J109" s="126">
        <f>BK109</f>
        <v>0</v>
      </c>
      <c r="L109" s="115"/>
      <c r="M109" s="120"/>
      <c r="P109" s="121">
        <f>SUM(P110:P112)</f>
        <v>0</v>
      </c>
      <c r="R109" s="121">
        <f>SUM(R110:R112)</f>
        <v>0</v>
      </c>
      <c r="T109" s="122">
        <f>SUM(T110:T112)</f>
        <v>0</v>
      </c>
      <c r="AR109" s="116" t="s">
        <v>80</v>
      </c>
      <c r="AT109" s="123" t="s">
        <v>71</v>
      </c>
      <c r="AU109" s="123" t="s">
        <v>80</v>
      </c>
      <c r="AY109" s="116" t="s">
        <v>131</v>
      </c>
      <c r="BK109" s="124">
        <f>SUM(BK110:BK112)</f>
        <v>0</v>
      </c>
    </row>
    <row r="110" spans="2:65" s="1" customFormat="1" ht="24.2" customHeight="1">
      <c r="B110" s="32"/>
      <c r="C110" s="127" t="s">
        <v>8</v>
      </c>
      <c r="D110" s="127" t="s">
        <v>133</v>
      </c>
      <c r="E110" s="128" t="s">
        <v>1345</v>
      </c>
      <c r="F110" s="129" t="s">
        <v>1346</v>
      </c>
      <c r="G110" s="130" t="s">
        <v>330</v>
      </c>
      <c r="H110" s="131">
        <v>3</v>
      </c>
      <c r="I110" s="132"/>
      <c r="J110" s="133">
        <f>ROUND(I110*H110,2)</f>
        <v>0</v>
      </c>
      <c r="K110" s="129" t="s">
        <v>19</v>
      </c>
      <c r="L110" s="32"/>
      <c r="M110" s="134" t="s">
        <v>19</v>
      </c>
      <c r="N110" s="135" t="s">
        <v>43</v>
      </c>
      <c r="P110" s="136">
        <f>O110*H110</f>
        <v>0</v>
      </c>
      <c r="Q110" s="136">
        <v>0</v>
      </c>
      <c r="R110" s="136">
        <f>Q110*H110</f>
        <v>0</v>
      </c>
      <c r="S110" s="136">
        <v>0</v>
      </c>
      <c r="T110" s="137">
        <f>S110*H110</f>
        <v>0</v>
      </c>
      <c r="AR110" s="138" t="s">
        <v>138</v>
      </c>
      <c r="AT110" s="138" t="s">
        <v>133</v>
      </c>
      <c r="AU110" s="138" t="s">
        <v>82</v>
      </c>
      <c r="AY110" s="17" t="s">
        <v>131</v>
      </c>
      <c r="BE110" s="139">
        <f>IF(N110="základní",J110,0)</f>
        <v>0</v>
      </c>
      <c r="BF110" s="139">
        <f>IF(N110="snížená",J110,0)</f>
        <v>0</v>
      </c>
      <c r="BG110" s="139">
        <f>IF(N110="zákl. přenesená",J110,0)</f>
        <v>0</v>
      </c>
      <c r="BH110" s="139">
        <f>IF(N110="sníž. přenesená",J110,0)</f>
        <v>0</v>
      </c>
      <c r="BI110" s="139">
        <f>IF(N110="nulová",J110,0)</f>
        <v>0</v>
      </c>
      <c r="BJ110" s="17" t="s">
        <v>80</v>
      </c>
      <c r="BK110" s="139">
        <f>ROUND(I110*H110,2)</f>
        <v>0</v>
      </c>
      <c r="BL110" s="17" t="s">
        <v>138</v>
      </c>
      <c r="BM110" s="138" t="s">
        <v>264</v>
      </c>
    </row>
    <row r="111" spans="2:65" s="1" customFormat="1" ht="37.799999999999997" customHeight="1">
      <c r="B111" s="32"/>
      <c r="C111" s="127" t="s">
        <v>212</v>
      </c>
      <c r="D111" s="127" t="s">
        <v>133</v>
      </c>
      <c r="E111" s="128" t="s">
        <v>1347</v>
      </c>
      <c r="F111" s="129" t="s">
        <v>1348</v>
      </c>
      <c r="G111" s="130" t="s">
        <v>330</v>
      </c>
      <c r="H111" s="131">
        <v>3</v>
      </c>
      <c r="I111" s="132"/>
      <c r="J111" s="133">
        <f>ROUND(I111*H111,2)</f>
        <v>0</v>
      </c>
      <c r="K111" s="129" t="s">
        <v>19</v>
      </c>
      <c r="L111" s="32"/>
      <c r="M111" s="134" t="s">
        <v>19</v>
      </c>
      <c r="N111" s="135" t="s">
        <v>43</v>
      </c>
      <c r="P111" s="136">
        <f>O111*H111</f>
        <v>0</v>
      </c>
      <c r="Q111" s="136">
        <v>0</v>
      </c>
      <c r="R111" s="136">
        <f>Q111*H111</f>
        <v>0</v>
      </c>
      <c r="S111" s="136">
        <v>0</v>
      </c>
      <c r="T111" s="137">
        <f>S111*H111</f>
        <v>0</v>
      </c>
      <c r="AR111" s="138" t="s">
        <v>138</v>
      </c>
      <c r="AT111" s="138" t="s">
        <v>133</v>
      </c>
      <c r="AU111" s="138" t="s">
        <v>82</v>
      </c>
      <c r="AY111" s="17" t="s">
        <v>131</v>
      </c>
      <c r="BE111" s="139">
        <f>IF(N111="základní",J111,0)</f>
        <v>0</v>
      </c>
      <c r="BF111" s="139">
        <f>IF(N111="snížená",J111,0)</f>
        <v>0</v>
      </c>
      <c r="BG111" s="139">
        <f>IF(N111="zákl. přenesená",J111,0)</f>
        <v>0</v>
      </c>
      <c r="BH111" s="139">
        <f>IF(N111="sníž. přenesená",J111,0)</f>
        <v>0</v>
      </c>
      <c r="BI111" s="139">
        <f>IF(N111="nulová",J111,0)</f>
        <v>0</v>
      </c>
      <c r="BJ111" s="17" t="s">
        <v>80</v>
      </c>
      <c r="BK111" s="139">
        <f>ROUND(I111*H111,2)</f>
        <v>0</v>
      </c>
      <c r="BL111" s="17" t="s">
        <v>138</v>
      </c>
      <c r="BM111" s="138" t="s">
        <v>276</v>
      </c>
    </row>
    <row r="112" spans="2:65" s="1" customFormat="1" ht="16.5" customHeight="1">
      <c r="B112" s="32"/>
      <c r="C112" s="127" t="s">
        <v>219</v>
      </c>
      <c r="D112" s="127" t="s">
        <v>133</v>
      </c>
      <c r="E112" s="128" t="s">
        <v>1329</v>
      </c>
      <c r="F112" s="129" t="s">
        <v>1330</v>
      </c>
      <c r="G112" s="130" t="s">
        <v>204</v>
      </c>
      <c r="H112" s="131">
        <v>0.12</v>
      </c>
      <c r="I112" s="132"/>
      <c r="J112" s="133">
        <f>ROUND(I112*H112,2)</f>
        <v>0</v>
      </c>
      <c r="K112" s="129" t="s">
        <v>19</v>
      </c>
      <c r="L112" s="32"/>
      <c r="M112" s="134" t="s">
        <v>19</v>
      </c>
      <c r="N112" s="135" t="s">
        <v>43</v>
      </c>
      <c r="P112" s="136">
        <f>O112*H112</f>
        <v>0</v>
      </c>
      <c r="Q112" s="136">
        <v>0</v>
      </c>
      <c r="R112" s="136">
        <f>Q112*H112</f>
        <v>0</v>
      </c>
      <c r="S112" s="136">
        <v>0</v>
      </c>
      <c r="T112" s="137">
        <f>S112*H112</f>
        <v>0</v>
      </c>
      <c r="AR112" s="138" t="s">
        <v>138</v>
      </c>
      <c r="AT112" s="138" t="s">
        <v>133</v>
      </c>
      <c r="AU112" s="138" t="s">
        <v>82</v>
      </c>
      <c r="AY112" s="17" t="s">
        <v>131</v>
      </c>
      <c r="BE112" s="139">
        <f>IF(N112="základní",J112,0)</f>
        <v>0</v>
      </c>
      <c r="BF112" s="139">
        <f>IF(N112="snížená",J112,0)</f>
        <v>0</v>
      </c>
      <c r="BG112" s="139">
        <f>IF(N112="zákl. přenesená",J112,0)</f>
        <v>0</v>
      </c>
      <c r="BH112" s="139">
        <f>IF(N112="sníž. přenesená",J112,0)</f>
        <v>0</v>
      </c>
      <c r="BI112" s="139">
        <f>IF(N112="nulová",J112,0)</f>
        <v>0</v>
      </c>
      <c r="BJ112" s="17" t="s">
        <v>80</v>
      </c>
      <c r="BK112" s="139">
        <f>ROUND(I112*H112,2)</f>
        <v>0</v>
      </c>
      <c r="BL112" s="17" t="s">
        <v>138</v>
      </c>
      <c r="BM112" s="138" t="s">
        <v>289</v>
      </c>
    </row>
    <row r="113" spans="2:65" s="11" customFormat="1" ht="22.8" customHeight="1">
      <c r="B113" s="115"/>
      <c r="D113" s="116" t="s">
        <v>71</v>
      </c>
      <c r="E113" s="125" t="s">
        <v>1349</v>
      </c>
      <c r="F113" s="125" t="s">
        <v>1350</v>
      </c>
      <c r="I113" s="118"/>
      <c r="J113" s="126">
        <f>BK113</f>
        <v>0</v>
      </c>
      <c r="L113" s="115"/>
      <c r="M113" s="120"/>
      <c r="P113" s="121">
        <f>SUM(P114:P116)</f>
        <v>0</v>
      </c>
      <c r="R113" s="121">
        <f>SUM(R114:R116)</f>
        <v>0</v>
      </c>
      <c r="T113" s="122">
        <f>SUM(T114:T116)</f>
        <v>0</v>
      </c>
      <c r="AR113" s="116" t="s">
        <v>80</v>
      </c>
      <c r="AT113" s="123" t="s">
        <v>71</v>
      </c>
      <c r="AU113" s="123" t="s">
        <v>80</v>
      </c>
      <c r="AY113" s="116" t="s">
        <v>131</v>
      </c>
      <c r="BK113" s="124">
        <f>SUM(BK114:BK116)</f>
        <v>0</v>
      </c>
    </row>
    <row r="114" spans="2:65" s="1" customFormat="1" ht="24.2" customHeight="1">
      <c r="B114" s="32"/>
      <c r="C114" s="127" t="s">
        <v>226</v>
      </c>
      <c r="D114" s="127" t="s">
        <v>133</v>
      </c>
      <c r="E114" s="128" t="s">
        <v>1351</v>
      </c>
      <c r="F114" s="129" t="s">
        <v>1352</v>
      </c>
      <c r="G114" s="130" t="s">
        <v>330</v>
      </c>
      <c r="H114" s="131">
        <v>1</v>
      </c>
      <c r="I114" s="132"/>
      <c r="J114" s="133">
        <f>ROUND(I114*H114,2)</f>
        <v>0</v>
      </c>
      <c r="K114" s="129" t="s">
        <v>19</v>
      </c>
      <c r="L114" s="32"/>
      <c r="M114" s="134" t="s">
        <v>19</v>
      </c>
      <c r="N114" s="135" t="s">
        <v>43</v>
      </c>
      <c r="P114" s="136">
        <f>O114*H114</f>
        <v>0</v>
      </c>
      <c r="Q114" s="136">
        <v>0</v>
      </c>
      <c r="R114" s="136">
        <f>Q114*H114</f>
        <v>0</v>
      </c>
      <c r="S114" s="136">
        <v>0</v>
      </c>
      <c r="T114" s="137">
        <f>S114*H114</f>
        <v>0</v>
      </c>
      <c r="AR114" s="138" t="s">
        <v>138</v>
      </c>
      <c r="AT114" s="138" t="s">
        <v>133</v>
      </c>
      <c r="AU114" s="138" t="s">
        <v>82</v>
      </c>
      <c r="AY114" s="17" t="s">
        <v>131</v>
      </c>
      <c r="BE114" s="139">
        <f>IF(N114="základní",J114,0)</f>
        <v>0</v>
      </c>
      <c r="BF114" s="139">
        <f>IF(N114="snížená",J114,0)</f>
        <v>0</v>
      </c>
      <c r="BG114" s="139">
        <f>IF(N114="zákl. přenesená",J114,0)</f>
        <v>0</v>
      </c>
      <c r="BH114" s="139">
        <f>IF(N114="sníž. přenesená",J114,0)</f>
        <v>0</v>
      </c>
      <c r="BI114" s="139">
        <f>IF(N114="nulová",J114,0)</f>
        <v>0</v>
      </c>
      <c r="BJ114" s="17" t="s">
        <v>80</v>
      </c>
      <c r="BK114" s="139">
        <f>ROUND(I114*H114,2)</f>
        <v>0</v>
      </c>
      <c r="BL114" s="17" t="s">
        <v>138</v>
      </c>
      <c r="BM114" s="138" t="s">
        <v>301</v>
      </c>
    </row>
    <row r="115" spans="2:65" s="1" customFormat="1" ht="24.2" customHeight="1">
      <c r="B115" s="32"/>
      <c r="C115" s="127" t="s">
        <v>233</v>
      </c>
      <c r="D115" s="127" t="s">
        <v>133</v>
      </c>
      <c r="E115" s="128" t="s">
        <v>1353</v>
      </c>
      <c r="F115" s="129" t="s">
        <v>1354</v>
      </c>
      <c r="G115" s="130" t="s">
        <v>330</v>
      </c>
      <c r="H115" s="131">
        <v>1</v>
      </c>
      <c r="I115" s="132"/>
      <c r="J115" s="133">
        <f>ROUND(I115*H115,2)</f>
        <v>0</v>
      </c>
      <c r="K115" s="129" t="s">
        <v>19</v>
      </c>
      <c r="L115" s="32"/>
      <c r="M115" s="134" t="s">
        <v>19</v>
      </c>
      <c r="N115" s="135" t="s">
        <v>43</v>
      </c>
      <c r="P115" s="136">
        <f>O115*H115</f>
        <v>0</v>
      </c>
      <c r="Q115" s="136">
        <v>0</v>
      </c>
      <c r="R115" s="136">
        <f>Q115*H115</f>
        <v>0</v>
      </c>
      <c r="S115" s="136">
        <v>0</v>
      </c>
      <c r="T115" s="137">
        <f>S115*H115</f>
        <v>0</v>
      </c>
      <c r="AR115" s="138" t="s">
        <v>138</v>
      </c>
      <c r="AT115" s="138" t="s">
        <v>133</v>
      </c>
      <c r="AU115" s="138" t="s">
        <v>82</v>
      </c>
      <c r="AY115" s="17" t="s">
        <v>131</v>
      </c>
      <c r="BE115" s="139">
        <f>IF(N115="základní",J115,0)</f>
        <v>0</v>
      </c>
      <c r="BF115" s="139">
        <f>IF(N115="snížená",J115,0)</f>
        <v>0</v>
      </c>
      <c r="BG115" s="139">
        <f>IF(N115="zákl. přenesená",J115,0)</f>
        <v>0</v>
      </c>
      <c r="BH115" s="139">
        <f>IF(N115="sníž. přenesená",J115,0)</f>
        <v>0</v>
      </c>
      <c r="BI115" s="139">
        <f>IF(N115="nulová",J115,0)</f>
        <v>0</v>
      </c>
      <c r="BJ115" s="17" t="s">
        <v>80</v>
      </c>
      <c r="BK115" s="139">
        <f>ROUND(I115*H115,2)</f>
        <v>0</v>
      </c>
      <c r="BL115" s="17" t="s">
        <v>138</v>
      </c>
      <c r="BM115" s="138" t="s">
        <v>313</v>
      </c>
    </row>
    <row r="116" spans="2:65" s="1" customFormat="1" ht="16.5" customHeight="1">
      <c r="B116" s="32"/>
      <c r="C116" s="127" t="s">
        <v>244</v>
      </c>
      <c r="D116" s="127" t="s">
        <v>133</v>
      </c>
      <c r="E116" s="128" t="s">
        <v>1329</v>
      </c>
      <c r="F116" s="129" t="s">
        <v>1330</v>
      </c>
      <c r="G116" s="130" t="s">
        <v>204</v>
      </c>
      <c r="H116" s="131">
        <v>5.7000000000000002E-2</v>
      </c>
      <c r="I116" s="132"/>
      <c r="J116" s="133">
        <f>ROUND(I116*H116,2)</f>
        <v>0</v>
      </c>
      <c r="K116" s="129" t="s">
        <v>19</v>
      </c>
      <c r="L116" s="32"/>
      <c r="M116" s="134" t="s">
        <v>19</v>
      </c>
      <c r="N116" s="135" t="s">
        <v>43</v>
      </c>
      <c r="P116" s="136">
        <f>O116*H116</f>
        <v>0</v>
      </c>
      <c r="Q116" s="136">
        <v>0</v>
      </c>
      <c r="R116" s="136">
        <f>Q116*H116</f>
        <v>0</v>
      </c>
      <c r="S116" s="136">
        <v>0</v>
      </c>
      <c r="T116" s="137">
        <f>S116*H116</f>
        <v>0</v>
      </c>
      <c r="AR116" s="138" t="s">
        <v>138</v>
      </c>
      <c r="AT116" s="138" t="s">
        <v>133</v>
      </c>
      <c r="AU116" s="138" t="s">
        <v>82</v>
      </c>
      <c r="AY116" s="17" t="s">
        <v>131</v>
      </c>
      <c r="BE116" s="139">
        <f>IF(N116="základní",J116,0)</f>
        <v>0</v>
      </c>
      <c r="BF116" s="139">
        <f>IF(N116="snížená",J116,0)</f>
        <v>0</v>
      </c>
      <c r="BG116" s="139">
        <f>IF(N116="zákl. přenesená",J116,0)</f>
        <v>0</v>
      </c>
      <c r="BH116" s="139">
        <f>IF(N116="sníž. přenesená",J116,0)</f>
        <v>0</v>
      </c>
      <c r="BI116" s="139">
        <f>IF(N116="nulová",J116,0)</f>
        <v>0</v>
      </c>
      <c r="BJ116" s="17" t="s">
        <v>80</v>
      </c>
      <c r="BK116" s="139">
        <f>ROUND(I116*H116,2)</f>
        <v>0</v>
      </c>
      <c r="BL116" s="17" t="s">
        <v>138</v>
      </c>
      <c r="BM116" s="138" t="s">
        <v>327</v>
      </c>
    </row>
    <row r="117" spans="2:65" s="11" customFormat="1" ht="22.8" customHeight="1">
      <c r="B117" s="115"/>
      <c r="D117" s="116" t="s">
        <v>71</v>
      </c>
      <c r="E117" s="125" t="s">
        <v>1355</v>
      </c>
      <c r="F117" s="125" t="s">
        <v>1356</v>
      </c>
      <c r="I117" s="118"/>
      <c r="J117" s="126">
        <f>BK117</f>
        <v>0</v>
      </c>
      <c r="L117" s="115"/>
      <c r="M117" s="120"/>
      <c r="P117" s="121">
        <f>SUM(P118:P120)</f>
        <v>0</v>
      </c>
      <c r="R117" s="121">
        <f>SUM(R118:R120)</f>
        <v>0</v>
      </c>
      <c r="T117" s="122">
        <f>SUM(T118:T120)</f>
        <v>0</v>
      </c>
      <c r="AR117" s="116" t="s">
        <v>80</v>
      </c>
      <c r="AT117" s="123" t="s">
        <v>71</v>
      </c>
      <c r="AU117" s="123" t="s">
        <v>80</v>
      </c>
      <c r="AY117" s="116" t="s">
        <v>131</v>
      </c>
      <c r="BK117" s="124">
        <f>SUM(BK118:BK120)</f>
        <v>0</v>
      </c>
    </row>
    <row r="118" spans="2:65" s="1" customFormat="1" ht="24.2" customHeight="1">
      <c r="B118" s="32"/>
      <c r="C118" s="127" t="s">
        <v>250</v>
      </c>
      <c r="D118" s="127" t="s">
        <v>133</v>
      </c>
      <c r="E118" s="128" t="s">
        <v>1357</v>
      </c>
      <c r="F118" s="129" t="s">
        <v>1358</v>
      </c>
      <c r="G118" s="130" t="s">
        <v>330</v>
      </c>
      <c r="H118" s="131">
        <v>1</v>
      </c>
      <c r="I118" s="132"/>
      <c r="J118" s="133">
        <f>ROUND(I118*H118,2)</f>
        <v>0</v>
      </c>
      <c r="K118" s="129" t="s">
        <v>19</v>
      </c>
      <c r="L118" s="32"/>
      <c r="M118" s="134" t="s">
        <v>19</v>
      </c>
      <c r="N118" s="135" t="s">
        <v>43</v>
      </c>
      <c r="P118" s="136">
        <f>O118*H118</f>
        <v>0</v>
      </c>
      <c r="Q118" s="136">
        <v>0</v>
      </c>
      <c r="R118" s="136">
        <f>Q118*H118</f>
        <v>0</v>
      </c>
      <c r="S118" s="136">
        <v>0</v>
      </c>
      <c r="T118" s="137">
        <f>S118*H118</f>
        <v>0</v>
      </c>
      <c r="AR118" s="138" t="s">
        <v>138</v>
      </c>
      <c r="AT118" s="138" t="s">
        <v>133</v>
      </c>
      <c r="AU118" s="138" t="s">
        <v>82</v>
      </c>
      <c r="AY118" s="17" t="s">
        <v>131</v>
      </c>
      <c r="BE118" s="139">
        <f>IF(N118="základní",J118,0)</f>
        <v>0</v>
      </c>
      <c r="BF118" s="139">
        <f>IF(N118="snížená",J118,0)</f>
        <v>0</v>
      </c>
      <c r="BG118" s="139">
        <f>IF(N118="zákl. přenesená",J118,0)</f>
        <v>0</v>
      </c>
      <c r="BH118" s="139">
        <f>IF(N118="sníž. přenesená",J118,0)</f>
        <v>0</v>
      </c>
      <c r="BI118" s="139">
        <f>IF(N118="nulová",J118,0)</f>
        <v>0</v>
      </c>
      <c r="BJ118" s="17" t="s">
        <v>80</v>
      </c>
      <c r="BK118" s="139">
        <f>ROUND(I118*H118,2)</f>
        <v>0</v>
      </c>
      <c r="BL118" s="17" t="s">
        <v>138</v>
      </c>
      <c r="BM118" s="138" t="s">
        <v>336</v>
      </c>
    </row>
    <row r="119" spans="2:65" s="1" customFormat="1" ht="37.799999999999997" customHeight="1">
      <c r="B119" s="32"/>
      <c r="C119" s="127" t="s">
        <v>255</v>
      </c>
      <c r="D119" s="127" t="s">
        <v>133</v>
      </c>
      <c r="E119" s="128" t="s">
        <v>1359</v>
      </c>
      <c r="F119" s="129" t="s">
        <v>1360</v>
      </c>
      <c r="G119" s="130" t="s">
        <v>330</v>
      </c>
      <c r="H119" s="131">
        <v>1</v>
      </c>
      <c r="I119" s="132"/>
      <c r="J119" s="133">
        <f>ROUND(I119*H119,2)</f>
        <v>0</v>
      </c>
      <c r="K119" s="129" t="s">
        <v>19</v>
      </c>
      <c r="L119" s="32"/>
      <c r="M119" s="134" t="s">
        <v>19</v>
      </c>
      <c r="N119" s="135" t="s">
        <v>43</v>
      </c>
      <c r="P119" s="136">
        <f>O119*H119</f>
        <v>0</v>
      </c>
      <c r="Q119" s="136">
        <v>0</v>
      </c>
      <c r="R119" s="136">
        <f>Q119*H119</f>
        <v>0</v>
      </c>
      <c r="S119" s="136">
        <v>0</v>
      </c>
      <c r="T119" s="137">
        <f>S119*H119</f>
        <v>0</v>
      </c>
      <c r="AR119" s="138" t="s">
        <v>138</v>
      </c>
      <c r="AT119" s="138" t="s">
        <v>133</v>
      </c>
      <c r="AU119" s="138" t="s">
        <v>82</v>
      </c>
      <c r="AY119" s="17" t="s">
        <v>131</v>
      </c>
      <c r="BE119" s="139">
        <f>IF(N119="základní",J119,0)</f>
        <v>0</v>
      </c>
      <c r="BF119" s="139">
        <f>IF(N119="snížená",J119,0)</f>
        <v>0</v>
      </c>
      <c r="BG119" s="139">
        <f>IF(N119="zákl. přenesená",J119,0)</f>
        <v>0</v>
      </c>
      <c r="BH119" s="139">
        <f>IF(N119="sníž. přenesená",J119,0)</f>
        <v>0</v>
      </c>
      <c r="BI119" s="139">
        <f>IF(N119="nulová",J119,0)</f>
        <v>0</v>
      </c>
      <c r="BJ119" s="17" t="s">
        <v>80</v>
      </c>
      <c r="BK119" s="139">
        <f>ROUND(I119*H119,2)</f>
        <v>0</v>
      </c>
      <c r="BL119" s="17" t="s">
        <v>138</v>
      </c>
      <c r="BM119" s="138" t="s">
        <v>345</v>
      </c>
    </row>
    <row r="120" spans="2:65" s="1" customFormat="1" ht="16.5" customHeight="1">
      <c r="B120" s="32"/>
      <c r="C120" s="127" t="s">
        <v>264</v>
      </c>
      <c r="D120" s="127" t="s">
        <v>133</v>
      </c>
      <c r="E120" s="128" t="s">
        <v>1329</v>
      </c>
      <c r="F120" s="129" t="s">
        <v>1330</v>
      </c>
      <c r="G120" s="130" t="s">
        <v>204</v>
      </c>
      <c r="H120" s="131">
        <v>7.6999999999999999E-2</v>
      </c>
      <c r="I120" s="132"/>
      <c r="J120" s="133">
        <f>ROUND(I120*H120,2)</f>
        <v>0</v>
      </c>
      <c r="K120" s="129" t="s">
        <v>19</v>
      </c>
      <c r="L120" s="32"/>
      <c r="M120" s="134" t="s">
        <v>19</v>
      </c>
      <c r="N120" s="135" t="s">
        <v>43</v>
      </c>
      <c r="P120" s="136">
        <f>O120*H120</f>
        <v>0</v>
      </c>
      <c r="Q120" s="136">
        <v>0</v>
      </c>
      <c r="R120" s="136">
        <f>Q120*H120</f>
        <v>0</v>
      </c>
      <c r="S120" s="136">
        <v>0</v>
      </c>
      <c r="T120" s="137">
        <f>S120*H120</f>
        <v>0</v>
      </c>
      <c r="AR120" s="138" t="s">
        <v>138</v>
      </c>
      <c r="AT120" s="138" t="s">
        <v>133</v>
      </c>
      <c r="AU120" s="138" t="s">
        <v>82</v>
      </c>
      <c r="AY120" s="17" t="s">
        <v>131</v>
      </c>
      <c r="BE120" s="139">
        <f>IF(N120="základní",J120,0)</f>
        <v>0</v>
      </c>
      <c r="BF120" s="139">
        <f>IF(N120="snížená",J120,0)</f>
        <v>0</v>
      </c>
      <c r="BG120" s="139">
        <f>IF(N120="zákl. přenesená",J120,0)</f>
        <v>0</v>
      </c>
      <c r="BH120" s="139">
        <f>IF(N120="sníž. přenesená",J120,0)</f>
        <v>0</v>
      </c>
      <c r="BI120" s="139">
        <f>IF(N120="nulová",J120,0)</f>
        <v>0</v>
      </c>
      <c r="BJ120" s="17" t="s">
        <v>80</v>
      </c>
      <c r="BK120" s="139">
        <f>ROUND(I120*H120,2)</f>
        <v>0</v>
      </c>
      <c r="BL120" s="17" t="s">
        <v>138</v>
      </c>
      <c r="BM120" s="138" t="s">
        <v>354</v>
      </c>
    </row>
    <row r="121" spans="2:65" s="11" customFormat="1" ht="22.8" customHeight="1">
      <c r="B121" s="115"/>
      <c r="D121" s="116" t="s">
        <v>71</v>
      </c>
      <c r="E121" s="125" t="s">
        <v>1361</v>
      </c>
      <c r="F121" s="125" t="s">
        <v>1362</v>
      </c>
      <c r="I121" s="118"/>
      <c r="J121" s="126">
        <f>BK121</f>
        <v>0</v>
      </c>
      <c r="L121" s="115"/>
      <c r="M121" s="120"/>
      <c r="P121" s="121">
        <f>SUM(P122:P124)</f>
        <v>0</v>
      </c>
      <c r="R121" s="121">
        <f>SUM(R122:R124)</f>
        <v>0</v>
      </c>
      <c r="T121" s="122">
        <f>SUM(T122:T124)</f>
        <v>0</v>
      </c>
      <c r="AR121" s="116" t="s">
        <v>80</v>
      </c>
      <c r="AT121" s="123" t="s">
        <v>71</v>
      </c>
      <c r="AU121" s="123" t="s">
        <v>80</v>
      </c>
      <c r="AY121" s="116" t="s">
        <v>131</v>
      </c>
      <c r="BK121" s="124">
        <f>SUM(BK122:BK124)</f>
        <v>0</v>
      </c>
    </row>
    <row r="122" spans="2:65" s="1" customFormat="1" ht="24.2" customHeight="1">
      <c r="B122" s="32"/>
      <c r="C122" s="127" t="s">
        <v>7</v>
      </c>
      <c r="D122" s="127" t="s">
        <v>133</v>
      </c>
      <c r="E122" s="128" t="s">
        <v>1363</v>
      </c>
      <c r="F122" s="129" t="s">
        <v>1364</v>
      </c>
      <c r="G122" s="130" t="s">
        <v>330</v>
      </c>
      <c r="H122" s="131">
        <v>1</v>
      </c>
      <c r="I122" s="132"/>
      <c r="J122" s="133">
        <f>ROUND(I122*H122,2)</f>
        <v>0</v>
      </c>
      <c r="K122" s="129" t="s">
        <v>19</v>
      </c>
      <c r="L122" s="32"/>
      <c r="M122" s="134" t="s">
        <v>19</v>
      </c>
      <c r="N122" s="135" t="s">
        <v>43</v>
      </c>
      <c r="P122" s="136">
        <f>O122*H122</f>
        <v>0</v>
      </c>
      <c r="Q122" s="136">
        <v>0</v>
      </c>
      <c r="R122" s="136">
        <f>Q122*H122</f>
        <v>0</v>
      </c>
      <c r="S122" s="136">
        <v>0</v>
      </c>
      <c r="T122" s="137">
        <f>S122*H122</f>
        <v>0</v>
      </c>
      <c r="AR122" s="138" t="s">
        <v>138</v>
      </c>
      <c r="AT122" s="138" t="s">
        <v>133</v>
      </c>
      <c r="AU122" s="138" t="s">
        <v>82</v>
      </c>
      <c r="AY122" s="17" t="s">
        <v>131</v>
      </c>
      <c r="BE122" s="139">
        <f>IF(N122="základní",J122,0)</f>
        <v>0</v>
      </c>
      <c r="BF122" s="139">
        <f>IF(N122="snížená",J122,0)</f>
        <v>0</v>
      </c>
      <c r="BG122" s="139">
        <f>IF(N122="zákl. přenesená",J122,0)</f>
        <v>0</v>
      </c>
      <c r="BH122" s="139">
        <f>IF(N122="sníž. přenesená",J122,0)</f>
        <v>0</v>
      </c>
      <c r="BI122" s="139">
        <f>IF(N122="nulová",J122,0)</f>
        <v>0</v>
      </c>
      <c r="BJ122" s="17" t="s">
        <v>80</v>
      </c>
      <c r="BK122" s="139">
        <f>ROUND(I122*H122,2)</f>
        <v>0</v>
      </c>
      <c r="BL122" s="17" t="s">
        <v>138</v>
      </c>
      <c r="BM122" s="138" t="s">
        <v>362</v>
      </c>
    </row>
    <row r="123" spans="2:65" s="1" customFormat="1" ht="37.799999999999997" customHeight="1">
      <c r="B123" s="32"/>
      <c r="C123" s="127" t="s">
        <v>276</v>
      </c>
      <c r="D123" s="127" t="s">
        <v>133</v>
      </c>
      <c r="E123" s="128" t="s">
        <v>1365</v>
      </c>
      <c r="F123" s="129" t="s">
        <v>1366</v>
      </c>
      <c r="G123" s="130" t="s">
        <v>330</v>
      </c>
      <c r="H123" s="131">
        <v>1</v>
      </c>
      <c r="I123" s="132"/>
      <c r="J123" s="133">
        <f>ROUND(I123*H123,2)</f>
        <v>0</v>
      </c>
      <c r="K123" s="129" t="s">
        <v>19</v>
      </c>
      <c r="L123" s="32"/>
      <c r="M123" s="134" t="s">
        <v>19</v>
      </c>
      <c r="N123" s="135" t="s">
        <v>43</v>
      </c>
      <c r="P123" s="136">
        <f>O123*H123</f>
        <v>0</v>
      </c>
      <c r="Q123" s="136">
        <v>0</v>
      </c>
      <c r="R123" s="136">
        <f>Q123*H123</f>
        <v>0</v>
      </c>
      <c r="S123" s="136">
        <v>0</v>
      </c>
      <c r="T123" s="137">
        <f>S123*H123</f>
        <v>0</v>
      </c>
      <c r="AR123" s="138" t="s">
        <v>138</v>
      </c>
      <c r="AT123" s="138" t="s">
        <v>133</v>
      </c>
      <c r="AU123" s="138" t="s">
        <v>82</v>
      </c>
      <c r="AY123" s="17" t="s">
        <v>131</v>
      </c>
      <c r="BE123" s="139">
        <f>IF(N123="základní",J123,0)</f>
        <v>0</v>
      </c>
      <c r="BF123" s="139">
        <f>IF(N123="snížená",J123,0)</f>
        <v>0</v>
      </c>
      <c r="BG123" s="139">
        <f>IF(N123="zákl. přenesená",J123,0)</f>
        <v>0</v>
      </c>
      <c r="BH123" s="139">
        <f>IF(N123="sníž. přenesená",J123,0)</f>
        <v>0</v>
      </c>
      <c r="BI123" s="139">
        <f>IF(N123="nulová",J123,0)</f>
        <v>0</v>
      </c>
      <c r="BJ123" s="17" t="s">
        <v>80</v>
      </c>
      <c r="BK123" s="139">
        <f>ROUND(I123*H123,2)</f>
        <v>0</v>
      </c>
      <c r="BL123" s="17" t="s">
        <v>138</v>
      </c>
      <c r="BM123" s="138" t="s">
        <v>370</v>
      </c>
    </row>
    <row r="124" spans="2:65" s="1" customFormat="1" ht="16.5" customHeight="1">
      <c r="B124" s="32"/>
      <c r="C124" s="127" t="s">
        <v>283</v>
      </c>
      <c r="D124" s="127" t="s">
        <v>133</v>
      </c>
      <c r="E124" s="128" t="s">
        <v>1329</v>
      </c>
      <c r="F124" s="129" t="s">
        <v>1330</v>
      </c>
      <c r="G124" s="130" t="s">
        <v>204</v>
      </c>
      <c r="H124" s="131">
        <v>0.2</v>
      </c>
      <c r="I124" s="132"/>
      <c r="J124" s="133">
        <f>ROUND(I124*H124,2)</f>
        <v>0</v>
      </c>
      <c r="K124" s="129" t="s">
        <v>19</v>
      </c>
      <c r="L124" s="32"/>
      <c r="M124" s="134" t="s">
        <v>19</v>
      </c>
      <c r="N124" s="135" t="s">
        <v>43</v>
      </c>
      <c r="P124" s="136">
        <f>O124*H124</f>
        <v>0</v>
      </c>
      <c r="Q124" s="136">
        <v>0</v>
      </c>
      <c r="R124" s="136">
        <f>Q124*H124</f>
        <v>0</v>
      </c>
      <c r="S124" s="136">
        <v>0</v>
      </c>
      <c r="T124" s="137">
        <f>S124*H124</f>
        <v>0</v>
      </c>
      <c r="AR124" s="138" t="s">
        <v>138</v>
      </c>
      <c r="AT124" s="138" t="s">
        <v>133</v>
      </c>
      <c r="AU124" s="138" t="s">
        <v>82</v>
      </c>
      <c r="AY124" s="17" t="s">
        <v>131</v>
      </c>
      <c r="BE124" s="139">
        <f>IF(N124="základní",J124,0)</f>
        <v>0</v>
      </c>
      <c r="BF124" s="139">
        <f>IF(N124="snížená",J124,0)</f>
        <v>0</v>
      </c>
      <c r="BG124" s="139">
        <f>IF(N124="zákl. přenesená",J124,0)</f>
        <v>0</v>
      </c>
      <c r="BH124" s="139">
        <f>IF(N124="sníž. přenesená",J124,0)</f>
        <v>0</v>
      </c>
      <c r="BI124" s="139">
        <f>IF(N124="nulová",J124,0)</f>
        <v>0</v>
      </c>
      <c r="BJ124" s="17" t="s">
        <v>80</v>
      </c>
      <c r="BK124" s="139">
        <f>ROUND(I124*H124,2)</f>
        <v>0</v>
      </c>
      <c r="BL124" s="17" t="s">
        <v>138</v>
      </c>
      <c r="BM124" s="138" t="s">
        <v>378</v>
      </c>
    </row>
    <row r="125" spans="2:65" s="11" customFormat="1" ht="22.8" customHeight="1">
      <c r="B125" s="115"/>
      <c r="D125" s="116" t="s">
        <v>71</v>
      </c>
      <c r="E125" s="125" t="s">
        <v>1367</v>
      </c>
      <c r="F125" s="125" t="s">
        <v>1368</v>
      </c>
      <c r="I125" s="118"/>
      <c r="J125" s="126">
        <f>BK125</f>
        <v>0</v>
      </c>
      <c r="L125" s="115"/>
      <c r="M125" s="120"/>
      <c r="P125" s="121">
        <f>SUM(P126:P128)</f>
        <v>0</v>
      </c>
      <c r="R125" s="121">
        <f>SUM(R126:R128)</f>
        <v>0</v>
      </c>
      <c r="T125" s="122">
        <f>SUM(T126:T128)</f>
        <v>0</v>
      </c>
      <c r="AR125" s="116" t="s">
        <v>80</v>
      </c>
      <c r="AT125" s="123" t="s">
        <v>71</v>
      </c>
      <c r="AU125" s="123" t="s">
        <v>80</v>
      </c>
      <c r="AY125" s="116" t="s">
        <v>131</v>
      </c>
      <c r="BK125" s="124">
        <f>SUM(BK126:BK128)</f>
        <v>0</v>
      </c>
    </row>
    <row r="126" spans="2:65" s="1" customFormat="1" ht="24.2" customHeight="1">
      <c r="B126" s="32"/>
      <c r="C126" s="127" t="s">
        <v>289</v>
      </c>
      <c r="D126" s="127" t="s">
        <v>133</v>
      </c>
      <c r="E126" s="128" t="s">
        <v>1369</v>
      </c>
      <c r="F126" s="129" t="s">
        <v>1370</v>
      </c>
      <c r="G126" s="130" t="s">
        <v>330</v>
      </c>
      <c r="H126" s="131">
        <v>9</v>
      </c>
      <c r="I126" s="132"/>
      <c r="J126" s="133">
        <f>ROUND(I126*H126,2)</f>
        <v>0</v>
      </c>
      <c r="K126" s="129" t="s">
        <v>19</v>
      </c>
      <c r="L126" s="32"/>
      <c r="M126" s="134" t="s">
        <v>19</v>
      </c>
      <c r="N126" s="135" t="s">
        <v>43</v>
      </c>
      <c r="P126" s="136">
        <f>O126*H126</f>
        <v>0</v>
      </c>
      <c r="Q126" s="136">
        <v>0</v>
      </c>
      <c r="R126" s="136">
        <f>Q126*H126</f>
        <v>0</v>
      </c>
      <c r="S126" s="136">
        <v>0</v>
      </c>
      <c r="T126" s="137">
        <f>S126*H126</f>
        <v>0</v>
      </c>
      <c r="AR126" s="138" t="s">
        <v>138</v>
      </c>
      <c r="AT126" s="138" t="s">
        <v>133</v>
      </c>
      <c r="AU126" s="138" t="s">
        <v>82</v>
      </c>
      <c r="AY126" s="17" t="s">
        <v>131</v>
      </c>
      <c r="BE126" s="139">
        <f>IF(N126="základní",J126,0)</f>
        <v>0</v>
      </c>
      <c r="BF126" s="139">
        <f>IF(N126="snížená",J126,0)</f>
        <v>0</v>
      </c>
      <c r="BG126" s="139">
        <f>IF(N126="zákl. přenesená",J126,0)</f>
        <v>0</v>
      </c>
      <c r="BH126" s="139">
        <f>IF(N126="sníž. přenesená",J126,0)</f>
        <v>0</v>
      </c>
      <c r="BI126" s="139">
        <f>IF(N126="nulová",J126,0)</f>
        <v>0</v>
      </c>
      <c r="BJ126" s="17" t="s">
        <v>80</v>
      </c>
      <c r="BK126" s="139">
        <f>ROUND(I126*H126,2)</f>
        <v>0</v>
      </c>
      <c r="BL126" s="17" t="s">
        <v>138</v>
      </c>
      <c r="BM126" s="138" t="s">
        <v>386</v>
      </c>
    </row>
    <row r="127" spans="2:65" s="1" customFormat="1" ht="37.799999999999997" customHeight="1">
      <c r="B127" s="32"/>
      <c r="C127" s="127" t="s">
        <v>295</v>
      </c>
      <c r="D127" s="127" t="s">
        <v>133</v>
      </c>
      <c r="E127" s="128" t="s">
        <v>1371</v>
      </c>
      <c r="F127" s="129" t="s">
        <v>1372</v>
      </c>
      <c r="G127" s="130" t="s">
        <v>330</v>
      </c>
      <c r="H127" s="131">
        <v>9</v>
      </c>
      <c r="I127" s="132"/>
      <c r="J127" s="133">
        <f>ROUND(I127*H127,2)</f>
        <v>0</v>
      </c>
      <c r="K127" s="129" t="s">
        <v>19</v>
      </c>
      <c r="L127" s="32"/>
      <c r="M127" s="134" t="s">
        <v>19</v>
      </c>
      <c r="N127" s="135" t="s">
        <v>43</v>
      </c>
      <c r="P127" s="136">
        <f>O127*H127</f>
        <v>0</v>
      </c>
      <c r="Q127" s="136">
        <v>0</v>
      </c>
      <c r="R127" s="136">
        <f>Q127*H127</f>
        <v>0</v>
      </c>
      <c r="S127" s="136">
        <v>0</v>
      </c>
      <c r="T127" s="137">
        <f>S127*H127</f>
        <v>0</v>
      </c>
      <c r="AR127" s="138" t="s">
        <v>138</v>
      </c>
      <c r="AT127" s="138" t="s">
        <v>133</v>
      </c>
      <c r="AU127" s="138" t="s">
        <v>82</v>
      </c>
      <c r="AY127" s="17" t="s">
        <v>131</v>
      </c>
      <c r="BE127" s="139">
        <f>IF(N127="základní",J127,0)</f>
        <v>0</v>
      </c>
      <c r="BF127" s="139">
        <f>IF(N127="snížená",J127,0)</f>
        <v>0</v>
      </c>
      <c r="BG127" s="139">
        <f>IF(N127="zákl. přenesená",J127,0)</f>
        <v>0</v>
      </c>
      <c r="BH127" s="139">
        <f>IF(N127="sníž. přenesená",J127,0)</f>
        <v>0</v>
      </c>
      <c r="BI127" s="139">
        <f>IF(N127="nulová",J127,0)</f>
        <v>0</v>
      </c>
      <c r="BJ127" s="17" t="s">
        <v>80</v>
      </c>
      <c r="BK127" s="139">
        <f>ROUND(I127*H127,2)</f>
        <v>0</v>
      </c>
      <c r="BL127" s="17" t="s">
        <v>138</v>
      </c>
      <c r="BM127" s="138" t="s">
        <v>394</v>
      </c>
    </row>
    <row r="128" spans="2:65" s="1" customFormat="1" ht="16.5" customHeight="1">
      <c r="B128" s="32"/>
      <c r="C128" s="127" t="s">
        <v>301</v>
      </c>
      <c r="D128" s="127" t="s">
        <v>133</v>
      </c>
      <c r="E128" s="128" t="s">
        <v>1329</v>
      </c>
      <c r="F128" s="129" t="s">
        <v>1330</v>
      </c>
      <c r="G128" s="130" t="s">
        <v>204</v>
      </c>
      <c r="H128" s="131">
        <v>2.0699999999999998</v>
      </c>
      <c r="I128" s="132"/>
      <c r="J128" s="133">
        <f>ROUND(I128*H128,2)</f>
        <v>0</v>
      </c>
      <c r="K128" s="129" t="s">
        <v>19</v>
      </c>
      <c r="L128" s="32"/>
      <c r="M128" s="134" t="s">
        <v>19</v>
      </c>
      <c r="N128" s="135" t="s">
        <v>43</v>
      </c>
      <c r="P128" s="136">
        <f>O128*H128</f>
        <v>0</v>
      </c>
      <c r="Q128" s="136">
        <v>0</v>
      </c>
      <c r="R128" s="136">
        <f>Q128*H128</f>
        <v>0</v>
      </c>
      <c r="S128" s="136">
        <v>0</v>
      </c>
      <c r="T128" s="137">
        <f>S128*H128</f>
        <v>0</v>
      </c>
      <c r="AR128" s="138" t="s">
        <v>138</v>
      </c>
      <c r="AT128" s="138" t="s">
        <v>133</v>
      </c>
      <c r="AU128" s="138" t="s">
        <v>82</v>
      </c>
      <c r="AY128" s="17" t="s">
        <v>131</v>
      </c>
      <c r="BE128" s="139">
        <f>IF(N128="základní",J128,0)</f>
        <v>0</v>
      </c>
      <c r="BF128" s="139">
        <f>IF(N128="snížená",J128,0)</f>
        <v>0</v>
      </c>
      <c r="BG128" s="139">
        <f>IF(N128="zákl. přenesená",J128,0)</f>
        <v>0</v>
      </c>
      <c r="BH128" s="139">
        <f>IF(N128="sníž. přenesená",J128,0)</f>
        <v>0</v>
      </c>
      <c r="BI128" s="139">
        <f>IF(N128="nulová",J128,0)</f>
        <v>0</v>
      </c>
      <c r="BJ128" s="17" t="s">
        <v>80</v>
      </c>
      <c r="BK128" s="139">
        <f>ROUND(I128*H128,2)</f>
        <v>0</v>
      </c>
      <c r="BL128" s="17" t="s">
        <v>138</v>
      </c>
      <c r="BM128" s="138" t="s">
        <v>402</v>
      </c>
    </row>
    <row r="129" spans="2:65" s="11" customFormat="1" ht="25.9" customHeight="1">
      <c r="B129" s="115"/>
      <c r="D129" s="116" t="s">
        <v>71</v>
      </c>
      <c r="E129" s="117" t="s">
        <v>1373</v>
      </c>
      <c r="F129" s="117" t="s">
        <v>90</v>
      </c>
      <c r="I129" s="118"/>
      <c r="J129" s="119">
        <f>BK129</f>
        <v>0</v>
      </c>
      <c r="L129" s="115"/>
      <c r="M129" s="120"/>
      <c r="P129" s="121">
        <f>P130+P152</f>
        <v>0</v>
      </c>
      <c r="R129" s="121">
        <f>R130+R152</f>
        <v>0</v>
      </c>
      <c r="T129" s="122">
        <f>T130+T152</f>
        <v>0</v>
      </c>
      <c r="AR129" s="116" t="s">
        <v>80</v>
      </c>
      <c r="AT129" s="123" t="s">
        <v>71</v>
      </c>
      <c r="AU129" s="123" t="s">
        <v>72</v>
      </c>
      <c r="AY129" s="116" t="s">
        <v>131</v>
      </c>
      <c r="BK129" s="124">
        <f>BK130+BK152</f>
        <v>0</v>
      </c>
    </row>
    <row r="130" spans="2:65" s="11" customFormat="1" ht="22.8" customHeight="1">
      <c r="B130" s="115"/>
      <c r="D130" s="116" t="s">
        <v>71</v>
      </c>
      <c r="E130" s="125" t="s">
        <v>1374</v>
      </c>
      <c r="F130" s="125" t="s">
        <v>1375</v>
      </c>
      <c r="I130" s="118"/>
      <c r="J130" s="126">
        <f>BK130</f>
        <v>0</v>
      </c>
      <c r="L130" s="115"/>
      <c r="M130" s="120"/>
      <c r="P130" s="121">
        <f>SUM(P131:P151)</f>
        <v>0</v>
      </c>
      <c r="R130" s="121">
        <f>SUM(R131:R151)</f>
        <v>0</v>
      </c>
      <c r="T130" s="122">
        <f>SUM(T131:T151)</f>
        <v>0</v>
      </c>
      <c r="AR130" s="116" t="s">
        <v>80</v>
      </c>
      <c r="AT130" s="123" t="s">
        <v>71</v>
      </c>
      <c r="AU130" s="123" t="s">
        <v>80</v>
      </c>
      <c r="AY130" s="116" t="s">
        <v>131</v>
      </c>
      <c r="BK130" s="124">
        <f>SUM(BK131:BK151)</f>
        <v>0</v>
      </c>
    </row>
    <row r="131" spans="2:65" s="1" customFormat="1" ht="16.5" customHeight="1">
      <c r="B131" s="32"/>
      <c r="C131" s="127" t="s">
        <v>308</v>
      </c>
      <c r="D131" s="127" t="s">
        <v>133</v>
      </c>
      <c r="E131" s="128" t="s">
        <v>1376</v>
      </c>
      <c r="F131" s="129" t="s">
        <v>1377</v>
      </c>
      <c r="G131" s="130" t="s">
        <v>330</v>
      </c>
      <c r="H131" s="131">
        <v>16</v>
      </c>
      <c r="I131" s="132"/>
      <c r="J131" s="133">
        <f t="shared" ref="J131:J151" si="0">ROUND(I131*H131,2)</f>
        <v>0</v>
      </c>
      <c r="K131" s="129" t="s">
        <v>19</v>
      </c>
      <c r="L131" s="32"/>
      <c r="M131" s="134" t="s">
        <v>19</v>
      </c>
      <c r="N131" s="135" t="s">
        <v>43</v>
      </c>
      <c r="P131" s="136">
        <f t="shared" ref="P131:P151" si="1">O131*H131</f>
        <v>0</v>
      </c>
      <c r="Q131" s="136">
        <v>0</v>
      </c>
      <c r="R131" s="136">
        <f t="shared" ref="R131:R151" si="2">Q131*H131</f>
        <v>0</v>
      </c>
      <c r="S131" s="136">
        <v>0</v>
      </c>
      <c r="T131" s="137">
        <f t="shared" ref="T131:T151" si="3">S131*H131</f>
        <v>0</v>
      </c>
      <c r="AR131" s="138" t="s">
        <v>138</v>
      </c>
      <c r="AT131" s="138" t="s">
        <v>133</v>
      </c>
      <c r="AU131" s="138" t="s">
        <v>82</v>
      </c>
      <c r="AY131" s="17" t="s">
        <v>131</v>
      </c>
      <c r="BE131" s="139">
        <f t="shared" ref="BE131:BE151" si="4">IF(N131="základní",J131,0)</f>
        <v>0</v>
      </c>
      <c r="BF131" s="139">
        <f t="shared" ref="BF131:BF151" si="5">IF(N131="snížená",J131,0)</f>
        <v>0</v>
      </c>
      <c r="BG131" s="139">
        <f t="shared" ref="BG131:BG151" si="6">IF(N131="zákl. přenesená",J131,0)</f>
        <v>0</v>
      </c>
      <c r="BH131" s="139">
        <f t="shared" ref="BH131:BH151" si="7">IF(N131="sníž. přenesená",J131,0)</f>
        <v>0</v>
      </c>
      <c r="BI131" s="139">
        <f t="shared" ref="BI131:BI151" si="8">IF(N131="nulová",J131,0)</f>
        <v>0</v>
      </c>
      <c r="BJ131" s="17" t="s">
        <v>80</v>
      </c>
      <c r="BK131" s="139">
        <f t="shared" ref="BK131:BK151" si="9">ROUND(I131*H131,2)</f>
        <v>0</v>
      </c>
      <c r="BL131" s="17" t="s">
        <v>138</v>
      </c>
      <c r="BM131" s="138" t="s">
        <v>173</v>
      </c>
    </row>
    <row r="132" spans="2:65" s="1" customFormat="1" ht="24.2" customHeight="1">
      <c r="B132" s="32"/>
      <c r="C132" s="127" t="s">
        <v>313</v>
      </c>
      <c r="D132" s="127" t="s">
        <v>133</v>
      </c>
      <c r="E132" s="128" t="s">
        <v>333</v>
      </c>
      <c r="F132" s="129" t="s">
        <v>334</v>
      </c>
      <c r="G132" s="130" t="s">
        <v>330</v>
      </c>
      <c r="H132" s="131">
        <v>16</v>
      </c>
      <c r="I132" s="132"/>
      <c r="J132" s="133">
        <f t="shared" si="0"/>
        <v>0</v>
      </c>
      <c r="K132" s="129" t="s">
        <v>19</v>
      </c>
      <c r="L132" s="32"/>
      <c r="M132" s="134" t="s">
        <v>19</v>
      </c>
      <c r="N132" s="135" t="s">
        <v>43</v>
      </c>
      <c r="P132" s="136">
        <f t="shared" si="1"/>
        <v>0</v>
      </c>
      <c r="Q132" s="136">
        <v>0</v>
      </c>
      <c r="R132" s="136">
        <f t="shared" si="2"/>
        <v>0</v>
      </c>
      <c r="S132" s="136">
        <v>0</v>
      </c>
      <c r="T132" s="137">
        <f t="shared" si="3"/>
        <v>0</v>
      </c>
      <c r="AR132" s="138" t="s">
        <v>138</v>
      </c>
      <c r="AT132" s="138" t="s">
        <v>133</v>
      </c>
      <c r="AU132" s="138" t="s">
        <v>82</v>
      </c>
      <c r="AY132" s="17" t="s">
        <v>131</v>
      </c>
      <c r="BE132" s="139">
        <f t="shared" si="4"/>
        <v>0</v>
      </c>
      <c r="BF132" s="139">
        <f t="shared" si="5"/>
        <v>0</v>
      </c>
      <c r="BG132" s="139">
        <f t="shared" si="6"/>
        <v>0</v>
      </c>
      <c r="BH132" s="139">
        <f t="shared" si="7"/>
        <v>0</v>
      </c>
      <c r="BI132" s="139">
        <f t="shared" si="8"/>
        <v>0</v>
      </c>
      <c r="BJ132" s="17" t="s">
        <v>80</v>
      </c>
      <c r="BK132" s="139">
        <f t="shared" si="9"/>
        <v>0</v>
      </c>
      <c r="BL132" s="17" t="s">
        <v>138</v>
      </c>
      <c r="BM132" s="138" t="s">
        <v>426</v>
      </c>
    </row>
    <row r="133" spans="2:65" s="1" customFormat="1" ht="24.2" customHeight="1">
      <c r="B133" s="32"/>
      <c r="C133" s="127" t="s">
        <v>320</v>
      </c>
      <c r="D133" s="127" t="s">
        <v>133</v>
      </c>
      <c r="E133" s="128" t="s">
        <v>337</v>
      </c>
      <c r="F133" s="129" t="s">
        <v>338</v>
      </c>
      <c r="G133" s="130" t="s">
        <v>330</v>
      </c>
      <c r="H133" s="131">
        <v>16</v>
      </c>
      <c r="I133" s="132"/>
      <c r="J133" s="133">
        <f t="shared" si="0"/>
        <v>0</v>
      </c>
      <c r="K133" s="129" t="s">
        <v>19</v>
      </c>
      <c r="L133" s="32"/>
      <c r="M133" s="134" t="s">
        <v>19</v>
      </c>
      <c r="N133" s="135" t="s">
        <v>43</v>
      </c>
      <c r="P133" s="136">
        <f t="shared" si="1"/>
        <v>0</v>
      </c>
      <c r="Q133" s="136">
        <v>0</v>
      </c>
      <c r="R133" s="136">
        <f t="shared" si="2"/>
        <v>0</v>
      </c>
      <c r="S133" s="136">
        <v>0</v>
      </c>
      <c r="T133" s="137">
        <f t="shared" si="3"/>
        <v>0</v>
      </c>
      <c r="AR133" s="138" t="s">
        <v>138</v>
      </c>
      <c r="AT133" s="138" t="s">
        <v>133</v>
      </c>
      <c r="AU133" s="138" t="s">
        <v>82</v>
      </c>
      <c r="AY133" s="17" t="s">
        <v>131</v>
      </c>
      <c r="BE133" s="139">
        <f t="shared" si="4"/>
        <v>0</v>
      </c>
      <c r="BF133" s="139">
        <f t="shared" si="5"/>
        <v>0</v>
      </c>
      <c r="BG133" s="139">
        <f t="shared" si="6"/>
        <v>0</v>
      </c>
      <c r="BH133" s="139">
        <f t="shared" si="7"/>
        <v>0</v>
      </c>
      <c r="BI133" s="139">
        <f t="shared" si="8"/>
        <v>0</v>
      </c>
      <c r="BJ133" s="17" t="s">
        <v>80</v>
      </c>
      <c r="BK133" s="139">
        <f t="shared" si="9"/>
        <v>0</v>
      </c>
      <c r="BL133" s="17" t="s">
        <v>138</v>
      </c>
      <c r="BM133" s="138" t="s">
        <v>438</v>
      </c>
    </row>
    <row r="134" spans="2:65" s="1" customFormat="1" ht="16.5" customHeight="1">
      <c r="B134" s="32"/>
      <c r="C134" s="127" t="s">
        <v>327</v>
      </c>
      <c r="D134" s="127" t="s">
        <v>133</v>
      </c>
      <c r="E134" s="128" t="s">
        <v>1378</v>
      </c>
      <c r="F134" s="129" t="s">
        <v>347</v>
      </c>
      <c r="G134" s="130" t="s">
        <v>204</v>
      </c>
      <c r="H134" s="131">
        <v>1.28</v>
      </c>
      <c r="I134" s="132"/>
      <c r="J134" s="133">
        <f t="shared" si="0"/>
        <v>0</v>
      </c>
      <c r="K134" s="129" t="s">
        <v>19</v>
      </c>
      <c r="L134" s="32"/>
      <c r="M134" s="134" t="s">
        <v>19</v>
      </c>
      <c r="N134" s="135" t="s">
        <v>43</v>
      </c>
      <c r="P134" s="136">
        <f t="shared" si="1"/>
        <v>0</v>
      </c>
      <c r="Q134" s="136">
        <v>0</v>
      </c>
      <c r="R134" s="136">
        <f t="shared" si="2"/>
        <v>0</v>
      </c>
      <c r="S134" s="136">
        <v>0</v>
      </c>
      <c r="T134" s="137">
        <f t="shared" si="3"/>
        <v>0</v>
      </c>
      <c r="AR134" s="138" t="s">
        <v>138</v>
      </c>
      <c r="AT134" s="138" t="s">
        <v>133</v>
      </c>
      <c r="AU134" s="138" t="s">
        <v>82</v>
      </c>
      <c r="AY134" s="17" t="s">
        <v>131</v>
      </c>
      <c r="BE134" s="139">
        <f t="shared" si="4"/>
        <v>0</v>
      </c>
      <c r="BF134" s="139">
        <f t="shared" si="5"/>
        <v>0</v>
      </c>
      <c r="BG134" s="139">
        <f t="shared" si="6"/>
        <v>0</v>
      </c>
      <c r="BH134" s="139">
        <f t="shared" si="7"/>
        <v>0</v>
      </c>
      <c r="BI134" s="139">
        <f t="shared" si="8"/>
        <v>0</v>
      </c>
      <c r="BJ134" s="17" t="s">
        <v>80</v>
      </c>
      <c r="BK134" s="139">
        <f t="shared" si="9"/>
        <v>0</v>
      </c>
      <c r="BL134" s="17" t="s">
        <v>138</v>
      </c>
      <c r="BM134" s="138" t="s">
        <v>458</v>
      </c>
    </row>
    <row r="135" spans="2:65" s="1" customFormat="1" ht="16.5" customHeight="1">
      <c r="B135" s="32"/>
      <c r="C135" s="165" t="s">
        <v>332</v>
      </c>
      <c r="D135" s="165" t="s">
        <v>284</v>
      </c>
      <c r="E135" s="166" t="s">
        <v>351</v>
      </c>
      <c r="F135" s="167" t="s">
        <v>352</v>
      </c>
      <c r="G135" s="168" t="s">
        <v>204</v>
      </c>
      <c r="H135" s="169">
        <v>8</v>
      </c>
      <c r="I135" s="170"/>
      <c r="J135" s="171">
        <f t="shared" si="0"/>
        <v>0</v>
      </c>
      <c r="K135" s="167" t="s">
        <v>19</v>
      </c>
      <c r="L135" s="172"/>
      <c r="M135" s="173" t="s">
        <v>19</v>
      </c>
      <c r="N135" s="174" t="s">
        <v>43</v>
      </c>
      <c r="P135" s="136">
        <f t="shared" si="1"/>
        <v>0</v>
      </c>
      <c r="Q135" s="136">
        <v>0</v>
      </c>
      <c r="R135" s="136">
        <f t="shared" si="2"/>
        <v>0</v>
      </c>
      <c r="S135" s="136">
        <v>0</v>
      </c>
      <c r="T135" s="137">
        <f t="shared" si="3"/>
        <v>0</v>
      </c>
      <c r="AR135" s="138" t="s">
        <v>179</v>
      </c>
      <c r="AT135" s="138" t="s">
        <v>284</v>
      </c>
      <c r="AU135" s="138" t="s">
        <v>82</v>
      </c>
      <c r="AY135" s="17" t="s">
        <v>131</v>
      </c>
      <c r="BE135" s="139">
        <f t="shared" si="4"/>
        <v>0</v>
      </c>
      <c r="BF135" s="139">
        <f t="shared" si="5"/>
        <v>0</v>
      </c>
      <c r="BG135" s="139">
        <f t="shared" si="6"/>
        <v>0</v>
      </c>
      <c r="BH135" s="139">
        <f t="shared" si="7"/>
        <v>0</v>
      </c>
      <c r="BI135" s="139">
        <f t="shared" si="8"/>
        <v>0</v>
      </c>
      <c r="BJ135" s="17" t="s">
        <v>80</v>
      </c>
      <c r="BK135" s="139">
        <f t="shared" si="9"/>
        <v>0</v>
      </c>
      <c r="BL135" s="17" t="s">
        <v>138</v>
      </c>
      <c r="BM135" s="138" t="s">
        <v>1379</v>
      </c>
    </row>
    <row r="136" spans="2:65" s="1" customFormat="1" ht="24.2" customHeight="1">
      <c r="B136" s="32"/>
      <c r="C136" s="165" t="s">
        <v>336</v>
      </c>
      <c r="D136" s="165" t="s">
        <v>284</v>
      </c>
      <c r="E136" s="166" t="s">
        <v>355</v>
      </c>
      <c r="F136" s="167" t="s">
        <v>1380</v>
      </c>
      <c r="G136" s="168" t="s">
        <v>330</v>
      </c>
      <c r="H136" s="169">
        <v>80</v>
      </c>
      <c r="I136" s="170"/>
      <c r="J136" s="171">
        <f t="shared" si="0"/>
        <v>0</v>
      </c>
      <c r="K136" s="167" t="s">
        <v>19</v>
      </c>
      <c r="L136" s="172"/>
      <c r="M136" s="173" t="s">
        <v>19</v>
      </c>
      <c r="N136" s="174" t="s">
        <v>43</v>
      </c>
      <c r="P136" s="136">
        <f t="shared" si="1"/>
        <v>0</v>
      </c>
      <c r="Q136" s="136">
        <v>0</v>
      </c>
      <c r="R136" s="136">
        <f t="shared" si="2"/>
        <v>0</v>
      </c>
      <c r="S136" s="136">
        <v>0</v>
      </c>
      <c r="T136" s="137">
        <f t="shared" si="3"/>
        <v>0</v>
      </c>
      <c r="AR136" s="138" t="s">
        <v>179</v>
      </c>
      <c r="AT136" s="138" t="s">
        <v>284</v>
      </c>
      <c r="AU136" s="138" t="s">
        <v>82</v>
      </c>
      <c r="AY136" s="17" t="s">
        <v>131</v>
      </c>
      <c r="BE136" s="139">
        <f t="shared" si="4"/>
        <v>0</v>
      </c>
      <c r="BF136" s="139">
        <f t="shared" si="5"/>
        <v>0</v>
      </c>
      <c r="BG136" s="139">
        <f t="shared" si="6"/>
        <v>0</v>
      </c>
      <c r="BH136" s="139">
        <f t="shared" si="7"/>
        <v>0</v>
      </c>
      <c r="BI136" s="139">
        <f t="shared" si="8"/>
        <v>0</v>
      </c>
      <c r="BJ136" s="17" t="s">
        <v>80</v>
      </c>
      <c r="BK136" s="139">
        <f t="shared" si="9"/>
        <v>0</v>
      </c>
      <c r="BL136" s="17" t="s">
        <v>138</v>
      </c>
      <c r="BM136" s="138" t="s">
        <v>1381</v>
      </c>
    </row>
    <row r="137" spans="2:65" s="1" customFormat="1" ht="21.75" customHeight="1">
      <c r="B137" s="32"/>
      <c r="C137" s="165" t="s">
        <v>340</v>
      </c>
      <c r="D137" s="165" t="s">
        <v>284</v>
      </c>
      <c r="E137" s="166" t="s">
        <v>359</v>
      </c>
      <c r="F137" s="167" t="s">
        <v>1382</v>
      </c>
      <c r="G137" s="168" t="s">
        <v>298</v>
      </c>
      <c r="H137" s="169">
        <v>1.6</v>
      </c>
      <c r="I137" s="170"/>
      <c r="J137" s="171">
        <f t="shared" si="0"/>
        <v>0</v>
      </c>
      <c r="K137" s="167" t="s">
        <v>19</v>
      </c>
      <c r="L137" s="172"/>
      <c r="M137" s="173" t="s">
        <v>19</v>
      </c>
      <c r="N137" s="174" t="s">
        <v>43</v>
      </c>
      <c r="P137" s="136">
        <f t="shared" si="1"/>
        <v>0</v>
      </c>
      <c r="Q137" s="136">
        <v>0</v>
      </c>
      <c r="R137" s="136">
        <f t="shared" si="2"/>
        <v>0</v>
      </c>
      <c r="S137" s="136">
        <v>0</v>
      </c>
      <c r="T137" s="137">
        <f t="shared" si="3"/>
        <v>0</v>
      </c>
      <c r="AR137" s="138" t="s">
        <v>179</v>
      </c>
      <c r="AT137" s="138" t="s">
        <v>284</v>
      </c>
      <c r="AU137" s="138" t="s">
        <v>82</v>
      </c>
      <c r="AY137" s="17" t="s">
        <v>131</v>
      </c>
      <c r="BE137" s="139">
        <f t="shared" si="4"/>
        <v>0</v>
      </c>
      <c r="BF137" s="139">
        <f t="shared" si="5"/>
        <v>0</v>
      </c>
      <c r="BG137" s="139">
        <f t="shared" si="6"/>
        <v>0</v>
      </c>
      <c r="BH137" s="139">
        <f t="shared" si="7"/>
        <v>0</v>
      </c>
      <c r="BI137" s="139">
        <f t="shared" si="8"/>
        <v>0</v>
      </c>
      <c r="BJ137" s="17" t="s">
        <v>80</v>
      </c>
      <c r="BK137" s="139">
        <f t="shared" si="9"/>
        <v>0</v>
      </c>
      <c r="BL137" s="17" t="s">
        <v>138</v>
      </c>
      <c r="BM137" s="138" t="s">
        <v>1383</v>
      </c>
    </row>
    <row r="138" spans="2:65" s="1" customFormat="1" ht="16.5" customHeight="1">
      <c r="B138" s="32"/>
      <c r="C138" s="127" t="s">
        <v>345</v>
      </c>
      <c r="D138" s="127" t="s">
        <v>133</v>
      </c>
      <c r="E138" s="128" t="s">
        <v>363</v>
      </c>
      <c r="F138" s="129" t="s">
        <v>364</v>
      </c>
      <c r="G138" s="130" t="s">
        <v>330</v>
      </c>
      <c r="H138" s="131">
        <v>16</v>
      </c>
      <c r="I138" s="132"/>
      <c r="J138" s="133">
        <f t="shared" si="0"/>
        <v>0</v>
      </c>
      <c r="K138" s="129" t="s">
        <v>19</v>
      </c>
      <c r="L138" s="32"/>
      <c r="M138" s="134" t="s">
        <v>19</v>
      </c>
      <c r="N138" s="135" t="s">
        <v>43</v>
      </c>
      <c r="P138" s="136">
        <f t="shared" si="1"/>
        <v>0</v>
      </c>
      <c r="Q138" s="136">
        <v>0</v>
      </c>
      <c r="R138" s="136">
        <f t="shared" si="2"/>
        <v>0</v>
      </c>
      <c r="S138" s="136">
        <v>0</v>
      </c>
      <c r="T138" s="137">
        <f t="shared" si="3"/>
        <v>0</v>
      </c>
      <c r="AR138" s="138" t="s">
        <v>138</v>
      </c>
      <c r="AT138" s="138" t="s">
        <v>133</v>
      </c>
      <c r="AU138" s="138" t="s">
        <v>82</v>
      </c>
      <c r="AY138" s="17" t="s">
        <v>131</v>
      </c>
      <c r="BE138" s="139">
        <f t="shared" si="4"/>
        <v>0</v>
      </c>
      <c r="BF138" s="139">
        <f t="shared" si="5"/>
        <v>0</v>
      </c>
      <c r="BG138" s="139">
        <f t="shared" si="6"/>
        <v>0</v>
      </c>
      <c r="BH138" s="139">
        <f t="shared" si="7"/>
        <v>0</v>
      </c>
      <c r="BI138" s="139">
        <f t="shared" si="8"/>
        <v>0</v>
      </c>
      <c r="BJ138" s="17" t="s">
        <v>80</v>
      </c>
      <c r="BK138" s="139">
        <f t="shared" si="9"/>
        <v>0</v>
      </c>
      <c r="BL138" s="17" t="s">
        <v>138</v>
      </c>
      <c r="BM138" s="138" t="s">
        <v>505</v>
      </c>
    </row>
    <row r="139" spans="2:65" s="1" customFormat="1" ht="24.2" customHeight="1">
      <c r="B139" s="32"/>
      <c r="C139" s="165" t="s">
        <v>350</v>
      </c>
      <c r="D139" s="165" t="s">
        <v>284</v>
      </c>
      <c r="E139" s="166" t="s">
        <v>1384</v>
      </c>
      <c r="F139" s="167" t="s">
        <v>1385</v>
      </c>
      <c r="G139" s="168" t="s">
        <v>330</v>
      </c>
      <c r="H139" s="169">
        <v>48</v>
      </c>
      <c r="I139" s="170"/>
      <c r="J139" s="171">
        <f t="shared" si="0"/>
        <v>0</v>
      </c>
      <c r="K139" s="167" t="s">
        <v>19</v>
      </c>
      <c r="L139" s="172"/>
      <c r="M139" s="173" t="s">
        <v>19</v>
      </c>
      <c r="N139" s="174" t="s">
        <v>43</v>
      </c>
      <c r="P139" s="136">
        <f t="shared" si="1"/>
        <v>0</v>
      </c>
      <c r="Q139" s="136">
        <v>0</v>
      </c>
      <c r="R139" s="136">
        <f t="shared" si="2"/>
        <v>0</v>
      </c>
      <c r="S139" s="136">
        <v>0</v>
      </c>
      <c r="T139" s="137">
        <f t="shared" si="3"/>
        <v>0</v>
      </c>
      <c r="AR139" s="138" t="s">
        <v>179</v>
      </c>
      <c r="AT139" s="138" t="s">
        <v>284</v>
      </c>
      <c r="AU139" s="138" t="s">
        <v>82</v>
      </c>
      <c r="AY139" s="17" t="s">
        <v>131</v>
      </c>
      <c r="BE139" s="139">
        <f t="shared" si="4"/>
        <v>0</v>
      </c>
      <c r="BF139" s="139">
        <f t="shared" si="5"/>
        <v>0</v>
      </c>
      <c r="BG139" s="139">
        <f t="shared" si="6"/>
        <v>0</v>
      </c>
      <c r="BH139" s="139">
        <f t="shared" si="7"/>
        <v>0</v>
      </c>
      <c r="BI139" s="139">
        <f t="shared" si="8"/>
        <v>0</v>
      </c>
      <c r="BJ139" s="17" t="s">
        <v>80</v>
      </c>
      <c r="BK139" s="139">
        <f t="shared" si="9"/>
        <v>0</v>
      </c>
      <c r="BL139" s="17" t="s">
        <v>138</v>
      </c>
      <c r="BM139" s="138" t="s">
        <v>1386</v>
      </c>
    </row>
    <row r="140" spans="2:65" s="1" customFormat="1" ht="24.2" customHeight="1">
      <c r="B140" s="32"/>
      <c r="C140" s="165" t="s">
        <v>354</v>
      </c>
      <c r="D140" s="165" t="s">
        <v>284</v>
      </c>
      <c r="E140" s="166" t="s">
        <v>1387</v>
      </c>
      <c r="F140" s="167" t="s">
        <v>1388</v>
      </c>
      <c r="G140" s="168" t="s">
        <v>330</v>
      </c>
      <c r="H140" s="169">
        <v>48</v>
      </c>
      <c r="I140" s="170"/>
      <c r="J140" s="171">
        <f t="shared" si="0"/>
        <v>0</v>
      </c>
      <c r="K140" s="167" t="s">
        <v>19</v>
      </c>
      <c r="L140" s="172"/>
      <c r="M140" s="173" t="s">
        <v>19</v>
      </c>
      <c r="N140" s="174" t="s">
        <v>43</v>
      </c>
      <c r="P140" s="136">
        <f t="shared" si="1"/>
        <v>0</v>
      </c>
      <c r="Q140" s="136">
        <v>0</v>
      </c>
      <c r="R140" s="136">
        <f t="shared" si="2"/>
        <v>0</v>
      </c>
      <c r="S140" s="136">
        <v>0</v>
      </c>
      <c r="T140" s="137">
        <f t="shared" si="3"/>
        <v>0</v>
      </c>
      <c r="AR140" s="138" t="s">
        <v>179</v>
      </c>
      <c r="AT140" s="138" t="s">
        <v>284</v>
      </c>
      <c r="AU140" s="138" t="s">
        <v>82</v>
      </c>
      <c r="AY140" s="17" t="s">
        <v>131</v>
      </c>
      <c r="BE140" s="139">
        <f t="shared" si="4"/>
        <v>0</v>
      </c>
      <c r="BF140" s="139">
        <f t="shared" si="5"/>
        <v>0</v>
      </c>
      <c r="BG140" s="139">
        <f t="shared" si="6"/>
        <v>0</v>
      </c>
      <c r="BH140" s="139">
        <f t="shared" si="7"/>
        <v>0</v>
      </c>
      <c r="BI140" s="139">
        <f t="shared" si="8"/>
        <v>0</v>
      </c>
      <c r="BJ140" s="17" t="s">
        <v>80</v>
      </c>
      <c r="BK140" s="139">
        <f t="shared" si="9"/>
        <v>0</v>
      </c>
      <c r="BL140" s="17" t="s">
        <v>138</v>
      </c>
      <c r="BM140" s="138" t="s">
        <v>1389</v>
      </c>
    </row>
    <row r="141" spans="2:65" s="1" customFormat="1" ht="16.5" customHeight="1">
      <c r="B141" s="32"/>
      <c r="C141" s="165" t="s">
        <v>358</v>
      </c>
      <c r="D141" s="165" t="s">
        <v>284</v>
      </c>
      <c r="E141" s="166" t="s">
        <v>1390</v>
      </c>
      <c r="F141" s="167" t="s">
        <v>1391</v>
      </c>
      <c r="G141" s="168" t="s">
        <v>330</v>
      </c>
      <c r="H141" s="169">
        <v>48</v>
      </c>
      <c r="I141" s="170"/>
      <c r="J141" s="171">
        <f t="shared" si="0"/>
        <v>0</v>
      </c>
      <c r="K141" s="167" t="s">
        <v>19</v>
      </c>
      <c r="L141" s="172"/>
      <c r="M141" s="173" t="s">
        <v>19</v>
      </c>
      <c r="N141" s="174" t="s">
        <v>43</v>
      </c>
      <c r="P141" s="136">
        <f t="shared" si="1"/>
        <v>0</v>
      </c>
      <c r="Q141" s="136">
        <v>0</v>
      </c>
      <c r="R141" s="136">
        <f t="shared" si="2"/>
        <v>0</v>
      </c>
      <c r="S141" s="136">
        <v>0</v>
      </c>
      <c r="T141" s="137">
        <f t="shared" si="3"/>
        <v>0</v>
      </c>
      <c r="AR141" s="138" t="s">
        <v>179</v>
      </c>
      <c r="AT141" s="138" t="s">
        <v>284</v>
      </c>
      <c r="AU141" s="138" t="s">
        <v>82</v>
      </c>
      <c r="AY141" s="17" t="s">
        <v>131</v>
      </c>
      <c r="BE141" s="139">
        <f t="shared" si="4"/>
        <v>0</v>
      </c>
      <c r="BF141" s="139">
        <f t="shared" si="5"/>
        <v>0</v>
      </c>
      <c r="BG141" s="139">
        <f t="shared" si="6"/>
        <v>0</v>
      </c>
      <c r="BH141" s="139">
        <f t="shared" si="7"/>
        <v>0</v>
      </c>
      <c r="BI141" s="139">
        <f t="shared" si="8"/>
        <v>0</v>
      </c>
      <c r="BJ141" s="17" t="s">
        <v>80</v>
      </c>
      <c r="BK141" s="139">
        <f t="shared" si="9"/>
        <v>0</v>
      </c>
      <c r="BL141" s="17" t="s">
        <v>138</v>
      </c>
      <c r="BM141" s="138" t="s">
        <v>1392</v>
      </c>
    </row>
    <row r="142" spans="2:65" s="1" customFormat="1" ht="16.5" customHeight="1">
      <c r="B142" s="32"/>
      <c r="C142" s="127" t="s">
        <v>362</v>
      </c>
      <c r="D142" s="127" t="s">
        <v>133</v>
      </c>
      <c r="E142" s="128" t="s">
        <v>1393</v>
      </c>
      <c r="F142" s="129" t="s">
        <v>1394</v>
      </c>
      <c r="G142" s="130" t="s">
        <v>330</v>
      </c>
      <c r="H142" s="131">
        <v>16</v>
      </c>
      <c r="I142" s="132"/>
      <c r="J142" s="133">
        <f t="shared" si="0"/>
        <v>0</v>
      </c>
      <c r="K142" s="129" t="s">
        <v>19</v>
      </c>
      <c r="L142" s="32"/>
      <c r="M142" s="134" t="s">
        <v>19</v>
      </c>
      <c r="N142" s="135" t="s">
        <v>43</v>
      </c>
      <c r="P142" s="136">
        <f t="shared" si="1"/>
        <v>0</v>
      </c>
      <c r="Q142" s="136">
        <v>0</v>
      </c>
      <c r="R142" s="136">
        <f t="shared" si="2"/>
        <v>0</v>
      </c>
      <c r="S142" s="136">
        <v>0</v>
      </c>
      <c r="T142" s="137">
        <f t="shared" si="3"/>
        <v>0</v>
      </c>
      <c r="AR142" s="138" t="s">
        <v>138</v>
      </c>
      <c r="AT142" s="138" t="s">
        <v>133</v>
      </c>
      <c r="AU142" s="138" t="s">
        <v>82</v>
      </c>
      <c r="AY142" s="17" t="s">
        <v>131</v>
      </c>
      <c r="BE142" s="139">
        <f t="shared" si="4"/>
        <v>0</v>
      </c>
      <c r="BF142" s="139">
        <f t="shared" si="5"/>
        <v>0</v>
      </c>
      <c r="BG142" s="139">
        <f t="shared" si="6"/>
        <v>0</v>
      </c>
      <c r="BH142" s="139">
        <f t="shared" si="7"/>
        <v>0</v>
      </c>
      <c r="BI142" s="139">
        <f t="shared" si="8"/>
        <v>0</v>
      </c>
      <c r="BJ142" s="17" t="s">
        <v>80</v>
      </c>
      <c r="BK142" s="139">
        <f t="shared" si="9"/>
        <v>0</v>
      </c>
      <c r="BL142" s="17" t="s">
        <v>138</v>
      </c>
      <c r="BM142" s="138" t="s">
        <v>546</v>
      </c>
    </row>
    <row r="143" spans="2:65" s="1" customFormat="1" ht="16.5" customHeight="1">
      <c r="B143" s="32"/>
      <c r="C143" s="127" t="s">
        <v>366</v>
      </c>
      <c r="D143" s="127" t="s">
        <v>133</v>
      </c>
      <c r="E143" s="128" t="s">
        <v>1395</v>
      </c>
      <c r="F143" s="129" t="s">
        <v>1396</v>
      </c>
      <c r="G143" s="130" t="s">
        <v>330</v>
      </c>
      <c r="H143" s="131">
        <v>16</v>
      </c>
      <c r="I143" s="132"/>
      <c r="J143" s="133">
        <f t="shared" si="0"/>
        <v>0</v>
      </c>
      <c r="K143" s="129" t="s">
        <v>19</v>
      </c>
      <c r="L143" s="32"/>
      <c r="M143" s="134" t="s">
        <v>19</v>
      </c>
      <c r="N143" s="135" t="s">
        <v>43</v>
      </c>
      <c r="P143" s="136">
        <f t="shared" si="1"/>
        <v>0</v>
      </c>
      <c r="Q143" s="136">
        <v>0</v>
      </c>
      <c r="R143" s="136">
        <f t="shared" si="2"/>
        <v>0</v>
      </c>
      <c r="S143" s="136">
        <v>0</v>
      </c>
      <c r="T143" s="137">
        <f t="shared" si="3"/>
        <v>0</v>
      </c>
      <c r="AR143" s="138" t="s">
        <v>138</v>
      </c>
      <c r="AT143" s="138" t="s">
        <v>133</v>
      </c>
      <c r="AU143" s="138" t="s">
        <v>82</v>
      </c>
      <c r="AY143" s="17" t="s">
        <v>131</v>
      </c>
      <c r="BE143" s="139">
        <f t="shared" si="4"/>
        <v>0</v>
      </c>
      <c r="BF143" s="139">
        <f t="shared" si="5"/>
        <v>0</v>
      </c>
      <c r="BG143" s="139">
        <f t="shared" si="6"/>
        <v>0</v>
      </c>
      <c r="BH143" s="139">
        <f t="shared" si="7"/>
        <v>0</v>
      </c>
      <c r="BI143" s="139">
        <f t="shared" si="8"/>
        <v>0</v>
      </c>
      <c r="BJ143" s="17" t="s">
        <v>80</v>
      </c>
      <c r="BK143" s="139">
        <f t="shared" si="9"/>
        <v>0</v>
      </c>
      <c r="BL143" s="17" t="s">
        <v>138</v>
      </c>
      <c r="BM143" s="138" t="s">
        <v>559</v>
      </c>
    </row>
    <row r="144" spans="2:65" s="1" customFormat="1" ht="24.2" customHeight="1">
      <c r="B144" s="32"/>
      <c r="C144" s="165" t="s">
        <v>370</v>
      </c>
      <c r="D144" s="165" t="s">
        <v>284</v>
      </c>
      <c r="E144" s="166" t="s">
        <v>1397</v>
      </c>
      <c r="F144" s="167" t="s">
        <v>1398</v>
      </c>
      <c r="G144" s="168" t="s">
        <v>330</v>
      </c>
      <c r="H144" s="169">
        <v>16</v>
      </c>
      <c r="I144" s="170"/>
      <c r="J144" s="171">
        <f t="shared" si="0"/>
        <v>0</v>
      </c>
      <c r="K144" s="167" t="s">
        <v>19</v>
      </c>
      <c r="L144" s="172"/>
      <c r="M144" s="173" t="s">
        <v>19</v>
      </c>
      <c r="N144" s="174" t="s">
        <v>43</v>
      </c>
      <c r="P144" s="136">
        <f t="shared" si="1"/>
        <v>0</v>
      </c>
      <c r="Q144" s="136">
        <v>0</v>
      </c>
      <c r="R144" s="136">
        <f t="shared" si="2"/>
        <v>0</v>
      </c>
      <c r="S144" s="136">
        <v>0</v>
      </c>
      <c r="T144" s="137">
        <f t="shared" si="3"/>
        <v>0</v>
      </c>
      <c r="AR144" s="138" t="s">
        <v>179</v>
      </c>
      <c r="AT144" s="138" t="s">
        <v>284</v>
      </c>
      <c r="AU144" s="138" t="s">
        <v>82</v>
      </c>
      <c r="AY144" s="17" t="s">
        <v>131</v>
      </c>
      <c r="BE144" s="139">
        <f t="shared" si="4"/>
        <v>0</v>
      </c>
      <c r="BF144" s="139">
        <f t="shared" si="5"/>
        <v>0</v>
      </c>
      <c r="BG144" s="139">
        <f t="shared" si="6"/>
        <v>0</v>
      </c>
      <c r="BH144" s="139">
        <f t="shared" si="7"/>
        <v>0</v>
      </c>
      <c r="BI144" s="139">
        <f t="shared" si="8"/>
        <v>0</v>
      </c>
      <c r="BJ144" s="17" t="s">
        <v>80</v>
      </c>
      <c r="BK144" s="139">
        <f t="shared" si="9"/>
        <v>0</v>
      </c>
      <c r="BL144" s="17" t="s">
        <v>138</v>
      </c>
      <c r="BM144" s="138" t="s">
        <v>1399</v>
      </c>
    </row>
    <row r="145" spans="2:65" s="1" customFormat="1" ht="16.5" customHeight="1">
      <c r="B145" s="32"/>
      <c r="C145" s="127" t="s">
        <v>374</v>
      </c>
      <c r="D145" s="127" t="s">
        <v>133</v>
      </c>
      <c r="E145" s="128" t="s">
        <v>1400</v>
      </c>
      <c r="F145" s="129" t="s">
        <v>1401</v>
      </c>
      <c r="G145" s="130" t="s">
        <v>330</v>
      </c>
      <c r="H145" s="131">
        <v>16</v>
      </c>
      <c r="I145" s="132"/>
      <c r="J145" s="133">
        <f t="shared" si="0"/>
        <v>0</v>
      </c>
      <c r="K145" s="129" t="s">
        <v>19</v>
      </c>
      <c r="L145" s="32"/>
      <c r="M145" s="134" t="s">
        <v>19</v>
      </c>
      <c r="N145" s="135" t="s">
        <v>43</v>
      </c>
      <c r="P145" s="136">
        <f t="shared" si="1"/>
        <v>0</v>
      </c>
      <c r="Q145" s="136">
        <v>0</v>
      </c>
      <c r="R145" s="136">
        <f t="shared" si="2"/>
        <v>0</v>
      </c>
      <c r="S145" s="136">
        <v>0</v>
      </c>
      <c r="T145" s="137">
        <f t="shared" si="3"/>
        <v>0</v>
      </c>
      <c r="AR145" s="138" t="s">
        <v>138</v>
      </c>
      <c r="AT145" s="138" t="s">
        <v>133</v>
      </c>
      <c r="AU145" s="138" t="s">
        <v>82</v>
      </c>
      <c r="AY145" s="17" t="s">
        <v>131</v>
      </c>
      <c r="BE145" s="139">
        <f t="shared" si="4"/>
        <v>0</v>
      </c>
      <c r="BF145" s="139">
        <f t="shared" si="5"/>
        <v>0</v>
      </c>
      <c r="BG145" s="139">
        <f t="shared" si="6"/>
        <v>0</v>
      </c>
      <c r="BH145" s="139">
        <f t="shared" si="7"/>
        <v>0</v>
      </c>
      <c r="BI145" s="139">
        <f t="shared" si="8"/>
        <v>0</v>
      </c>
      <c r="BJ145" s="17" t="s">
        <v>80</v>
      </c>
      <c r="BK145" s="139">
        <f t="shared" si="9"/>
        <v>0</v>
      </c>
      <c r="BL145" s="17" t="s">
        <v>138</v>
      </c>
      <c r="BM145" s="138" t="s">
        <v>576</v>
      </c>
    </row>
    <row r="146" spans="2:65" s="1" customFormat="1" ht="24.2" customHeight="1">
      <c r="B146" s="32"/>
      <c r="C146" s="127" t="s">
        <v>378</v>
      </c>
      <c r="D146" s="127" t="s">
        <v>133</v>
      </c>
      <c r="E146" s="128" t="s">
        <v>1402</v>
      </c>
      <c r="F146" s="129" t="s">
        <v>1403</v>
      </c>
      <c r="G146" s="130" t="s">
        <v>330</v>
      </c>
      <c r="H146" s="131">
        <v>16</v>
      </c>
      <c r="I146" s="132"/>
      <c r="J146" s="133">
        <f t="shared" si="0"/>
        <v>0</v>
      </c>
      <c r="K146" s="129" t="s">
        <v>19</v>
      </c>
      <c r="L146" s="32"/>
      <c r="M146" s="134" t="s">
        <v>19</v>
      </c>
      <c r="N146" s="135" t="s">
        <v>43</v>
      </c>
      <c r="P146" s="136">
        <f t="shared" si="1"/>
        <v>0</v>
      </c>
      <c r="Q146" s="136">
        <v>0</v>
      </c>
      <c r="R146" s="136">
        <f t="shared" si="2"/>
        <v>0</v>
      </c>
      <c r="S146" s="136">
        <v>0</v>
      </c>
      <c r="T146" s="137">
        <f t="shared" si="3"/>
        <v>0</v>
      </c>
      <c r="AR146" s="138" t="s">
        <v>138</v>
      </c>
      <c r="AT146" s="138" t="s">
        <v>133</v>
      </c>
      <c r="AU146" s="138" t="s">
        <v>82</v>
      </c>
      <c r="AY146" s="17" t="s">
        <v>131</v>
      </c>
      <c r="BE146" s="139">
        <f t="shared" si="4"/>
        <v>0</v>
      </c>
      <c r="BF146" s="139">
        <f t="shared" si="5"/>
        <v>0</v>
      </c>
      <c r="BG146" s="139">
        <f t="shared" si="6"/>
        <v>0</v>
      </c>
      <c r="BH146" s="139">
        <f t="shared" si="7"/>
        <v>0</v>
      </c>
      <c r="BI146" s="139">
        <f t="shared" si="8"/>
        <v>0</v>
      </c>
      <c r="BJ146" s="17" t="s">
        <v>80</v>
      </c>
      <c r="BK146" s="139">
        <f t="shared" si="9"/>
        <v>0</v>
      </c>
      <c r="BL146" s="17" t="s">
        <v>138</v>
      </c>
      <c r="BM146" s="138" t="s">
        <v>586</v>
      </c>
    </row>
    <row r="147" spans="2:65" s="1" customFormat="1" ht="21.75" customHeight="1">
      <c r="B147" s="32"/>
      <c r="C147" s="127" t="s">
        <v>382</v>
      </c>
      <c r="D147" s="127" t="s">
        <v>133</v>
      </c>
      <c r="E147" s="128" t="s">
        <v>387</v>
      </c>
      <c r="F147" s="129" t="s">
        <v>388</v>
      </c>
      <c r="G147" s="130" t="s">
        <v>330</v>
      </c>
      <c r="H147" s="131">
        <v>16</v>
      </c>
      <c r="I147" s="132"/>
      <c r="J147" s="133">
        <f t="shared" si="0"/>
        <v>0</v>
      </c>
      <c r="K147" s="129" t="s">
        <v>19</v>
      </c>
      <c r="L147" s="32"/>
      <c r="M147" s="134" t="s">
        <v>19</v>
      </c>
      <c r="N147" s="135" t="s">
        <v>43</v>
      </c>
      <c r="P147" s="136">
        <f t="shared" si="1"/>
        <v>0</v>
      </c>
      <c r="Q147" s="136">
        <v>0</v>
      </c>
      <c r="R147" s="136">
        <f t="shared" si="2"/>
        <v>0</v>
      </c>
      <c r="S147" s="136">
        <v>0</v>
      </c>
      <c r="T147" s="137">
        <f t="shared" si="3"/>
        <v>0</v>
      </c>
      <c r="AR147" s="138" t="s">
        <v>138</v>
      </c>
      <c r="AT147" s="138" t="s">
        <v>133</v>
      </c>
      <c r="AU147" s="138" t="s">
        <v>82</v>
      </c>
      <c r="AY147" s="17" t="s">
        <v>131</v>
      </c>
      <c r="BE147" s="139">
        <f t="shared" si="4"/>
        <v>0</v>
      </c>
      <c r="BF147" s="139">
        <f t="shared" si="5"/>
        <v>0</v>
      </c>
      <c r="BG147" s="139">
        <f t="shared" si="6"/>
        <v>0</v>
      </c>
      <c r="BH147" s="139">
        <f t="shared" si="7"/>
        <v>0</v>
      </c>
      <c r="BI147" s="139">
        <f t="shared" si="8"/>
        <v>0</v>
      </c>
      <c r="BJ147" s="17" t="s">
        <v>80</v>
      </c>
      <c r="BK147" s="139">
        <f t="shared" si="9"/>
        <v>0</v>
      </c>
      <c r="BL147" s="17" t="s">
        <v>138</v>
      </c>
      <c r="BM147" s="138" t="s">
        <v>604</v>
      </c>
    </row>
    <row r="148" spans="2:65" s="1" customFormat="1" ht="16.5" customHeight="1">
      <c r="B148" s="32"/>
      <c r="C148" s="165" t="s">
        <v>386</v>
      </c>
      <c r="D148" s="165" t="s">
        <v>284</v>
      </c>
      <c r="E148" s="166" t="s">
        <v>391</v>
      </c>
      <c r="F148" s="167" t="s">
        <v>392</v>
      </c>
      <c r="G148" s="168" t="s">
        <v>204</v>
      </c>
      <c r="H148" s="169">
        <v>1.6</v>
      </c>
      <c r="I148" s="170"/>
      <c r="J148" s="171">
        <f t="shared" si="0"/>
        <v>0</v>
      </c>
      <c r="K148" s="167" t="s">
        <v>19</v>
      </c>
      <c r="L148" s="172"/>
      <c r="M148" s="173" t="s">
        <v>19</v>
      </c>
      <c r="N148" s="174" t="s">
        <v>43</v>
      </c>
      <c r="P148" s="136">
        <f t="shared" si="1"/>
        <v>0</v>
      </c>
      <c r="Q148" s="136">
        <v>0</v>
      </c>
      <c r="R148" s="136">
        <f t="shared" si="2"/>
        <v>0</v>
      </c>
      <c r="S148" s="136">
        <v>0</v>
      </c>
      <c r="T148" s="137">
        <f t="shared" si="3"/>
        <v>0</v>
      </c>
      <c r="AR148" s="138" t="s">
        <v>179</v>
      </c>
      <c r="AT148" s="138" t="s">
        <v>284</v>
      </c>
      <c r="AU148" s="138" t="s">
        <v>82</v>
      </c>
      <c r="AY148" s="17" t="s">
        <v>131</v>
      </c>
      <c r="BE148" s="139">
        <f t="shared" si="4"/>
        <v>0</v>
      </c>
      <c r="BF148" s="139">
        <f t="shared" si="5"/>
        <v>0</v>
      </c>
      <c r="BG148" s="139">
        <f t="shared" si="6"/>
        <v>0</v>
      </c>
      <c r="BH148" s="139">
        <f t="shared" si="7"/>
        <v>0</v>
      </c>
      <c r="BI148" s="139">
        <f t="shared" si="8"/>
        <v>0</v>
      </c>
      <c r="BJ148" s="17" t="s">
        <v>80</v>
      </c>
      <c r="BK148" s="139">
        <f t="shared" si="9"/>
        <v>0</v>
      </c>
      <c r="BL148" s="17" t="s">
        <v>138</v>
      </c>
      <c r="BM148" s="138" t="s">
        <v>1404</v>
      </c>
    </row>
    <row r="149" spans="2:65" s="1" customFormat="1" ht="16.5" customHeight="1">
      <c r="B149" s="32"/>
      <c r="C149" s="127" t="s">
        <v>390</v>
      </c>
      <c r="D149" s="127" t="s">
        <v>133</v>
      </c>
      <c r="E149" s="128" t="s">
        <v>1405</v>
      </c>
      <c r="F149" s="129" t="s">
        <v>1406</v>
      </c>
      <c r="G149" s="130" t="s">
        <v>330</v>
      </c>
      <c r="H149" s="131">
        <v>16</v>
      </c>
      <c r="I149" s="132"/>
      <c r="J149" s="133">
        <f t="shared" si="0"/>
        <v>0</v>
      </c>
      <c r="K149" s="129" t="s">
        <v>19</v>
      </c>
      <c r="L149" s="32"/>
      <c r="M149" s="134" t="s">
        <v>19</v>
      </c>
      <c r="N149" s="135" t="s">
        <v>43</v>
      </c>
      <c r="P149" s="136">
        <f t="shared" si="1"/>
        <v>0</v>
      </c>
      <c r="Q149" s="136">
        <v>0</v>
      </c>
      <c r="R149" s="136">
        <f t="shared" si="2"/>
        <v>0</v>
      </c>
      <c r="S149" s="136">
        <v>0</v>
      </c>
      <c r="T149" s="137">
        <f t="shared" si="3"/>
        <v>0</v>
      </c>
      <c r="AR149" s="138" t="s">
        <v>138</v>
      </c>
      <c r="AT149" s="138" t="s">
        <v>133</v>
      </c>
      <c r="AU149" s="138" t="s">
        <v>82</v>
      </c>
      <c r="AY149" s="17" t="s">
        <v>131</v>
      </c>
      <c r="BE149" s="139">
        <f t="shared" si="4"/>
        <v>0</v>
      </c>
      <c r="BF149" s="139">
        <f t="shared" si="5"/>
        <v>0</v>
      </c>
      <c r="BG149" s="139">
        <f t="shared" si="6"/>
        <v>0</v>
      </c>
      <c r="BH149" s="139">
        <f t="shared" si="7"/>
        <v>0</v>
      </c>
      <c r="BI149" s="139">
        <f t="shared" si="8"/>
        <v>0</v>
      </c>
      <c r="BJ149" s="17" t="s">
        <v>80</v>
      </c>
      <c r="BK149" s="139">
        <f t="shared" si="9"/>
        <v>0</v>
      </c>
      <c r="BL149" s="17" t="s">
        <v>138</v>
      </c>
      <c r="BM149" s="138" t="s">
        <v>624</v>
      </c>
    </row>
    <row r="150" spans="2:65" s="1" customFormat="1" ht="16.5" customHeight="1">
      <c r="B150" s="32"/>
      <c r="C150" s="127" t="s">
        <v>394</v>
      </c>
      <c r="D150" s="127" t="s">
        <v>133</v>
      </c>
      <c r="E150" s="128" t="s">
        <v>399</v>
      </c>
      <c r="F150" s="129" t="s">
        <v>400</v>
      </c>
      <c r="G150" s="130" t="s">
        <v>330</v>
      </c>
      <c r="H150" s="131">
        <v>16</v>
      </c>
      <c r="I150" s="132"/>
      <c r="J150" s="133">
        <f t="shared" si="0"/>
        <v>0</v>
      </c>
      <c r="K150" s="129" t="s">
        <v>19</v>
      </c>
      <c r="L150" s="32"/>
      <c r="M150" s="134" t="s">
        <v>19</v>
      </c>
      <c r="N150" s="135" t="s">
        <v>43</v>
      </c>
      <c r="P150" s="136">
        <f t="shared" si="1"/>
        <v>0</v>
      </c>
      <c r="Q150" s="136">
        <v>0</v>
      </c>
      <c r="R150" s="136">
        <f t="shared" si="2"/>
        <v>0</v>
      </c>
      <c r="S150" s="136">
        <v>0</v>
      </c>
      <c r="T150" s="137">
        <f t="shared" si="3"/>
        <v>0</v>
      </c>
      <c r="AR150" s="138" t="s">
        <v>138</v>
      </c>
      <c r="AT150" s="138" t="s">
        <v>133</v>
      </c>
      <c r="AU150" s="138" t="s">
        <v>82</v>
      </c>
      <c r="AY150" s="17" t="s">
        <v>131</v>
      </c>
      <c r="BE150" s="139">
        <f t="shared" si="4"/>
        <v>0</v>
      </c>
      <c r="BF150" s="139">
        <f t="shared" si="5"/>
        <v>0</v>
      </c>
      <c r="BG150" s="139">
        <f t="shared" si="6"/>
        <v>0</v>
      </c>
      <c r="BH150" s="139">
        <f t="shared" si="7"/>
        <v>0</v>
      </c>
      <c r="BI150" s="139">
        <f t="shared" si="8"/>
        <v>0</v>
      </c>
      <c r="BJ150" s="17" t="s">
        <v>80</v>
      </c>
      <c r="BK150" s="139">
        <f t="shared" si="9"/>
        <v>0</v>
      </c>
      <c r="BL150" s="17" t="s">
        <v>138</v>
      </c>
      <c r="BM150" s="138" t="s">
        <v>636</v>
      </c>
    </row>
    <row r="151" spans="2:65" s="1" customFormat="1" ht="16.5" customHeight="1">
      <c r="B151" s="32"/>
      <c r="C151" s="127" t="s">
        <v>398</v>
      </c>
      <c r="D151" s="127" t="s">
        <v>133</v>
      </c>
      <c r="E151" s="128" t="s">
        <v>403</v>
      </c>
      <c r="F151" s="129" t="s">
        <v>404</v>
      </c>
      <c r="G151" s="130" t="s">
        <v>267</v>
      </c>
      <c r="H151" s="131">
        <v>4.0010000000000003</v>
      </c>
      <c r="I151" s="132"/>
      <c r="J151" s="133">
        <f t="shared" si="0"/>
        <v>0</v>
      </c>
      <c r="K151" s="129" t="s">
        <v>19</v>
      </c>
      <c r="L151" s="32"/>
      <c r="M151" s="134" t="s">
        <v>19</v>
      </c>
      <c r="N151" s="135" t="s">
        <v>43</v>
      </c>
      <c r="P151" s="136">
        <f t="shared" si="1"/>
        <v>0</v>
      </c>
      <c r="Q151" s="136">
        <v>0</v>
      </c>
      <c r="R151" s="136">
        <f t="shared" si="2"/>
        <v>0</v>
      </c>
      <c r="S151" s="136">
        <v>0</v>
      </c>
      <c r="T151" s="137">
        <f t="shared" si="3"/>
        <v>0</v>
      </c>
      <c r="AR151" s="138" t="s">
        <v>138</v>
      </c>
      <c r="AT151" s="138" t="s">
        <v>133</v>
      </c>
      <c r="AU151" s="138" t="s">
        <v>82</v>
      </c>
      <c r="AY151" s="17" t="s">
        <v>131</v>
      </c>
      <c r="BE151" s="139">
        <f t="shared" si="4"/>
        <v>0</v>
      </c>
      <c r="BF151" s="139">
        <f t="shared" si="5"/>
        <v>0</v>
      </c>
      <c r="BG151" s="139">
        <f t="shared" si="6"/>
        <v>0</v>
      </c>
      <c r="BH151" s="139">
        <f t="shared" si="7"/>
        <v>0</v>
      </c>
      <c r="BI151" s="139">
        <f t="shared" si="8"/>
        <v>0</v>
      </c>
      <c r="BJ151" s="17" t="s">
        <v>80</v>
      </c>
      <c r="BK151" s="139">
        <f t="shared" si="9"/>
        <v>0</v>
      </c>
      <c r="BL151" s="17" t="s">
        <v>138</v>
      </c>
      <c r="BM151" s="138" t="s">
        <v>646</v>
      </c>
    </row>
    <row r="152" spans="2:65" s="11" customFormat="1" ht="22.8" customHeight="1">
      <c r="B152" s="115"/>
      <c r="D152" s="116" t="s">
        <v>71</v>
      </c>
      <c r="E152" s="125" t="s">
        <v>1407</v>
      </c>
      <c r="F152" s="125" t="s">
        <v>1408</v>
      </c>
      <c r="I152" s="118"/>
      <c r="J152" s="126">
        <f>BK152</f>
        <v>0</v>
      </c>
      <c r="L152" s="115"/>
      <c r="M152" s="120"/>
      <c r="P152" s="121">
        <f>SUM(P153:P168)</f>
        <v>0</v>
      </c>
      <c r="R152" s="121">
        <f>SUM(R153:R168)</f>
        <v>0</v>
      </c>
      <c r="T152" s="122">
        <f>SUM(T153:T168)</f>
        <v>0</v>
      </c>
      <c r="AR152" s="116" t="s">
        <v>80</v>
      </c>
      <c r="AT152" s="123" t="s">
        <v>71</v>
      </c>
      <c r="AU152" s="123" t="s">
        <v>80</v>
      </c>
      <c r="AY152" s="116" t="s">
        <v>131</v>
      </c>
      <c r="BK152" s="124">
        <f>SUM(BK153:BK168)</f>
        <v>0</v>
      </c>
    </row>
    <row r="153" spans="2:65" s="1" customFormat="1" ht="24.2" customHeight="1">
      <c r="B153" s="32"/>
      <c r="C153" s="127" t="s">
        <v>402</v>
      </c>
      <c r="D153" s="127" t="s">
        <v>133</v>
      </c>
      <c r="E153" s="128" t="s">
        <v>1409</v>
      </c>
      <c r="F153" s="129" t="s">
        <v>1410</v>
      </c>
      <c r="G153" s="130" t="s">
        <v>136</v>
      </c>
      <c r="H153" s="131">
        <v>423</v>
      </c>
      <c r="I153" s="132"/>
      <c r="J153" s="133">
        <f t="shared" ref="J153:J168" si="10">ROUND(I153*H153,2)</f>
        <v>0</v>
      </c>
      <c r="K153" s="129" t="s">
        <v>19</v>
      </c>
      <c r="L153" s="32"/>
      <c r="M153" s="134" t="s">
        <v>19</v>
      </c>
      <c r="N153" s="135" t="s">
        <v>43</v>
      </c>
      <c r="P153" s="136">
        <f t="shared" ref="P153:P168" si="11">O153*H153</f>
        <v>0</v>
      </c>
      <c r="Q153" s="136">
        <v>0</v>
      </c>
      <c r="R153" s="136">
        <f t="shared" ref="R153:R168" si="12">Q153*H153</f>
        <v>0</v>
      </c>
      <c r="S153" s="136">
        <v>0</v>
      </c>
      <c r="T153" s="137">
        <f t="shared" ref="T153:T168" si="13">S153*H153</f>
        <v>0</v>
      </c>
      <c r="AR153" s="138" t="s">
        <v>138</v>
      </c>
      <c r="AT153" s="138" t="s">
        <v>133</v>
      </c>
      <c r="AU153" s="138" t="s">
        <v>82</v>
      </c>
      <c r="AY153" s="17" t="s">
        <v>131</v>
      </c>
      <c r="BE153" s="139">
        <f t="shared" ref="BE153:BE168" si="14">IF(N153="základní",J153,0)</f>
        <v>0</v>
      </c>
      <c r="BF153" s="139">
        <f t="shared" ref="BF153:BF168" si="15">IF(N153="snížená",J153,0)</f>
        <v>0</v>
      </c>
      <c r="BG153" s="139">
        <f t="shared" ref="BG153:BG168" si="16">IF(N153="zákl. přenesená",J153,0)</f>
        <v>0</v>
      </c>
      <c r="BH153" s="139">
        <f t="shared" ref="BH153:BH168" si="17">IF(N153="sníž. přenesená",J153,0)</f>
        <v>0</v>
      </c>
      <c r="BI153" s="139">
        <f t="shared" ref="BI153:BI168" si="18">IF(N153="nulová",J153,0)</f>
        <v>0</v>
      </c>
      <c r="BJ153" s="17" t="s">
        <v>80</v>
      </c>
      <c r="BK153" s="139">
        <f t="shared" ref="BK153:BK168" si="19">ROUND(I153*H153,2)</f>
        <v>0</v>
      </c>
      <c r="BL153" s="17" t="s">
        <v>138</v>
      </c>
      <c r="BM153" s="138" t="s">
        <v>656</v>
      </c>
    </row>
    <row r="154" spans="2:65" s="1" customFormat="1" ht="16.5" customHeight="1">
      <c r="B154" s="32"/>
      <c r="C154" s="165" t="s">
        <v>407</v>
      </c>
      <c r="D154" s="165" t="s">
        <v>284</v>
      </c>
      <c r="E154" s="166" t="s">
        <v>1411</v>
      </c>
      <c r="F154" s="167" t="s">
        <v>1412</v>
      </c>
      <c r="G154" s="168" t="s">
        <v>1413</v>
      </c>
      <c r="H154" s="169">
        <v>0.33800000000000002</v>
      </c>
      <c r="I154" s="170"/>
      <c r="J154" s="171">
        <f t="shared" si="10"/>
        <v>0</v>
      </c>
      <c r="K154" s="167" t="s">
        <v>19</v>
      </c>
      <c r="L154" s="172"/>
      <c r="M154" s="173" t="s">
        <v>19</v>
      </c>
      <c r="N154" s="174" t="s">
        <v>43</v>
      </c>
      <c r="P154" s="136">
        <f t="shared" si="11"/>
        <v>0</v>
      </c>
      <c r="Q154" s="136">
        <v>0</v>
      </c>
      <c r="R154" s="136">
        <f t="shared" si="12"/>
        <v>0</v>
      </c>
      <c r="S154" s="136">
        <v>0</v>
      </c>
      <c r="T154" s="137">
        <f t="shared" si="13"/>
        <v>0</v>
      </c>
      <c r="AR154" s="138" t="s">
        <v>179</v>
      </c>
      <c r="AT154" s="138" t="s">
        <v>284</v>
      </c>
      <c r="AU154" s="138" t="s">
        <v>82</v>
      </c>
      <c r="AY154" s="17" t="s">
        <v>131</v>
      </c>
      <c r="BE154" s="139">
        <f t="shared" si="14"/>
        <v>0</v>
      </c>
      <c r="BF154" s="139">
        <f t="shared" si="15"/>
        <v>0</v>
      </c>
      <c r="BG154" s="139">
        <f t="shared" si="16"/>
        <v>0</v>
      </c>
      <c r="BH154" s="139">
        <f t="shared" si="17"/>
        <v>0</v>
      </c>
      <c r="BI154" s="139">
        <f t="shared" si="18"/>
        <v>0</v>
      </c>
      <c r="BJ154" s="17" t="s">
        <v>80</v>
      </c>
      <c r="BK154" s="139">
        <f t="shared" si="19"/>
        <v>0</v>
      </c>
      <c r="BL154" s="17" t="s">
        <v>138</v>
      </c>
      <c r="BM154" s="138" t="s">
        <v>1414</v>
      </c>
    </row>
    <row r="155" spans="2:65" s="1" customFormat="1" ht="16.5" customHeight="1">
      <c r="B155" s="32"/>
      <c r="C155" s="127" t="s">
        <v>173</v>
      </c>
      <c r="D155" s="127" t="s">
        <v>133</v>
      </c>
      <c r="E155" s="128" t="s">
        <v>1415</v>
      </c>
      <c r="F155" s="129" t="s">
        <v>1416</v>
      </c>
      <c r="G155" s="130" t="s">
        <v>136</v>
      </c>
      <c r="H155" s="131">
        <v>423</v>
      </c>
      <c r="I155" s="132"/>
      <c r="J155" s="133">
        <f t="shared" si="10"/>
        <v>0</v>
      </c>
      <c r="K155" s="129" t="s">
        <v>19</v>
      </c>
      <c r="L155" s="32"/>
      <c r="M155" s="134" t="s">
        <v>19</v>
      </c>
      <c r="N155" s="135" t="s">
        <v>43</v>
      </c>
      <c r="P155" s="136">
        <f t="shared" si="11"/>
        <v>0</v>
      </c>
      <c r="Q155" s="136">
        <v>0</v>
      </c>
      <c r="R155" s="136">
        <f t="shared" si="12"/>
        <v>0</v>
      </c>
      <c r="S155" s="136">
        <v>0</v>
      </c>
      <c r="T155" s="137">
        <f t="shared" si="13"/>
        <v>0</v>
      </c>
      <c r="AR155" s="138" t="s">
        <v>138</v>
      </c>
      <c r="AT155" s="138" t="s">
        <v>133</v>
      </c>
      <c r="AU155" s="138" t="s">
        <v>82</v>
      </c>
      <c r="AY155" s="17" t="s">
        <v>131</v>
      </c>
      <c r="BE155" s="139">
        <f t="shared" si="14"/>
        <v>0</v>
      </c>
      <c r="BF155" s="139">
        <f t="shared" si="15"/>
        <v>0</v>
      </c>
      <c r="BG155" s="139">
        <f t="shared" si="16"/>
        <v>0</v>
      </c>
      <c r="BH155" s="139">
        <f t="shared" si="17"/>
        <v>0</v>
      </c>
      <c r="BI155" s="139">
        <f t="shared" si="18"/>
        <v>0</v>
      </c>
      <c r="BJ155" s="17" t="s">
        <v>80</v>
      </c>
      <c r="BK155" s="139">
        <f t="shared" si="19"/>
        <v>0</v>
      </c>
      <c r="BL155" s="17" t="s">
        <v>138</v>
      </c>
      <c r="BM155" s="138" t="s">
        <v>675</v>
      </c>
    </row>
    <row r="156" spans="2:65" s="1" customFormat="1" ht="16.5" customHeight="1">
      <c r="B156" s="32"/>
      <c r="C156" s="127" t="s">
        <v>419</v>
      </c>
      <c r="D156" s="127" t="s">
        <v>133</v>
      </c>
      <c r="E156" s="128" t="s">
        <v>1417</v>
      </c>
      <c r="F156" s="129" t="s">
        <v>1418</v>
      </c>
      <c r="G156" s="130" t="s">
        <v>136</v>
      </c>
      <c r="H156" s="131">
        <v>423</v>
      </c>
      <c r="I156" s="132"/>
      <c r="J156" s="133">
        <f t="shared" si="10"/>
        <v>0</v>
      </c>
      <c r="K156" s="129" t="s">
        <v>19</v>
      </c>
      <c r="L156" s="32"/>
      <c r="M156" s="134" t="s">
        <v>19</v>
      </c>
      <c r="N156" s="135" t="s">
        <v>43</v>
      </c>
      <c r="P156" s="136">
        <f t="shared" si="11"/>
        <v>0</v>
      </c>
      <c r="Q156" s="136">
        <v>0</v>
      </c>
      <c r="R156" s="136">
        <f t="shared" si="12"/>
        <v>0</v>
      </c>
      <c r="S156" s="136">
        <v>0</v>
      </c>
      <c r="T156" s="137">
        <f t="shared" si="13"/>
        <v>0</v>
      </c>
      <c r="AR156" s="138" t="s">
        <v>138</v>
      </c>
      <c r="AT156" s="138" t="s">
        <v>133</v>
      </c>
      <c r="AU156" s="138" t="s">
        <v>82</v>
      </c>
      <c r="AY156" s="17" t="s">
        <v>131</v>
      </c>
      <c r="BE156" s="139">
        <f t="shared" si="14"/>
        <v>0</v>
      </c>
      <c r="BF156" s="139">
        <f t="shared" si="15"/>
        <v>0</v>
      </c>
      <c r="BG156" s="139">
        <f t="shared" si="16"/>
        <v>0</v>
      </c>
      <c r="BH156" s="139">
        <f t="shared" si="17"/>
        <v>0</v>
      </c>
      <c r="BI156" s="139">
        <f t="shared" si="18"/>
        <v>0</v>
      </c>
      <c r="BJ156" s="17" t="s">
        <v>80</v>
      </c>
      <c r="BK156" s="139">
        <f t="shared" si="19"/>
        <v>0</v>
      </c>
      <c r="BL156" s="17" t="s">
        <v>138</v>
      </c>
      <c r="BM156" s="138" t="s">
        <v>692</v>
      </c>
    </row>
    <row r="157" spans="2:65" s="1" customFormat="1" ht="16.5" customHeight="1">
      <c r="B157" s="32"/>
      <c r="C157" s="127" t="s">
        <v>426</v>
      </c>
      <c r="D157" s="127" t="s">
        <v>133</v>
      </c>
      <c r="E157" s="128" t="s">
        <v>1419</v>
      </c>
      <c r="F157" s="129" t="s">
        <v>1420</v>
      </c>
      <c r="G157" s="130" t="s">
        <v>136</v>
      </c>
      <c r="H157" s="131">
        <v>423</v>
      </c>
      <c r="I157" s="132"/>
      <c r="J157" s="133">
        <f t="shared" si="10"/>
        <v>0</v>
      </c>
      <c r="K157" s="129" t="s">
        <v>19</v>
      </c>
      <c r="L157" s="32"/>
      <c r="M157" s="134" t="s">
        <v>19</v>
      </c>
      <c r="N157" s="135" t="s">
        <v>43</v>
      </c>
      <c r="P157" s="136">
        <f t="shared" si="11"/>
        <v>0</v>
      </c>
      <c r="Q157" s="136">
        <v>0</v>
      </c>
      <c r="R157" s="136">
        <f t="shared" si="12"/>
        <v>0</v>
      </c>
      <c r="S157" s="136">
        <v>0</v>
      </c>
      <c r="T157" s="137">
        <f t="shared" si="13"/>
        <v>0</v>
      </c>
      <c r="AR157" s="138" t="s">
        <v>138</v>
      </c>
      <c r="AT157" s="138" t="s">
        <v>133</v>
      </c>
      <c r="AU157" s="138" t="s">
        <v>82</v>
      </c>
      <c r="AY157" s="17" t="s">
        <v>131</v>
      </c>
      <c r="BE157" s="139">
        <f t="shared" si="14"/>
        <v>0</v>
      </c>
      <c r="BF157" s="139">
        <f t="shared" si="15"/>
        <v>0</v>
      </c>
      <c r="BG157" s="139">
        <f t="shared" si="16"/>
        <v>0</v>
      </c>
      <c r="BH157" s="139">
        <f t="shared" si="17"/>
        <v>0</v>
      </c>
      <c r="BI157" s="139">
        <f t="shared" si="18"/>
        <v>0</v>
      </c>
      <c r="BJ157" s="17" t="s">
        <v>80</v>
      </c>
      <c r="BK157" s="139">
        <f t="shared" si="19"/>
        <v>0</v>
      </c>
      <c r="BL157" s="17" t="s">
        <v>138</v>
      </c>
      <c r="BM157" s="138" t="s">
        <v>704</v>
      </c>
    </row>
    <row r="158" spans="2:65" s="1" customFormat="1" ht="16.5" customHeight="1">
      <c r="B158" s="32"/>
      <c r="C158" s="127" t="s">
        <v>432</v>
      </c>
      <c r="D158" s="127" t="s">
        <v>133</v>
      </c>
      <c r="E158" s="128" t="s">
        <v>1421</v>
      </c>
      <c r="F158" s="129" t="s">
        <v>1422</v>
      </c>
      <c r="G158" s="130" t="s">
        <v>204</v>
      </c>
      <c r="H158" s="131">
        <v>4.2300000000000004</v>
      </c>
      <c r="I158" s="132"/>
      <c r="J158" s="133">
        <f t="shared" si="10"/>
        <v>0</v>
      </c>
      <c r="K158" s="129" t="s">
        <v>19</v>
      </c>
      <c r="L158" s="32"/>
      <c r="M158" s="134" t="s">
        <v>19</v>
      </c>
      <c r="N158" s="135" t="s">
        <v>43</v>
      </c>
      <c r="P158" s="136">
        <f t="shared" si="11"/>
        <v>0</v>
      </c>
      <c r="Q158" s="136">
        <v>0</v>
      </c>
      <c r="R158" s="136">
        <f t="shared" si="12"/>
        <v>0</v>
      </c>
      <c r="S158" s="136">
        <v>0</v>
      </c>
      <c r="T158" s="137">
        <f t="shared" si="13"/>
        <v>0</v>
      </c>
      <c r="AR158" s="138" t="s">
        <v>138</v>
      </c>
      <c r="AT158" s="138" t="s">
        <v>133</v>
      </c>
      <c r="AU158" s="138" t="s">
        <v>82</v>
      </c>
      <c r="AY158" s="17" t="s">
        <v>131</v>
      </c>
      <c r="BE158" s="139">
        <f t="shared" si="14"/>
        <v>0</v>
      </c>
      <c r="BF158" s="139">
        <f t="shared" si="15"/>
        <v>0</v>
      </c>
      <c r="BG158" s="139">
        <f t="shared" si="16"/>
        <v>0</v>
      </c>
      <c r="BH158" s="139">
        <f t="shared" si="17"/>
        <v>0</v>
      </c>
      <c r="BI158" s="139">
        <f t="shared" si="18"/>
        <v>0</v>
      </c>
      <c r="BJ158" s="17" t="s">
        <v>80</v>
      </c>
      <c r="BK158" s="139">
        <f t="shared" si="19"/>
        <v>0</v>
      </c>
      <c r="BL158" s="17" t="s">
        <v>138</v>
      </c>
      <c r="BM158" s="138" t="s">
        <v>719</v>
      </c>
    </row>
    <row r="159" spans="2:65" s="1" customFormat="1" ht="24.2" customHeight="1">
      <c r="B159" s="32"/>
      <c r="C159" s="165" t="s">
        <v>438</v>
      </c>
      <c r="D159" s="165" t="s">
        <v>284</v>
      </c>
      <c r="E159" s="166" t="s">
        <v>1423</v>
      </c>
      <c r="F159" s="167" t="s">
        <v>1424</v>
      </c>
      <c r="G159" s="168" t="s">
        <v>204</v>
      </c>
      <c r="H159" s="169">
        <v>25.38</v>
      </c>
      <c r="I159" s="170"/>
      <c r="J159" s="171">
        <f t="shared" si="10"/>
        <v>0</v>
      </c>
      <c r="K159" s="167" t="s">
        <v>19</v>
      </c>
      <c r="L159" s="172"/>
      <c r="M159" s="173" t="s">
        <v>19</v>
      </c>
      <c r="N159" s="174" t="s">
        <v>43</v>
      </c>
      <c r="P159" s="136">
        <f t="shared" si="11"/>
        <v>0</v>
      </c>
      <c r="Q159" s="136">
        <v>0</v>
      </c>
      <c r="R159" s="136">
        <f t="shared" si="12"/>
        <v>0</v>
      </c>
      <c r="S159" s="136">
        <v>0</v>
      </c>
      <c r="T159" s="137">
        <f t="shared" si="13"/>
        <v>0</v>
      </c>
      <c r="AR159" s="138" t="s">
        <v>179</v>
      </c>
      <c r="AT159" s="138" t="s">
        <v>284</v>
      </c>
      <c r="AU159" s="138" t="s">
        <v>82</v>
      </c>
      <c r="AY159" s="17" t="s">
        <v>131</v>
      </c>
      <c r="BE159" s="139">
        <f t="shared" si="14"/>
        <v>0</v>
      </c>
      <c r="BF159" s="139">
        <f t="shared" si="15"/>
        <v>0</v>
      </c>
      <c r="BG159" s="139">
        <f t="shared" si="16"/>
        <v>0</v>
      </c>
      <c r="BH159" s="139">
        <f t="shared" si="17"/>
        <v>0</v>
      </c>
      <c r="BI159" s="139">
        <f t="shared" si="18"/>
        <v>0</v>
      </c>
      <c r="BJ159" s="17" t="s">
        <v>80</v>
      </c>
      <c r="BK159" s="139">
        <f t="shared" si="19"/>
        <v>0</v>
      </c>
      <c r="BL159" s="17" t="s">
        <v>138</v>
      </c>
      <c r="BM159" s="138" t="s">
        <v>1425</v>
      </c>
    </row>
    <row r="160" spans="2:65" s="1" customFormat="1" ht="16.5" customHeight="1">
      <c r="B160" s="32"/>
      <c r="C160" s="127" t="s">
        <v>452</v>
      </c>
      <c r="D160" s="127" t="s">
        <v>133</v>
      </c>
      <c r="E160" s="128" t="s">
        <v>1426</v>
      </c>
      <c r="F160" s="129" t="s">
        <v>1427</v>
      </c>
      <c r="G160" s="130" t="s">
        <v>204</v>
      </c>
      <c r="H160" s="131">
        <v>25.38</v>
      </c>
      <c r="I160" s="132"/>
      <c r="J160" s="133">
        <f t="shared" si="10"/>
        <v>0</v>
      </c>
      <c r="K160" s="129" t="s">
        <v>19</v>
      </c>
      <c r="L160" s="32"/>
      <c r="M160" s="134" t="s">
        <v>19</v>
      </c>
      <c r="N160" s="135" t="s">
        <v>43</v>
      </c>
      <c r="P160" s="136">
        <f t="shared" si="11"/>
        <v>0</v>
      </c>
      <c r="Q160" s="136">
        <v>0</v>
      </c>
      <c r="R160" s="136">
        <f t="shared" si="12"/>
        <v>0</v>
      </c>
      <c r="S160" s="136">
        <v>0</v>
      </c>
      <c r="T160" s="137">
        <f t="shared" si="13"/>
        <v>0</v>
      </c>
      <c r="AR160" s="138" t="s">
        <v>138</v>
      </c>
      <c r="AT160" s="138" t="s">
        <v>133</v>
      </c>
      <c r="AU160" s="138" t="s">
        <v>82</v>
      </c>
      <c r="AY160" s="17" t="s">
        <v>131</v>
      </c>
      <c r="BE160" s="139">
        <f t="shared" si="14"/>
        <v>0</v>
      </c>
      <c r="BF160" s="139">
        <f t="shared" si="15"/>
        <v>0</v>
      </c>
      <c r="BG160" s="139">
        <f t="shared" si="16"/>
        <v>0</v>
      </c>
      <c r="BH160" s="139">
        <f t="shared" si="17"/>
        <v>0</v>
      </c>
      <c r="BI160" s="139">
        <f t="shared" si="18"/>
        <v>0</v>
      </c>
      <c r="BJ160" s="17" t="s">
        <v>80</v>
      </c>
      <c r="BK160" s="139">
        <f t="shared" si="19"/>
        <v>0</v>
      </c>
      <c r="BL160" s="17" t="s">
        <v>138</v>
      </c>
      <c r="BM160" s="138" t="s">
        <v>749</v>
      </c>
    </row>
    <row r="161" spans="2:65" s="1" customFormat="1" ht="24.2" customHeight="1">
      <c r="B161" s="32"/>
      <c r="C161" s="127" t="s">
        <v>458</v>
      </c>
      <c r="D161" s="127" t="s">
        <v>133</v>
      </c>
      <c r="E161" s="128" t="s">
        <v>1428</v>
      </c>
      <c r="F161" s="129" t="s">
        <v>1429</v>
      </c>
      <c r="G161" s="130" t="s">
        <v>136</v>
      </c>
      <c r="H161" s="131">
        <v>423</v>
      </c>
      <c r="I161" s="132"/>
      <c r="J161" s="133">
        <f t="shared" si="10"/>
        <v>0</v>
      </c>
      <c r="K161" s="129" t="s">
        <v>19</v>
      </c>
      <c r="L161" s="32"/>
      <c r="M161" s="134" t="s">
        <v>19</v>
      </c>
      <c r="N161" s="135" t="s">
        <v>43</v>
      </c>
      <c r="P161" s="136">
        <f t="shared" si="11"/>
        <v>0</v>
      </c>
      <c r="Q161" s="136">
        <v>0</v>
      </c>
      <c r="R161" s="136">
        <f t="shared" si="12"/>
        <v>0</v>
      </c>
      <c r="S161" s="136">
        <v>0</v>
      </c>
      <c r="T161" s="137">
        <f t="shared" si="13"/>
        <v>0</v>
      </c>
      <c r="AR161" s="138" t="s">
        <v>138</v>
      </c>
      <c r="AT161" s="138" t="s">
        <v>133</v>
      </c>
      <c r="AU161" s="138" t="s">
        <v>82</v>
      </c>
      <c r="AY161" s="17" t="s">
        <v>131</v>
      </c>
      <c r="BE161" s="139">
        <f t="shared" si="14"/>
        <v>0</v>
      </c>
      <c r="BF161" s="139">
        <f t="shared" si="15"/>
        <v>0</v>
      </c>
      <c r="BG161" s="139">
        <f t="shared" si="16"/>
        <v>0</v>
      </c>
      <c r="BH161" s="139">
        <f t="shared" si="17"/>
        <v>0</v>
      </c>
      <c r="BI161" s="139">
        <f t="shared" si="18"/>
        <v>0</v>
      </c>
      <c r="BJ161" s="17" t="s">
        <v>80</v>
      </c>
      <c r="BK161" s="139">
        <f t="shared" si="19"/>
        <v>0</v>
      </c>
      <c r="BL161" s="17" t="s">
        <v>138</v>
      </c>
      <c r="BM161" s="138" t="s">
        <v>767</v>
      </c>
    </row>
    <row r="162" spans="2:65" s="1" customFormat="1" ht="24.2" customHeight="1">
      <c r="B162" s="32"/>
      <c r="C162" s="127" t="s">
        <v>465</v>
      </c>
      <c r="D162" s="127" t="s">
        <v>133</v>
      </c>
      <c r="E162" s="128" t="s">
        <v>1430</v>
      </c>
      <c r="F162" s="129" t="s">
        <v>1431</v>
      </c>
      <c r="G162" s="130" t="s">
        <v>136</v>
      </c>
      <c r="H162" s="131">
        <v>423</v>
      </c>
      <c r="I162" s="132"/>
      <c r="J162" s="133">
        <f t="shared" si="10"/>
        <v>0</v>
      </c>
      <c r="K162" s="129" t="s">
        <v>19</v>
      </c>
      <c r="L162" s="32"/>
      <c r="M162" s="134" t="s">
        <v>19</v>
      </c>
      <c r="N162" s="135" t="s">
        <v>43</v>
      </c>
      <c r="P162" s="136">
        <f t="shared" si="11"/>
        <v>0</v>
      </c>
      <c r="Q162" s="136">
        <v>0</v>
      </c>
      <c r="R162" s="136">
        <f t="shared" si="12"/>
        <v>0</v>
      </c>
      <c r="S162" s="136">
        <v>0</v>
      </c>
      <c r="T162" s="137">
        <f t="shared" si="13"/>
        <v>0</v>
      </c>
      <c r="AR162" s="138" t="s">
        <v>138</v>
      </c>
      <c r="AT162" s="138" t="s">
        <v>133</v>
      </c>
      <c r="AU162" s="138" t="s">
        <v>82</v>
      </c>
      <c r="AY162" s="17" t="s">
        <v>131</v>
      </c>
      <c r="BE162" s="139">
        <f t="shared" si="14"/>
        <v>0</v>
      </c>
      <c r="BF162" s="139">
        <f t="shared" si="15"/>
        <v>0</v>
      </c>
      <c r="BG162" s="139">
        <f t="shared" si="16"/>
        <v>0</v>
      </c>
      <c r="BH162" s="139">
        <f t="shared" si="17"/>
        <v>0</v>
      </c>
      <c r="BI162" s="139">
        <f t="shared" si="18"/>
        <v>0</v>
      </c>
      <c r="BJ162" s="17" t="s">
        <v>80</v>
      </c>
      <c r="BK162" s="139">
        <f t="shared" si="19"/>
        <v>0</v>
      </c>
      <c r="BL162" s="17" t="s">
        <v>138</v>
      </c>
      <c r="BM162" s="138" t="s">
        <v>779</v>
      </c>
    </row>
    <row r="163" spans="2:65" s="1" customFormat="1" ht="16.5" customHeight="1">
      <c r="B163" s="32"/>
      <c r="C163" s="165" t="s">
        <v>470</v>
      </c>
      <c r="D163" s="165" t="s">
        <v>284</v>
      </c>
      <c r="E163" s="166" t="s">
        <v>1432</v>
      </c>
      <c r="F163" s="167" t="s">
        <v>1433</v>
      </c>
      <c r="G163" s="168" t="s">
        <v>298</v>
      </c>
      <c r="H163" s="169">
        <v>0.03</v>
      </c>
      <c r="I163" s="170"/>
      <c r="J163" s="171">
        <f t="shared" si="10"/>
        <v>0</v>
      </c>
      <c r="K163" s="167" t="s">
        <v>19</v>
      </c>
      <c r="L163" s="172"/>
      <c r="M163" s="173" t="s">
        <v>19</v>
      </c>
      <c r="N163" s="174" t="s">
        <v>43</v>
      </c>
      <c r="P163" s="136">
        <f t="shared" si="11"/>
        <v>0</v>
      </c>
      <c r="Q163" s="136">
        <v>0</v>
      </c>
      <c r="R163" s="136">
        <f t="shared" si="12"/>
        <v>0</v>
      </c>
      <c r="S163" s="136">
        <v>0</v>
      </c>
      <c r="T163" s="137">
        <f t="shared" si="13"/>
        <v>0</v>
      </c>
      <c r="AR163" s="138" t="s">
        <v>179</v>
      </c>
      <c r="AT163" s="138" t="s">
        <v>284</v>
      </c>
      <c r="AU163" s="138" t="s">
        <v>82</v>
      </c>
      <c r="AY163" s="17" t="s">
        <v>131</v>
      </c>
      <c r="BE163" s="139">
        <f t="shared" si="14"/>
        <v>0</v>
      </c>
      <c r="BF163" s="139">
        <f t="shared" si="15"/>
        <v>0</v>
      </c>
      <c r="BG163" s="139">
        <f t="shared" si="16"/>
        <v>0</v>
      </c>
      <c r="BH163" s="139">
        <f t="shared" si="17"/>
        <v>0</v>
      </c>
      <c r="BI163" s="139">
        <f t="shared" si="18"/>
        <v>0</v>
      </c>
      <c r="BJ163" s="17" t="s">
        <v>80</v>
      </c>
      <c r="BK163" s="139">
        <f t="shared" si="19"/>
        <v>0</v>
      </c>
      <c r="BL163" s="17" t="s">
        <v>138</v>
      </c>
      <c r="BM163" s="138" t="s">
        <v>1434</v>
      </c>
    </row>
    <row r="164" spans="2:65" s="1" customFormat="1" ht="16.5" customHeight="1">
      <c r="B164" s="32"/>
      <c r="C164" s="127" t="s">
        <v>477</v>
      </c>
      <c r="D164" s="127" t="s">
        <v>133</v>
      </c>
      <c r="E164" s="128" t="s">
        <v>1435</v>
      </c>
      <c r="F164" s="129" t="s">
        <v>1436</v>
      </c>
      <c r="G164" s="130" t="s">
        <v>267</v>
      </c>
      <c r="H164" s="131">
        <v>1.2999999999999999E-2</v>
      </c>
      <c r="I164" s="132"/>
      <c r="J164" s="133">
        <f t="shared" si="10"/>
        <v>0</v>
      </c>
      <c r="K164" s="129" t="s">
        <v>19</v>
      </c>
      <c r="L164" s="32"/>
      <c r="M164" s="134" t="s">
        <v>19</v>
      </c>
      <c r="N164" s="135" t="s">
        <v>43</v>
      </c>
      <c r="P164" s="136">
        <f t="shared" si="11"/>
        <v>0</v>
      </c>
      <c r="Q164" s="136">
        <v>0</v>
      </c>
      <c r="R164" s="136">
        <f t="shared" si="12"/>
        <v>0</v>
      </c>
      <c r="S164" s="136">
        <v>0</v>
      </c>
      <c r="T164" s="137">
        <f t="shared" si="13"/>
        <v>0</v>
      </c>
      <c r="AR164" s="138" t="s">
        <v>138</v>
      </c>
      <c r="AT164" s="138" t="s">
        <v>133</v>
      </c>
      <c r="AU164" s="138" t="s">
        <v>82</v>
      </c>
      <c r="AY164" s="17" t="s">
        <v>131</v>
      </c>
      <c r="BE164" s="139">
        <f t="shared" si="14"/>
        <v>0</v>
      </c>
      <c r="BF164" s="139">
        <f t="shared" si="15"/>
        <v>0</v>
      </c>
      <c r="BG164" s="139">
        <f t="shared" si="16"/>
        <v>0</v>
      </c>
      <c r="BH164" s="139">
        <f t="shared" si="17"/>
        <v>0</v>
      </c>
      <c r="BI164" s="139">
        <f t="shared" si="18"/>
        <v>0</v>
      </c>
      <c r="BJ164" s="17" t="s">
        <v>80</v>
      </c>
      <c r="BK164" s="139">
        <f t="shared" si="19"/>
        <v>0</v>
      </c>
      <c r="BL164" s="17" t="s">
        <v>138</v>
      </c>
      <c r="BM164" s="138" t="s">
        <v>799</v>
      </c>
    </row>
    <row r="165" spans="2:65" s="1" customFormat="1" ht="16.5" customHeight="1">
      <c r="B165" s="32"/>
      <c r="C165" s="165" t="s">
        <v>483</v>
      </c>
      <c r="D165" s="165" t="s">
        <v>284</v>
      </c>
      <c r="E165" s="166" t="s">
        <v>1437</v>
      </c>
      <c r="F165" s="167" t="s">
        <v>1438</v>
      </c>
      <c r="G165" s="168" t="s">
        <v>298</v>
      </c>
      <c r="H165" s="169">
        <v>12.69</v>
      </c>
      <c r="I165" s="170"/>
      <c r="J165" s="171">
        <f t="shared" si="10"/>
        <v>0</v>
      </c>
      <c r="K165" s="167" t="s">
        <v>19</v>
      </c>
      <c r="L165" s="172"/>
      <c r="M165" s="173" t="s">
        <v>19</v>
      </c>
      <c r="N165" s="174" t="s">
        <v>43</v>
      </c>
      <c r="P165" s="136">
        <f t="shared" si="11"/>
        <v>0</v>
      </c>
      <c r="Q165" s="136">
        <v>0</v>
      </c>
      <c r="R165" s="136">
        <f t="shared" si="12"/>
        <v>0</v>
      </c>
      <c r="S165" s="136">
        <v>0</v>
      </c>
      <c r="T165" s="137">
        <f t="shared" si="13"/>
        <v>0</v>
      </c>
      <c r="AR165" s="138" t="s">
        <v>179</v>
      </c>
      <c r="AT165" s="138" t="s">
        <v>284</v>
      </c>
      <c r="AU165" s="138" t="s">
        <v>82</v>
      </c>
      <c r="AY165" s="17" t="s">
        <v>131</v>
      </c>
      <c r="BE165" s="139">
        <f t="shared" si="14"/>
        <v>0</v>
      </c>
      <c r="BF165" s="139">
        <f t="shared" si="15"/>
        <v>0</v>
      </c>
      <c r="BG165" s="139">
        <f t="shared" si="16"/>
        <v>0</v>
      </c>
      <c r="BH165" s="139">
        <f t="shared" si="17"/>
        <v>0</v>
      </c>
      <c r="BI165" s="139">
        <f t="shared" si="18"/>
        <v>0</v>
      </c>
      <c r="BJ165" s="17" t="s">
        <v>80</v>
      </c>
      <c r="BK165" s="139">
        <f t="shared" si="19"/>
        <v>0</v>
      </c>
      <c r="BL165" s="17" t="s">
        <v>138</v>
      </c>
      <c r="BM165" s="138" t="s">
        <v>1439</v>
      </c>
    </row>
    <row r="166" spans="2:65" s="1" customFormat="1" ht="21.75" customHeight="1">
      <c r="B166" s="32"/>
      <c r="C166" s="127" t="s">
        <v>488</v>
      </c>
      <c r="D166" s="127" t="s">
        <v>133</v>
      </c>
      <c r="E166" s="128" t="s">
        <v>1440</v>
      </c>
      <c r="F166" s="129" t="s">
        <v>1441</v>
      </c>
      <c r="G166" s="130" t="s">
        <v>136</v>
      </c>
      <c r="H166" s="131">
        <v>1269</v>
      </c>
      <c r="I166" s="132"/>
      <c r="J166" s="133">
        <f t="shared" si="10"/>
        <v>0</v>
      </c>
      <c r="K166" s="129" t="s">
        <v>19</v>
      </c>
      <c r="L166" s="32"/>
      <c r="M166" s="134" t="s">
        <v>19</v>
      </c>
      <c r="N166" s="135" t="s">
        <v>43</v>
      </c>
      <c r="P166" s="136">
        <f t="shared" si="11"/>
        <v>0</v>
      </c>
      <c r="Q166" s="136">
        <v>0</v>
      </c>
      <c r="R166" s="136">
        <f t="shared" si="12"/>
        <v>0</v>
      </c>
      <c r="S166" s="136">
        <v>0</v>
      </c>
      <c r="T166" s="137">
        <f t="shared" si="13"/>
        <v>0</v>
      </c>
      <c r="AR166" s="138" t="s">
        <v>138</v>
      </c>
      <c r="AT166" s="138" t="s">
        <v>133</v>
      </c>
      <c r="AU166" s="138" t="s">
        <v>82</v>
      </c>
      <c r="AY166" s="17" t="s">
        <v>131</v>
      </c>
      <c r="BE166" s="139">
        <f t="shared" si="14"/>
        <v>0</v>
      </c>
      <c r="BF166" s="139">
        <f t="shared" si="15"/>
        <v>0</v>
      </c>
      <c r="BG166" s="139">
        <f t="shared" si="16"/>
        <v>0</v>
      </c>
      <c r="BH166" s="139">
        <f t="shared" si="17"/>
        <v>0</v>
      </c>
      <c r="BI166" s="139">
        <f t="shared" si="18"/>
        <v>0</v>
      </c>
      <c r="BJ166" s="17" t="s">
        <v>80</v>
      </c>
      <c r="BK166" s="139">
        <f t="shared" si="19"/>
        <v>0</v>
      </c>
      <c r="BL166" s="17" t="s">
        <v>138</v>
      </c>
      <c r="BM166" s="138" t="s">
        <v>1442</v>
      </c>
    </row>
    <row r="167" spans="2:65" s="1" customFormat="1" ht="16.5" customHeight="1">
      <c r="B167" s="32"/>
      <c r="C167" s="127" t="s">
        <v>493</v>
      </c>
      <c r="D167" s="127" t="s">
        <v>133</v>
      </c>
      <c r="E167" s="128" t="s">
        <v>1443</v>
      </c>
      <c r="F167" s="129" t="s">
        <v>1444</v>
      </c>
      <c r="G167" s="130" t="s">
        <v>267</v>
      </c>
      <c r="H167" s="131">
        <v>4.2</v>
      </c>
      <c r="I167" s="132"/>
      <c r="J167" s="133">
        <f t="shared" si="10"/>
        <v>0</v>
      </c>
      <c r="K167" s="129" t="s">
        <v>19</v>
      </c>
      <c r="L167" s="32"/>
      <c r="M167" s="134" t="s">
        <v>19</v>
      </c>
      <c r="N167" s="135" t="s">
        <v>43</v>
      </c>
      <c r="P167" s="136">
        <f t="shared" si="11"/>
        <v>0</v>
      </c>
      <c r="Q167" s="136">
        <v>0</v>
      </c>
      <c r="R167" s="136">
        <f t="shared" si="12"/>
        <v>0</v>
      </c>
      <c r="S167" s="136">
        <v>0</v>
      </c>
      <c r="T167" s="137">
        <f t="shared" si="13"/>
        <v>0</v>
      </c>
      <c r="AR167" s="138" t="s">
        <v>138</v>
      </c>
      <c r="AT167" s="138" t="s">
        <v>133</v>
      </c>
      <c r="AU167" s="138" t="s">
        <v>82</v>
      </c>
      <c r="AY167" s="17" t="s">
        <v>131</v>
      </c>
      <c r="BE167" s="139">
        <f t="shared" si="14"/>
        <v>0</v>
      </c>
      <c r="BF167" s="139">
        <f t="shared" si="15"/>
        <v>0</v>
      </c>
      <c r="BG167" s="139">
        <f t="shared" si="16"/>
        <v>0</v>
      </c>
      <c r="BH167" s="139">
        <f t="shared" si="17"/>
        <v>0</v>
      </c>
      <c r="BI167" s="139">
        <f t="shared" si="18"/>
        <v>0</v>
      </c>
      <c r="BJ167" s="17" t="s">
        <v>80</v>
      </c>
      <c r="BK167" s="139">
        <f t="shared" si="19"/>
        <v>0</v>
      </c>
      <c r="BL167" s="17" t="s">
        <v>138</v>
      </c>
      <c r="BM167" s="138" t="s">
        <v>1445</v>
      </c>
    </row>
    <row r="168" spans="2:65" s="1" customFormat="1" ht="16.5" customHeight="1">
      <c r="B168" s="32"/>
      <c r="C168" s="127" t="s">
        <v>498</v>
      </c>
      <c r="D168" s="127" t="s">
        <v>133</v>
      </c>
      <c r="E168" s="128" t="s">
        <v>403</v>
      </c>
      <c r="F168" s="129" t="s">
        <v>404</v>
      </c>
      <c r="G168" s="130" t="s">
        <v>267</v>
      </c>
      <c r="H168" s="131">
        <v>15.228</v>
      </c>
      <c r="I168" s="132"/>
      <c r="J168" s="133">
        <f t="shared" si="10"/>
        <v>0</v>
      </c>
      <c r="K168" s="129" t="s">
        <v>19</v>
      </c>
      <c r="L168" s="32"/>
      <c r="M168" s="176" t="s">
        <v>19</v>
      </c>
      <c r="N168" s="177" t="s">
        <v>43</v>
      </c>
      <c r="O168" s="178"/>
      <c r="P168" s="179">
        <f t="shared" si="11"/>
        <v>0</v>
      </c>
      <c r="Q168" s="179">
        <v>0</v>
      </c>
      <c r="R168" s="179">
        <f t="shared" si="12"/>
        <v>0</v>
      </c>
      <c r="S168" s="179">
        <v>0</v>
      </c>
      <c r="T168" s="180">
        <f t="shared" si="13"/>
        <v>0</v>
      </c>
      <c r="AR168" s="138" t="s">
        <v>138</v>
      </c>
      <c r="AT168" s="138" t="s">
        <v>133</v>
      </c>
      <c r="AU168" s="138" t="s">
        <v>82</v>
      </c>
      <c r="AY168" s="17" t="s">
        <v>131</v>
      </c>
      <c r="BE168" s="139">
        <f t="shared" si="14"/>
        <v>0</v>
      </c>
      <c r="BF168" s="139">
        <f t="shared" si="15"/>
        <v>0</v>
      </c>
      <c r="BG168" s="139">
        <f t="shared" si="16"/>
        <v>0</v>
      </c>
      <c r="BH168" s="139">
        <f t="shared" si="17"/>
        <v>0</v>
      </c>
      <c r="BI168" s="139">
        <f t="shared" si="18"/>
        <v>0</v>
      </c>
      <c r="BJ168" s="17" t="s">
        <v>80</v>
      </c>
      <c r="BK168" s="139">
        <f t="shared" si="19"/>
        <v>0</v>
      </c>
      <c r="BL168" s="17" t="s">
        <v>138</v>
      </c>
      <c r="BM168" s="138" t="s">
        <v>599</v>
      </c>
    </row>
    <row r="169" spans="2:65" s="1" customFormat="1" ht="6.95" customHeight="1">
      <c r="B169" s="41"/>
      <c r="C169" s="42"/>
      <c r="D169" s="42"/>
      <c r="E169" s="42"/>
      <c r="F169" s="42"/>
      <c r="G169" s="42"/>
      <c r="H169" s="42"/>
      <c r="I169" s="42"/>
      <c r="J169" s="42"/>
      <c r="K169" s="42"/>
      <c r="L169" s="32"/>
    </row>
  </sheetData>
  <sheetProtection algorithmName="SHA-512" hashValue="TuQBEcow8gF9kSYG2mPx6tvJvA7vdvO3WKOJaHf9SBqK0ylyHkbFWxWu2ipWtR0aVh49QU4iGBtk1zvPFWGxdQ==" saltValue="eBm7z8w+YnBjJThN7tTJsq6LykaBI88+Ag2bU9j6No4OWD72c11J7aMYa1ExjCMyMASNk0ErAdQq0ct4/DxX5Q==" spinCount="100000" sheet="1" objects="1" scenarios="1" formatColumns="0" formatRows="0" autoFilter="0"/>
  <autoFilter ref="C91:K168" xr:uid="{00000000-0009-0000-0000-000004000000}"/>
  <mergeCells count="9">
    <mergeCell ref="E50:H50"/>
    <mergeCell ref="E82:H82"/>
    <mergeCell ref="E84:H84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4.25"/>
  <cols>
    <col min="1" max="1" width="8.33203125" style="181" customWidth="1"/>
    <col min="2" max="2" width="1.6640625" style="181" customWidth="1"/>
    <col min="3" max="4" width="5" style="181" customWidth="1"/>
    <col min="5" max="5" width="11.6640625" style="181" customWidth="1"/>
    <col min="6" max="6" width="9.1640625" style="181" customWidth="1"/>
    <col min="7" max="7" width="5" style="181" customWidth="1"/>
    <col min="8" max="8" width="77.83203125" style="181" customWidth="1"/>
    <col min="9" max="10" width="20" style="181" customWidth="1"/>
    <col min="11" max="11" width="1.6640625" style="181" customWidth="1"/>
  </cols>
  <sheetData>
    <row r="1" spans="2:11" customFormat="1" ht="37.5" customHeight="1"/>
    <row r="2" spans="2:11" customFormat="1" ht="7.5" customHeight="1">
      <c r="B2" s="182"/>
      <c r="C2" s="183"/>
      <c r="D2" s="183"/>
      <c r="E2" s="183"/>
      <c r="F2" s="183"/>
      <c r="G2" s="183"/>
      <c r="H2" s="183"/>
      <c r="I2" s="183"/>
      <c r="J2" s="183"/>
      <c r="K2" s="184"/>
    </row>
    <row r="3" spans="2:11" s="15" customFormat="1" ht="45" customHeight="1">
      <c r="B3" s="185"/>
      <c r="C3" s="309" t="s">
        <v>1446</v>
      </c>
      <c r="D3" s="309"/>
      <c r="E3" s="309"/>
      <c r="F3" s="309"/>
      <c r="G3" s="309"/>
      <c r="H3" s="309"/>
      <c r="I3" s="309"/>
      <c r="J3" s="309"/>
      <c r="K3" s="186"/>
    </row>
    <row r="4" spans="2:11" customFormat="1" ht="25.5" customHeight="1">
      <c r="B4" s="187"/>
      <c r="C4" s="308" t="s">
        <v>1447</v>
      </c>
      <c r="D4" s="308"/>
      <c r="E4" s="308"/>
      <c r="F4" s="308"/>
      <c r="G4" s="308"/>
      <c r="H4" s="308"/>
      <c r="I4" s="308"/>
      <c r="J4" s="308"/>
      <c r="K4" s="188"/>
    </row>
    <row r="5" spans="2:11" customFormat="1" ht="5.25" customHeight="1">
      <c r="B5" s="187"/>
      <c r="C5" s="189"/>
      <c r="D5" s="189"/>
      <c r="E5" s="189"/>
      <c r="F5" s="189"/>
      <c r="G5" s="189"/>
      <c r="H5" s="189"/>
      <c r="I5" s="189"/>
      <c r="J5" s="189"/>
      <c r="K5" s="188"/>
    </row>
    <row r="6" spans="2:11" customFormat="1" ht="15" customHeight="1">
      <c r="B6" s="187"/>
      <c r="C6" s="307" t="s">
        <v>1448</v>
      </c>
      <c r="D6" s="307"/>
      <c r="E6" s="307"/>
      <c r="F6" s="307"/>
      <c r="G6" s="307"/>
      <c r="H6" s="307"/>
      <c r="I6" s="307"/>
      <c r="J6" s="307"/>
      <c r="K6" s="188"/>
    </row>
    <row r="7" spans="2:11" customFormat="1" ht="15" customHeight="1">
      <c r="B7" s="191"/>
      <c r="C7" s="307" t="s">
        <v>1449</v>
      </c>
      <c r="D7" s="307"/>
      <c r="E7" s="307"/>
      <c r="F7" s="307"/>
      <c r="G7" s="307"/>
      <c r="H7" s="307"/>
      <c r="I7" s="307"/>
      <c r="J7" s="307"/>
      <c r="K7" s="188"/>
    </row>
    <row r="8" spans="2:11" customFormat="1" ht="12.75" customHeight="1">
      <c r="B8" s="191"/>
      <c r="C8" s="190"/>
      <c r="D8" s="190"/>
      <c r="E8" s="190"/>
      <c r="F8" s="190"/>
      <c r="G8" s="190"/>
      <c r="H8" s="190"/>
      <c r="I8" s="190"/>
      <c r="J8" s="190"/>
      <c r="K8" s="188"/>
    </row>
    <row r="9" spans="2:11" customFormat="1" ht="15" customHeight="1">
      <c r="B9" s="191"/>
      <c r="C9" s="307" t="s">
        <v>1450</v>
      </c>
      <c r="D9" s="307"/>
      <c r="E9" s="307"/>
      <c r="F9" s="307"/>
      <c r="G9" s="307"/>
      <c r="H9" s="307"/>
      <c r="I9" s="307"/>
      <c r="J9" s="307"/>
      <c r="K9" s="188"/>
    </row>
    <row r="10" spans="2:11" customFormat="1" ht="15" customHeight="1">
      <c r="B10" s="191"/>
      <c r="C10" s="190"/>
      <c r="D10" s="307" t="s">
        <v>1451</v>
      </c>
      <c r="E10" s="307"/>
      <c r="F10" s="307"/>
      <c r="G10" s="307"/>
      <c r="H10" s="307"/>
      <c r="I10" s="307"/>
      <c r="J10" s="307"/>
      <c r="K10" s="188"/>
    </row>
    <row r="11" spans="2:11" customFormat="1" ht="15" customHeight="1">
      <c r="B11" s="191"/>
      <c r="C11" s="192"/>
      <c r="D11" s="307" t="s">
        <v>1452</v>
      </c>
      <c r="E11" s="307"/>
      <c r="F11" s="307"/>
      <c r="G11" s="307"/>
      <c r="H11" s="307"/>
      <c r="I11" s="307"/>
      <c r="J11" s="307"/>
      <c r="K11" s="188"/>
    </row>
    <row r="12" spans="2:11" customFormat="1" ht="15" customHeight="1">
      <c r="B12" s="191"/>
      <c r="C12" s="192"/>
      <c r="D12" s="190"/>
      <c r="E12" s="190"/>
      <c r="F12" s="190"/>
      <c r="G12" s="190"/>
      <c r="H12" s="190"/>
      <c r="I12" s="190"/>
      <c r="J12" s="190"/>
      <c r="K12" s="188"/>
    </row>
    <row r="13" spans="2:11" customFormat="1" ht="15" customHeight="1">
      <c r="B13" s="191"/>
      <c r="C13" s="192"/>
      <c r="D13" s="193" t="s">
        <v>1453</v>
      </c>
      <c r="E13" s="190"/>
      <c r="F13" s="190"/>
      <c r="G13" s="190"/>
      <c r="H13" s="190"/>
      <c r="I13" s="190"/>
      <c r="J13" s="190"/>
      <c r="K13" s="188"/>
    </row>
    <row r="14" spans="2:11" customFormat="1" ht="12.75" customHeight="1">
      <c r="B14" s="191"/>
      <c r="C14" s="192"/>
      <c r="D14" s="192"/>
      <c r="E14" s="192"/>
      <c r="F14" s="192"/>
      <c r="G14" s="192"/>
      <c r="H14" s="192"/>
      <c r="I14" s="192"/>
      <c r="J14" s="192"/>
      <c r="K14" s="188"/>
    </row>
    <row r="15" spans="2:11" customFormat="1" ht="15" customHeight="1">
      <c r="B15" s="191"/>
      <c r="C15" s="192"/>
      <c r="D15" s="307" t="s">
        <v>1454</v>
      </c>
      <c r="E15" s="307"/>
      <c r="F15" s="307"/>
      <c r="G15" s="307"/>
      <c r="H15" s="307"/>
      <c r="I15" s="307"/>
      <c r="J15" s="307"/>
      <c r="K15" s="188"/>
    </row>
    <row r="16" spans="2:11" customFormat="1" ht="15" customHeight="1">
      <c r="B16" s="191"/>
      <c r="C16" s="192"/>
      <c r="D16" s="307" t="s">
        <v>1455</v>
      </c>
      <c r="E16" s="307"/>
      <c r="F16" s="307"/>
      <c r="G16" s="307"/>
      <c r="H16" s="307"/>
      <c r="I16" s="307"/>
      <c r="J16" s="307"/>
      <c r="K16" s="188"/>
    </row>
    <row r="17" spans="2:11" customFormat="1" ht="15" customHeight="1">
      <c r="B17" s="191"/>
      <c r="C17" s="192"/>
      <c r="D17" s="307" t="s">
        <v>1456</v>
      </c>
      <c r="E17" s="307"/>
      <c r="F17" s="307"/>
      <c r="G17" s="307"/>
      <c r="H17" s="307"/>
      <c r="I17" s="307"/>
      <c r="J17" s="307"/>
      <c r="K17" s="188"/>
    </row>
    <row r="18" spans="2:11" customFormat="1" ht="15" customHeight="1">
      <c r="B18" s="191"/>
      <c r="C18" s="192"/>
      <c r="D18" s="192"/>
      <c r="E18" s="194" t="s">
        <v>79</v>
      </c>
      <c r="F18" s="307" t="s">
        <v>1457</v>
      </c>
      <c r="G18" s="307"/>
      <c r="H18" s="307"/>
      <c r="I18" s="307"/>
      <c r="J18" s="307"/>
      <c r="K18" s="188"/>
    </row>
    <row r="19" spans="2:11" customFormat="1" ht="15" customHeight="1">
      <c r="B19" s="191"/>
      <c r="C19" s="192"/>
      <c r="D19" s="192"/>
      <c r="E19" s="194" t="s">
        <v>1458</v>
      </c>
      <c r="F19" s="307" t="s">
        <v>1459</v>
      </c>
      <c r="G19" s="307"/>
      <c r="H19" s="307"/>
      <c r="I19" s="307"/>
      <c r="J19" s="307"/>
      <c r="K19" s="188"/>
    </row>
    <row r="20" spans="2:11" customFormat="1" ht="15" customHeight="1">
      <c r="B20" s="191"/>
      <c r="C20" s="192"/>
      <c r="D20" s="192"/>
      <c r="E20" s="194" t="s">
        <v>1460</v>
      </c>
      <c r="F20" s="307" t="s">
        <v>1461</v>
      </c>
      <c r="G20" s="307"/>
      <c r="H20" s="307"/>
      <c r="I20" s="307"/>
      <c r="J20" s="307"/>
      <c r="K20" s="188"/>
    </row>
    <row r="21" spans="2:11" customFormat="1" ht="15" customHeight="1">
      <c r="B21" s="191"/>
      <c r="C21" s="192"/>
      <c r="D21" s="192"/>
      <c r="E21" s="194" t="s">
        <v>1462</v>
      </c>
      <c r="F21" s="307" t="s">
        <v>1463</v>
      </c>
      <c r="G21" s="307"/>
      <c r="H21" s="307"/>
      <c r="I21" s="307"/>
      <c r="J21" s="307"/>
      <c r="K21" s="188"/>
    </row>
    <row r="22" spans="2:11" customFormat="1" ht="15" customHeight="1">
      <c r="B22" s="191"/>
      <c r="C22" s="192"/>
      <c r="D22" s="192"/>
      <c r="E22" s="194" t="s">
        <v>1464</v>
      </c>
      <c r="F22" s="307" t="s">
        <v>1465</v>
      </c>
      <c r="G22" s="307"/>
      <c r="H22" s="307"/>
      <c r="I22" s="307"/>
      <c r="J22" s="307"/>
      <c r="K22" s="188"/>
    </row>
    <row r="23" spans="2:11" customFormat="1" ht="15" customHeight="1">
      <c r="B23" s="191"/>
      <c r="C23" s="192"/>
      <c r="D23" s="192"/>
      <c r="E23" s="194" t="s">
        <v>1466</v>
      </c>
      <c r="F23" s="307" t="s">
        <v>1467</v>
      </c>
      <c r="G23" s="307"/>
      <c r="H23" s="307"/>
      <c r="I23" s="307"/>
      <c r="J23" s="307"/>
      <c r="K23" s="188"/>
    </row>
    <row r="24" spans="2:11" customFormat="1" ht="12.75" customHeight="1">
      <c r="B24" s="191"/>
      <c r="C24" s="192"/>
      <c r="D24" s="192"/>
      <c r="E24" s="192"/>
      <c r="F24" s="192"/>
      <c r="G24" s="192"/>
      <c r="H24" s="192"/>
      <c r="I24" s="192"/>
      <c r="J24" s="192"/>
      <c r="K24" s="188"/>
    </row>
    <row r="25" spans="2:11" customFormat="1" ht="15" customHeight="1">
      <c r="B25" s="191"/>
      <c r="C25" s="307" t="s">
        <v>1468</v>
      </c>
      <c r="D25" s="307"/>
      <c r="E25" s="307"/>
      <c r="F25" s="307"/>
      <c r="G25" s="307"/>
      <c r="H25" s="307"/>
      <c r="I25" s="307"/>
      <c r="J25" s="307"/>
      <c r="K25" s="188"/>
    </row>
    <row r="26" spans="2:11" customFormat="1" ht="15" customHeight="1">
      <c r="B26" s="191"/>
      <c r="C26" s="307" t="s">
        <v>1469</v>
      </c>
      <c r="D26" s="307"/>
      <c r="E26" s="307"/>
      <c r="F26" s="307"/>
      <c r="G26" s="307"/>
      <c r="H26" s="307"/>
      <c r="I26" s="307"/>
      <c r="J26" s="307"/>
      <c r="K26" s="188"/>
    </row>
    <row r="27" spans="2:11" customFormat="1" ht="15" customHeight="1">
      <c r="B27" s="191"/>
      <c r="C27" s="190"/>
      <c r="D27" s="307" t="s">
        <v>1470</v>
      </c>
      <c r="E27" s="307"/>
      <c r="F27" s="307"/>
      <c r="G27" s="307"/>
      <c r="H27" s="307"/>
      <c r="I27" s="307"/>
      <c r="J27" s="307"/>
      <c r="K27" s="188"/>
    </row>
    <row r="28" spans="2:11" customFormat="1" ht="15" customHeight="1">
      <c r="B28" s="191"/>
      <c r="C28" s="192"/>
      <c r="D28" s="307" t="s">
        <v>1471</v>
      </c>
      <c r="E28" s="307"/>
      <c r="F28" s="307"/>
      <c r="G28" s="307"/>
      <c r="H28" s="307"/>
      <c r="I28" s="307"/>
      <c r="J28" s="307"/>
      <c r="K28" s="188"/>
    </row>
    <row r="29" spans="2:11" customFormat="1" ht="12.75" customHeight="1">
      <c r="B29" s="191"/>
      <c r="C29" s="192"/>
      <c r="D29" s="192"/>
      <c r="E29" s="192"/>
      <c r="F29" s="192"/>
      <c r="G29" s="192"/>
      <c r="H29" s="192"/>
      <c r="I29" s="192"/>
      <c r="J29" s="192"/>
      <c r="K29" s="188"/>
    </row>
    <row r="30" spans="2:11" customFormat="1" ht="15" customHeight="1">
      <c r="B30" s="191"/>
      <c r="C30" s="192"/>
      <c r="D30" s="307" t="s">
        <v>1472</v>
      </c>
      <c r="E30" s="307"/>
      <c r="F30" s="307"/>
      <c r="G30" s="307"/>
      <c r="H30" s="307"/>
      <c r="I30" s="307"/>
      <c r="J30" s="307"/>
      <c r="K30" s="188"/>
    </row>
    <row r="31" spans="2:11" customFormat="1" ht="15" customHeight="1">
      <c r="B31" s="191"/>
      <c r="C31" s="192"/>
      <c r="D31" s="307" t="s">
        <v>1473</v>
      </c>
      <c r="E31" s="307"/>
      <c r="F31" s="307"/>
      <c r="G31" s="307"/>
      <c r="H31" s="307"/>
      <c r="I31" s="307"/>
      <c r="J31" s="307"/>
      <c r="K31" s="188"/>
    </row>
    <row r="32" spans="2:11" customFormat="1" ht="12.75" customHeight="1">
      <c r="B32" s="191"/>
      <c r="C32" s="192"/>
      <c r="D32" s="192"/>
      <c r="E32" s="192"/>
      <c r="F32" s="192"/>
      <c r="G32" s="192"/>
      <c r="H32" s="192"/>
      <c r="I32" s="192"/>
      <c r="J32" s="192"/>
      <c r="K32" s="188"/>
    </row>
    <row r="33" spans="2:11" customFormat="1" ht="15" customHeight="1">
      <c r="B33" s="191"/>
      <c r="C33" s="192"/>
      <c r="D33" s="307" t="s">
        <v>1474</v>
      </c>
      <c r="E33" s="307"/>
      <c r="F33" s="307"/>
      <c r="G33" s="307"/>
      <c r="H33" s="307"/>
      <c r="I33" s="307"/>
      <c r="J33" s="307"/>
      <c r="K33" s="188"/>
    </row>
    <row r="34" spans="2:11" customFormat="1" ht="15" customHeight="1">
      <c r="B34" s="191"/>
      <c r="C34" s="192"/>
      <c r="D34" s="307" t="s">
        <v>1475</v>
      </c>
      <c r="E34" s="307"/>
      <c r="F34" s="307"/>
      <c r="G34" s="307"/>
      <c r="H34" s="307"/>
      <c r="I34" s="307"/>
      <c r="J34" s="307"/>
      <c r="K34" s="188"/>
    </row>
    <row r="35" spans="2:11" customFormat="1" ht="15" customHeight="1">
      <c r="B35" s="191"/>
      <c r="C35" s="192"/>
      <c r="D35" s="307" t="s">
        <v>1476</v>
      </c>
      <c r="E35" s="307"/>
      <c r="F35" s="307"/>
      <c r="G35" s="307"/>
      <c r="H35" s="307"/>
      <c r="I35" s="307"/>
      <c r="J35" s="307"/>
      <c r="K35" s="188"/>
    </row>
    <row r="36" spans="2:11" customFormat="1" ht="15" customHeight="1">
      <c r="B36" s="191"/>
      <c r="C36" s="192"/>
      <c r="D36" s="190"/>
      <c r="E36" s="193" t="s">
        <v>117</v>
      </c>
      <c r="F36" s="190"/>
      <c r="G36" s="307" t="s">
        <v>1477</v>
      </c>
      <c r="H36" s="307"/>
      <c r="I36" s="307"/>
      <c r="J36" s="307"/>
      <c r="K36" s="188"/>
    </row>
    <row r="37" spans="2:11" customFormat="1" ht="30.75" customHeight="1">
      <c r="B37" s="191"/>
      <c r="C37" s="192"/>
      <c r="D37" s="190"/>
      <c r="E37" s="193" t="s">
        <v>1478</v>
      </c>
      <c r="F37" s="190"/>
      <c r="G37" s="307" t="s">
        <v>1479</v>
      </c>
      <c r="H37" s="307"/>
      <c r="I37" s="307"/>
      <c r="J37" s="307"/>
      <c r="K37" s="188"/>
    </row>
    <row r="38" spans="2:11" customFormat="1" ht="15" customHeight="1">
      <c r="B38" s="191"/>
      <c r="C38" s="192"/>
      <c r="D38" s="190"/>
      <c r="E38" s="193" t="s">
        <v>53</v>
      </c>
      <c r="F38" s="190"/>
      <c r="G38" s="307" t="s">
        <v>1480</v>
      </c>
      <c r="H38" s="307"/>
      <c r="I38" s="307"/>
      <c r="J38" s="307"/>
      <c r="K38" s="188"/>
    </row>
    <row r="39" spans="2:11" customFormat="1" ht="15" customHeight="1">
      <c r="B39" s="191"/>
      <c r="C39" s="192"/>
      <c r="D39" s="190"/>
      <c r="E39" s="193" t="s">
        <v>54</v>
      </c>
      <c r="F39" s="190"/>
      <c r="G39" s="307" t="s">
        <v>1481</v>
      </c>
      <c r="H39" s="307"/>
      <c r="I39" s="307"/>
      <c r="J39" s="307"/>
      <c r="K39" s="188"/>
    </row>
    <row r="40" spans="2:11" customFormat="1" ht="15" customHeight="1">
      <c r="B40" s="191"/>
      <c r="C40" s="192"/>
      <c r="D40" s="190"/>
      <c r="E40" s="193" t="s">
        <v>118</v>
      </c>
      <c r="F40" s="190"/>
      <c r="G40" s="307" t="s">
        <v>1482</v>
      </c>
      <c r="H40" s="307"/>
      <c r="I40" s="307"/>
      <c r="J40" s="307"/>
      <c r="K40" s="188"/>
    </row>
    <row r="41" spans="2:11" customFormat="1" ht="15" customHeight="1">
      <c r="B41" s="191"/>
      <c r="C41" s="192"/>
      <c r="D41" s="190"/>
      <c r="E41" s="193" t="s">
        <v>119</v>
      </c>
      <c r="F41" s="190"/>
      <c r="G41" s="307" t="s">
        <v>1483</v>
      </c>
      <c r="H41" s="307"/>
      <c r="I41" s="307"/>
      <c r="J41" s="307"/>
      <c r="K41" s="188"/>
    </row>
    <row r="42" spans="2:11" customFormat="1" ht="15" customHeight="1">
      <c r="B42" s="191"/>
      <c r="C42" s="192"/>
      <c r="D42" s="190"/>
      <c r="E42" s="193" t="s">
        <v>1484</v>
      </c>
      <c r="F42" s="190"/>
      <c r="G42" s="307" t="s">
        <v>1485</v>
      </c>
      <c r="H42" s="307"/>
      <c r="I42" s="307"/>
      <c r="J42" s="307"/>
      <c r="K42" s="188"/>
    </row>
    <row r="43" spans="2:11" customFormat="1" ht="15" customHeight="1">
      <c r="B43" s="191"/>
      <c r="C43" s="192"/>
      <c r="D43" s="190"/>
      <c r="E43" s="193"/>
      <c r="F43" s="190"/>
      <c r="G43" s="307" t="s">
        <v>1486</v>
      </c>
      <c r="H43" s="307"/>
      <c r="I43" s="307"/>
      <c r="J43" s="307"/>
      <c r="K43" s="188"/>
    </row>
    <row r="44" spans="2:11" customFormat="1" ht="15" customHeight="1">
      <c r="B44" s="191"/>
      <c r="C44" s="192"/>
      <c r="D44" s="190"/>
      <c r="E44" s="193" t="s">
        <v>1487</v>
      </c>
      <c r="F44" s="190"/>
      <c r="G44" s="307" t="s">
        <v>1488</v>
      </c>
      <c r="H44" s="307"/>
      <c r="I44" s="307"/>
      <c r="J44" s="307"/>
      <c r="K44" s="188"/>
    </row>
    <row r="45" spans="2:11" customFormat="1" ht="15" customHeight="1">
      <c r="B45" s="191"/>
      <c r="C45" s="192"/>
      <c r="D45" s="190"/>
      <c r="E45" s="193" t="s">
        <v>121</v>
      </c>
      <c r="F45" s="190"/>
      <c r="G45" s="307" t="s">
        <v>1489</v>
      </c>
      <c r="H45" s="307"/>
      <c r="I45" s="307"/>
      <c r="J45" s="307"/>
      <c r="K45" s="188"/>
    </row>
    <row r="46" spans="2:11" customFormat="1" ht="12.75" customHeight="1">
      <c r="B46" s="191"/>
      <c r="C46" s="192"/>
      <c r="D46" s="190"/>
      <c r="E46" s="190"/>
      <c r="F46" s="190"/>
      <c r="G46" s="190"/>
      <c r="H46" s="190"/>
      <c r="I46" s="190"/>
      <c r="J46" s="190"/>
      <c r="K46" s="188"/>
    </row>
    <row r="47" spans="2:11" customFormat="1" ht="15" customHeight="1">
      <c r="B47" s="191"/>
      <c r="C47" s="192"/>
      <c r="D47" s="307" t="s">
        <v>1490</v>
      </c>
      <c r="E47" s="307"/>
      <c r="F47" s="307"/>
      <c r="G47" s="307"/>
      <c r="H47" s="307"/>
      <c r="I47" s="307"/>
      <c r="J47" s="307"/>
      <c r="K47" s="188"/>
    </row>
    <row r="48" spans="2:11" customFormat="1" ht="15" customHeight="1">
      <c r="B48" s="191"/>
      <c r="C48" s="192"/>
      <c r="D48" s="192"/>
      <c r="E48" s="307" t="s">
        <v>1491</v>
      </c>
      <c r="F48" s="307"/>
      <c r="G48" s="307"/>
      <c r="H48" s="307"/>
      <c r="I48" s="307"/>
      <c r="J48" s="307"/>
      <c r="K48" s="188"/>
    </row>
    <row r="49" spans="2:11" customFormat="1" ht="15" customHeight="1">
      <c r="B49" s="191"/>
      <c r="C49" s="192"/>
      <c r="D49" s="192"/>
      <c r="E49" s="307" t="s">
        <v>1492</v>
      </c>
      <c r="F49" s="307"/>
      <c r="G49" s="307"/>
      <c r="H49" s="307"/>
      <c r="I49" s="307"/>
      <c r="J49" s="307"/>
      <c r="K49" s="188"/>
    </row>
    <row r="50" spans="2:11" customFormat="1" ht="15" customHeight="1">
      <c r="B50" s="191"/>
      <c r="C50" s="192"/>
      <c r="D50" s="192"/>
      <c r="E50" s="307" t="s">
        <v>1493</v>
      </c>
      <c r="F50" s="307"/>
      <c r="G50" s="307"/>
      <c r="H50" s="307"/>
      <c r="I50" s="307"/>
      <c r="J50" s="307"/>
      <c r="K50" s="188"/>
    </row>
    <row r="51" spans="2:11" customFormat="1" ht="15" customHeight="1">
      <c r="B51" s="191"/>
      <c r="C51" s="192"/>
      <c r="D51" s="307" t="s">
        <v>1494</v>
      </c>
      <c r="E51" s="307"/>
      <c r="F51" s="307"/>
      <c r="G51" s="307"/>
      <c r="H51" s="307"/>
      <c r="I51" s="307"/>
      <c r="J51" s="307"/>
      <c r="K51" s="188"/>
    </row>
    <row r="52" spans="2:11" customFormat="1" ht="25.5" customHeight="1">
      <c r="B52" s="187"/>
      <c r="C52" s="308" t="s">
        <v>1495</v>
      </c>
      <c r="D52" s="308"/>
      <c r="E52" s="308"/>
      <c r="F52" s="308"/>
      <c r="G52" s="308"/>
      <c r="H52" s="308"/>
      <c r="I52" s="308"/>
      <c r="J52" s="308"/>
      <c r="K52" s="188"/>
    </row>
    <row r="53" spans="2:11" customFormat="1" ht="5.25" customHeight="1">
      <c r="B53" s="187"/>
      <c r="C53" s="189"/>
      <c r="D53" s="189"/>
      <c r="E53" s="189"/>
      <c r="F53" s="189"/>
      <c r="G53" s="189"/>
      <c r="H53" s="189"/>
      <c r="I53" s="189"/>
      <c r="J53" s="189"/>
      <c r="K53" s="188"/>
    </row>
    <row r="54" spans="2:11" customFormat="1" ht="15" customHeight="1">
      <c r="B54" s="187"/>
      <c r="C54" s="307" t="s">
        <v>1496</v>
      </c>
      <c r="D54" s="307"/>
      <c r="E54" s="307"/>
      <c r="F54" s="307"/>
      <c r="G54" s="307"/>
      <c r="H54" s="307"/>
      <c r="I54" s="307"/>
      <c r="J54" s="307"/>
      <c r="K54" s="188"/>
    </row>
    <row r="55" spans="2:11" customFormat="1" ht="15" customHeight="1">
      <c r="B55" s="187"/>
      <c r="C55" s="307" t="s">
        <v>1497</v>
      </c>
      <c r="D55" s="307"/>
      <c r="E55" s="307"/>
      <c r="F55" s="307"/>
      <c r="G55" s="307"/>
      <c r="H55" s="307"/>
      <c r="I55" s="307"/>
      <c r="J55" s="307"/>
      <c r="K55" s="188"/>
    </row>
    <row r="56" spans="2:11" customFormat="1" ht="12.75" customHeight="1">
      <c r="B56" s="187"/>
      <c r="C56" s="190"/>
      <c r="D56" s="190"/>
      <c r="E56" s="190"/>
      <c r="F56" s="190"/>
      <c r="G56" s="190"/>
      <c r="H56" s="190"/>
      <c r="I56" s="190"/>
      <c r="J56" s="190"/>
      <c r="K56" s="188"/>
    </row>
    <row r="57" spans="2:11" customFormat="1" ht="15" customHeight="1">
      <c r="B57" s="187"/>
      <c r="C57" s="307" t="s">
        <v>1498</v>
      </c>
      <c r="D57" s="307"/>
      <c r="E57" s="307"/>
      <c r="F57" s="307"/>
      <c r="G57" s="307"/>
      <c r="H57" s="307"/>
      <c r="I57" s="307"/>
      <c r="J57" s="307"/>
      <c r="K57" s="188"/>
    </row>
    <row r="58" spans="2:11" customFormat="1" ht="15" customHeight="1">
      <c r="B58" s="187"/>
      <c r="C58" s="192"/>
      <c r="D58" s="307" t="s">
        <v>1499</v>
      </c>
      <c r="E58" s="307"/>
      <c r="F58" s="307"/>
      <c r="G58" s="307"/>
      <c r="H58" s="307"/>
      <c r="I58" s="307"/>
      <c r="J58" s="307"/>
      <c r="K58" s="188"/>
    </row>
    <row r="59" spans="2:11" customFormat="1" ht="15" customHeight="1">
      <c r="B59" s="187"/>
      <c r="C59" s="192"/>
      <c r="D59" s="307" t="s">
        <v>1500</v>
      </c>
      <c r="E59" s="307"/>
      <c r="F59" s="307"/>
      <c r="G59" s="307"/>
      <c r="H59" s="307"/>
      <c r="I59" s="307"/>
      <c r="J59" s="307"/>
      <c r="K59" s="188"/>
    </row>
    <row r="60" spans="2:11" customFormat="1" ht="15" customHeight="1">
      <c r="B60" s="187"/>
      <c r="C60" s="192"/>
      <c r="D60" s="307" t="s">
        <v>1501</v>
      </c>
      <c r="E60" s="307"/>
      <c r="F60" s="307"/>
      <c r="G60" s="307"/>
      <c r="H60" s="307"/>
      <c r="I60" s="307"/>
      <c r="J60" s="307"/>
      <c r="K60" s="188"/>
    </row>
    <row r="61" spans="2:11" customFormat="1" ht="15" customHeight="1">
      <c r="B61" s="187"/>
      <c r="C61" s="192"/>
      <c r="D61" s="307" t="s">
        <v>1502</v>
      </c>
      <c r="E61" s="307"/>
      <c r="F61" s="307"/>
      <c r="G61" s="307"/>
      <c r="H61" s="307"/>
      <c r="I61" s="307"/>
      <c r="J61" s="307"/>
      <c r="K61" s="188"/>
    </row>
    <row r="62" spans="2:11" customFormat="1" ht="15" customHeight="1">
      <c r="B62" s="187"/>
      <c r="C62" s="192"/>
      <c r="D62" s="310" t="s">
        <v>1503</v>
      </c>
      <c r="E62" s="310"/>
      <c r="F62" s="310"/>
      <c r="G62" s="310"/>
      <c r="H62" s="310"/>
      <c r="I62" s="310"/>
      <c r="J62" s="310"/>
      <c r="K62" s="188"/>
    </row>
    <row r="63" spans="2:11" customFormat="1" ht="15" customHeight="1">
      <c r="B63" s="187"/>
      <c r="C63" s="192"/>
      <c r="D63" s="307" t="s">
        <v>1504</v>
      </c>
      <c r="E63" s="307"/>
      <c r="F63" s="307"/>
      <c r="G63" s="307"/>
      <c r="H63" s="307"/>
      <c r="I63" s="307"/>
      <c r="J63" s="307"/>
      <c r="K63" s="188"/>
    </row>
    <row r="64" spans="2:11" customFormat="1" ht="12.75" customHeight="1">
      <c r="B64" s="187"/>
      <c r="C64" s="192"/>
      <c r="D64" s="192"/>
      <c r="E64" s="195"/>
      <c r="F64" s="192"/>
      <c r="G64" s="192"/>
      <c r="H64" s="192"/>
      <c r="I64" s="192"/>
      <c r="J64" s="192"/>
      <c r="K64" s="188"/>
    </row>
    <row r="65" spans="2:11" customFormat="1" ht="15" customHeight="1">
      <c r="B65" s="187"/>
      <c r="C65" s="192"/>
      <c r="D65" s="307" t="s">
        <v>1505</v>
      </c>
      <c r="E65" s="307"/>
      <c r="F65" s="307"/>
      <c r="G65" s="307"/>
      <c r="H65" s="307"/>
      <c r="I65" s="307"/>
      <c r="J65" s="307"/>
      <c r="K65" s="188"/>
    </row>
    <row r="66" spans="2:11" customFormat="1" ht="15" customHeight="1">
      <c r="B66" s="187"/>
      <c r="C66" s="192"/>
      <c r="D66" s="310" t="s">
        <v>1506</v>
      </c>
      <c r="E66" s="310"/>
      <c r="F66" s="310"/>
      <c r="G66" s="310"/>
      <c r="H66" s="310"/>
      <c r="I66" s="310"/>
      <c r="J66" s="310"/>
      <c r="K66" s="188"/>
    </row>
    <row r="67" spans="2:11" customFormat="1" ht="15" customHeight="1">
      <c r="B67" s="187"/>
      <c r="C67" s="192"/>
      <c r="D67" s="307" t="s">
        <v>1507</v>
      </c>
      <c r="E67" s="307"/>
      <c r="F67" s="307"/>
      <c r="G67" s="307"/>
      <c r="H67" s="307"/>
      <c r="I67" s="307"/>
      <c r="J67" s="307"/>
      <c r="K67" s="188"/>
    </row>
    <row r="68" spans="2:11" customFormat="1" ht="15" customHeight="1">
      <c r="B68" s="187"/>
      <c r="C68" s="192"/>
      <c r="D68" s="307" t="s">
        <v>1508</v>
      </c>
      <c r="E68" s="307"/>
      <c r="F68" s="307"/>
      <c r="G68" s="307"/>
      <c r="H68" s="307"/>
      <c r="I68" s="307"/>
      <c r="J68" s="307"/>
      <c r="K68" s="188"/>
    </row>
    <row r="69" spans="2:11" customFormat="1" ht="15" customHeight="1">
      <c r="B69" s="187"/>
      <c r="C69" s="192"/>
      <c r="D69" s="307" t="s">
        <v>1509</v>
      </c>
      <c r="E69" s="307"/>
      <c r="F69" s="307"/>
      <c r="G69" s="307"/>
      <c r="H69" s="307"/>
      <c r="I69" s="307"/>
      <c r="J69" s="307"/>
      <c r="K69" s="188"/>
    </row>
    <row r="70" spans="2:11" customFormat="1" ht="15" customHeight="1">
      <c r="B70" s="187"/>
      <c r="C70" s="192"/>
      <c r="D70" s="307" t="s">
        <v>1510</v>
      </c>
      <c r="E70" s="307"/>
      <c r="F70" s="307"/>
      <c r="G70" s="307"/>
      <c r="H70" s="307"/>
      <c r="I70" s="307"/>
      <c r="J70" s="307"/>
      <c r="K70" s="188"/>
    </row>
    <row r="71" spans="2:11" customFormat="1" ht="12.75" customHeight="1">
      <c r="B71" s="196"/>
      <c r="C71" s="197"/>
      <c r="D71" s="197"/>
      <c r="E71" s="197"/>
      <c r="F71" s="197"/>
      <c r="G71" s="197"/>
      <c r="H71" s="197"/>
      <c r="I71" s="197"/>
      <c r="J71" s="197"/>
      <c r="K71" s="198"/>
    </row>
    <row r="72" spans="2:11" customFormat="1" ht="18.75" customHeight="1">
      <c r="B72" s="199"/>
      <c r="C72" s="199"/>
      <c r="D72" s="199"/>
      <c r="E72" s="199"/>
      <c r="F72" s="199"/>
      <c r="G72" s="199"/>
      <c r="H72" s="199"/>
      <c r="I72" s="199"/>
      <c r="J72" s="199"/>
      <c r="K72" s="200"/>
    </row>
    <row r="73" spans="2:11" customFormat="1" ht="18.75" customHeight="1">
      <c r="B73" s="200"/>
      <c r="C73" s="200"/>
      <c r="D73" s="200"/>
      <c r="E73" s="200"/>
      <c r="F73" s="200"/>
      <c r="G73" s="200"/>
      <c r="H73" s="200"/>
      <c r="I73" s="200"/>
      <c r="J73" s="200"/>
      <c r="K73" s="200"/>
    </row>
    <row r="74" spans="2:11" customFormat="1" ht="7.5" customHeight="1">
      <c r="B74" s="201"/>
      <c r="C74" s="202"/>
      <c r="D74" s="202"/>
      <c r="E74" s="202"/>
      <c r="F74" s="202"/>
      <c r="G74" s="202"/>
      <c r="H74" s="202"/>
      <c r="I74" s="202"/>
      <c r="J74" s="202"/>
      <c r="K74" s="203"/>
    </row>
    <row r="75" spans="2:11" customFormat="1" ht="45" customHeight="1">
      <c r="B75" s="204"/>
      <c r="C75" s="311" t="s">
        <v>1511</v>
      </c>
      <c r="D75" s="311"/>
      <c r="E75" s="311"/>
      <c r="F75" s="311"/>
      <c r="G75" s="311"/>
      <c r="H75" s="311"/>
      <c r="I75" s="311"/>
      <c r="J75" s="311"/>
      <c r="K75" s="205"/>
    </row>
    <row r="76" spans="2:11" customFormat="1" ht="17.25" customHeight="1">
      <c r="B76" s="204"/>
      <c r="C76" s="206" t="s">
        <v>1512</v>
      </c>
      <c r="D76" s="206"/>
      <c r="E76" s="206"/>
      <c r="F76" s="206" t="s">
        <v>1513</v>
      </c>
      <c r="G76" s="207"/>
      <c r="H76" s="206" t="s">
        <v>54</v>
      </c>
      <c r="I76" s="206" t="s">
        <v>57</v>
      </c>
      <c r="J76" s="206" t="s">
        <v>1514</v>
      </c>
      <c r="K76" s="205"/>
    </row>
    <row r="77" spans="2:11" customFormat="1" ht="17.25" customHeight="1">
      <c r="B77" s="204"/>
      <c r="C77" s="208" t="s">
        <v>1515</v>
      </c>
      <c r="D77" s="208"/>
      <c r="E77" s="208"/>
      <c r="F77" s="209" t="s">
        <v>1516</v>
      </c>
      <c r="G77" s="210"/>
      <c r="H77" s="208"/>
      <c r="I77" s="208"/>
      <c r="J77" s="208" t="s">
        <v>1517</v>
      </c>
      <c r="K77" s="205"/>
    </row>
    <row r="78" spans="2:11" customFormat="1" ht="5.25" customHeight="1">
      <c r="B78" s="204"/>
      <c r="C78" s="211"/>
      <c r="D78" s="211"/>
      <c r="E78" s="211"/>
      <c r="F78" s="211"/>
      <c r="G78" s="212"/>
      <c r="H78" s="211"/>
      <c r="I78" s="211"/>
      <c r="J78" s="211"/>
      <c r="K78" s="205"/>
    </row>
    <row r="79" spans="2:11" customFormat="1" ht="15" customHeight="1">
      <c r="B79" s="204"/>
      <c r="C79" s="193" t="s">
        <v>53</v>
      </c>
      <c r="D79" s="213"/>
      <c r="E79" s="213"/>
      <c r="F79" s="214" t="s">
        <v>1518</v>
      </c>
      <c r="G79" s="215"/>
      <c r="H79" s="193" t="s">
        <v>1519</v>
      </c>
      <c r="I79" s="193" t="s">
        <v>1520</v>
      </c>
      <c r="J79" s="193">
        <v>20</v>
      </c>
      <c r="K79" s="205"/>
    </row>
    <row r="80" spans="2:11" customFormat="1" ht="15" customHeight="1">
      <c r="B80" s="204"/>
      <c r="C80" s="193" t="s">
        <v>1521</v>
      </c>
      <c r="D80" s="193"/>
      <c r="E80" s="193"/>
      <c r="F80" s="214" t="s">
        <v>1518</v>
      </c>
      <c r="G80" s="215"/>
      <c r="H80" s="193" t="s">
        <v>1522</v>
      </c>
      <c r="I80" s="193" t="s">
        <v>1520</v>
      </c>
      <c r="J80" s="193">
        <v>120</v>
      </c>
      <c r="K80" s="205"/>
    </row>
    <row r="81" spans="2:11" customFormat="1" ht="15" customHeight="1">
      <c r="B81" s="216"/>
      <c r="C81" s="193" t="s">
        <v>1523</v>
      </c>
      <c r="D81" s="193"/>
      <c r="E81" s="193"/>
      <c r="F81" s="214" t="s">
        <v>1524</v>
      </c>
      <c r="G81" s="215"/>
      <c r="H81" s="193" t="s">
        <v>1525</v>
      </c>
      <c r="I81" s="193" t="s">
        <v>1520</v>
      </c>
      <c r="J81" s="193">
        <v>50</v>
      </c>
      <c r="K81" s="205"/>
    </row>
    <row r="82" spans="2:11" customFormat="1" ht="15" customHeight="1">
      <c r="B82" s="216"/>
      <c r="C82" s="193" t="s">
        <v>1526</v>
      </c>
      <c r="D82" s="193"/>
      <c r="E82" s="193"/>
      <c r="F82" s="214" t="s">
        <v>1518</v>
      </c>
      <c r="G82" s="215"/>
      <c r="H82" s="193" t="s">
        <v>1527</v>
      </c>
      <c r="I82" s="193" t="s">
        <v>1528</v>
      </c>
      <c r="J82" s="193"/>
      <c r="K82" s="205"/>
    </row>
    <row r="83" spans="2:11" customFormat="1" ht="15" customHeight="1">
      <c r="B83" s="216"/>
      <c r="C83" s="193" t="s">
        <v>1529</v>
      </c>
      <c r="D83" s="193"/>
      <c r="E83" s="193"/>
      <c r="F83" s="214" t="s">
        <v>1524</v>
      </c>
      <c r="G83" s="193"/>
      <c r="H83" s="193" t="s">
        <v>1530</v>
      </c>
      <c r="I83" s="193" t="s">
        <v>1520</v>
      </c>
      <c r="J83" s="193">
        <v>15</v>
      </c>
      <c r="K83" s="205"/>
    </row>
    <row r="84" spans="2:11" customFormat="1" ht="15" customHeight="1">
      <c r="B84" s="216"/>
      <c r="C84" s="193" t="s">
        <v>1531</v>
      </c>
      <c r="D84" s="193"/>
      <c r="E84" s="193"/>
      <c r="F84" s="214" t="s">
        <v>1524</v>
      </c>
      <c r="G84" s="193"/>
      <c r="H84" s="193" t="s">
        <v>1532</v>
      </c>
      <c r="I84" s="193" t="s">
        <v>1520</v>
      </c>
      <c r="J84" s="193">
        <v>15</v>
      </c>
      <c r="K84" s="205"/>
    </row>
    <row r="85" spans="2:11" customFormat="1" ht="15" customHeight="1">
      <c r="B85" s="216"/>
      <c r="C85" s="193" t="s">
        <v>1533</v>
      </c>
      <c r="D85" s="193"/>
      <c r="E85" s="193"/>
      <c r="F85" s="214" t="s">
        <v>1524</v>
      </c>
      <c r="G85" s="193"/>
      <c r="H85" s="193" t="s">
        <v>1534</v>
      </c>
      <c r="I85" s="193" t="s">
        <v>1520</v>
      </c>
      <c r="J85" s="193">
        <v>20</v>
      </c>
      <c r="K85" s="205"/>
    </row>
    <row r="86" spans="2:11" customFormat="1" ht="15" customHeight="1">
      <c r="B86" s="216"/>
      <c r="C86" s="193" t="s">
        <v>1535</v>
      </c>
      <c r="D86" s="193"/>
      <c r="E86" s="193"/>
      <c r="F86" s="214" t="s">
        <v>1524</v>
      </c>
      <c r="G86" s="193"/>
      <c r="H86" s="193" t="s">
        <v>1536</v>
      </c>
      <c r="I86" s="193" t="s">
        <v>1520</v>
      </c>
      <c r="J86" s="193">
        <v>20</v>
      </c>
      <c r="K86" s="205"/>
    </row>
    <row r="87" spans="2:11" customFormat="1" ht="15" customHeight="1">
      <c r="B87" s="216"/>
      <c r="C87" s="193" t="s">
        <v>1537</v>
      </c>
      <c r="D87" s="193"/>
      <c r="E87" s="193"/>
      <c r="F87" s="214" t="s">
        <v>1524</v>
      </c>
      <c r="G87" s="215"/>
      <c r="H87" s="193" t="s">
        <v>1538</v>
      </c>
      <c r="I87" s="193" t="s">
        <v>1520</v>
      </c>
      <c r="J87" s="193">
        <v>50</v>
      </c>
      <c r="K87" s="205"/>
    </row>
    <row r="88" spans="2:11" customFormat="1" ht="15" customHeight="1">
      <c r="B88" s="216"/>
      <c r="C88" s="193" t="s">
        <v>1539</v>
      </c>
      <c r="D88" s="193"/>
      <c r="E88" s="193"/>
      <c r="F88" s="214" t="s">
        <v>1524</v>
      </c>
      <c r="G88" s="215"/>
      <c r="H88" s="193" t="s">
        <v>1540</v>
      </c>
      <c r="I88" s="193" t="s">
        <v>1520</v>
      </c>
      <c r="J88" s="193">
        <v>20</v>
      </c>
      <c r="K88" s="205"/>
    </row>
    <row r="89" spans="2:11" customFormat="1" ht="15" customHeight="1">
      <c r="B89" s="216"/>
      <c r="C89" s="193" t="s">
        <v>1541</v>
      </c>
      <c r="D89" s="193"/>
      <c r="E89" s="193"/>
      <c r="F89" s="214" t="s">
        <v>1524</v>
      </c>
      <c r="G89" s="215"/>
      <c r="H89" s="193" t="s">
        <v>1542</v>
      </c>
      <c r="I89" s="193" t="s">
        <v>1520</v>
      </c>
      <c r="J89" s="193">
        <v>20</v>
      </c>
      <c r="K89" s="205"/>
    </row>
    <row r="90" spans="2:11" customFormat="1" ht="15" customHeight="1">
      <c r="B90" s="216"/>
      <c r="C90" s="193" t="s">
        <v>1543</v>
      </c>
      <c r="D90" s="193"/>
      <c r="E90" s="193"/>
      <c r="F90" s="214" t="s">
        <v>1524</v>
      </c>
      <c r="G90" s="215"/>
      <c r="H90" s="193" t="s">
        <v>1544</v>
      </c>
      <c r="I90" s="193" t="s">
        <v>1520</v>
      </c>
      <c r="J90" s="193">
        <v>50</v>
      </c>
      <c r="K90" s="205"/>
    </row>
    <row r="91" spans="2:11" customFormat="1" ht="15" customHeight="1">
      <c r="B91" s="216"/>
      <c r="C91" s="193" t="s">
        <v>1545</v>
      </c>
      <c r="D91" s="193"/>
      <c r="E91" s="193"/>
      <c r="F91" s="214" t="s">
        <v>1524</v>
      </c>
      <c r="G91" s="215"/>
      <c r="H91" s="193" t="s">
        <v>1545</v>
      </c>
      <c r="I91" s="193" t="s">
        <v>1520</v>
      </c>
      <c r="J91" s="193">
        <v>50</v>
      </c>
      <c r="K91" s="205"/>
    </row>
    <row r="92" spans="2:11" customFormat="1" ht="15" customHeight="1">
      <c r="B92" s="216"/>
      <c r="C92" s="193" t="s">
        <v>1546</v>
      </c>
      <c r="D92" s="193"/>
      <c r="E92" s="193"/>
      <c r="F92" s="214" t="s">
        <v>1524</v>
      </c>
      <c r="G92" s="215"/>
      <c r="H92" s="193" t="s">
        <v>1547</v>
      </c>
      <c r="I92" s="193" t="s">
        <v>1520</v>
      </c>
      <c r="J92" s="193">
        <v>255</v>
      </c>
      <c r="K92" s="205"/>
    </row>
    <row r="93" spans="2:11" customFormat="1" ht="15" customHeight="1">
      <c r="B93" s="216"/>
      <c r="C93" s="193" t="s">
        <v>1548</v>
      </c>
      <c r="D93" s="193"/>
      <c r="E93" s="193"/>
      <c r="F93" s="214" t="s">
        <v>1518</v>
      </c>
      <c r="G93" s="215"/>
      <c r="H93" s="193" t="s">
        <v>1549</v>
      </c>
      <c r="I93" s="193" t="s">
        <v>1550</v>
      </c>
      <c r="J93" s="193"/>
      <c r="K93" s="205"/>
    </row>
    <row r="94" spans="2:11" customFormat="1" ht="15" customHeight="1">
      <c r="B94" s="216"/>
      <c r="C94" s="193" t="s">
        <v>1551</v>
      </c>
      <c r="D94" s="193"/>
      <c r="E94" s="193"/>
      <c r="F94" s="214" t="s">
        <v>1518</v>
      </c>
      <c r="G94" s="215"/>
      <c r="H94" s="193" t="s">
        <v>1552</v>
      </c>
      <c r="I94" s="193" t="s">
        <v>1553</v>
      </c>
      <c r="J94" s="193"/>
      <c r="K94" s="205"/>
    </row>
    <row r="95" spans="2:11" customFormat="1" ht="15" customHeight="1">
      <c r="B95" s="216"/>
      <c r="C95" s="193" t="s">
        <v>1554</v>
      </c>
      <c r="D95" s="193"/>
      <c r="E95" s="193"/>
      <c r="F95" s="214" t="s">
        <v>1518</v>
      </c>
      <c r="G95" s="215"/>
      <c r="H95" s="193" t="s">
        <v>1554</v>
      </c>
      <c r="I95" s="193" t="s">
        <v>1553</v>
      </c>
      <c r="J95" s="193"/>
      <c r="K95" s="205"/>
    </row>
    <row r="96" spans="2:11" customFormat="1" ht="15" customHeight="1">
      <c r="B96" s="216"/>
      <c r="C96" s="193" t="s">
        <v>38</v>
      </c>
      <c r="D96" s="193"/>
      <c r="E96" s="193"/>
      <c r="F96" s="214" t="s">
        <v>1518</v>
      </c>
      <c r="G96" s="215"/>
      <c r="H96" s="193" t="s">
        <v>1555</v>
      </c>
      <c r="I96" s="193" t="s">
        <v>1553</v>
      </c>
      <c r="J96" s="193"/>
      <c r="K96" s="205"/>
    </row>
    <row r="97" spans="2:11" customFormat="1" ht="15" customHeight="1">
      <c r="B97" s="216"/>
      <c r="C97" s="193" t="s">
        <v>48</v>
      </c>
      <c r="D97" s="193"/>
      <c r="E97" s="193"/>
      <c r="F97" s="214" t="s">
        <v>1518</v>
      </c>
      <c r="G97" s="215"/>
      <c r="H97" s="193" t="s">
        <v>1556</v>
      </c>
      <c r="I97" s="193" t="s">
        <v>1553</v>
      </c>
      <c r="J97" s="193"/>
      <c r="K97" s="205"/>
    </row>
    <row r="98" spans="2:11" customFormat="1" ht="15" customHeight="1">
      <c r="B98" s="217"/>
      <c r="C98" s="218"/>
      <c r="D98" s="218"/>
      <c r="E98" s="218"/>
      <c r="F98" s="218"/>
      <c r="G98" s="218"/>
      <c r="H98" s="218"/>
      <c r="I98" s="218"/>
      <c r="J98" s="218"/>
      <c r="K98" s="219"/>
    </row>
    <row r="99" spans="2:11" customFormat="1" ht="18.75" customHeight="1">
      <c r="B99" s="220"/>
      <c r="C99" s="221"/>
      <c r="D99" s="221"/>
      <c r="E99" s="221"/>
      <c r="F99" s="221"/>
      <c r="G99" s="221"/>
      <c r="H99" s="221"/>
      <c r="I99" s="221"/>
      <c r="J99" s="221"/>
      <c r="K99" s="220"/>
    </row>
    <row r="100" spans="2:11" customFormat="1" ht="18.75" customHeight="1">
      <c r="B100" s="200"/>
      <c r="C100" s="200"/>
      <c r="D100" s="200"/>
      <c r="E100" s="200"/>
      <c r="F100" s="200"/>
      <c r="G100" s="200"/>
      <c r="H100" s="200"/>
      <c r="I100" s="200"/>
      <c r="J100" s="200"/>
      <c r="K100" s="200"/>
    </row>
    <row r="101" spans="2:11" customFormat="1" ht="7.5" customHeight="1">
      <c r="B101" s="201"/>
      <c r="C101" s="202"/>
      <c r="D101" s="202"/>
      <c r="E101" s="202"/>
      <c r="F101" s="202"/>
      <c r="G101" s="202"/>
      <c r="H101" s="202"/>
      <c r="I101" s="202"/>
      <c r="J101" s="202"/>
      <c r="K101" s="203"/>
    </row>
    <row r="102" spans="2:11" customFormat="1" ht="45" customHeight="1">
      <c r="B102" s="204"/>
      <c r="C102" s="311" t="s">
        <v>1557</v>
      </c>
      <c r="D102" s="311"/>
      <c r="E102" s="311"/>
      <c r="F102" s="311"/>
      <c r="G102" s="311"/>
      <c r="H102" s="311"/>
      <c r="I102" s="311"/>
      <c r="J102" s="311"/>
      <c r="K102" s="205"/>
    </row>
    <row r="103" spans="2:11" customFormat="1" ht="17.25" customHeight="1">
      <c r="B103" s="204"/>
      <c r="C103" s="206" t="s">
        <v>1512</v>
      </c>
      <c r="D103" s="206"/>
      <c r="E103" s="206"/>
      <c r="F103" s="206" t="s">
        <v>1513</v>
      </c>
      <c r="G103" s="207"/>
      <c r="H103" s="206" t="s">
        <v>54</v>
      </c>
      <c r="I103" s="206" t="s">
        <v>57</v>
      </c>
      <c r="J103" s="206" t="s">
        <v>1514</v>
      </c>
      <c r="K103" s="205"/>
    </row>
    <row r="104" spans="2:11" customFormat="1" ht="17.25" customHeight="1">
      <c r="B104" s="204"/>
      <c r="C104" s="208" t="s">
        <v>1515</v>
      </c>
      <c r="D104" s="208"/>
      <c r="E104" s="208"/>
      <c r="F104" s="209" t="s">
        <v>1516</v>
      </c>
      <c r="G104" s="210"/>
      <c r="H104" s="208"/>
      <c r="I104" s="208"/>
      <c r="J104" s="208" t="s">
        <v>1517</v>
      </c>
      <c r="K104" s="205"/>
    </row>
    <row r="105" spans="2:11" customFormat="1" ht="5.25" customHeight="1">
      <c r="B105" s="204"/>
      <c r="C105" s="206"/>
      <c r="D105" s="206"/>
      <c r="E105" s="206"/>
      <c r="F105" s="206"/>
      <c r="G105" s="222"/>
      <c r="H105" s="206"/>
      <c r="I105" s="206"/>
      <c r="J105" s="206"/>
      <c r="K105" s="205"/>
    </row>
    <row r="106" spans="2:11" customFormat="1" ht="15" customHeight="1">
      <c r="B106" s="204"/>
      <c r="C106" s="193" t="s">
        <v>53</v>
      </c>
      <c r="D106" s="213"/>
      <c r="E106" s="213"/>
      <c r="F106" s="214" t="s">
        <v>1518</v>
      </c>
      <c r="G106" s="193"/>
      <c r="H106" s="193" t="s">
        <v>1558</v>
      </c>
      <c r="I106" s="193" t="s">
        <v>1520</v>
      </c>
      <c r="J106" s="193">
        <v>20</v>
      </c>
      <c r="K106" s="205"/>
    </row>
    <row r="107" spans="2:11" customFormat="1" ht="15" customHeight="1">
      <c r="B107" s="204"/>
      <c r="C107" s="193" t="s">
        <v>1521</v>
      </c>
      <c r="D107" s="193"/>
      <c r="E107" s="193"/>
      <c r="F107" s="214" t="s">
        <v>1518</v>
      </c>
      <c r="G107" s="193"/>
      <c r="H107" s="193" t="s">
        <v>1558</v>
      </c>
      <c r="I107" s="193" t="s">
        <v>1520</v>
      </c>
      <c r="J107" s="193">
        <v>120</v>
      </c>
      <c r="K107" s="205"/>
    </row>
    <row r="108" spans="2:11" customFormat="1" ht="15" customHeight="1">
      <c r="B108" s="216"/>
      <c r="C108" s="193" t="s">
        <v>1523</v>
      </c>
      <c r="D108" s="193"/>
      <c r="E108" s="193"/>
      <c r="F108" s="214" t="s">
        <v>1524</v>
      </c>
      <c r="G108" s="193"/>
      <c r="H108" s="193" t="s">
        <v>1558</v>
      </c>
      <c r="I108" s="193" t="s">
        <v>1520</v>
      </c>
      <c r="J108" s="193">
        <v>50</v>
      </c>
      <c r="K108" s="205"/>
    </row>
    <row r="109" spans="2:11" customFormat="1" ht="15" customHeight="1">
      <c r="B109" s="216"/>
      <c r="C109" s="193" t="s">
        <v>1526</v>
      </c>
      <c r="D109" s="193"/>
      <c r="E109" s="193"/>
      <c r="F109" s="214" t="s">
        <v>1518</v>
      </c>
      <c r="G109" s="193"/>
      <c r="H109" s="193" t="s">
        <v>1558</v>
      </c>
      <c r="I109" s="193" t="s">
        <v>1528</v>
      </c>
      <c r="J109" s="193"/>
      <c r="K109" s="205"/>
    </row>
    <row r="110" spans="2:11" customFormat="1" ht="15" customHeight="1">
      <c r="B110" s="216"/>
      <c r="C110" s="193" t="s">
        <v>1537</v>
      </c>
      <c r="D110" s="193"/>
      <c r="E110" s="193"/>
      <c r="F110" s="214" t="s">
        <v>1524</v>
      </c>
      <c r="G110" s="193"/>
      <c r="H110" s="193" t="s">
        <v>1558</v>
      </c>
      <c r="I110" s="193" t="s">
        <v>1520</v>
      </c>
      <c r="J110" s="193">
        <v>50</v>
      </c>
      <c r="K110" s="205"/>
    </row>
    <row r="111" spans="2:11" customFormat="1" ht="15" customHeight="1">
      <c r="B111" s="216"/>
      <c r="C111" s="193" t="s">
        <v>1545</v>
      </c>
      <c r="D111" s="193"/>
      <c r="E111" s="193"/>
      <c r="F111" s="214" t="s">
        <v>1524</v>
      </c>
      <c r="G111" s="193"/>
      <c r="H111" s="193" t="s">
        <v>1558</v>
      </c>
      <c r="I111" s="193" t="s">
        <v>1520</v>
      </c>
      <c r="J111" s="193">
        <v>50</v>
      </c>
      <c r="K111" s="205"/>
    </row>
    <row r="112" spans="2:11" customFormat="1" ht="15" customHeight="1">
      <c r="B112" s="216"/>
      <c r="C112" s="193" t="s">
        <v>1543</v>
      </c>
      <c r="D112" s="193"/>
      <c r="E112" s="193"/>
      <c r="F112" s="214" t="s">
        <v>1524</v>
      </c>
      <c r="G112" s="193"/>
      <c r="H112" s="193" t="s">
        <v>1558</v>
      </c>
      <c r="I112" s="193" t="s">
        <v>1520</v>
      </c>
      <c r="J112" s="193">
        <v>50</v>
      </c>
      <c r="K112" s="205"/>
    </row>
    <row r="113" spans="2:11" customFormat="1" ht="15" customHeight="1">
      <c r="B113" s="216"/>
      <c r="C113" s="193" t="s">
        <v>53</v>
      </c>
      <c r="D113" s="193"/>
      <c r="E113" s="193"/>
      <c r="F113" s="214" t="s">
        <v>1518</v>
      </c>
      <c r="G113" s="193"/>
      <c r="H113" s="193" t="s">
        <v>1559</v>
      </c>
      <c r="I113" s="193" t="s">
        <v>1520</v>
      </c>
      <c r="J113" s="193">
        <v>20</v>
      </c>
      <c r="K113" s="205"/>
    </row>
    <row r="114" spans="2:11" customFormat="1" ht="15" customHeight="1">
      <c r="B114" s="216"/>
      <c r="C114" s="193" t="s">
        <v>1560</v>
      </c>
      <c r="D114" s="193"/>
      <c r="E114" s="193"/>
      <c r="F114" s="214" t="s">
        <v>1518</v>
      </c>
      <c r="G114" s="193"/>
      <c r="H114" s="193" t="s">
        <v>1561</v>
      </c>
      <c r="I114" s="193" t="s">
        <v>1520</v>
      </c>
      <c r="J114" s="193">
        <v>120</v>
      </c>
      <c r="K114" s="205"/>
    </row>
    <row r="115" spans="2:11" customFormat="1" ht="15" customHeight="1">
      <c r="B115" s="216"/>
      <c r="C115" s="193" t="s">
        <v>38</v>
      </c>
      <c r="D115" s="193"/>
      <c r="E115" s="193"/>
      <c r="F115" s="214" t="s">
        <v>1518</v>
      </c>
      <c r="G115" s="193"/>
      <c r="H115" s="193" t="s">
        <v>1562</v>
      </c>
      <c r="I115" s="193" t="s">
        <v>1553</v>
      </c>
      <c r="J115" s="193"/>
      <c r="K115" s="205"/>
    </row>
    <row r="116" spans="2:11" customFormat="1" ht="15" customHeight="1">
      <c r="B116" s="216"/>
      <c r="C116" s="193" t="s">
        <v>48</v>
      </c>
      <c r="D116" s="193"/>
      <c r="E116" s="193"/>
      <c r="F116" s="214" t="s">
        <v>1518</v>
      </c>
      <c r="G116" s="193"/>
      <c r="H116" s="193" t="s">
        <v>1563</v>
      </c>
      <c r="I116" s="193" t="s">
        <v>1553</v>
      </c>
      <c r="J116" s="193"/>
      <c r="K116" s="205"/>
    </row>
    <row r="117" spans="2:11" customFormat="1" ht="15" customHeight="1">
      <c r="B117" s="216"/>
      <c r="C117" s="193" t="s">
        <v>57</v>
      </c>
      <c r="D117" s="193"/>
      <c r="E117" s="193"/>
      <c r="F117" s="214" t="s">
        <v>1518</v>
      </c>
      <c r="G117" s="193"/>
      <c r="H117" s="193" t="s">
        <v>1564</v>
      </c>
      <c r="I117" s="193" t="s">
        <v>1565</v>
      </c>
      <c r="J117" s="193"/>
      <c r="K117" s="205"/>
    </row>
    <row r="118" spans="2:11" customFormat="1" ht="15" customHeight="1">
      <c r="B118" s="217"/>
      <c r="C118" s="223"/>
      <c r="D118" s="223"/>
      <c r="E118" s="223"/>
      <c r="F118" s="223"/>
      <c r="G118" s="223"/>
      <c r="H118" s="223"/>
      <c r="I118" s="223"/>
      <c r="J118" s="223"/>
      <c r="K118" s="219"/>
    </row>
    <row r="119" spans="2:11" customFormat="1" ht="18.75" customHeight="1">
      <c r="B119" s="224"/>
      <c r="C119" s="225"/>
      <c r="D119" s="225"/>
      <c r="E119" s="225"/>
      <c r="F119" s="226"/>
      <c r="G119" s="225"/>
      <c r="H119" s="225"/>
      <c r="I119" s="225"/>
      <c r="J119" s="225"/>
      <c r="K119" s="224"/>
    </row>
    <row r="120" spans="2:11" customFormat="1" ht="18.75" customHeight="1">
      <c r="B120" s="200"/>
      <c r="C120" s="200"/>
      <c r="D120" s="200"/>
      <c r="E120" s="200"/>
      <c r="F120" s="200"/>
      <c r="G120" s="200"/>
      <c r="H120" s="200"/>
      <c r="I120" s="200"/>
      <c r="J120" s="200"/>
      <c r="K120" s="200"/>
    </row>
    <row r="121" spans="2:11" customFormat="1" ht="7.5" customHeight="1">
      <c r="B121" s="227"/>
      <c r="C121" s="228"/>
      <c r="D121" s="228"/>
      <c r="E121" s="228"/>
      <c r="F121" s="228"/>
      <c r="G121" s="228"/>
      <c r="H121" s="228"/>
      <c r="I121" s="228"/>
      <c r="J121" s="228"/>
      <c r="K121" s="229"/>
    </row>
    <row r="122" spans="2:11" customFormat="1" ht="45" customHeight="1">
      <c r="B122" s="230"/>
      <c r="C122" s="309" t="s">
        <v>1566</v>
      </c>
      <c r="D122" s="309"/>
      <c r="E122" s="309"/>
      <c r="F122" s="309"/>
      <c r="G122" s="309"/>
      <c r="H122" s="309"/>
      <c r="I122" s="309"/>
      <c r="J122" s="309"/>
      <c r="K122" s="231"/>
    </row>
    <row r="123" spans="2:11" customFormat="1" ht="17.25" customHeight="1">
      <c r="B123" s="232"/>
      <c r="C123" s="206" t="s">
        <v>1512</v>
      </c>
      <c r="D123" s="206"/>
      <c r="E123" s="206"/>
      <c r="F123" s="206" t="s">
        <v>1513</v>
      </c>
      <c r="G123" s="207"/>
      <c r="H123" s="206" t="s">
        <v>54</v>
      </c>
      <c r="I123" s="206" t="s">
        <v>57</v>
      </c>
      <c r="J123" s="206" t="s">
        <v>1514</v>
      </c>
      <c r="K123" s="233"/>
    </row>
    <row r="124" spans="2:11" customFormat="1" ht="17.25" customHeight="1">
      <c r="B124" s="232"/>
      <c r="C124" s="208" t="s">
        <v>1515</v>
      </c>
      <c r="D124" s="208"/>
      <c r="E124" s="208"/>
      <c r="F124" s="209" t="s">
        <v>1516</v>
      </c>
      <c r="G124" s="210"/>
      <c r="H124" s="208"/>
      <c r="I124" s="208"/>
      <c r="J124" s="208" t="s">
        <v>1517</v>
      </c>
      <c r="K124" s="233"/>
    </row>
    <row r="125" spans="2:11" customFormat="1" ht="5.25" customHeight="1">
      <c r="B125" s="234"/>
      <c r="C125" s="211"/>
      <c r="D125" s="211"/>
      <c r="E125" s="211"/>
      <c r="F125" s="211"/>
      <c r="G125" s="235"/>
      <c r="H125" s="211"/>
      <c r="I125" s="211"/>
      <c r="J125" s="211"/>
      <c r="K125" s="236"/>
    </row>
    <row r="126" spans="2:11" customFormat="1" ht="15" customHeight="1">
      <c r="B126" s="234"/>
      <c r="C126" s="193" t="s">
        <v>1521</v>
      </c>
      <c r="D126" s="213"/>
      <c r="E126" s="213"/>
      <c r="F126" s="214" t="s">
        <v>1518</v>
      </c>
      <c r="G126" s="193"/>
      <c r="H126" s="193" t="s">
        <v>1558</v>
      </c>
      <c r="I126" s="193" t="s">
        <v>1520</v>
      </c>
      <c r="J126" s="193">
        <v>120</v>
      </c>
      <c r="K126" s="237"/>
    </row>
    <row r="127" spans="2:11" customFormat="1" ht="15" customHeight="1">
      <c r="B127" s="234"/>
      <c r="C127" s="193" t="s">
        <v>1567</v>
      </c>
      <c r="D127" s="193"/>
      <c r="E127" s="193"/>
      <c r="F127" s="214" t="s">
        <v>1518</v>
      </c>
      <c r="G127" s="193"/>
      <c r="H127" s="193" t="s">
        <v>1568</v>
      </c>
      <c r="I127" s="193" t="s">
        <v>1520</v>
      </c>
      <c r="J127" s="193" t="s">
        <v>1569</v>
      </c>
      <c r="K127" s="237"/>
    </row>
    <row r="128" spans="2:11" customFormat="1" ht="15" customHeight="1">
      <c r="B128" s="234"/>
      <c r="C128" s="193" t="s">
        <v>1466</v>
      </c>
      <c r="D128" s="193"/>
      <c r="E128" s="193"/>
      <c r="F128" s="214" t="s">
        <v>1518</v>
      </c>
      <c r="G128" s="193"/>
      <c r="H128" s="193" t="s">
        <v>1570</v>
      </c>
      <c r="I128" s="193" t="s">
        <v>1520</v>
      </c>
      <c r="J128" s="193" t="s">
        <v>1569</v>
      </c>
      <c r="K128" s="237"/>
    </row>
    <row r="129" spans="2:11" customFormat="1" ht="15" customHeight="1">
      <c r="B129" s="234"/>
      <c r="C129" s="193" t="s">
        <v>1529</v>
      </c>
      <c r="D129" s="193"/>
      <c r="E129" s="193"/>
      <c r="F129" s="214" t="s">
        <v>1524</v>
      </c>
      <c r="G129" s="193"/>
      <c r="H129" s="193" t="s">
        <v>1530</v>
      </c>
      <c r="I129" s="193" t="s">
        <v>1520</v>
      </c>
      <c r="J129" s="193">
        <v>15</v>
      </c>
      <c r="K129" s="237"/>
    </row>
    <row r="130" spans="2:11" customFormat="1" ht="15" customHeight="1">
      <c r="B130" s="234"/>
      <c r="C130" s="193" t="s">
        <v>1531</v>
      </c>
      <c r="D130" s="193"/>
      <c r="E130" s="193"/>
      <c r="F130" s="214" t="s">
        <v>1524</v>
      </c>
      <c r="G130" s="193"/>
      <c r="H130" s="193" t="s">
        <v>1532</v>
      </c>
      <c r="I130" s="193" t="s">
        <v>1520</v>
      </c>
      <c r="J130" s="193">
        <v>15</v>
      </c>
      <c r="K130" s="237"/>
    </row>
    <row r="131" spans="2:11" customFormat="1" ht="15" customHeight="1">
      <c r="B131" s="234"/>
      <c r="C131" s="193" t="s">
        <v>1533</v>
      </c>
      <c r="D131" s="193"/>
      <c r="E131" s="193"/>
      <c r="F131" s="214" t="s">
        <v>1524</v>
      </c>
      <c r="G131" s="193"/>
      <c r="H131" s="193" t="s">
        <v>1534</v>
      </c>
      <c r="I131" s="193" t="s">
        <v>1520</v>
      </c>
      <c r="J131" s="193">
        <v>20</v>
      </c>
      <c r="K131" s="237"/>
    </row>
    <row r="132" spans="2:11" customFormat="1" ht="15" customHeight="1">
      <c r="B132" s="234"/>
      <c r="C132" s="193" t="s">
        <v>1535</v>
      </c>
      <c r="D132" s="193"/>
      <c r="E132" s="193"/>
      <c r="F132" s="214" t="s">
        <v>1524</v>
      </c>
      <c r="G132" s="193"/>
      <c r="H132" s="193" t="s">
        <v>1536</v>
      </c>
      <c r="I132" s="193" t="s">
        <v>1520</v>
      </c>
      <c r="J132" s="193">
        <v>20</v>
      </c>
      <c r="K132" s="237"/>
    </row>
    <row r="133" spans="2:11" customFormat="1" ht="15" customHeight="1">
      <c r="B133" s="234"/>
      <c r="C133" s="193" t="s">
        <v>1523</v>
      </c>
      <c r="D133" s="193"/>
      <c r="E133" s="193"/>
      <c r="F133" s="214" t="s">
        <v>1524</v>
      </c>
      <c r="G133" s="193"/>
      <c r="H133" s="193" t="s">
        <v>1558</v>
      </c>
      <c r="I133" s="193" t="s">
        <v>1520</v>
      </c>
      <c r="J133" s="193">
        <v>50</v>
      </c>
      <c r="K133" s="237"/>
    </row>
    <row r="134" spans="2:11" customFormat="1" ht="15" customHeight="1">
      <c r="B134" s="234"/>
      <c r="C134" s="193" t="s">
        <v>1537</v>
      </c>
      <c r="D134" s="193"/>
      <c r="E134" s="193"/>
      <c r="F134" s="214" t="s">
        <v>1524</v>
      </c>
      <c r="G134" s="193"/>
      <c r="H134" s="193" t="s">
        <v>1558</v>
      </c>
      <c r="I134" s="193" t="s">
        <v>1520</v>
      </c>
      <c r="J134" s="193">
        <v>50</v>
      </c>
      <c r="K134" s="237"/>
    </row>
    <row r="135" spans="2:11" customFormat="1" ht="15" customHeight="1">
      <c r="B135" s="234"/>
      <c r="C135" s="193" t="s">
        <v>1543</v>
      </c>
      <c r="D135" s="193"/>
      <c r="E135" s="193"/>
      <c r="F135" s="214" t="s">
        <v>1524</v>
      </c>
      <c r="G135" s="193"/>
      <c r="H135" s="193" t="s">
        <v>1558</v>
      </c>
      <c r="I135" s="193" t="s">
        <v>1520</v>
      </c>
      <c r="J135" s="193">
        <v>50</v>
      </c>
      <c r="K135" s="237"/>
    </row>
    <row r="136" spans="2:11" customFormat="1" ht="15" customHeight="1">
      <c r="B136" s="234"/>
      <c r="C136" s="193" t="s">
        <v>1545</v>
      </c>
      <c r="D136" s="193"/>
      <c r="E136" s="193"/>
      <c r="F136" s="214" t="s">
        <v>1524</v>
      </c>
      <c r="G136" s="193"/>
      <c r="H136" s="193" t="s">
        <v>1558</v>
      </c>
      <c r="I136" s="193" t="s">
        <v>1520</v>
      </c>
      <c r="J136" s="193">
        <v>50</v>
      </c>
      <c r="K136" s="237"/>
    </row>
    <row r="137" spans="2:11" customFormat="1" ht="15" customHeight="1">
      <c r="B137" s="234"/>
      <c r="C137" s="193" t="s">
        <v>1546</v>
      </c>
      <c r="D137" s="193"/>
      <c r="E137" s="193"/>
      <c r="F137" s="214" t="s">
        <v>1524</v>
      </c>
      <c r="G137" s="193"/>
      <c r="H137" s="193" t="s">
        <v>1571</v>
      </c>
      <c r="I137" s="193" t="s">
        <v>1520</v>
      </c>
      <c r="J137" s="193">
        <v>255</v>
      </c>
      <c r="K137" s="237"/>
    </row>
    <row r="138" spans="2:11" customFormat="1" ht="15" customHeight="1">
      <c r="B138" s="234"/>
      <c r="C138" s="193" t="s">
        <v>1548</v>
      </c>
      <c r="D138" s="193"/>
      <c r="E138" s="193"/>
      <c r="F138" s="214" t="s">
        <v>1518</v>
      </c>
      <c r="G138" s="193"/>
      <c r="H138" s="193" t="s">
        <v>1572</v>
      </c>
      <c r="I138" s="193" t="s">
        <v>1550</v>
      </c>
      <c r="J138" s="193"/>
      <c r="K138" s="237"/>
    </row>
    <row r="139" spans="2:11" customFormat="1" ht="15" customHeight="1">
      <c r="B139" s="234"/>
      <c r="C139" s="193" t="s">
        <v>1551</v>
      </c>
      <c r="D139" s="193"/>
      <c r="E139" s="193"/>
      <c r="F139" s="214" t="s">
        <v>1518</v>
      </c>
      <c r="G139" s="193"/>
      <c r="H139" s="193" t="s">
        <v>1573</v>
      </c>
      <c r="I139" s="193" t="s">
        <v>1553</v>
      </c>
      <c r="J139" s="193"/>
      <c r="K139" s="237"/>
    </row>
    <row r="140" spans="2:11" customFormat="1" ht="15" customHeight="1">
      <c r="B140" s="234"/>
      <c r="C140" s="193" t="s">
        <v>1554</v>
      </c>
      <c r="D140" s="193"/>
      <c r="E140" s="193"/>
      <c r="F140" s="214" t="s">
        <v>1518</v>
      </c>
      <c r="G140" s="193"/>
      <c r="H140" s="193" t="s">
        <v>1554</v>
      </c>
      <c r="I140" s="193" t="s">
        <v>1553</v>
      </c>
      <c r="J140" s="193"/>
      <c r="K140" s="237"/>
    </row>
    <row r="141" spans="2:11" customFormat="1" ht="15" customHeight="1">
      <c r="B141" s="234"/>
      <c r="C141" s="193" t="s">
        <v>38</v>
      </c>
      <c r="D141" s="193"/>
      <c r="E141" s="193"/>
      <c r="F141" s="214" t="s">
        <v>1518</v>
      </c>
      <c r="G141" s="193"/>
      <c r="H141" s="193" t="s">
        <v>1574</v>
      </c>
      <c r="I141" s="193" t="s">
        <v>1553</v>
      </c>
      <c r="J141" s="193"/>
      <c r="K141" s="237"/>
    </row>
    <row r="142" spans="2:11" customFormat="1" ht="15" customHeight="1">
      <c r="B142" s="234"/>
      <c r="C142" s="193" t="s">
        <v>1575</v>
      </c>
      <c r="D142" s="193"/>
      <c r="E142" s="193"/>
      <c r="F142" s="214" t="s">
        <v>1518</v>
      </c>
      <c r="G142" s="193"/>
      <c r="H142" s="193" t="s">
        <v>1576</v>
      </c>
      <c r="I142" s="193" t="s">
        <v>1553</v>
      </c>
      <c r="J142" s="193"/>
      <c r="K142" s="237"/>
    </row>
    <row r="143" spans="2:11" customFormat="1" ht="15" customHeight="1">
      <c r="B143" s="238"/>
      <c r="C143" s="239"/>
      <c r="D143" s="239"/>
      <c r="E143" s="239"/>
      <c r="F143" s="239"/>
      <c r="G143" s="239"/>
      <c r="H143" s="239"/>
      <c r="I143" s="239"/>
      <c r="J143" s="239"/>
      <c r="K143" s="240"/>
    </row>
    <row r="144" spans="2:11" customFormat="1" ht="18.75" customHeight="1">
      <c r="B144" s="225"/>
      <c r="C144" s="225"/>
      <c r="D144" s="225"/>
      <c r="E144" s="225"/>
      <c r="F144" s="226"/>
      <c r="G144" s="225"/>
      <c r="H144" s="225"/>
      <c r="I144" s="225"/>
      <c r="J144" s="225"/>
      <c r="K144" s="225"/>
    </row>
    <row r="145" spans="2:11" customFormat="1" ht="18.75" customHeight="1">
      <c r="B145" s="200"/>
      <c r="C145" s="200"/>
      <c r="D145" s="200"/>
      <c r="E145" s="200"/>
      <c r="F145" s="200"/>
      <c r="G145" s="200"/>
      <c r="H145" s="200"/>
      <c r="I145" s="200"/>
      <c r="J145" s="200"/>
      <c r="K145" s="200"/>
    </row>
    <row r="146" spans="2:11" customFormat="1" ht="7.5" customHeight="1">
      <c r="B146" s="201"/>
      <c r="C146" s="202"/>
      <c r="D146" s="202"/>
      <c r="E146" s="202"/>
      <c r="F146" s="202"/>
      <c r="G146" s="202"/>
      <c r="H146" s="202"/>
      <c r="I146" s="202"/>
      <c r="J146" s="202"/>
      <c r="K146" s="203"/>
    </row>
    <row r="147" spans="2:11" customFormat="1" ht="45" customHeight="1">
      <c r="B147" s="204"/>
      <c r="C147" s="311" t="s">
        <v>1577</v>
      </c>
      <c r="D147" s="311"/>
      <c r="E147" s="311"/>
      <c r="F147" s="311"/>
      <c r="G147" s="311"/>
      <c r="H147" s="311"/>
      <c r="I147" s="311"/>
      <c r="J147" s="311"/>
      <c r="K147" s="205"/>
    </row>
    <row r="148" spans="2:11" customFormat="1" ht="17.25" customHeight="1">
      <c r="B148" s="204"/>
      <c r="C148" s="206" t="s">
        <v>1512</v>
      </c>
      <c r="D148" s="206"/>
      <c r="E148" s="206"/>
      <c r="F148" s="206" t="s">
        <v>1513</v>
      </c>
      <c r="G148" s="207"/>
      <c r="H148" s="206" t="s">
        <v>54</v>
      </c>
      <c r="I148" s="206" t="s">
        <v>57</v>
      </c>
      <c r="J148" s="206" t="s">
        <v>1514</v>
      </c>
      <c r="K148" s="205"/>
    </row>
    <row r="149" spans="2:11" customFormat="1" ht="17.25" customHeight="1">
      <c r="B149" s="204"/>
      <c r="C149" s="208" t="s">
        <v>1515</v>
      </c>
      <c r="D149" s="208"/>
      <c r="E149" s="208"/>
      <c r="F149" s="209" t="s">
        <v>1516</v>
      </c>
      <c r="G149" s="210"/>
      <c r="H149" s="208"/>
      <c r="I149" s="208"/>
      <c r="J149" s="208" t="s">
        <v>1517</v>
      </c>
      <c r="K149" s="205"/>
    </row>
    <row r="150" spans="2:11" customFormat="1" ht="5.25" customHeight="1">
      <c r="B150" s="216"/>
      <c r="C150" s="211"/>
      <c r="D150" s="211"/>
      <c r="E150" s="211"/>
      <c r="F150" s="211"/>
      <c r="G150" s="212"/>
      <c r="H150" s="211"/>
      <c r="I150" s="211"/>
      <c r="J150" s="211"/>
      <c r="K150" s="237"/>
    </row>
    <row r="151" spans="2:11" customFormat="1" ht="15" customHeight="1">
      <c r="B151" s="216"/>
      <c r="C151" s="241" t="s">
        <v>1521</v>
      </c>
      <c r="D151" s="193"/>
      <c r="E151" s="193"/>
      <c r="F151" s="242" t="s">
        <v>1518</v>
      </c>
      <c r="G151" s="193"/>
      <c r="H151" s="241" t="s">
        <v>1558</v>
      </c>
      <c r="I151" s="241" t="s">
        <v>1520</v>
      </c>
      <c r="J151" s="241">
        <v>120</v>
      </c>
      <c r="K151" s="237"/>
    </row>
    <row r="152" spans="2:11" customFormat="1" ht="15" customHeight="1">
      <c r="B152" s="216"/>
      <c r="C152" s="241" t="s">
        <v>1567</v>
      </c>
      <c r="D152" s="193"/>
      <c r="E152" s="193"/>
      <c r="F152" s="242" t="s">
        <v>1518</v>
      </c>
      <c r="G152" s="193"/>
      <c r="H152" s="241" t="s">
        <v>1578</v>
      </c>
      <c r="I152" s="241" t="s">
        <v>1520</v>
      </c>
      <c r="J152" s="241" t="s">
        <v>1569</v>
      </c>
      <c r="K152" s="237"/>
    </row>
    <row r="153" spans="2:11" customFormat="1" ht="15" customHeight="1">
      <c r="B153" s="216"/>
      <c r="C153" s="241" t="s">
        <v>1466</v>
      </c>
      <c r="D153" s="193"/>
      <c r="E153" s="193"/>
      <c r="F153" s="242" t="s">
        <v>1518</v>
      </c>
      <c r="G153" s="193"/>
      <c r="H153" s="241" t="s">
        <v>1579</v>
      </c>
      <c r="I153" s="241" t="s">
        <v>1520</v>
      </c>
      <c r="J153" s="241" t="s">
        <v>1569</v>
      </c>
      <c r="K153" s="237"/>
    </row>
    <row r="154" spans="2:11" customFormat="1" ht="15" customHeight="1">
      <c r="B154" s="216"/>
      <c r="C154" s="241" t="s">
        <v>1523</v>
      </c>
      <c r="D154" s="193"/>
      <c r="E154" s="193"/>
      <c r="F154" s="242" t="s">
        <v>1524</v>
      </c>
      <c r="G154" s="193"/>
      <c r="H154" s="241" t="s">
        <v>1558</v>
      </c>
      <c r="I154" s="241" t="s">
        <v>1520</v>
      </c>
      <c r="J154" s="241">
        <v>50</v>
      </c>
      <c r="K154" s="237"/>
    </row>
    <row r="155" spans="2:11" customFormat="1" ht="15" customHeight="1">
      <c r="B155" s="216"/>
      <c r="C155" s="241" t="s">
        <v>1526</v>
      </c>
      <c r="D155" s="193"/>
      <c r="E155" s="193"/>
      <c r="F155" s="242" t="s">
        <v>1518</v>
      </c>
      <c r="G155" s="193"/>
      <c r="H155" s="241" t="s">
        <v>1558</v>
      </c>
      <c r="I155" s="241" t="s">
        <v>1528</v>
      </c>
      <c r="J155" s="241"/>
      <c r="K155" s="237"/>
    </row>
    <row r="156" spans="2:11" customFormat="1" ht="15" customHeight="1">
      <c r="B156" s="216"/>
      <c r="C156" s="241" t="s">
        <v>1537</v>
      </c>
      <c r="D156" s="193"/>
      <c r="E156" s="193"/>
      <c r="F156" s="242" t="s">
        <v>1524</v>
      </c>
      <c r="G156" s="193"/>
      <c r="H156" s="241" t="s">
        <v>1558</v>
      </c>
      <c r="I156" s="241" t="s">
        <v>1520</v>
      </c>
      <c r="J156" s="241">
        <v>50</v>
      </c>
      <c r="K156" s="237"/>
    </row>
    <row r="157" spans="2:11" customFormat="1" ht="15" customHeight="1">
      <c r="B157" s="216"/>
      <c r="C157" s="241" t="s">
        <v>1545</v>
      </c>
      <c r="D157" s="193"/>
      <c r="E157" s="193"/>
      <c r="F157" s="242" t="s">
        <v>1524</v>
      </c>
      <c r="G157" s="193"/>
      <c r="H157" s="241" t="s">
        <v>1558</v>
      </c>
      <c r="I157" s="241" t="s">
        <v>1520</v>
      </c>
      <c r="J157" s="241">
        <v>50</v>
      </c>
      <c r="K157" s="237"/>
    </row>
    <row r="158" spans="2:11" customFormat="1" ht="15" customHeight="1">
      <c r="B158" s="216"/>
      <c r="C158" s="241" t="s">
        <v>1543</v>
      </c>
      <c r="D158" s="193"/>
      <c r="E158" s="193"/>
      <c r="F158" s="242" t="s">
        <v>1524</v>
      </c>
      <c r="G158" s="193"/>
      <c r="H158" s="241" t="s">
        <v>1558</v>
      </c>
      <c r="I158" s="241" t="s">
        <v>1520</v>
      </c>
      <c r="J158" s="241">
        <v>50</v>
      </c>
      <c r="K158" s="237"/>
    </row>
    <row r="159" spans="2:11" customFormat="1" ht="15" customHeight="1">
      <c r="B159" s="216"/>
      <c r="C159" s="241" t="s">
        <v>98</v>
      </c>
      <c r="D159" s="193"/>
      <c r="E159" s="193"/>
      <c r="F159" s="242" t="s">
        <v>1518</v>
      </c>
      <c r="G159" s="193"/>
      <c r="H159" s="241" t="s">
        <v>1580</v>
      </c>
      <c r="I159" s="241" t="s">
        <v>1520</v>
      </c>
      <c r="J159" s="241" t="s">
        <v>1581</v>
      </c>
      <c r="K159" s="237"/>
    </row>
    <row r="160" spans="2:11" customFormat="1" ht="15" customHeight="1">
      <c r="B160" s="216"/>
      <c r="C160" s="241" t="s">
        <v>1582</v>
      </c>
      <c r="D160" s="193"/>
      <c r="E160" s="193"/>
      <c r="F160" s="242" t="s">
        <v>1518</v>
      </c>
      <c r="G160" s="193"/>
      <c r="H160" s="241" t="s">
        <v>1583</v>
      </c>
      <c r="I160" s="241" t="s">
        <v>1553</v>
      </c>
      <c r="J160" s="241"/>
      <c r="K160" s="237"/>
    </row>
    <row r="161" spans="2:11" customFormat="1" ht="15" customHeight="1">
      <c r="B161" s="243"/>
      <c r="C161" s="223"/>
      <c r="D161" s="223"/>
      <c r="E161" s="223"/>
      <c r="F161" s="223"/>
      <c r="G161" s="223"/>
      <c r="H161" s="223"/>
      <c r="I161" s="223"/>
      <c r="J161" s="223"/>
      <c r="K161" s="244"/>
    </row>
    <row r="162" spans="2:11" customFormat="1" ht="18.75" customHeight="1">
      <c r="B162" s="225"/>
      <c r="C162" s="235"/>
      <c r="D162" s="235"/>
      <c r="E162" s="235"/>
      <c r="F162" s="245"/>
      <c r="G162" s="235"/>
      <c r="H162" s="235"/>
      <c r="I162" s="235"/>
      <c r="J162" s="235"/>
      <c r="K162" s="225"/>
    </row>
    <row r="163" spans="2:11" customFormat="1" ht="18.75" customHeight="1">
      <c r="B163" s="200"/>
      <c r="C163" s="200"/>
      <c r="D163" s="200"/>
      <c r="E163" s="200"/>
      <c r="F163" s="200"/>
      <c r="G163" s="200"/>
      <c r="H163" s="200"/>
      <c r="I163" s="200"/>
      <c r="J163" s="200"/>
      <c r="K163" s="200"/>
    </row>
    <row r="164" spans="2:11" customFormat="1" ht="7.5" customHeight="1">
      <c r="B164" s="182"/>
      <c r="C164" s="183"/>
      <c r="D164" s="183"/>
      <c r="E164" s="183"/>
      <c r="F164" s="183"/>
      <c r="G164" s="183"/>
      <c r="H164" s="183"/>
      <c r="I164" s="183"/>
      <c r="J164" s="183"/>
      <c r="K164" s="184"/>
    </row>
    <row r="165" spans="2:11" customFormat="1" ht="45" customHeight="1">
      <c r="B165" s="185"/>
      <c r="C165" s="309" t="s">
        <v>1584</v>
      </c>
      <c r="D165" s="309"/>
      <c r="E165" s="309"/>
      <c r="F165" s="309"/>
      <c r="G165" s="309"/>
      <c r="H165" s="309"/>
      <c r="I165" s="309"/>
      <c r="J165" s="309"/>
      <c r="K165" s="186"/>
    </row>
    <row r="166" spans="2:11" customFormat="1" ht="17.25" customHeight="1">
      <c r="B166" s="185"/>
      <c r="C166" s="206" t="s">
        <v>1512</v>
      </c>
      <c r="D166" s="206"/>
      <c r="E166" s="206"/>
      <c r="F166" s="206" t="s">
        <v>1513</v>
      </c>
      <c r="G166" s="246"/>
      <c r="H166" s="247" t="s">
        <v>54</v>
      </c>
      <c r="I166" s="247" t="s">
        <v>57</v>
      </c>
      <c r="J166" s="206" t="s">
        <v>1514</v>
      </c>
      <c r="K166" s="186"/>
    </row>
    <row r="167" spans="2:11" customFormat="1" ht="17.25" customHeight="1">
      <c r="B167" s="187"/>
      <c r="C167" s="208" t="s">
        <v>1515</v>
      </c>
      <c r="D167" s="208"/>
      <c r="E167" s="208"/>
      <c r="F167" s="209" t="s">
        <v>1516</v>
      </c>
      <c r="G167" s="248"/>
      <c r="H167" s="249"/>
      <c r="I167" s="249"/>
      <c r="J167" s="208" t="s">
        <v>1517</v>
      </c>
      <c r="K167" s="188"/>
    </row>
    <row r="168" spans="2:11" customFormat="1" ht="5.25" customHeight="1">
      <c r="B168" s="216"/>
      <c r="C168" s="211"/>
      <c r="D168" s="211"/>
      <c r="E168" s="211"/>
      <c r="F168" s="211"/>
      <c r="G168" s="212"/>
      <c r="H168" s="211"/>
      <c r="I168" s="211"/>
      <c r="J168" s="211"/>
      <c r="K168" s="237"/>
    </row>
    <row r="169" spans="2:11" customFormat="1" ht="15" customHeight="1">
      <c r="B169" s="216"/>
      <c r="C169" s="193" t="s">
        <v>1521</v>
      </c>
      <c r="D169" s="193"/>
      <c r="E169" s="193"/>
      <c r="F169" s="214" t="s">
        <v>1518</v>
      </c>
      <c r="G169" s="193"/>
      <c r="H169" s="193" t="s">
        <v>1558</v>
      </c>
      <c r="I169" s="193" t="s">
        <v>1520</v>
      </c>
      <c r="J169" s="193">
        <v>120</v>
      </c>
      <c r="K169" s="237"/>
    </row>
    <row r="170" spans="2:11" customFormat="1" ht="15" customHeight="1">
      <c r="B170" s="216"/>
      <c r="C170" s="193" t="s">
        <v>1567</v>
      </c>
      <c r="D170" s="193"/>
      <c r="E170" s="193"/>
      <c r="F170" s="214" t="s">
        <v>1518</v>
      </c>
      <c r="G170" s="193"/>
      <c r="H170" s="193" t="s">
        <v>1568</v>
      </c>
      <c r="I170" s="193" t="s">
        <v>1520</v>
      </c>
      <c r="J170" s="193" t="s">
        <v>1569</v>
      </c>
      <c r="K170" s="237"/>
    </row>
    <row r="171" spans="2:11" customFormat="1" ht="15" customHeight="1">
      <c r="B171" s="216"/>
      <c r="C171" s="193" t="s">
        <v>1466</v>
      </c>
      <c r="D171" s="193"/>
      <c r="E171" s="193"/>
      <c r="F171" s="214" t="s">
        <v>1518</v>
      </c>
      <c r="G171" s="193"/>
      <c r="H171" s="193" t="s">
        <v>1585</v>
      </c>
      <c r="I171" s="193" t="s">
        <v>1520</v>
      </c>
      <c r="J171" s="193" t="s">
        <v>1569</v>
      </c>
      <c r="K171" s="237"/>
    </row>
    <row r="172" spans="2:11" customFormat="1" ht="15" customHeight="1">
      <c r="B172" s="216"/>
      <c r="C172" s="193" t="s">
        <v>1523</v>
      </c>
      <c r="D172" s="193"/>
      <c r="E172" s="193"/>
      <c r="F172" s="214" t="s">
        <v>1524</v>
      </c>
      <c r="G172" s="193"/>
      <c r="H172" s="193" t="s">
        <v>1585</v>
      </c>
      <c r="I172" s="193" t="s">
        <v>1520</v>
      </c>
      <c r="J172" s="193">
        <v>50</v>
      </c>
      <c r="K172" s="237"/>
    </row>
    <row r="173" spans="2:11" customFormat="1" ht="15" customHeight="1">
      <c r="B173" s="216"/>
      <c r="C173" s="193" t="s">
        <v>1526</v>
      </c>
      <c r="D173" s="193"/>
      <c r="E173" s="193"/>
      <c r="F173" s="214" t="s">
        <v>1518</v>
      </c>
      <c r="G173" s="193"/>
      <c r="H173" s="193" t="s">
        <v>1585</v>
      </c>
      <c r="I173" s="193" t="s">
        <v>1528</v>
      </c>
      <c r="J173" s="193"/>
      <c r="K173" s="237"/>
    </row>
    <row r="174" spans="2:11" customFormat="1" ht="15" customHeight="1">
      <c r="B174" s="216"/>
      <c r="C174" s="193" t="s">
        <v>1537</v>
      </c>
      <c r="D174" s="193"/>
      <c r="E174" s="193"/>
      <c r="F174" s="214" t="s">
        <v>1524</v>
      </c>
      <c r="G174" s="193"/>
      <c r="H174" s="193" t="s">
        <v>1585</v>
      </c>
      <c r="I174" s="193" t="s">
        <v>1520</v>
      </c>
      <c r="J174" s="193">
        <v>50</v>
      </c>
      <c r="K174" s="237"/>
    </row>
    <row r="175" spans="2:11" customFormat="1" ht="15" customHeight="1">
      <c r="B175" s="216"/>
      <c r="C175" s="193" t="s">
        <v>1545</v>
      </c>
      <c r="D175" s="193"/>
      <c r="E175" s="193"/>
      <c r="F175" s="214" t="s">
        <v>1524</v>
      </c>
      <c r="G175" s="193"/>
      <c r="H175" s="193" t="s">
        <v>1585</v>
      </c>
      <c r="I175" s="193" t="s">
        <v>1520</v>
      </c>
      <c r="J175" s="193">
        <v>50</v>
      </c>
      <c r="K175" s="237"/>
    </row>
    <row r="176" spans="2:11" customFormat="1" ht="15" customHeight="1">
      <c r="B176" s="216"/>
      <c r="C176" s="193" t="s">
        <v>1543</v>
      </c>
      <c r="D176" s="193"/>
      <c r="E176" s="193"/>
      <c r="F176" s="214" t="s">
        <v>1524</v>
      </c>
      <c r="G176" s="193"/>
      <c r="H176" s="193" t="s">
        <v>1585</v>
      </c>
      <c r="I176" s="193" t="s">
        <v>1520</v>
      </c>
      <c r="J176" s="193">
        <v>50</v>
      </c>
      <c r="K176" s="237"/>
    </row>
    <row r="177" spans="2:11" customFormat="1" ht="15" customHeight="1">
      <c r="B177" s="216"/>
      <c r="C177" s="193" t="s">
        <v>117</v>
      </c>
      <c r="D177" s="193"/>
      <c r="E177" s="193"/>
      <c r="F177" s="214" t="s">
        <v>1518</v>
      </c>
      <c r="G177" s="193"/>
      <c r="H177" s="193" t="s">
        <v>1586</v>
      </c>
      <c r="I177" s="193" t="s">
        <v>1587</v>
      </c>
      <c r="J177" s="193"/>
      <c r="K177" s="237"/>
    </row>
    <row r="178" spans="2:11" customFormat="1" ht="15" customHeight="1">
      <c r="B178" s="216"/>
      <c r="C178" s="193" t="s">
        <v>57</v>
      </c>
      <c r="D178" s="193"/>
      <c r="E178" s="193"/>
      <c r="F178" s="214" t="s">
        <v>1518</v>
      </c>
      <c r="G178" s="193"/>
      <c r="H178" s="193" t="s">
        <v>1588</v>
      </c>
      <c r="I178" s="193" t="s">
        <v>1589</v>
      </c>
      <c r="J178" s="193">
        <v>1</v>
      </c>
      <c r="K178" s="237"/>
    </row>
    <row r="179" spans="2:11" customFormat="1" ht="15" customHeight="1">
      <c r="B179" s="216"/>
      <c r="C179" s="193" t="s">
        <v>53</v>
      </c>
      <c r="D179" s="193"/>
      <c r="E179" s="193"/>
      <c r="F179" s="214" t="s">
        <v>1518</v>
      </c>
      <c r="G179" s="193"/>
      <c r="H179" s="193" t="s">
        <v>1590</v>
      </c>
      <c r="I179" s="193" t="s">
        <v>1520</v>
      </c>
      <c r="J179" s="193">
        <v>20</v>
      </c>
      <c r="K179" s="237"/>
    </row>
    <row r="180" spans="2:11" customFormat="1" ht="15" customHeight="1">
      <c r="B180" s="216"/>
      <c r="C180" s="193" t="s">
        <v>54</v>
      </c>
      <c r="D180" s="193"/>
      <c r="E180" s="193"/>
      <c r="F180" s="214" t="s">
        <v>1518</v>
      </c>
      <c r="G180" s="193"/>
      <c r="H180" s="193" t="s">
        <v>1591</v>
      </c>
      <c r="I180" s="193" t="s">
        <v>1520</v>
      </c>
      <c r="J180" s="193">
        <v>255</v>
      </c>
      <c r="K180" s="237"/>
    </row>
    <row r="181" spans="2:11" customFormat="1" ht="15" customHeight="1">
      <c r="B181" s="216"/>
      <c r="C181" s="193" t="s">
        <v>118</v>
      </c>
      <c r="D181" s="193"/>
      <c r="E181" s="193"/>
      <c r="F181" s="214" t="s">
        <v>1518</v>
      </c>
      <c r="G181" s="193"/>
      <c r="H181" s="193" t="s">
        <v>1482</v>
      </c>
      <c r="I181" s="193" t="s">
        <v>1520</v>
      </c>
      <c r="J181" s="193">
        <v>10</v>
      </c>
      <c r="K181" s="237"/>
    </row>
    <row r="182" spans="2:11" customFormat="1" ht="15" customHeight="1">
      <c r="B182" s="216"/>
      <c r="C182" s="193" t="s">
        <v>119</v>
      </c>
      <c r="D182" s="193"/>
      <c r="E182" s="193"/>
      <c r="F182" s="214" t="s">
        <v>1518</v>
      </c>
      <c r="G182" s="193"/>
      <c r="H182" s="193" t="s">
        <v>1592</v>
      </c>
      <c r="I182" s="193" t="s">
        <v>1553</v>
      </c>
      <c r="J182" s="193"/>
      <c r="K182" s="237"/>
    </row>
    <row r="183" spans="2:11" customFormat="1" ht="15" customHeight="1">
      <c r="B183" s="216"/>
      <c r="C183" s="193" t="s">
        <v>1593</v>
      </c>
      <c r="D183" s="193"/>
      <c r="E183" s="193"/>
      <c r="F183" s="214" t="s">
        <v>1518</v>
      </c>
      <c r="G183" s="193"/>
      <c r="H183" s="193" t="s">
        <v>1594</v>
      </c>
      <c r="I183" s="193" t="s">
        <v>1553</v>
      </c>
      <c r="J183" s="193"/>
      <c r="K183" s="237"/>
    </row>
    <row r="184" spans="2:11" customFormat="1" ht="15" customHeight="1">
      <c r="B184" s="216"/>
      <c r="C184" s="193" t="s">
        <v>1582</v>
      </c>
      <c r="D184" s="193"/>
      <c r="E184" s="193"/>
      <c r="F184" s="214" t="s">
        <v>1518</v>
      </c>
      <c r="G184" s="193"/>
      <c r="H184" s="193" t="s">
        <v>1595</v>
      </c>
      <c r="I184" s="193" t="s">
        <v>1553</v>
      </c>
      <c r="J184" s="193"/>
      <c r="K184" s="237"/>
    </row>
    <row r="185" spans="2:11" customFormat="1" ht="15" customHeight="1">
      <c r="B185" s="216"/>
      <c r="C185" s="193" t="s">
        <v>121</v>
      </c>
      <c r="D185" s="193"/>
      <c r="E185" s="193"/>
      <c r="F185" s="214" t="s">
        <v>1524</v>
      </c>
      <c r="G185" s="193"/>
      <c r="H185" s="193" t="s">
        <v>1596</v>
      </c>
      <c r="I185" s="193" t="s">
        <v>1520</v>
      </c>
      <c r="J185" s="193">
        <v>50</v>
      </c>
      <c r="K185" s="237"/>
    </row>
    <row r="186" spans="2:11" customFormat="1" ht="15" customHeight="1">
      <c r="B186" s="216"/>
      <c r="C186" s="193" t="s">
        <v>1597</v>
      </c>
      <c r="D186" s="193"/>
      <c r="E186" s="193"/>
      <c r="F186" s="214" t="s">
        <v>1524</v>
      </c>
      <c r="G186" s="193"/>
      <c r="H186" s="193" t="s">
        <v>1598</v>
      </c>
      <c r="I186" s="193" t="s">
        <v>1599</v>
      </c>
      <c r="J186" s="193"/>
      <c r="K186" s="237"/>
    </row>
    <row r="187" spans="2:11" customFormat="1" ht="15" customHeight="1">
      <c r="B187" s="216"/>
      <c r="C187" s="193" t="s">
        <v>1600</v>
      </c>
      <c r="D187" s="193"/>
      <c r="E187" s="193"/>
      <c r="F187" s="214" t="s">
        <v>1524</v>
      </c>
      <c r="G187" s="193"/>
      <c r="H187" s="193" t="s">
        <v>1601</v>
      </c>
      <c r="I187" s="193" t="s">
        <v>1599</v>
      </c>
      <c r="J187" s="193"/>
      <c r="K187" s="237"/>
    </row>
    <row r="188" spans="2:11" customFormat="1" ht="15" customHeight="1">
      <c r="B188" s="216"/>
      <c r="C188" s="193" t="s">
        <v>1602</v>
      </c>
      <c r="D188" s="193"/>
      <c r="E188" s="193"/>
      <c r="F188" s="214" t="s">
        <v>1524</v>
      </c>
      <c r="G188" s="193"/>
      <c r="H188" s="193" t="s">
        <v>1603</v>
      </c>
      <c r="I188" s="193" t="s">
        <v>1599</v>
      </c>
      <c r="J188" s="193"/>
      <c r="K188" s="237"/>
    </row>
    <row r="189" spans="2:11" customFormat="1" ht="15" customHeight="1">
      <c r="B189" s="216"/>
      <c r="C189" s="250" t="s">
        <v>1604</v>
      </c>
      <c r="D189" s="193"/>
      <c r="E189" s="193"/>
      <c r="F189" s="214" t="s">
        <v>1524</v>
      </c>
      <c r="G189" s="193"/>
      <c r="H189" s="193" t="s">
        <v>1605</v>
      </c>
      <c r="I189" s="193" t="s">
        <v>1606</v>
      </c>
      <c r="J189" s="251" t="s">
        <v>1607</v>
      </c>
      <c r="K189" s="237"/>
    </row>
    <row r="190" spans="2:11" customFormat="1" ht="15" customHeight="1">
      <c r="B190" s="252"/>
      <c r="C190" s="253" t="s">
        <v>1608</v>
      </c>
      <c r="D190" s="254"/>
      <c r="E190" s="254"/>
      <c r="F190" s="255" t="s">
        <v>1524</v>
      </c>
      <c r="G190" s="254"/>
      <c r="H190" s="254" t="s">
        <v>1609</v>
      </c>
      <c r="I190" s="254" t="s">
        <v>1606</v>
      </c>
      <c r="J190" s="256" t="s">
        <v>1607</v>
      </c>
      <c r="K190" s="257"/>
    </row>
    <row r="191" spans="2:11" customFormat="1" ht="15" customHeight="1">
      <c r="B191" s="216"/>
      <c r="C191" s="250" t="s">
        <v>42</v>
      </c>
      <c r="D191" s="193"/>
      <c r="E191" s="193"/>
      <c r="F191" s="214" t="s">
        <v>1518</v>
      </c>
      <c r="G191" s="193"/>
      <c r="H191" s="190" t="s">
        <v>1610</v>
      </c>
      <c r="I191" s="193" t="s">
        <v>1611</v>
      </c>
      <c r="J191" s="193"/>
      <c r="K191" s="237"/>
    </row>
    <row r="192" spans="2:11" customFormat="1" ht="15" customHeight="1">
      <c r="B192" s="216"/>
      <c r="C192" s="250" t="s">
        <v>1612</v>
      </c>
      <c r="D192" s="193"/>
      <c r="E192" s="193"/>
      <c r="F192" s="214" t="s">
        <v>1518</v>
      </c>
      <c r="G192" s="193"/>
      <c r="H192" s="193" t="s">
        <v>1613</v>
      </c>
      <c r="I192" s="193" t="s">
        <v>1553</v>
      </c>
      <c r="J192" s="193"/>
      <c r="K192" s="237"/>
    </row>
    <row r="193" spans="2:11" customFormat="1" ht="15" customHeight="1">
      <c r="B193" s="216"/>
      <c r="C193" s="250" t="s">
        <v>1614</v>
      </c>
      <c r="D193" s="193"/>
      <c r="E193" s="193"/>
      <c r="F193" s="214" t="s">
        <v>1518</v>
      </c>
      <c r="G193" s="193"/>
      <c r="H193" s="193" t="s">
        <v>1615</v>
      </c>
      <c r="I193" s="193" t="s">
        <v>1553</v>
      </c>
      <c r="J193" s="193"/>
      <c r="K193" s="237"/>
    </row>
    <row r="194" spans="2:11" customFormat="1" ht="15" customHeight="1">
      <c r="B194" s="216"/>
      <c r="C194" s="250" t="s">
        <v>1616</v>
      </c>
      <c r="D194" s="193"/>
      <c r="E194" s="193"/>
      <c r="F194" s="214" t="s">
        <v>1524</v>
      </c>
      <c r="G194" s="193"/>
      <c r="H194" s="193" t="s">
        <v>1617</v>
      </c>
      <c r="I194" s="193" t="s">
        <v>1553</v>
      </c>
      <c r="J194" s="193"/>
      <c r="K194" s="237"/>
    </row>
    <row r="195" spans="2:11" customFormat="1" ht="15" customHeight="1">
      <c r="B195" s="243"/>
      <c r="C195" s="258"/>
      <c r="D195" s="223"/>
      <c r="E195" s="223"/>
      <c r="F195" s="223"/>
      <c r="G195" s="223"/>
      <c r="H195" s="223"/>
      <c r="I195" s="223"/>
      <c r="J195" s="223"/>
      <c r="K195" s="244"/>
    </row>
    <row r="196" spans="2:11" customFormat="1" ht="18.75" customHeight="1">
      <c r="B196" s="225"/>
      <c r="C196" s="235"/>
      <c r="D196" s="235"/>
      <c r="E196" s="235"/>
      <c r="F196" s="245"/>
      <c r="G196" s="235"/>
      <c r="H196" s="235"/>
      <c r="I196" s="235"/>
      <c r="J196" s="235"/>
      <c r="K196" s="225"/>
    </row>
    <row r="197" spans="2:11" customFormat="1" ht="18.75" customHeight="1">
      <c r="B197" s="225"/>
      <c r="C197" s="235"/>
      <c r="D197" s="235"/>
      <c r="E197" s="235"/>
      <c r="F197" s="245"/>
      <c r="G197" s="235"/>
      <c r="H197" s="235"/>
      <c r="I197" s="235"/>
      <c r="J197" s="235"/>
      <c r="K197" s="225"/>
    </row>
    <row r="198" spans="2:11" customFormat="1" ht="18.75" customHeight="1">
      <c r="B198" s="200"/>
      <c r="C198" s="200"/>
      <c r="D198" s="200"/>
      <c r="E198" s="200"/>
      <c r="F198" s="200"/>
      <c r="G198" s="200"/>
      <c r="H198" s="200"/>
      <c r="I198" s="200"/>
      <c r="J198" s="200"/>
      <c r="K198" s="200"/>
    </row>
    <row r="199" spans="2:11" customFormat="1" ht="10.5">
      <c r="B199" s="182"/>
      <c r="C199" s="183"/>
      <c r="D199" s="183"/>
      <c r="E199" s="183"/>
      <c r="F199" s="183"/>
      <c r="G199" s="183"/>
      <c r="H199" s="183"/>
      <c r="I199" s="183"/>
      <c r="J199" s="183"/>
      <c r="K199" s="184"/>
    </row>
    <row r="200" spans="2:11" customFormat="1" ht="21">
      <c r="B200" s="185"/>
      <c r="C200" s="309" t="s">
        <v>1618</v>
      </c>
      <c r="D200" s="309"/>
      <c r="E200" s="309"/>
      <c r="F200" s="309"/>
      <c r="G200" s="309"/>
      <c r="H200" s="309"/>
      <c r="I200" s="309"/>
      <c r="J200" s="309"/>
      <c r="K200" s="186"/>
    </row>
    <row r="201" spans="2:11" customFormat="1" ht="25.5" customHeight="1">
      <c r="B201" s="185"/>
      <c r="C201" s="259" t="s">
        <v>1619</v>
      </c>
      <c r="D201" s="259"/>
      <c r="E201" s="259"/>
      <c r="F201" s="259" t="s">
        <v>1620</v>
      </c>
      <c r="G201" s="260"/>
      <c r="H201" s="312" t="s">
        <v>1621</v>
      </c>
      <c r="I201" s="312"/>
      <c r="J201" s="312"/>
      <c r="K201" s="186"/>
    </row>
    <row r="202" spans="2:11" customFormat="1" ht="5.25" customHeight="1">
      <c r="B202" s="216"/>
      <c r="C202" s="211"/>
      <c r="D202" s="211"/>
      <c r="E202" s="211"/>
      <c r="F202" s="211"/>
      <c r="G202" s="235"/>
      <c r="H202" s="211"/>
      <c r="I202" s="211"/>
      <c r="J202" s="211"/>
      <c r="K202" s="237"/>
    </row>
    <row r="203" spans="2:11" customFormat="1" ht="15" customHeight="1">
      <c r="B203" s="216"/>
      <c r="C203" s="193" t="s">
        <v>1611</v>
      </c>
      <c r="D203" s="193"/>
      <c r="E203" s="193"/>
      <c r="F203" s="214" t="s">
        <v>43</v>
      </c>
      <c r="G203" s="193"/>
      <c r="H203" s="313" t="s">
        <v>1622</v>
      </c>
      <c r="I203" s="313"/>
      <c r="J203" s="313"/>
      <c r="K203" s="237"/>
    </row>
    <row r="204" spans="2:11" customFormat="1" ht="15" customHeight="1">
      <c r="B204" s="216"/>
      <c r="C204" s="193"/>
      <c r="D204" s="193"/>
      <c r="E204" s="193"/>
      <c r="F204" s="214" t="s">
        <v>44</v>
      </c>
      <c r="G204" s="193"/>
      <c r="H204" s="313" t="s">
        <v>1623</v>
      </c>
      <c r="I204" s="313"/>
      <c r="J204" s="313"/>
      <c r="K204" s="237"/>
    </row>
    <row r="205" spans="2:11" customFormat="1" ht="15" customHeight="1">
      <c r="B205" s="216"/>
      <c r="C205" s="193"/>
      <c r="D205" s="193"/>
      <c r="E205" s="193"/>
      <c r="F205" s="214" t="s">
        <v>47</v>
      </c>
      <c r="G205" s="193"/>
      <c r="H205" s="313" t="s">
        <v>1624</v>
      </c>
      <c r="I205" s="313"/>
      <c r="J205" s="313"/>
      <c r="K205" s="237"/>
    </row>
    <row r="206" spans="2:11" customFormat="1" ht="15" customHeight="1">
      <c r="B206" s="216"/>
      <c r="C206" s="193"/>
      <c r="D206" s="193"/>
      <c r="E206" s="193"/>
      <c r="F206" s="214" t="s">
        <v>45</v>
      </c>
      <c r="G206" s="193"/>
      <c r="H206" s="313" t="s">
        <v>1625</v>
      </c>
      <c r="I206" s="313"/>
      <c r="J206" s="313"/>
      <c r="K206" s="237"/>
    </row>
    <row r="207" spans="2:11" customFormat="1" ht="15" customHeight="1">
      <c r="B207" s="216"/>
      <c r="C207" s="193"/>
      <c r="D207" s="193"/>
      <c r="E207" s="193"/>
      <c r="F207" s="214" t="s">
        <v>46</v>
      </c>
      <c r="G207" s="193"/>
      <c r="H207" s="313" t="s">
        <v>1626</v>
      </c>
      <c r="I207" s="313"/>
      <c r="J207" s="313"/>
      <c r="K207" s="237"/>
    </row>
    <row r="208" spans="2:11" customFormat="1" ht="15" customHeight="1">
      <c r="B208" s="216"/>
      <c r="C208" s="193"/>
      <c r="D208" s="193"/>
      <c r="E208" s="193"/>
      <c r="F208" s="214"/>
      <c r="G208" s="193"/>
      <c r="H208" s="193"/>
      <c r="I208" s="193"/>
      <c r="J208" s="193"/>
      <c r="K208" s="237"/>
    </row>
    <row r="209" spans="2:11" customFormat="1" ht="15" customHeight="1">
      <c r="B209" s="216"/>
      <c r="C209" s="193" t="s">
        <v>1565</v>
      </c>
      <c r="D209" s="193"/>
      <c r="E209" s="193"/>
      <c r="F209" s="214" t="s">
        <v>79</v>
      </c>
      <c r="G209" s="193"/>
      <c r="H209" s="313" t="s">
        <v>1627</v>
      </c>
      <c r="I209" s="313"/>
      <c r="J209" s="313"/>
      <c r="K209" s="237"/>
    </row>
    <row r="210" spans="2:11" customFormat="1" ht="15" customHeight="1">
      <c r="B210" s="216"/>
      <c r="C210" s="193"/>
      <c r="D210" s="193"/>
      <c r="E210" s="193"/>
      <c r="F210" s="214" t="s">
        <v>1460</v>
      </c>
      <c r="G210" s="193"/>
      <c r="H210" s="313" t="s">
        <v>1461</v>
      </c>
      <c r="I210" s="313"/>
      <c r="J210" s="313"/>
      <c r="K210" s="237"/>
    </row>
    <row r="211" spans="2:11" customFormat="1" ht="15" customHeight="1">
      <c r="B211" s="216"/>
      <c r="C211" s="193"/>
      <c r="D211" s="193"/>
      <c r="E211" s="193"/>
      <c r="F211" s="214" t="s">
        <v>1458</v>
      </c>
      <c r="G211" s="193"/>
      <c r="H211" s="313" t="s">
        <v>1628</v>
      </c>
      <c r="I211" s="313"/>
      <c r="J211" s="313"/>
      <c r="K211" s="237"/>
    </row>
    <row r="212" spans="2:11" customFormat="1" ht="15" customHeight="1">
      <c r="B212" s="261"/>
      <c r="C212" s="193"/>
      <c r="D212" s="193"/>
      <c r="E212" s="193"/>
      <c r="F212" s="214" t="s">
        <v>1462</v>
      </c>
      <c r="G212" s="250"/>
      <c r="H212" s="314" t="s">
        <v>1463</v>
      </c>
      <c r="I212" s="314"/>
      <c r="J212" s="314"/>
      <c r="K212" s="262"/>
    </row>
    <row r="213" spans="2:11" customFormat="1" ht="15" customHeight="1">
      <c r="B213" s="261"/>
      <c r="C213" s="193"/>
      <c r="D213" s="193"/>
      <c r="E213" s="193"/>
      <c r="F213" s="214" t="s">
        <v>1464</v>
      </c>
      <c r="G213" s="250"/>
      <c r="H213" s="314" t="s">
        <v>1294</v>
      </c>
      <c r="I213" s="314"/>
      <c r="J213" s="314"/>
      <c r="K213" s="262"/>
    </row>
    <row r="214" spans="2:11" customFormat="1" ht="15" customHeight="1">
      <c r="B214" s="261"/>
      <c r="C214" s="193"/>
      <c r="D214" s="193"/>
      <c r="E214" s="193"/>
      <c r="F214" s="214"/>
      <c r="G214" s="250"/>
      <c r="H214" s="241"/>
      <c r="I214" s="241"/>
      <c r="J214" s="241"/>
      <c r="K214" s="262"/>
    </row>
    <row r="215" spans="2:11" customFormat="1" ht="15" customHeight="1">
      <c r="B215" s="261"/>
      <c r="C215" s="193" t="s">
        <v>1589</v>
      </c>
      <c r="D215" s="193"/>
      <c r="E215" s="193"/>
      <c r="F215" s="214">
        <v>1</v>
      </c>
      <c r="G215" s="250"/>
      <c r="H215" s="314" t="s">
        <v>1629</v>
      </c>
      <c r="I215" s="314"/>
      <c r="J215" s="314"/>
      <c r="K215" s="262"/>
    </row>
    <row r="216" spans="2:11" customFormat="1" ht="15" customHeight="1">
      <c r="B216" s="261"/>
      <c r="C216" s="193"/>
      <c r="D216" s="193"/>
      <c r="E216" s="193"/>
      <c r="F216" s="214">
        <v>2</v>
      </c>
      <c r="G216" s="250"/>
      <c r="H216" s="314" t="s">
        <v>1630</v>
      </c>
      <c r="I216" s="314"/>
      <c r="J216" s="314"/>
      <c r="K216" s="262"/>
    </row>
    <row r="217" spans="2:11" customFormat="1" ht="15" customHeight="1">
      <c r="B217" s="261"/>
      <c r="C217" s="193"/>
      <c r="D217" s="193"/>
      <c r="E217" s="193"/>
      <c r="F217" s="214">
        <v>3</v>
      </c>
      <c r="G217" s="250"/>
      <c r="H217" s="314" t="s">
        <v>1631</v>
      </c>
      <c r="I217" s="314"/>
      <c r="J217" s="314"/>
      <c r="K217" s="262"/>
    </row>
    <row r="218" spans="2:11" customFormat="1" ht="15" customHeight="1">
      <c r="B218" s="261"/>
      <c r="C218" s="193"/>
      <c r="D218" s="193"/>
      <c r="E218" s="193"/>
      <c r="F218" s="214">
        <v>4</v>
      </c>
      <c r="G218" s="250"/>
      <c r="H218" s="314" t="s">
        <v>1632</v>
      </c>
      <c r="I218" s="314"/>
      <c r="J218" s="314"/>
      <c r="K218" s="262"/>
    </row>
    <row r="219" spans="2:11" customFormat="1" ht="12.75" customHeight="1">
      <c r="B219" s="263"/>
      <c r="C219" s="264"/>
      <c r="D219" s="264"/>
      <c r="E219" s="264"/>
      <c r="F219" s="264"/>
      <c r="G219" s="264"/>
      <c r="H219" s="264"/>
      <c r="I219" s="264"/>
      <c r="J219" s="264"/>
      <c r="K219" s="265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11</vt:i4>
      </vt:variant>
    </vt:vector>
  </HeadingPairs>
  <TitlesOfParts>
    <vt:vector size="17" baseType="lpstr">
      <vt:lpstr>Rekapitulace stavby</vt:lpstr>
      <vt:lpstr>SO 101 - Komunikace a zpe...</vt:lpstr>
      <vt:lpstr>SO 301 - Kanalizace a odv...</vt:lpstr>
      <vt:lpstr>SO 401 - Veřejně osvětlení</vt:lpstr>
      <vt:lpstr>SO 801 - Sadové úpravy</vt:lpstr>
      <vt:lpstr>Pokyny pro vyplnění</vt:lpstr>
      <vt:lpstr>'Rekapitulace stavby'!Názvy_tisku</vt:lpstr>
      <vt:lpstr>'SO 101 - Komunikace a zpe...'!Názvy_tisku</vt:lpstr>
      <vt:lpstr>'SO 301 - Kanalizace a odv...'!Názvy_tisku</vt:lpstr>
      <vt:lpstr>'SO 401 - Veřejně osvětlení'!Názvy_tisku</vt:lpstr>
      <vt:lpstr>'SO 801 - Sadové úpravy'!Názvy_tisku</vt:lpstr>
      <vt:lpstr>'Pokyny pro vyplnění'!Oblast_tisku</vt:lpstr>
      <vt:lpstr>'Rekapitulace stavby'!Oblast_tisku</vt:lpstr>
      <vt:lpstr>'SO 101 - Komunikace a zpe...'!Oblast_tisku</vt:lpstr>
      <vt:lpstr>'SO 301 - Kanalizace a odv...'!Oblast_tisku</vt:lpstr>
      <vt:lpstr>'SO 401 - Veřejně osvětlení'!Oblast_tisku</vt:lpstr>
      <vt:lpstr>'SO 801 - Sadové úpravy'!Oblast_tisku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Kudláček</dc:creator>
  <cp:lastModifiedBy>Kristýna Habadová</cp:lastModifiedBy>
  <cp:lastPrinted>2025-12-18T10:35:54Z</cp:lastPrinted>
  <dcterms:created xsi:type="dcterms:W3CDTF">2025-12-12T13:08:29Z</dcterms:created>
  <dcterms:modified xsi:type="dcterms:W3CDTF">2025-12-18T10:35:54Z</dcterms:modified>
</cp:coreProperties>
</file>