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/>
  <xr:revisionPtr revIDLastSave="0" documentId="13_ncr:1_{D9CFEA37-A14E-4DCD-A7A7-200E6A12B2B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Sportovně rekreační areál" sheetId="2" r:id="rId2"/>
    <sheet name="List1" sheetId="3" r:id="rId3"/>
  </sheets>
  <definedNames>
    <definedName name="_xlnm._FilterDatabase" localSheetId="1" hidden="1">'Sportovně rekreační areál'!$C$121:$K$211</definedName>
    <definedName name="_xlnm.Print_Titles" localSheetId="0">'Rekapitulace stavby'!$92:$92</definedName>
    <definedName name="_xlnm.Print_Titles" localSheetId="1">'Sportovně rekreační areál'!$121:$121</definedName>
    <definedName name="_xlnm.Print_Area" localSheetId="0">'Rekapitulace stavby'!$D$4:$AO$76,'Rekapitulace stavby'!$C$82:$AQ$96</definedName>
    <definedName name="_xlnm.Print_Area" localSheetId="1">'Sportovně rekreační areál'!$C$4:$J$74,'Sportovně rekreační areál'!$C$80:$J$103,'Sportovně rekreační areál'!$C$109:$K$211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2" i="2" l="1"/>
  <c r="E7" i="2"/>
  <c r="J12" i="2"/>
  <c r="J87" i="2" s="1"/>
  <c r="J14" i="2"/>
  <c r="E15" i="2"/>
  <c r="F89" i="2" s="1"/>
  <c r="J15" i="2"/>
  <c r="J17" i="2"/>
  <c r="E18" i="2"/>
  <c r="F90" i="2" s="1"/>
  <c r="J18" i="2"/>
  <c r="J20" i="2"/>
  <c r="E21" i="2"/>
  <c r="J89" i="2" s="1"/>
  <c r="J21" i="2"/>
  <c r="J23" i="2"/>
  <c r="E24" i="2"/>
  <c r="J119" i="2" s="1"/>
  <c r="J24" i="2"/>
  <c r="J35" i="2"/>
  <c r="AX95" i="1" s="1"/>
  <c r="J36" i="2"/>
  <c r="AY95" i="1" s="1"/>
  <c r="J37" i="2"/>
  <c r="E83" i="2"/>
  <c r="E85" i="2"/>
  <c r="F87" i="2"/>
  <c r="J90" i="2"/>
  <c r="BI210" i="2"/>
  <c r="BH210" i="2"/>
  <c r="BG210" i="2"/>
  <c r="BF210" i="2"/>
  <c r="T210" i="2"/>
  <c r="T209" i="2" s="1"/>
  <c r="R210" i="2"/>
  <c r="R209" i="2" s="1"/>
  <c r="P210" i="2"/>
  <c r="P209" i="2" s="1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T143" i="2" s="1"/>
  <c r="R144" i="2"/>
  <c r="R143" i="2" s="1"/>
  <c r="P144" i="2"/>
  <c r="P143" i="2" s="1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F116" i="2"/>
  <c r="E114" i="2"/>
  <c r="J118" i="2"/>
  <c r="J116" i="2"/>
  <c r="E112" i="2"/>
  <c r="L90" i="1"/>
  <c r="AM90" i="1"/>
  <c r="AM89" i="1"/>
  <c r="L89" i="1"/>
  <c r="AM87" i="1"/>
  <c r="L87" i="1"/>
  <c r="L85" i="1"/>
  <c r="L84" i="1"/>
  <c r="BK210" i="2"/>
  <c r="J207" i="2"/>
  <c r="J205" i="2"/>
  <c r="J203" i="2"/>
  <c r="BK201" i="2"/>
  <c r="BK199" i="2"/>
  <c r="J197" i="2"/>
  <c r="J192" i="2"/>
  <c r="J188" i="2"/>
  <c r="J183" i="2"/>
  <c r="J177" i="2"/>
  <c r="BK169" i="2"/>
  <c r="J167" i="2"/>
  <c r="J163" i="2"/>
  <c r="J159" i="2"/>
  <c r="BK155" i="2"/>
  <c r="BK151" i="2"/>
  <c r="BK147" i="2"/>
  <c r="BK139" i="2"/>
  <c r="J135" i="2"/>
  <c r="BK129" i="2"/>
  <c r="AS94" i="1"/>
  <c r="BK179" i="2"/>
  <c r="J175" i="2"/>
  <c r="J169" i="2"/>
  <c r="BK159" i="2"/>
  <c r="BK153" i="2"/>
  <c r="J151" i="2"/>
  <c r="J147" i="2"/>
  <c r="BK141" i="2"/>
  <c r="BK137" i="2"/>
  <c r="J133" i="2"/>
  <c r="J126" i="2"/>
  <c r="J194" i="2"/>
  <c r="BK188" i="2"/>
  <c r="J185" i="2"/>
  <c r="J181" i="2"/>
  <c r="BK175" i="2"/>
  <c r="J173" i="2"/>
  <c r="BK167" i="2"/>
  <c r="BK163" i="2"/>
  <c r="BK135" i="2"/>
  <c r="BK131" i="2"/>
  <c r="BK126" i="2"/>
  <c r="J199" i="2"/>
  <c r="BK190" i="2"/>
  <c r="BK183" i="2"/>
  <c r="J179" i="2"/>
  <c r="BK171" i="2"/>
  <c r="BK165" i="2"/>
  <c r="BK161" i="2"/>
  <c r="J157" i="2"/>
  <c r="BK149" i="2"/>
  <c r="J144" i="2"/>
  <c r="J137" i="2"/>
  <c r="J131" i="2"/>
  <c r="BK124" i="2"/>
  <c r="J210" i="2"/>
  <c r="BK207" i="2"/>
  <c r="BK205" i="2"/>
  <c r="BK203" i="2"/>
  <c r="J201" i="2"/>
  <c r="BK197" i="2"/>
  <c r="BK194" i="2"/>
  <c r="BK192" i="2"/>
  <c r="J190" i="2"/>
  <c r="BK185" i="2"/>
  <c r="BK181" i="2"/>
  <c r="BK177" i="2"/>
  <c r="BK173" i="2"/>
  <c r="J171" i="2"/>
  <c r="J165" i="2"/>
  <c r="J161" i="2"/>
  <c r="BK157" i="2"/>
  <c r="J155" i="2"/>
  <c r="J153" i="2"/>
  <c r="J149" i="2"/>
  <c r="BK144" i="2"/>
  <c r="J141" i="2"/>
  <c r="J139" i="2"/>
  <c r="BK133" i="2"/>
  <c r="J129" i="2"/>
  <c r="J124" i="2"/>
  <c r="F118" i="2" l="1"/>
  <c r="F37" i="2"/>
  <c r="BD95" i="1" s="1"/>
  <c r="BD94" i="1" s="1"/>
  <c r="W33" i="1" s="1"/>
  <c r="F34" i="2"/>
  <c r="BA95" i="1" s="1"/>
  <c r="BA94" i="1" s="1"/>
  <c r="W30" i="1" s="1"/>
  <c r="F35" i="2"/>
  <c r="BB95" i="1" s="1"/>
  <c r="BB94" i="1" s="1"/>
  <c r="W31" i="1" s="1"/>
  <c r="F36" i="2"/>
  <c r="BC95" i="1" s="1"/>
  <c r="BC94" i="1" s="1"/>
  <c r="W32" i="1" s="1"/>
  <c r="F119" i="2"/>
  <c r="J34" i="2"/>
  <c r="AW95" i="1" s="1"/>
  <c r="R123" i="2"/>
  <c r="R128" i="2"/>
  <c r="BK146" i="2"/>
  <c r="J146" i="2" s="1"/>
  <c r="J98" i="2" s="1"/>
  <c r="BK187" i="2"/>
  <c r="J187" i="2" s="1"/>
  <c r="J99" i="2" s="1"/>
  <c r="BK196" i="2"/>
  <c r="J196" i="2" s="1"/>
  <c r="J100" i="2" s="1"/>
  <c r="P123" i="2"/>
  <c r="P128" i="2"/>
  <c r="P146" i="2"/>
  <c r="P187" i="2"/>
  <c r="T196" i="2"/>
  <c r="BK123" i="2"/>
  <c r="J123" i="2" s="1"/>
  <c r="J95" i="2" s="1"/>
  <c r="BK128" i="2"/>
  <c r="J128" i="2" s="1"/>
  <c r="J96" i="2" s="1"/>
  <c r="R146" i="2"/>
  <c r="T187" i="2"/>
  <c r="P196" i="2"/>
  <c r="T123" i="2"/>
  <c r="T128" i="2"/>
  <c r="T146" i="2"/>
  <c r="R187" i="2"/>
  <c r="R196" i="2"/>
  <c r="BK209" i="2"/>
  <c r="J209" i="2" s="1"/>
  <c r="J101" i="2" s="1"/>
  <c r="BK143" i="2"/>
  <c r="J143" i="2" s="1"/>
  <c r="J97" i="2" s="1"/>
  <c r="BE124" i="2"/>
  <c r="BE126" i="2"/>
  <c r="BE129" i="2"/>
  <c r="BE131" i="2"/>
  <c r="BE133" i="2"/>
  <c r="BE135" i="2"/>
  <c r="BE137" i="2"/>
  <c r="BE139" i="2"/>
  <c r="BE141" i="2"/>
  <c r="BE144" i="2"/>
  <c r="BE147" i="2"/>
  <c r="BE149" i="2"/>
  <c r="BE151" i="2"/>
  <c r="BE153" i="2"/>
  <c r="BE155" i="2"/>
  <c r="BE157" i="2"/>
  <c r="BE159" i="2"/>
  <c r="BE161" i="2"/>
  <c r="BE163" i="2"/>
  <c r="BE165" i="2"/>
  <c r="BE167" i="2"/>
  <c r="BE169" i="2"/>
  <c r="BE171" i="2"/>
  <c r="BE173" i="2"/>
  <c r="BE175" i="2"/>
  <c r="BE177" i="2"/>
  <c r="BE179" i="2"/>
  <c r="BE181" i="2"/>
  <c r="BE183" i="2"/>
  <c r="BE185" i="2"/>
  <c r="BE188" i="2"/>
  <c r="BE190" i="2"/>
  <c r="BE192" i="2"/>
  <c r="BE194" i="2"/>
  <c r="BE197" i="2"/>
  <c r="BE199" i="2"/>
  <c r="BE201" i="2"/>
  <c r="BE203" i="2"/>
  <c r="BE205" i="2"/>
  <c r="BE207" i="2"/>
  <c r="BE210" i="2"/>
  <c r="J94" i="2" l="1"/>
  <c r="F33" i="2" s="1"/>
  <c r="J33" i="2" s="1"/>
  <c r="AV95" i="1" s="1"/>
  <c r="AT95" i="1" s="1"/>
  <c r="J122" i="2"/>
  <c r="J30" i="2" s="1"/>
  <c r="T122" i="2"/>
  <c r="P122" i="2"/>
  <c r="AU95" i="1" s="1"/>
  <c r="AU94" i="1" s="1"/>
  <c r="R122" i="2"/>
  <c r="BK122" i="2"/>
  <c r="AW94" i="1"/>
  <c r="AK30" i="1" s="1"/>
  <c r="AX94" i="1"/>
  <c r="AY94" i="1"/>
  <c r="J39" i="2" l="1"/>
  <c r="AZ95" i="1"/>
  <c r="AZ94" i="1" s="1"/>
  <c r="W29" i="1" s="1"/>
  <c r="AG95" i="1"/>
  <c r="AG94" i="1" s="1"/>
  <c r="AK26" i="1" s="1"/>
  <c r="AV94" i="1" l="1"/>
  <c r="AK29" i="1" s="1"/>
  <c r="AK35" i="1" s="1"/>
  <c r="AN95" i="1"/>
  <c r="AT94" i="1" l="1"/>
  <c r="AN94" i="1" s="1"/>
</calcChain>
</file>

<file path=xl/sharedStrings.xml><?xml version="1.0" encoding="utf-8"?>
<sst xmlns="http://schemas.openxmlformats.org/spreadsheetml/2006/main" count="1116" uniqueCount="305">
  <si>
    <t>Export Komplet</t>
  </si>
  <si>
    <t/>
  </si>
  <si>
    <t>2.0</t>
  </si>
  <si>
    <t>False</t>
  </si>
  <si>
    <t>{ae2c4906-d777-48ee-befe-598dcc8517c2}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</si>
  <si>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</si>
  <si>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</si>
  <si>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</si>
  <si>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</si>
  <si>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</si>
  <si>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</si>
  <si>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</si>
  <si>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</si>
  <si>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2112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</si>
  <si>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</si>
  <si>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</si>
  <si>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</si>
  <si>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</si>
  <si>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</si>
  <si>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</si>
  <si>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</si>
  <si>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</si>
  <si>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</si>
  <si>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</si>
  <si>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</si>
  <si>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</si>
  <si>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</si>
  <si>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</si>
  <si>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</si>
  <si>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</si>
  <si>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</si>
  <si>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</si>
  <si>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</si>
  <si>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</si>
  <si>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</si>
  <si>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</si>
  <si>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</si>
  <si>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</si>
  <si>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</si>
  <si>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</si>
  <si>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</si>
  <si>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</si>
  <si>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</si>
  <si>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</si>
  <si>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</si>
  <si>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</si>
  <si>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</si>
  <si>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</si>
  <si>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</si>
  <si>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</si>
  <si>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</si>
  <si>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</si>
  <si>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</si>
  <si>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</si>
  <si>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</si>
  <si>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</si>
  <si>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</si>
  <si>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</si>
  <si>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</si>
  <si>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</si>
  <si>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</si>
  <si>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</si>
  <si>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</si>
  <si>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</si>
  <si>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</si>
  <si>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</si>
  <si>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</si>
  <si>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</si>
  <si>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</si>
  <si>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</si>
  <si>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</si>
  <si>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</si>
  <si>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</si>
  <si>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</si>
  <si>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</si>
  <si>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</si>
  <si>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{0f891b93-ea1c-4532-b6cb-737aacbf140f}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</si>
  <si>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</si>
  <si>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</si>
  <si>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</si>
  <si>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</si>
  <si>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</si>
  <si>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</si>
  <si>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</si>
  <si>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</si>
  <si>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01 - Stavební objekty</t>
  </si>
  <si>
    <t>02 - Inženýrské objekty</t>
  </si>
  <si>
    <t>03 - Technická zařízení</t>
  </si>
  <si>
    <t>04 - Herní prvky</t>
  </si>
  <si>
    <t>05 - Venkovní terénní úpravy</t>
  </si>
  <si>
    <t>06 - Mobiliář</t>
  </si>
  <si>
    <t>09 - VRN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</si>
  <si>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</si>
  <si>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</si>
  <si>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</si>
  <si>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</si>
  <si>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</si>
  <si>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</si>
  <si>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</si>
  <si>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</si>
  <si>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</si>
  <si>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</si>
  <si>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</si>
  <si>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</si>
  <si>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</si>
  <si>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Stavební objekty</t>
  </si>
  <si>
    <t>ROZPOCET</t>
  </si>
  <si>
    <t>K</t>
  </si>
  <si>
    <t>001</t>
  </si>
  <si>
    <t>Administrativa a údržba hřiště vč. zastřešní k WC</t>
  </si>
  <si>
    <t>m2</t>
  </si>
  <si>
    <t>4</t>
  </si>
  <si>
    <t>967529593</t>
  </si>
  <si>
    <t>PP</t>
  </si>
  <si>
    <t>Administrativa a údržba hřiště</t>
  </si>
  <si>
    <t>002</t>
  </si>
  <si>
    <t>WC</t>
  </si>
  <si>
    <t>m3</t>
  </si>
  <si>
    <t>164629581</t>
  </si>
  <si>
    <t>02</t>
  </si>
  <si>
    <t>Inženýrské objekty</t>
  </si>
  <si>
    <t>3</t>
  </si>
  <si>
    <t>100</t>
  </si>
  <si>
    <t>Dešťová kanalizace - přípojka</t>
  </si>
  <si>
    <t>m</t>
  </si>
  <si>
    <t>16</t>
  </si>
  <si>
    <t>-382515417</t>
  </si>
  <si>
    <t>101</t>
  </si>
  <si>
    <t>Dešťová kanalizace areálová</t>
  </si>
  <si>
    <t>-970627179</t>
  </si>
  <si>
    <t>5</t>
  </si>
  <si>
    <t>102</t>
  </si>
  <si>
    <t>Vodovod - přípojka</t>
  </si>
  <si>
    <t>-612750850</t>
  </si>
  <si>
    <t>6</t>
  </si>
  <si>
    <t>103</t>
  </si>
  <si>
    <t>Splašková kanalizace areálová</t>
  </si>
  <si>
    <t>1763768917</t>
  </si>
  <si>
    <t>7</t>
  </si>
  <si>
    <t>104</t>
  </si>
  <si>
    <t>Elektro NN - přípojka</t>
  </si>
  <si>
    <t>-2020760635</t>
  </si>
  <si>
    <t>8</t>
  </si>
  <si>
    <t>105</t>
  </si>
  <si>
    <t>Vsakovací objekt</t>
  </si>
  <si>
    <t>kpl</t>
  </si>
  <si>
    <t>-927584550</t>
  </si>
  <si>
    <t>9</t>
  </si>
  <si>
    <t>106</t>
  </si>
  <si>
    <t>ČOV</t>
  </si>
  <si>
    <t>951758075</t>
  </si>
  <si>
    <t>03</t>
  </si>
  <si>
    <t>Technická zařízení</t>
  </si>
  <si>
    <t>10</t>
  </si>
  <si>
    <t>202</t>
  </si>
  <si>
    <t>Slaboproudé elektroinstalace - Turniket</t>
  </si>
  <si>
    <t>-1871002208</t>
  </si>
  <si>
    <t>04</t>
  </si>
  <si>
    <t>Herní prvky</t>
  </si>
  <si>
    <t>11</t>
  </si>
  <si>
    <t>010</t>
  </si>
  <si>
    <t>Vyhlídková a distribuční věž</t>
  </si>
  <si>
    <t>kus</t>
  </si>
  <si>
    <t>-515491919</t>
  </si>
  <si>
    <t>12</t>
  </si>
  <si>
    <t>011</t>
  </si>
  <si>
    <t>Pyramida</t>
  </si>
  <si>
    <t>-295545715</t>
  </si>
  <si>
    <t>13</t>
  </si>
  <si>
    <t>012</t>
  </si>
  <si>
    <t>Věž Černý les kombi</t>
  </si>
  <si>
    <t>-343572287</t>
  </si>
  <si>
    <t xml:space="preserve">Věž Černý les kombi </t>
  </si>
  <si>
    <t>14</t>
  </si>
  <si>
    <t>013</t>
  </si>
  <si>
    <t xml:space="preserve">Lanová houpačka </t>
  </si>
  <si>
    <t>1599767557</t>
  </si>
  <si>
    <t>014</t>
  </si>
  <si>
    <t>Trampolína zapuštěná</t>
  </si>
  <si>
    <t>1394566238</t>
  </si>
  <si>
    <t>015</t>
  </si>
  <si>
    <t>Skluzavka</t>
  </si>
  <si>
    <t>1734726051</t>
  </si>
  <si>
    <t>17</t>
  </si>
  <si>
    <t>016</t>
  </si>
  <si>
    <t>Lanovka</t>
  </si>
  <si>
    <t>1147120828</t>
  </si>
  <si>
    <t>18</t>
  </si>
  <si>
    <t>017</t>
  </si>
  <si>
    <t>Lanové mosty</t>
  </si>
  <si>
    <t>-1269454357</t>
  </si>
  <si>
    <t>19</t>
  </si>
  <si>
    <t>018</t>
  </si>
  <si>
    <t>Šplhací sítě</t>
  </si>
  <si>
    <t>-51534621</t>
  </si>
  <si>
    <t>20</t>
  </si>
  <si>
    <t>019</t>
  </si>
  <si>
    <t>Síťové komíny</t>
  </si>
  <si>
    <t>2142161509</t>
  </si>
  <si>
    <t>020</t>
  </si>
  <si>
    <t>Síťové tunely</t>
  </si>
  <si>
    <t>1995449153</t>
  </si>
  <si>
    <t>22</t>
  </si>
  <si>
    <t>021</t>
  </si>
  <si>
    <t>Skákací sítě vč.bočních</t>
  </si>
  <si>
    <t>58898632</t>
  </si>
  <si>
    <t>23</t>
  </si>
  <si>
    <t>022</t>
  </si>
  <si>
    <t xml:space="preserve">Koráb Dřevoartikl </t>
  </si>
  <si>
    <t>-903149669</t>
  </si>
  <si>
    <t>24</t>
  </si>
  <si>
    <t>023</t>
  </si>
  <si>
    <t>Vodní svět - Korýtka, přehrádky</t>
  </si>
  <si>
    <t>890441486</t>
  </si>
  <si>
    <t>25</t>
  </si>
  <si>
    <t>024</t>
  </si>
  <si>
    <t>Vodní svět - Mlýnky</t>
  </si>
  <si>
    <t>-1787755047</t>
  </si>
  <si>
    <t>26</t>
  </si>
  <si>
    <t>025</t>
  </si>
  <si>
    <t>Vodní svět - Ztracené kolo</t>
  </si>
  <si>
    <t>-101090670</t>
  </si>
  <si>
    <t>27</t>
  </si>
  <si>
    <t>026</t>
  </si>
  <si>
    <t>Vodní svět - Archimedův šroub</t>
  </si>
  <si>
    <t>332653544</t>
  </si>
  <si>
    <t>28</t>
  </si>
  <si>
    <t>027</t>
  </si>
  <si>
    <t>Vodní svět - Jezírka, kanály</t>
  </si>
  <si>
    <t>2027390735</t>
  </si>
  <si>
    <t>29</t>
  </si>
  <si>
    <t>028</t>
  </si>
  <si>
    <t>Vodní svět - Závlaha</t>
  </si>
  <si>
    <t>175529953</t>
  </si>
  <si>
    <t>30</t>
  </si>
  <si>
    <t>029</t>
  </si>
  <si>
    <t>Vodní svět - Technologie</t>
  </si>
  <si>
    <t>910297153</t>
  </si>
  <si>
    <t>05</t>
  </si>
  <si>
    <t>Venkovní terénní úpravy</t>
  </si>
  <si>
    <t>31</t>
  </si>
  <si>
    <t>050</t>
  </si>
  <si>
    <t>Oplocení</t>
  </si>
  <si>
    <t>-1826673778</t>
  </si>
  <si>
    <t>32</t>
  </si>
  <si>
    <t>051</t>
  </si>
  <si>
    <t>Vyhlídková terasa</t>
  </si>
  <si>
    <t>-2107294937</t>
  </si>
  <si>
    <t>33</t>
  </si>
  <si>
    <t>052</t>
  </si>
  <si>
    <t>Plochy pochozí - mlat</t>
  </si>
  <si>
    <t>1606733335</t>
  </si>
  <si>
    <t>34</t>
  </si>
  <si>
    <t>053</t>
  </si>
  <si>
    <t>Zavěřečné terénní úpavy - zatravnění</t>
  </si>
  <si>
    <t>1616633735</t>
  </si>
  <si>
    <t>06</t>
  </si>
  <si>
    <t>Mobiliář</t>
  </si>
  <si>
    <t>35</t>
  </si>
  <si>
    <t>300</t>
  </si>
  <si>
    <t>Lavice s opěradlem</t>
  </si>
  <si>
    <t>-605863758</t>
  </si>
  <si>
    <t>36</t>
  </si>
  <si>
    <t>301</t>
  </si>
  <si>
    <t>Info tabule</t>
  </si>
  <si>
    <t>1816300428</t>
  </si>
  <si>
    <t>37</t>
  </si>
  <si>
    <t>302</t>
  </si>
  <si>
    <t>Stůl s lavicemi</t>
  </si>
  <si>
    <t>694788848</t>
  </si>
  <si>
    <t>38</t>
  </si>
  <si>
    <t>303</t>
  </si>
  <si>
    <t>Odpadkový koš</t>
  </si>
  <si>
    <t>290817798</t>
  </si>
  <si>
    <t>39</t>
  </si>
  <si>
    <t>304</t>
  </si>
  <si>
    <t>Stojan na kola</t>
  </si>
  <si>
    <t>1439771175</t>
  </si>
  <si>
    <t>40</t>
  </si>
  <si>
    <t>305</t>
  </si>
  <si>
    <t>Rozcestník</t>
  </si>
  <si>
    <t>-1947842161</t>
  </si>
  <si>
    <t>09</t>
  </si>
  <si>
    <t>VRN</t>
  </si>
  <si>
    <t>41</t>
  </si>
  <si>
    <t>900</t>
  </si>
  <si>
    <t>Vedlejší rozpočtové náklady</t>
  </si>
  <si>
    <t>-386952099</t>
  </si>
  <si>
    <t xml:space="preserve">Zařízení staveniště </t>
  </si>
  <si>
    <t>10 - MARKETING</t>
  </si>
  <si>
    <t>Rádio spoty</t>
  </si>
  <si>
    <t>Online reklama - sociální sítě</t>
  </si>
  <si>
    <t>Online reklama - vyhledávače</t>
  </si>
  <si>
    <t>Billboardová kampaň</t>
  </si>
  <si>
    <t>Hypercube bannery</t>
  </si>
  <si>
    <t>Letáky</t>
  </si>
  <si>
    <t>Propagace na sociálních sítí</t>
  </si>
  <si>
    <t>Propagace ve vyhledávačích</t>
  </si>
  <si>
    <t>Letáky ve vybranách turistických místech</t>
  </si>
  <si>
    <t>Reklamní kostky ve vybraných městech</t>
  </si>
  <si>
    <t>Billboardová kampaň na vybraných místech</t>
  </si>
  <si>
    <t>Rádiová kampaň ve vybraných rádiích</t>
  </si>
  <si>
    <t>SPORTOVNĚ REKREAČNÍ AREÁL, POTOČINY</t>
  </si>
  <si>
    <t>Sportovně rekreační areál, Potočiny</t>
  </si>
  <si>
    <t>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</si>
</sst>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6" fillId="4" borderId="0" xfId="0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4" fillId="0" borderId="14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4" fontId="14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166" fontId="26" fillId="0" borderId="12" xfId="0" applyNumberFormat="1" applyFont="1" applyBorder="1"/>
    <xf numFmtId="166" fontId="26" fillId="0" borderId="13" xfId="0" applyNumberFormat="1" applyFont="1" applyBorder="1"/>
    <xf numFmtId="4" fontId="27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6" fillId="0" borderId="22" xfId="0" applyFont="1" applyBorder="1" applyAlignment="1" applyProtection="1">
      <alignment horizontal="center" vertical="center"/>
      <protection locked="0"/>
    </xf>
    <xf numFmtId="49" fontId="16" fillId="0" borderId="22" xfId="0" applyNumberFormat="1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167" fontId="16" fillId="0" borderId="22" xfId="0" applyNumberFormat="1" applyFont="1" applyBorder="1" applyAlignment="1" applyProtection="1">
      <alignment vertical="center"/>
      <protection locked="0"/>
    </xf>
    <xf numFmtId="4" fontId="16" fillId="0" borderId="22" xfId="0" applyNumberFormat="1" applyFont="1" applyBorder="1" applyAlignment="1" applyProtection="1">
      <alignment vertical="center"/>
      <protection locked="0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4" fontId="6" fillId="5" borderId="20" xfId="0" applyNumberFormat="1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4" fontId="18" fillId="0" borderId="0" xfId="0" applyNumberFormat="1" applyFont="1"/>
    <xf numFmtId="0" fontId="7" fillId="0" borderId="26" xfId="0" applyFont="1" applyBorder="1"/>
    <xf numFmtId="0" fontId="6" fillId="0" borderId="0" xfId="0" applyFont="1" applyAlignment="1">
      <alignment horizontal="left"/>
    </xf>
    <xf numFmtId="0" fontId="7" fillId="0" borderId="27" xfId="0" applyFont="1" applyBorder="1"/>
    <xf numFmtId="0" fontId="0" fillId="0" borderId="26" xfId="0" applyBorder="1" applyAlignment="1" applyProtection="1">
      <alignment vertical="center"/>
      <protection locked="0"/>
    </xf>
    <xf numFmtId="0" fontId="16" fillId="0" borderId="29" xfId="0" applyFont="1" applyBorder="1" applyAlignment="1" applyProtection="1">
      <alignment horizontal="left" vertical="center" wrapText="1"/>
      <protection locked="0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6" fillId="0" borderId="18" xfId="0" applyFont="1" applyBorder="1" applyAlignment="1" applyProtection="1">
      <alignment horizontal="center" vertical="center"/>
      <protection locked="0"/>
    </xf>
    <xf numFmtId="4" fontId="6" fillId="5" borderId="0" xfId="0" applyNumberFormat="1" applyFont="1" applyFill="1"/>
    <xf numFmtId="4" fontId="16" fillId="5" borderId="22" xfId="0" applyNumberFormat="1" applyFont="1" applyFill="1" applyBorder="1" applyAlignment="1" applyProtection="1">
      <alignment vertical="center"/>
      <protection locked="0"/>
    </xf>
    <xf numFmtId="0" fontId="0" fillId="5" borderId="0" xfId="0" applyFill="1" applyAlignment="1">
      <alignment vertical="center"/>
    </xf>
    <xf numFmtId="14" fontId="2" fillId="0" borderId="0" xfId="0" applyNumberFormat="1" applyFont="1" applyAlignment="1">
      <alignment horizontal="left" vertical="center"/>
    </xf>
    <xf numFmtId="4" fontId="6" fillId="0" borderId="20" xfId="0" applyNumberFormat="1" applyFont="1" applyBorder="1" applyAlignment="1">
      <alignment vertical="center"/>
    </xf>
    <xf numFmtId="4" fontId="6" fillId="0" borderId="0" xfId="0" applyNumberFormat="1" applyFont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1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right" vertical="center"/>
    </xf>
    <xf numFmtId="0" fontId="16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61" zoomScale="85" zoomScaleNormal="85" workbookViewId="0">
      <selection activeCell="AG95" sqref="AG95:AM95"/>
    </sheetView>
  </sheetViews>
  <sheetFormatPr defaultColWidth="8.6640625" defaultRowHeight="11.25" x14ac:dyDescent="0.2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1640625" hidden="1"/>
  </cols>
  <sheetData>
    <row r="1" spans="1:74" x14ac:dyDescent="0.2">
      <c r="A1" s="11" t="s">
        <v>0</v>
      </c>
      <c r="AZ1" s="11" t="s">
        <v>1</v>
      </c>
      <c r="BA1" s="11" t="s">
        <v>2</v>
      </c>
      <c r="BB1" s="11" t="s">
        <v>1</v>
      </c>
      <c r="BT1" s="11" t="s">
        <v>3</v>
      </c>
      <c r="BU1" s="11" t="s">
        <v>3</v>
      </c>
      <c r="BV1" s="11" t="s">
        <v>4</v>
      </c>
    </row>
    <row r="2" spans="1:74" ht="36.950000000000003" customHeight="1" x14ac:dyDescent="0.2">
      <c r="AR2" s="164" t="s">
        <v>5</v>
      </c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S2" s="12" t="s">
        <v>6</v>
      </c>
      <c r="BT2" s="12" t="s">
        <v>7</v>
      </c>
    </row>
    <row r="3" spans="1:74" ht="6.95" customHeight="1" x14ac:dyDescent="0.2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spans="1:74" ht="24.95" customHeight="1" x14ac:dyDescent="0.2">
      <c r="B4" s="15"/>
      <c r="D4" s="16" t="s">
        <v>9</v>
      </c>
      <c r="AR4" s="15"/>
      <c r="AS4" s="17" t="s">
        <v>10</v>
      </c>
      <c r="BS4" s="12" t="s">
        <v>11</v>
      </c>
    </row>
    <row r="5" spans="1:74" ht="12" customHeight="1" x14ac:dyDescent="0.2">
      <c r="B5" s="15"/>
      <c r="D5" s="18" t="s">
        <v>12</v>
      </c>
      <c r="K5" s="149" t="s">
        <v>13</v>
      </c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R5" s="15"/>
      <c r="BS5" s="12" t="s">
        <v>6</v>
      </c>
    </row>
    <row r="6" spans="1:74" ht="36.950000000000003" customHeight="1" x14ac:dyDescent="0.2">
      <c r="B6" s="15"/>
      <c r="D6" s="20" t="s">
        <v>14</v>
      </c>
      <c r="K6" s="151" t="s">
        <v>302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R6" s="15"/>
      <c r="BS6" s="12" t="s">
        <v>6</v>
      </c>
    </row>
    <row r="7" spans="1:74" ht="12" customHeight="1" x14ac:dyDescent="0.2">
      <c r="B7" s="15"/>
      <c r="D7" s="21" t="s">
        <v>15</v>
      </c>
      <c r="K7" s="19" t="s">
        <v>1</v>
      </c>
      <c r="AK7" s="21" t="s">
        <v>16</v>
      </c>
      <c r="AN7" s="19" t="s">
        <v>1</v>
      </c>
      <c r="AR7" s="15"/>
      <c r="BS7" s="12" t="s">
        <v>6</v>
      </c>
    </row>
    <row r="8" spans="1:74" ht="12" customHeight="1" x14ac:dyDescent="0.2">
      <c r="B8" s="15"/>
      <c r="D8" s="21" t="s">
        <v>17</v>
      </c>
      <c r="K8" s="19" t="s">
        <v>18</v>
      </c>
      <c r="AK8" s="21" t="s">
        <v>19</v>
      </c>
      <c r="AN8" s="146">
        <v>44543</v>
      </c>
      <c r="AR8" s="15"/>
      <c r="BS8" s="12" t="s">
        <v>6</v>
      </c>
    </row>
    <row r="9" spans="1:74" ht="14.45" customHeight="1" x14ac:dyDescent="0.2">
      <c r="B9" s="15"/>
      <c r="AR9" s="15"/>
      <c r="BS9" s="12" t="s">
        <v>6</v>
      </c>
    </row>
    <row r="10" spans="1:74" ht="12" customHeight="1" x14ac:dyDescent="0.2">
      <c r="B10" s="15"/>
      <c r="D10" s="21" t="s">
        <v>20</v>
      </c>
      <c r="AK10" s="21" t="s">
        <v>21</v>
      </c>
      <c r="AN10" s="19" t="s">
        <v>1</v>
      </c>
      <c r="AR10" s="15"/>
      <c r="BS10" s="12" t="s">
        <v>6</v>
      </c>
    </row>
    <row r="11" spans="1:74" ht="18.600000000000001" customHeight="1" x14ac:dyDescent="0.2">
      <c r="B11" s="15"/>
      <c r="E11" s="19" t="s">
        <v>18</v>
      </c>
      <c r="AK11" s="21" t="s">
        <v>22</v>
      </c>
      <c r="AN11" s="19" t="s">
        <v>1</v>
      </c>
      <c r="AR11" s="15"/>
      <c r="BS11" s="12" t="s">
        <v>6</v>
      </c>
    </row>
    <row r="12" spans="1:74" ht="6.95" customHeight="1" x14ac:dyDescent="0.2">
      <c r="B12" s="15"/>
      <c r="AR12" s="15"/>
      <c r="BS12" s="12" t="s">
        <v>6</v>
      </c>
    </row>
    <row r="13" spans="1:74" ht="12" customHeight="1" x14ac:dyDescent="0.2">
      <c r="B13" s="15"/>
      <c r="D13" s="21" t="s">
        <v>23</v>
      </c>
      <c r="AK13" s="21" t="s">
        <v>21</v>
      </c>
      <c r="AN13" s="19" t="s">
        <v>1</v>
      </c>
      <c r="AR13" s="15"/>
      <c r="BS13" s="12" t="s">
        <v>6</v>
      </c>
    </row>
    <row r="14" spans="1:74" ht="12.75" x14ac:dyDescent="0.2">
      <c r="B14" s="15"/>
      <c r="E14" s="19" t="s">
        <v>18</v>
      </c>
      <c r="AK14" s="21" t="s">
        <v>22</v>
      </c>
      <c r="AN14" s="19" t="s">
        <v>1</v>
      </c>
      <c r="AR14" s="15"/>
      <c r="BS14" s="12" t="s">
        <v>6</v>
      </c>
    </row>
    <row r="15" spans="1:74" ht="6.95" customHeight="1" x14ac:dyDescent="0.2">
      <c r="B15" s="15"/>
      <c r="AR15" s="15"/>
      <c r="BS15" s="12" t="s">
        <v>3</v>
      </c>
    </row>
    <row r="16" spans="1:74" ht="12" customHeight="1" x14ac:dyDescent="0.2">
      <c r="B16" s="15"/>
      <c r="D16" s="21" t="s">
        <v>24</v>
      </c>
      <c r="AK16" s="21" t="s">
        <v>21</v>
      </c>
      <c r="AN16" s="19" t="s">
        <v>1</v>
      </c>
      <c r="AR16" s="15"/>
      <c r="BS16" s="12" t="s">
        <v>3</v>
      </c>
    </row>
    <row r="17" spans="2:71" ht="18.600000000000001" customHeight="1" x14ac:dyDescent="0.2">
      <c r="B17" s="15"/>
      <c r="E17" s="19" t="s">
        <v>18</v>
      </c>
      <c r="AK17" s="21" t="s">
        <v>22</v>
      </c>
      <c r="AN17" s="19" t="s">
        <v>1</v>
      </c>
      <c r="AR17" s="15"/>
      <c r="BS17" s="12" t="s">
        <v>25</v>
      </c>
    </row>
    <row r="18" spans="2:71" ht="6.95" customHeight="1" x14ac:dyDescent="0.2">
      <c r="B18" s="15"/>
      <c r="AR18" s="15"/>
      <c r="BS18" s="12" t="s">
        <v>6</v>
      </c>
    </row>
    <row r="19" spans="2:71" ht="12" customHeight="1" x14ac:dyDescent="0.2">
      <c r="B19" s="15"/>
      <c r="D19" s="21" t="s">
        <v>26</v>
      </c>
      <c r="AK19" s="21" t="s">
        <v>21</v>
      </c>
      <c r="AN19" s="19" t="s">
        <v>1</v>
      </c>
      <c r="AR19" s="15"/>
      <c r="BS19" s="12" t="s">
        <v>6</v>
      </c>
    </row>
    <row r="20" spans="2:71" ht="18.600000000000001" customHeight="1" x14ac:dyDescent="0.2">
      <c r="B20" s="15"/>
      <c r="E20" s="19" t="s">
        <v>18</v>
      </c>
      <c r="AK20" s="21" t="s">
        <v>22</v>
      </c>
      <c r="AN20" s="19" t="s">
        <v>1</v>
      </c>
      <c r="AR20" s="15"/>
      <c r="BS20" s="12" t="s">
        <v>25</v>
      </c>
    </row>
    <row r="21" spans="2:71" ht="6.95" customHeight="1" x14ac:dyDescent="0.2">
      <c r="B21" s="15"/>
      <c r="AR21" s="15"/>
    </row>
    <row r="22" spans="2:71" ht="12" customHeight="1" x14ac:dyDescent="0.2">
      <c r="B22" s="15"/>
      <c r="D22" s="21" t="s">
        <v>27</v>
      </c>
      <c r="AR22" s="15"/>
    </row>
    <row r="23" spans="2:71" ht="16.5" customHeight="1" x14ac:dyDescent="0.2">
      <c r="B23" s="15"/>
      <c r="E23" s="152" t="s">
        <v>1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R23" s="15"/>
    </row>
    <row r="24" spans="2:71" ht="6.95" customHeight="1" x14ac:dyDescent="0.2">
      <c r="B24" s="15"/>
      <c r="AR24" s="15"/>
    </row>
    <row r="25" spans="2:71" ht="6.95" customHeight="1" x14ac:dyDescent="0.2">
      <c r="B25" s="15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R25" s="15"/>
    </row>
    <row r="26" spans="2:71" s="1" customFormat="1" ht="26.1" customHeight="1" x14ac:dyDescent="0.2">
      <c r="B26" s="24"/>
      <c r="D26" s="25" t="s">
        <v>28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153">
        <f>ROUND(AG94,2)</f>
        <v>0</v>
      </c>
      <c r="AL26" s="154"/>
      <c r="AM26" s="154"/>
      <c r="AN26" s="154"/>
      <c r="AO26" s="154"/>
      <c r="AR26" s="24"/>
    </row>
    <row r="27" spans="2:71" s="1" customFormat="1" ht="6.95" customHeight="1" x14ac:dyDescent="0.2">
      <c r="B27" s="24"/>
      <c r="AR27" s="24"/>
    </row>
    <row r="28" spans="2:71" s="1" customFormat="1" ht="12.75" x14ac:dyDescent="0.2">
      <c r="B28" s="24"/>
      <c r="L28" s="155" t="s">
        <v>29</v>
      </c>
      <c r="M28" s="155"/>
      <c r="N28" s="155"/>
      <c r="O28" s="155"/>
      <c r="P28" s="155"/>
      <c r="W28" s="155" t="s">
        <v>30</v>
      </c>
      <c r="X28" s="155"/>
      <c r="Y28" s="155"/>
      <c r="Z28" s="155"/>
      <c r="AA28" s="155"/>
      <c r="AB28" s="155"/>
      <c r="AC28" s="155"/>
      <c r="AD28" s="155"/>
      <c r="AE28" s="155"/>
      <c r="AK28" s="155" t="s">
        <v>31</v>
      </c>
      <c r="AL28" s="155"/>
      <c r="AM28" s="155"/>
      <c r="AN28" s="155"/>
      <c r="AO28" s="155"/>
      <c r="AR28" s="24"/>
    </row>
    <row r="29" spans="2:71" s="2" customFormat="1" ht="14.45" customHeight="1" x14ac:dyDescent="0.2">
      <c r="B29" s="28"/>
      <c r="D29" s="21" t="s">
        <v>32</v>
      </c>
      <c r="F29" s="21" t="s">
        <v>33</v>
      </c>
      <c r="L29" s="158">
        <v>0.21</v>
      </c>
      <c r="M29" s="157"/>
      <c r="N29" s="157"/>
      <c r="O29" s="157"/>
      <c r="P29" s="157"/>
      <c r="W29" s="156">
        <f>ROUND(AZ94, 2)</f>
        <v>0</v>
      </c>
      <c r="X29" s="157"/>
      <c r="Y29" s="157"/>
      <c r="Z29" s="157"/>
      <c r="AA29" s="157"/>
      <c r="AB29" s="157"/>
      <c r="AC29" s="157"/>
      <c r="AD29" s="157"/>
      <c r="AE29" s="157"/>
      <c r="AK29" s="156">
        <f>ROUND(AV94, 2)</f>
        <v>0</v>
      </c>
      <c r="AL29" s="157"/>
      <c r="AM29" s="157"/>
      <c r="AN29" s="157"/>
      <c r="AO29" s="157"/>
      <c r="AR29" s="28"/>
    </row>
    <row r="30" spans="2:71" s="2" customFormat="1" ht="14.45" customHeight="1" x14ac:dyDescent="0.2">
      <c r="B30" s="28"/>
      <c r="F30" s="21" t="s">
        <v>34</v>
      </c>
      <c r="L30" s="158">
        <v>0.15</v>
      </c>
      <c r="M30" s="157"/>
      <c r="N30" s="157"/>
      <c r="O30" s="157"/>
      <c r="P30" s="157"/>
      <c r="W30" s="156">
        <f>ROUND(BA94, 2)</f>
        <v>0</v>
      </c>
      <c r="X30" s="157"/>
      <c r="Y30" s="157"/>
      <c r="Z30" s="157"/>
      <c r="AA30" s="157"/>
      <c r="AB30" s="157"/>
      <c r="AC30" s="157"/>
      <c r="AD30" s="157"/>
      <c r="AE30" s="157"/>
      <c r="AK30" s="156">
        <f>ROUND(AW94, 2)</f>
        <v>0</v>
      </c>
      <c r="AL30" s="157"/>
      <c r="AM30" s="157"/>
      <c r="AN30" s="157"/>
      <c r="AO30" s="157"/>
      <c r="AR30" s="28"/>
    </row>
    <row r="31" spans="2:71" s="2" customFormat="1" ht="14.45" hidden="1" customHeight="1" x14ac:dyDescent="0.2">
      <c r="B31" s="28"/>
      <c r="F31" s="21" t="s">
        <v>35</v>
      </c>
      <c r="L31" s="158">
        <v>0.21</v>
      </c>
      <c r="M31" s="157"/>
      <c r="N31" s="157"/>
      <c r="O31" s="157"/>
      <c r="P31" s="157"/>
      <c r="W31" s="156">
        <f>ROUND(BB94, 2)</f>
        <v>0</v>
      </c>
      <c r="X31" s="157"/>
      <c r="Y31" s="157"/>
      <c r="Z31" s="157"/>
      <c r="AA31" s="157"/>
      <c r="AB31" s="157"/>
      <c r="AC31" s="157"/>
      <c r="AD31" s="157"/>
      <c r="AE31" s="157"/>
      <c r="AK31" s="156">
        <v>0</v>
      </c>
      <c r="AL31" s="157"/>
      <c r="AM31" s="157"/>
      <c r="AN31" s="157"/>
      <c r="AO31" s="157"/>
      <c r="AR31" s="28"/>
    </row>
    <row r="32" spans="2:71" s="2" customFormat="1" ht="14.45" hidden="1" customHeight="1" x14ac:dyDescent="0.2">
      <c r="B32" s="28"/>
      <c r="F32" s="21" t="s">
        <v>36</v>
      </c>
      <c r="L32" s="158">
        <v>0.15</v>
      </c>
      <c r="M32" s="157"/>
      <c r="N32" s="157"/>
      <c r="O32" s="157"/>
      <c r="P32" s="157"/>
      <c r="W32" s="156">
        <f>ROUND(BC94, 2)</f>
        <v>0</v>
      </c>
      <c r="X32" s="157"/>
      <c r="Y32" s="157"/>
      <c r="Z32" s="157"/>
      <c r="AA32" s="157"/>
      <c r="AB32" s="157"/>
      <c r="AC32" s="157"/>
      <c r="AD32" s="157"/>
      <c r="AE32" s="157"/>
      <c r="AK32" s="156">
        <v>0</v>
      </c>
      <c r="AL32" s="157"/>
      <c r="AM32" s="157"/>
      <c r="AN32" s="157"/>
      <c r="AO32" s="157"/>
      <c r="AR32" s="28"/>
    </row>
    <row r="33" spans="2:44" s="2" customFormat="1" ht="14.45" hidden="1" customHeight="1" x14ac:dyDescent="0.2">
      <c r="B33" s="28"/>
      <c r="F33" s="21" t="s">
        <v>37</v>
      </c>
      <c r="L33" s="158">
        <v>0</v>
      </c>
      <c r="M33" s="157"/>
      <c r="N33" s="157"/>
      <c r="O33" s="157"/>
      <c r="P33" s="157"/>
      <c r="W33" s="156">
        <f>ROUND(BD94, 2)</f>
        <v>0</v>
      </c>
      <c r="X33" s="157"/>
      <c r="Y33" s="157"/>
      <c r="Z33" s="157"/>
      <c r="AA33" s="157"/>
      <c r="AB33" s="157"/>
      <c r="AC33" s="157"/>
      <c r="AD33" s="157"/>
      <c r="AE33" s="157"/>
      <c r="AK33" s="156">
        <v>0</v>
      </c>
      <c r="AL33" s="157"/>
      <c r="AM33" s="157"/>
      <c r="AN33" s="157"/>
      <c r="AO33" s="157"/>
      <c r="AR33" s="28"/>
    </row>
    <row r="34" spans="2:44" s="1" customFormat="1" ht="6.95" customHeight="1" x14ac:dyDescent="0.2">
      <c r="B34" s="24"/>
      <c r="AR34" s="24"/>
    </row>
    <row r="35" spans="2:44" s="1" customFormat="1" ht="26.1" customHeight="1" x14ac:dyDescent="0.2">
      <c r="B35" s="24"/>
      <c r="C35" s="29"/>
      <c r="D35" s="30" t="s">
        <v>38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 t="s">
        <v>39</v>
      </c>
      <c r="U35" s="31"/>
      <c r="V35" s="31"/>
      <c r="W35" s="31"/>
      <c r="X35" s="179" t="s">
        <v>40</v>
      </c>
      <c r="Y35" s="180"/>
      <c r="Z35" s="180"/>
      <c r="AA35" s="180"/>
      <c r="AB35" s="180"/>
      <c r="AC35" s="31"/>
      <c r="AD35" s="31"/>
      <c r="AE35" s="31"/>
      <c r="AF35" s="31"/>
      <c r="AG35" s="31"/>
      <c r="AH35" s="31"/>
      <c r="AI35" s="31"/>
      <c r="AJ35" s="31"/>
      <c r="AK35" s="181">
        <f>SUM(AK26:AK33)</f>
        <v>0</v>
      </c>
      <c r="AL35" s="180"/>
      <c r="AM35" s="180"/>
      <c r="AN35" s="180"/>
      <c r="AO35" s="182"/>
      <c r="AP35" s="29"/>
      <c r="AQ35" s="29"/>
      <c r="AR35" s="24"/>
    </row>
    <row r="36" spans="2:44" s="1" customFormat="1" ht="6.95" customHeight="1" x14ac:dyDescent="0.2">
      <c r="B36" s="24"/>
      <c r="AR36" s="24"/>
    </row>
    <row r="37" spans="2:44" s="1" customFormat="1" ht="14.45" customHeight="1" x14ac:dyDescent="0.2">
      <c r="B37" s="24"/>
      <c r="AR37" s="24"/>
    </row>
    <row r="38" spans="2:44" ht="14.45" customHeight="1" x14ac:dyDescent="0.2">
      <c r="B38" s="15"/>
      <c r="AR38" s="15"/>
    </row>
    <row r="39" spans="2:44" ht="14.45" customHeight="1" x14ac:dyDescent="0.2">
      <c r="B39" s="15"/>
      <c r="AR39" s="15"/>
    </row>
    <row r="40" spans="2:44" ht="14.45" customHeight="1" x14ac:dyDescent="0.2">
      <c r="B40" s="15"/>
      <c r="AR40" s="15"/>
    </row>
    <row r="41" spans="2:44" ht="14.45" customHeight="1" x14ac:dyDescent="0.2">
      <c r="B41" s="15"/>
      <c r="AR41" s="15"/>
    </row>
    <row r="42" spans="2:44" ht="14.45" customHeight="1" x14ac:dyDescent="0.2">
      <c r="B42" s="15"/>
      <c r="AR42" s="15"/>
    </row>
    <row r="43" spans="2:44" ht="14.45" customHeight="1" x14ac:dyDescent="0.2">
      <c r="B43" s="15"/>
      <c r="AR43" s="15"/>
    </row>
    <row r="44" spans="2:44" ht="14.45" customHeight="1" x14ac:dyDescent="0.2">
      <c r="B44" s="15"/>
      <c r="AR44" s="15"/>
    </row>
    <row r="45" spans="2:44" ht="14.45" customHeight="1" x14ac:dyDescent="0.2">
      <c r="B45" s="15"/>
      <c r="AR45" s="15"/>
    </row>
    <row r="46" spans="2:44" ht="14.45" customHeight="1" x14ac:dyDescent="0.2">
      <c r="B46" s="15"/>
      <c r="AR46" s="15"/>
    </row>
    <row r="47" spans="2:44" ht="14.45" customHeight="1" x14ac:dyDescent="0.2">
      <c r="B47" s="15"/>
      <c r="AR47" s="15"/>
    </row>
    <row r="48" spans="2:44" ht="14.45" customHeight="1" x14ac:dyDescent="0.2">
      <c r="B48" s="15"/>
      <c r="AR48" s="15"/>
    </row>
    <row r="49" spans="2:44" s="1" customFormat="1" ht="14.45" customHeight="1" x14ac:dyDescent="0.2">
      <c r="B49" s="24"/>
      <c r="D49" s="33" t="s">
        <v>41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3" t="s">
        <v>42</v>
      </c>
      <c r="AI49" s="34"/>
      <c r="AJ49" s="34"/>
      <c r="AK49" s="34"/>
      <c r="AL49" s="34"/>
      <c r="AM49" s="34"/>
      <c r="AN49" s="34"/>
      <c r="AO49" s="34"/>
      <c r="AR49" s="24"/>
    </row>
    <row r="50" spans="2:44" x14ac:dyDescent="0.2">
      <c r="B50" s="15"/>
      <c r="AR50" s="15"/>
    </row>
    <row r="51" spans="2:44" x14ac:dyDescent="0.2">
      <c r="B51" s="15"/>
      <c r="AR51" s="15"/>
    </row>
    <row r="52" spans="2:44" x14ac:dyDescent="0.2">
      <c r="B52" s="15"/>
      <c r="AR52" s="15"/>
    </row>
    <row r="53" spans="2:44" x14ac:dyDescent="0.2">
      <c r="B53" s="15"/>
      <c r="AR53" s="15"/>
    </row>
    <row r="54" spans="2:44" x14ac:dyDescent="0.2">
      <c r="B54" s="15"/>
      <c r="AR54" s="15"/>
    </row>
    <row r="55" spans="2:44" x14ac:dyDescent="0.2">
      <c r="B55" s="15"/>
      <c r="AR55" s="15"/>
    </row>
    <row r="56" spans="2:44" x14ac:dyDescent="0.2">
      <c r="B56" s="15"/>
      <c r="AR56" s="15"/>
    </row>
    <row r="57" spans="2:44" x14ac:dyDescent="0.2">
      <c r="B57" s="15"/>
      <c r="AR57" s="15"/>
    </row>
    <row r="58" spans="2:44" x14ac:dyDescent="0.2">
      <c r="B58" s="15"/>
      <c r="AR58" s="15"/>
    </row>
    <row r="59" spans="2:44" x14ac:dyDescent="0.2">
      <c r="B59" s="15"/>
      <c r="AR59" s="15"/>
    </row>
    <row r="60" spans="2:44" s="1" customFormat="1" ht="12.75" x14ac:dyDescent="0.2">
      <c r="B60" s="24"/>
      <c r="D60" s="35" t="s">
        <v>43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35" t="s">
        <v>44</v>
      </c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35" t="s">
        <v>43</v>
      </c>
      <c r="AI60" s="26"/>
      <c r="AJ60" s="26"/>
      <c r="AK60" s="26"/>
      <c r="AL60" s="26"/>
      <c r="AM60" s="35" t="s">
        <v>44</v>
      </c>
      <c r="AN60" s="26"/>
      <c r="AO60" s="26"/>
      <c r="AR60" s="24"/>
    </row>
    <row r="61" spans="2:44" x14ac:dyDescent="0.2">
      <c r="B61" s="15"/>
      <c r="AR61" s="15"/>
    </row>
    <row r="62" spans="2:44" x14ac:dyDescent="0.2">
      <c r="B62" s="15"/>
      <c r="AR62" s="15"/>
    </row>
    <row r="63" spans="2:44" x14ac:dyDescent="0.2">
      <c r="B63" s="15"/>
      <c r="AR63" s="15"/>
    </row>
    <row r="64" spans="2:44" s="1" customFormat="1" ht="12.75" x14ac:dyDescent="0.2">
      <c r="B64" s="24"/>
      <c r="D64" s="33" t="s">
        <v>45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3" t="s">
        <v>46</v>
      </c>
      <c r="AI64" s="34"/>
      <c r="AJ64" s="34"/>
      <c r="AK64" s="34"/>
      <c r="AL64" s="34"/>
      <c r="AM64" s="34"/>
      <c r="AN64" s="34"/>
      <c r="AO64" s="34"/>
      <c r="AR64" s="24"/>
    </row>
    <row r="65" spans="2:44" x14ac:dyDescent="0.2">
      <c r="B65" s="15"/>
      <c r="AR65" s="15"/>
    </row>
    <row r="66" spans="2:44" x14ac:dyDescent="0.2">
      <c r="B66" s="15"/>
      <c r="AR66" s="15"/>
    </row>
    <row r="67" spans="2:44" x14ac:dyDescent="0.2">
      <c r="B67" s="15"/>
      <c r="AR67" s="15"/>
    </row>
    <row r="68" spans="2:44" x14ac:dyDescent="0.2">
      <c r="B68" s="15"/>
      <c r="AR68" s="15"/>
    </row>
    <row r="69" spans="2:44" x14ac:dyDescent="0.2">
      <c r="B69" s="15"/>
      <c r="AR69" s="15"/>
    </row>
    <row r="70" spans="2:44" x14ac:dyDescent="0.2">
      <c r="B70" s="15"/>
      <c r="AR70" s="15"/>
    </row>
    <row r="71" spans="2:44" x14ac:dyDescent="0.2">
      <c r="B71" s="15"/>
      <c r="AR71" s="15"/>
    </row>
    <row r="72" spans="2:44" x14ac:dyDescent="0.2">
      <c r="B72" s="15"/>
      <c r="AR72" s="15"/>
    </row>
    <row r="73" spans="2:44" x14ac:dyDescent="0.2">
      <c r="B73" s="15"/>
      <c r="AR73" s="15"/>
    </row>
    <row r="74" spans="2:44" x14ac:dyDescent="0.2">
      <c r="B74" s="15"/>
      <c r="AR74" s="15"/>
    </row>
    <row r="75" spans="2:44" s="1" customFormat="1" ht="12.75" x14ac:dyDescent="0.2">
      <c r="B75" s="24"/>
      <c r="D75" s="35" t="s">
        <v>43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35" t="s">
        <v>44</v>
      </c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35" t="s">
        <v>43</v>
      </c>
      <c r="AI75" s="26"/>
      <c r="AJ75" s="26"/>
      <c r="AK75" s="26"/>
      <c r="AL75" s="26"/>
      <c r="AM75" s="35" t="s">
        <v>44</v>
      </c>
      <c r="AN75" s="26"/>
      <c r="AO75" s="26"/>
      <c r="AR75" s="24"/>
    </row>
    <row r="76" spans="2:44" s="1" customFormat="1" x14ac:dyDescent="0.2">
      <c r="B76" s="24"/>
      <c r="AR76" s="24"/>
    </row>
    <row r="77" spans="2:44" s="1" customFormat="1" ht="6.95" customHeight="1" x14ac:dyDescent="0.2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24"/>
    </row>
    <row r="81" spans="1:91" s="1" customFormat="1" ht="6.95" customHeight="1" x14ac:dyDescent="0.2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24"/>
    </row>
    <row r="82" spans="1:91" s="1" customFormat="1" ht="24.95" customHeight="1" x14ac:dyDescent="0.2">
      <c r="B82" s="24"/>
      <c r="C82" s="16" t="s">
        <v>47</v>
      </c>
      <c r="AR82" s="24"/>
    </row>
    <row r="83" spans="1:91" s="1" customFormat="1" ht="6.95" customHeight="1" x14ac:dyDescent="0.2">
      <c r="B83" s="24"/>
      <c r="AR83" s="24"/>
    </row>
    <row r="84" spans="1:91" s="3" customFormat="1" ht="12" customHeight="1" x14ac:dyDescent="0.2">
      <c r="B84" s="40"/>
      <c r="C84" s="21" t="s">
        <v>12</v>
      </c>
      <c r="L84" s="3" t="str">
        <f>K5</f>
        <v>2112</v>
      </c>
      <c r="AR84" s="40"/>
    </row>
    <row r="85" spans="1:91" s="4" customFormat="1" ht="36.950000000000003" customHeight="1" x14ac:dyDescent="0.2">
      <c r="B85" s="41"/>
      <c r="C85" s="42" t="s">
        <v>14</v>
      </c>
      <c r="L85" s="170" t="str">
        <f>K6</f>
        <v>SPORTOVNĚ REKREAČNÍ AREÁL, POTOČINY</v>
      </c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R85" s="41"/>
    </row>
    <row r="86" spans="1:91" s="1" customFormat="1" ht="6.95" customHeight="1" x14ac:dyDescent="0.2">
      <c r="B86" s="24"/>
      <c r="AR86" s="24"/>
    </row>
    <row r="87" spans="1:91" s="1" customFormat="1" ht="12" customHeight="1" x14ac:dyDescent="0.2">
      <c r="B87" s="24"/>
      <c r="C87" s="21" t="s">
        <v>17</v>
      </c>
      <c r="L87" s="43" t="str">
        <f>IF(K8="","",K8)</f>
        <v xml:space="preserve"> </v>
      </c>
      <c r="AI87" s="21" t="s">
        <v>19</v>
      </c>
      <c r="AM87" s="172">
        <f>IF(AN8= "","",AN8)</f>
        <v>44543</v>
      </c>
      <c r="AN87" s="172"/>
      <c r="AR87" s="24"/>
    </row>
    <row r="88" spans="1:91" s="1" customFormat="1" ht="6.95" customHeight="1" x14ac:dyDescent="0.2">
      <c r="B88" s="24"/>
      <c r="AR88" s="24"/>
    </row>
    <row r="89" spans="1:91" s="1" customFormat="1" ht="15.2" customHeight="1" x14ac:dyDescent="0.2">
      <c r="B89" s="24"/>
      <c r="C89" s="21" t="s">
        <v>20</v>
      </c>
      <c r="L89" s="3" t="str">
        <f>IF(E11= "","",E11)</f>
        <v xml:space="preserve"> </v>
      </c>
      <c r="AI89" s="21" t="s">
        <v>24</v>
      </c>
      <c r="AM89" s="173" t="str">
        <f>IF(E17="","",E17)</f>
        <v xml:space="preserve"> </v>
      </c>
      <c r="AN89" s="174"/>
      <c r="AO89" s="174"/>
      <c r="AP89" s="174"/>
      <c r="AR89" s="24"/>
      <c r="AS89" s="175" t="s">
        <v>48</v>
      </c>
      <c r="AT89" s="176"/>
      <c r="AU89" s="45"/>
      <c r="AV89" s="45"/>
      <c r="AW89" s="45"/>
      <c r="AX89" s="45"/>
      <c r="AY89" s="45"/>
      <c r="AZ89" s="45"/>
      <c r="BA89" s="45"/>
      <c r="BB89" s="45"/>
      <c r="BC89" s="45"/>
      <c r="BD89" s="46"/>
    </row>
    <row r="90" spans="1:91" s="1" customFormat="1" ht="15.2" customHeight="1" x14ac:dyDescent="0.2">
      <c r="B90" s="24"/>
      <c r="C90" s="21" t="s">
        <v>23</v>
      </c>
      <c r="L90" s="3" t="str">
        <f>IF(E14="","",E14)</f>
        <v xml:space="preserve"> </v>
      </c>
      <c r="AI90" s="21" t="s">
        <v>26</v>
      </c>
      <c r="AM90" s="173" t="str">
        <f>IF(E20="","",E20)</f>
        <v xml:space="preserve"> </v>
      </c>
      <c r="AN90" s="174"/>
      <c r="AO90" s="174"/>
      <c r="AP90" s="174"/>
      <c r="AR90" s="24"/>
      <c r="AS90" s="177"/>
      <c r="AT90" s="178"/>
      <c r="BD90" s="47"/>
    </row>
    <row r="91" spans="1:91" s="1" customFormat="1" ht="11.1" customHeight="1" x14ac:dyDescent="0.2">
      <c r="B91" s="24"/>
      <c r="AR91" s="24"/>
      <c r="AS91" s="177"/>
      <c r="AT91" s="178"/>
      <c r="BD91" s="47"/>
    </row>
    <row r="92" spans="1:91" s="1" customFormat="1" ht="29.25" customHeight="1" x14ac:dyDescent="0.2">
      <c r="B92" s="24"/>
      <c r="C92" s="165" t="s">
        <v>49</v>
      </c>
      <c r="D92" s="166"/>
      <c r="E92" s="166"/>
      <c r="F92" s="166"/>
      <c r="G92" s="166"/>
      <c r="H92" s="48"/>
      <c r="I92" s="167" t="s">
        <v>50</v>
      </c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8" t="s">
        <v>51</v>
      </c>
      <c r="AH92" s="166"/>
      <c r="AI92" s="166"/>
      <c r="AJ92" s="166"/>
      <c r="AK92" s="166"/>
      <c r="AL92" s="166"/>
      <c r="AM92" s="166"/>
      <c r="AN92" s="167" t="s">
        <v>52</v>
      </c>
      <c r="AO92" s="166"/>
      <c r="AP92" s="169"/>
      <c r="AQ92" s="49" t="s">
        <v>53</v>
      </c>
      <c r="AR92" s="24"/>
      <c r="AS92" s="50" t="s">
        <v>54</v>
      </c>
      <c r="AT92" s="51" t="s">
        <v>55</v>
      </c>
      <c r="AU92" s="51" t="s">
        <v>56</v>
      </c>
      <c r="AV92" s="51" t="s">
        <v>57</v>
      </c>
      <c r="AW92" s="51" t="s">
        <v>58</v>
      </c>
      <c r="AX92" s="51" t="s">
        <v>59</v>
      </c>
      <c r="AY92" s="51" t="s">
        <v>60</v>
      </c>
      <c r="AZ92" s="51" t="s">
        <v>61</v>
      </c>
      <c r="BA92" s="51" t="s">
        <v>62</v>
      </c>
      <c r="BB92" s="51" t="s">
        <v>63</v>
      </c>
      <c r="BC92" s="51" t="s">
        <v>64</v>
      </c>
      <c r="BD92" s="52" t="s">
        <v>65</v>
      </c>
    </row>
    <row r="93" spans="1:91" s="1" customFormat="1" ht="11.1" customHeight="1" x14ac:dyDescent="0.2">
      <c r="B93" s="24"/>
      <c r="AR93" s="24"/>
      <c r="AS93" s="5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6"/>
    </row>
    <row r="94" spans="1:91" s="5" customFormat="1" ht="32.450000000000003" customHeight="1" x14ac:dyDescent="0.2">
      <c r="B94" s="54"/>
      <c r="C94" s="55" t="s">
        <v>66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162">
        <f>ROUND(AG95,2)</f>
        <v>0</v>
      </c>
      <c r="AH94" s="162"/>
      <c r="AI94" s="162"/>
      <c r="AJ94" s="162"/>
      <c r="AK94" s="162"/>
      <c r="AL94" s="162"/>
      <c r="AM94" s="162"/>
      <c r="AN94" s="163">
        <f>SUM(AG94,AT94)</f>
        <v>0</v>
      </c>
      <c r="AO94" s="163"/>
      <c r="AP94" s="163"/>
      <c r="AQ94" s="58" t="s">
        <v>1</v>
      </c>
      <c r="AR94" s="54"/>
      <c r="AS94" s="59">
        <f>ROUND(AS95,2)</f>
        <v>0</v>
      </c>
      <c r="AT94" s="60">
        <f>ROUND(SUM(AV94:AW94),2)</f>
        <v>0</v>
      </c>
      <c r="AU94" s="61">
        <f>ROUND(AU95,5)</f>
        <v>0</v>
      </c>
      <c r="AV94" s="60">
        <f>ROUND(AZ94*L29,2)</f>
        <v>0</v>
      </c>
      <c r="AW94" s="60">
        <f>ROUND(BA94*L30,2)</f>
        <v>0</v>
      </c>
      <c r="AX94" s="60">
        <f>ROUND(BB94*L29,2)</f>
        <v>0</v>
      </c>
      <c r="AY94" s="60">
        <f>ROUND(BC94*L30,2)</f>
        <v>0</v>
      </c>
      <c r="AZ94" s="60">
        <f>ROUND(AZ95,2)</f>
        <v>0</v>
      </c>
      <c r="BA94" s="60">
        <f>ROUND(BA95,2)</f>
        <v>0</v>
      </c>
      <c r="BB94" s="60">
        <f>ROUND(BB95,2)</f>
        <v>0</v>
      </c>
      <c r="BC94" s="60">
        <f>ROUND(BC95,2)</f>
        <v>0</v>
      </c>
      <c r="BD94" s="62">
        <f>ROUND(BD95,2)</f>
        <v>0</v>
      </c>
      <c r="BS94" s="63" t="s">
        <v>67</v>
      </c>
      <c r="BT94" s="63" t="s">
        <v>68</v>
      </c>
      <c r="BU94" s="64" t="s">
        <v>69</v>
      </c>
      <c r="BV94" s="63" t="s">
        <v>70</v>
      </c>
      <c r="BW94" s="63" t="s">
        <v>4</v>
      </c>
      <c r="BX94" s="63" t="s">
        <v>71</v>
      </c>
      <c r="CL94" s="63" t="s">
        <v>1</v>
      </c>
    </row>
    <row r="95" spans="1:91" s="6" customFormat="1" ht="16.5" customHeight="1" x14ac:dyDescent="0.2">
      <c r="A95" s="65" t="s">
        <v>72</v>
      </c>
      <c r="B95" s="66"/>
      <c r="C95" s="67"/>
      <c r="D95" s="161" t="s">
        <v>73</v>
      </c>
      <c r="E95" s="161"/>
      <c r="F95" s="161"/>
      <c r="G95" s="161"/>
      <c r="H95" s="161"/>
      <c r="I95" s="68"/>
      <c r="J95" s="161" t="s">
        <v>303</v>
      </c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59">
        <f>'Sportovně rekreační areál'!J30</f>
        <v>0</v>
      </c>
      <c r="AH95" s="160"/>
      <c r="AI95" s="160"/>
      <c r="AJ95" s="160"/>
      <c r="AK95" s="160"/>
      <c r="AL95" s="160"/>
      <c r="AM95" s="160"/>
      <c r="AN95" s="159">
        <f>SUM(AG95,AT95)</f>
        <v>0</v>
      </c>
      <c r="AO95" s="160"/>
      <c r="AP95" s="160"/>
      <c r="AQ95" s="69" t="s">
        <v>74</v>
      </c>
      <c r="AR95" s="66"/>
      <c r="AS95" s="70">
        <v>0</v>
      </c>
      <c r="AT95" s="71">
        <f>ROUND(SUM(AV95:AW95),2)</f>
        <v>0</v>
      </c>
      <c r="AU95" s="72">
        <f>'Sportovně rekreační areál'!P122</f>
        <v>0</v>
      </c>
      <c r="AV95" s="71">
        <f>'Sportovně rekreační areál'!J33</f>
        <v>0</v>
      </c>
      <c r="AW95" s="71">
        <f>'Sportovně rekreační areál'!J34</f>
        <v>0</v>
      </c>
      <c r="AX95" s="71">
        <f>'Sportovně rekreační areál'!J35</f>
        <v>0</v>
      </c>
      <c r="AY95" s="71">
        <f>'Sportovně rekreační areál'!J36</f>
        <v>0</v>
      </c>
      <c r="AZ95" s="71">
        <f>'Sportovně rekreační areál'!F33</f>
        <v>0</v>
      </c>
      <c r="BA95" s="71">
        <f>'Sportovně rekreační areál'!F34</f>
        <v>0</v>
      </c>
      <c r="BB95" s="71">
        <f>'Sportovně rekreační areál'!F35</f>
        <v>0</v>
      </c>
      <c r="BC95" s="71">
        <f>'Sportovně rekreační areál'!F36</f>
        <v>0</v>
      </c>
      <c r="BD95" s="73">
        <f>'Sportovně rekreační areál'!F37</f>
        <v>0</v>
      </c>
      <c r="BT95" s="74" t="s">
        <v>75</v>
      </c>
      <c r="BV95" s="74" t="s">
        <v>70</v>
      </c>
      <c r="BW95" s="74" t="s">
        <v>76</v>
      </c>
      <c r="BX95" s="74" t="s">
        <v>4</v>
      </c>
      <c r="CL95" s="74" t="s">
        <v>1</v>
      </c>
      <c r="CM95" s="74" t="s">
        <v>77</v>
      </c>
    </row>
    <row r="96" spans="1:91" s="1" customFormat="1" ht="30" customHeight="1" x14ac:dyDescent="0.2">
      <c r="B96" s="24"/>
      <c r="AR96" s="24"/>
    </row>
    <row r="97" spans="2:44" s="1" customFormat="1" ht="6.95" customHeight="1" x14ac:dyDescent="0.2"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24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01 - Dětské hřiště - Poto...'!C2" display="/" xr:uid="{00000000-0004-0000-0000-00000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5"/>
  <sheetViews>
    <sheetView showGridLines="0" tabSelected="1" topLeftCell="A187" zoomScaleNormal="100" workbookViewId="0">
      <selection activeCell="I248" sqref="I248"/>
    </sheetView>
  </sheetViews>
  <sheetFormatPr defaultColWidth="8.6640625" defaultRowHeight="11.25" x14ac:dyDescent="0.2"/>
  <cols>
    <col min="1" max="1" width="8.1640625" customWidth="1"/>
    <col min="2" max="2" width="1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 x14ac:dyDescent="0.2">
      <c r="L2" s="164" t="s">
        <v>5</v>
      </c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2" t="s">
        <v>76</v>
      </c>
    </row>
    <row r="3" spans="2:46" ht="6.95" customHeight="1" x14ac:dyDescent="0.2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77</v>
      </c>
    </row>
    <row r="4" spans="2:46" ht="24.95" customHeight="1" x14ac:dyDescent="0.2">
      <c r="B4" s="15"/>
      <c r="D4" s="16" t="s">
        <v>78</v>
      </c>
      <c r="L4" s="15"/>
      <c r="M4" s="75" t="s">
        <v>10</v>
      </c>
      <c r="AT4" s="12" t="s">
        <v>3</v>
      </c>
    </row>
    <row r="5" spans="2:46" ht="6.95" customHeight="1" x14ac:dyDescent="0.2">
      <c r="B5" s="15"/>
      <c r="L5" s="15"/>
    </row>
    <row r="6" spans="2:46" ht="12" customHeight="1" x14ac:dyDescent="0.2">
      <c r="B6" s="15"/>
      <c r="D6" s="21" t="s">
        <v>14</v>
      </c>
      <c r="L6" s="15"/>
    </row>
    <row r="7" spans="2:46" ht="16.5" customHeight="1" x14ac:dyDescent="0.2">
      <c r="B7" s="15"/>
      <c r="E7" s="183" t="str">
        <f>'Rekapitulace stavby'!K6</f>
        <v>SPORTOVNĚ REKREAČNÍ AREÁL, POTOČINY</v>
      </c>
      <c r="F7" s="183"/>
      <c r="G7" s="183"/>
      <c r="H7" s="183"/>
      <c r="L7" s="15"/>
    </row>
    <row r="8" spans="2:46" s="1" customFormat="1" ht="12" customHeight="1" x14ac:dyDescent="0.2">
      <c r="B8" s="24"/>
      <c r="D8" s="21" t="s">
        <v>79</v>
      </c>
      <c r="L8" s="24"/>
    </row>
    <row r="9" spans="2:46" s="1" customFormat="1" ht="16.5" customHeight="1" x14ac:dyDescent="0.2">
      <c r="B9" s="24"/>
      <c r="E9" s="170" t="s">
        <v>303</v>
      </c>
      <c r="F9" s="170"/>
      <c r="G9" s="170"/>
      <c r="H9" s="170"/>
      <c r="L9" s="24"/>
    </row>
    <row r="10" spans="2:46" s="1" customFormat="1" x14ac:dyDescent="0.2">
      <c r="B10" s="24"/>
      <c r="L10" s="24"/>
    </row>
    <row r="11" spans="2:46" s="1" customFormat="1" ht="12" customHeight="1" x14ac:dyDescent="0.2">
      <c r="B11" s="24"/>
      <c r="D11" s="21" t="s">
        <v>15</v>
      </c>
      <c r="F11" s="19" t="s">
        <v>1</v>
      </c>
      <c r="I11" s="21" t="s">
        <v>16</v>
      </c>
      <c r="J11" s="19" t="s">
        <v>1</v>
      </c>
      <c r="L11" s="24"/>
    </row>
    <row r="12" spans="2:46" s="1" customFormat="1" ht="12" customHeight="1" x14ac:dyDescent="0.2">
      <c r="B12" s="24"/>
      <c r="D12" s="21" t="s">
        <v>17</v>
      </c>
      <c r="F12" s="19" t="s">
        <v>18</v>
      </c>
      <c r="I12" s="21" t="s">
        <v>19</v>
      </c>
      <c r="J12" s="44">
        <f>'Rekapitulace stavby'!AN8</f>
        <v>44543</v>
      </c>
      <c r="L12" s="24"/>
    </row>
    <row r="13" spans="2:46" s="1" customFormat="1" ht="11.1" customHeight="1" x14ac:dyDescent="0.2">
      <c r="B13" s="24"/>
      <c r="L13" s="24"/>
    </row>
    <row r="14" spans="2:46" s="1" customFormat="1" ht="12" customHeight="1" x14ac:dyDescent="0.2">
      <c r="B14" s="24"/>
      <c r="D14" s="21" t="s">
        <v>20</v>
      </c>
      <c r="I14" s="21" t="s">
        <v>21</v>
      </c>
      <c r="J14" s="19" t="str">
        <f>IF('Rekapitulace stavby'!AN10="","",'Rekapitulace stavby'!AN10)</f>
        <v/>
      </c>
      <c r="L14" s="24"/>
    </row>
    <row r="15" spans="2:46" s="1" customFormat="1" ht="18" customHeight="1" x14ac:dyDescent="0.2">
      <c r="B15" s="24"/>
      <c r="E15" s="19" t="str">
        <f>IF('Rekapitulace stavby'!E11="","",'Rekapitulace stavby'!E11)</f>
        <v xml:space="preserve"> </v>
      </c>
      <c r="I15" s="21" t="s">
        <v>22</v>
      </c>
      <c r="J15" s="19" t="str">
        <f>IF('Rekapitulace stavby'!AN11="","",'Rekapitulace stavby'!AN11)</f>
        <v/>
      </c>
      <c r="L15" s="24"/>
    </row>
    <row r="16" spans="2:46" s="1" customFormat="1" ht="6.95" customHeight="1" x14ac:dyDescent="0.2">
      <c r="B16" s="24"/>
      <c r="L16" s="24"/>
    </row>
    <row r="17" spans="2:12" s="1" customFormat="1" ht="12" customHeight="1" x14ac:dyDescent="0.2">
      <c r="B17" s="24"/>
      <c r="D17" s="21" t="s">
        <v>23</v>
      </c>
      <c r="I17" s="21" t="s">
        <v>21</v>
      </c>
      <c r="J17" s="19" t="str">
        <f>'Rekapitulace stavby'!AN13</f>
        <v/>
      </c>
      <c r="L17" s="24"/>
    </row>
    <row r="18" spans="2:12" s="1" customFormat="1" ht="18" customHeight="1" x14ac:dyDescent="0.2">
      <c r="B18" s="24"/>
      <c r="E18" s="149" t="str">
        <f>'Rekapitulace stavby'!E14</f>
        <v xml:space="preserve"> </v>
      </c>
      <c r="F18" s="149"/>
      <c r="G18" s="149"/>
      <c r="H18" s="149"/>
      <c r="I18" s="21" t="s">
        <v>22</v>
      </c>
      <c r="J18" s="19" t="str">
        <f>'Rekapitulace stavby'!AN14</f>
        <v/>
      </c>
      <c r="L18" s="24"/>
    </row>
    <row r="19" spans="2:12" s="1" customFormat="1" ht="6.95" customHeight="1" x14ac:dyDescent="0.2">
      <c r="B19" s="24"/>
      <c r="L19" s="24"/>
    </row>
    <row r="20" spans="2:12" s="1" customFormat="1" ht="12" customHeight="1" x14ac:dyDescent="0.2">
      <c r="B20" s="24"/>
      <c r="D20" s="21" t="s">
        <v>24</v>
      </c>
      <c r="I20" s="21" t="s">
        <v>21</v>
      </c>
      <c r="J20" s="19" t="str">
        <f>IF('Rekapitulace stavby'!AN16="","",'Rekapitulace stavby'!AN16)</f>
        <v/>
      </c>
      <c r="L20" s="24"/>
    </row>
    <row r="21" spans="2:12" s="1" customFormat="1" ht="18" customHeight="1" x14ac:dyDescent="0.2">
      <c r="B21" s="24"/>
      <c r="E21" s="19" t="str">
        <f>IF('Rekapitulace stavby'!E17="","",'Rekapitulace stavby'!E17)</f>
        <v xml:space="preserve"> </v>
      </c>
      <c r="I21" s="21" t="s">
        <v>22</v>
      </c>
      <c r="J21" s="19" t="str">
        <f>IF('Rekapitulace stavby'!AN17="","",'Rekapitulace stavby'!AN17)</f>
        <v/>
      </c>
      <c r="L21" s="24"/>
    </row>
    <row r="22" spans="2:12" s="1" customFormat="1" ht="6.95" customHeight="1" x14ac:dyDescent="0.2">
      <c r="B22" s="24"/>
      <c r="L22" s="24"/>
    </row>
    <row r="23" spans="2:12" s="1" customFormat="1" ht="12" customHeight="1" x14ac:dyDescent="0.2">
      <c r="B23" s="24"/>
      <c r="D23" s="21" t="s">
        <v>26</v>
      </c>
      <c r="I23" s="21" t="s">
        <v>21</v>
      </c>
      <c r="J23" s="19" t="str">
        <f>IF('Rekapitulace stavby'!AN19="","",'Rekapitulace stavby'!AN19)</f>
        <v/>
      </c>
      <c r="L23" s="24"/>
    </row>
    <row r="24" spans="2:12" s="1" customFormat="1" ht="18" customHeight="1" x14ac:dyDescent="0.2">
      <c r="B24" s="24"/>
      <c r="E24" s="19" t="str">
        <f>IF('Rekapitulace stavby'!E20="","",'Rekapitulace stavby'!E20)</f>
        <v xml:space="preserve"> </v>
      </c>
      <c r="I24" s="21" t="s">
        <v>22</v>
      </c>
      <c r="J24" s="19" t="str">
        <f>IF('Rekapitulace stavby'!AN20="","",'Rekapitulace stavby'!AN20)</f>
        <v/>
      </c>
      <c r="L24" s="24"/>
    </row>
    <row r="25" spans="2:12" s="1" customFormat="1" ht="6.95" customHeight="1" x14ac:dyDescent="0.2">
      <c r="B25" s="24"/>
      <c r="L25" s="24"/>
    </row>
    <row r="26" spans="2:12" s="1" customFormat="1" ht="12" customHeight="1" x14ac:dyDescent="0.2">
      <c r="B26" s="24"/>
      <c r="D26" s="21" t="s">
        <v>27</v>
      </c>
      <c r="L26" s="24"/>
    </row>
    <row r="27" spans="2:12" s="7" customFormat="1" ht="16.5" customHeight="1" x14ac:dyDescent="0.2">
      <c r="B27" s="76"/>
      <c r="E27" s="152" t="s">
        <v>1</v>
      </c>
      <c r="F27" s="152"/>
      <c r="G27" s="152"/>
      <c r="H27" s="152"/>
      <c r="L27" s="76"/>
    </row>
    <row r="28" spans="2:12" s="1" customFormat="1" ht="6.95" customHeight="1" x14ac:dyDescent="0.2">
      <c r="B28" s="24"/>
      <c r="L28" s="24"/>
    </row>
    <row r="29" spans="2:12" s="1" customFormat="1" ht="6.95" customHeight="1" x14ac:dyDescent="0.2">
      <c r="B29" s="24"/>
      <c r="D29" s="45"/>
      <c r="E29" s="45"/>
      <c r="F29" s="45"/>
      <c r="G29" s="45"/>
      <c r="H29" s="45"/>
      <c r="I29" s="45"/>
      <c r="J29" s="45"/>
      <c r="K29" s="45"/>
      <c r="L29" s="24"/>
    </row>
    <row r="30" spans="2:12" s="1" customFormat="1" ht="25.35" customHeight="1" x14ac:dyDescent="0.2">
      <c r="B30" s="24"/>
      <c r="D30" s="77" t="s">
        <v>28</v>
      </c>
      <c r="J30" s="57">
        <f>ROUND(J122, 2)</f>
        <v>0</v>
      </c>
      <c r="L30" s="24"/>
    </row>
    <row r="31" spans="2:12" s="1" customFormat="1" ht="6.95" customHeight="1" x14ac:dyDescent="0.2">
      <c r="B31" s="24"/>
      <c r="D31" s="45"/>
      <c r="E31" s="45"/>
      <c r="F31" s="45"/>
      <c r="G31" s="45"/>
      <c r="H31" s="45"/>
      <c r="I31" s="45"/>
      <c r="J31" s="45"/>
      <c r="K31" s="45"/>
      <c r="L31" s="24"/>
    </row>
    <row r="32" spans="2:12" s="1" customFormat="1" ht="14.45" customHeight="1" x14ac:dyDescent="0.2">
      <c r="B32" s="24"/>
      <c r="F32" s="27" t="s">
        <v>30</v>
      </c>
      <c r="I32" s="27" t="s">
        <v>29</v>
      </c>
      <c r="J32" s="27" t="s">
        <v>31</v>
      </c>
      <c r="L32" s="24"/>
    </row>
    <row r="33" spans="2:12" s="1" customFormat="1" ht="14.45" customHeight="1" x14ac:dyDescent="0.2">
      <c r="B33" s="24"/>
      <c r="D33" s="78" t="s">
        <v>32</v>
      </c>
      <c r="E33" s="21" t="s">
        <v>33</v>
      </c>
      <c r="F33" s="79">
        <f>J94</f>
        <v>0</v>
      </c>
      <c r="I33" s="80">
        <v>0.21</v>
      </c>
      <c r="J33" s="79">
        <f>F33*0.21</f>
        <v>0</v>
      </c>
      <c r="L33" s="24"/>
    </row>
    <row r="34" spans="2:12" s="1" customFormat="1" ht="14.45" customHeight="1" x14ac:dyDescent="0.2">
      <c r="B34" s="24"/>
      <c r="E34" s="21" t="s">
        <v>34</v>
      </c>
      <c r="F34" s="79">
        <f>ROUND((SUM(BF122:BF211)),  2)</f>
        <v>0</v>
      </c>
      <c r="I34" s="80">
        <v>0.15</v>
      </c>
      <c r="J34" s="79">
        <f>ROUND(((SUM(BF122:BF211))*I34),  2)</f>
        <v>0</v>
      </c>
      <c r="L34" s="24"/>
    </row>
    <row r="35" spans="2:12" s="1" customFormat="1" ht="14.45" hidden="1" customHeight="1" x14ac:dyDescent="0.2">
      <c r="B35" s="24"/>
      <c r="E35" s="21" t="s">
        <v>35</v>
      </c>
      <c r="F35" s="79">
        <f>ROUND((SUM(BG122:BG211)),  2)</f>
        <v>0</v>
      </c>
      <c r="I35" s="80">
        <v>0.21</v>
      </c>
      <c r="J35" s="79">
        <f>0</f>
        <v>0</v>
      </c>
      <c r="L35" s="24"/>
    </row>
    <row r="36" spans="2:12" s="1" customFormat="1" ht="14.45" hidden="1" customHeight="1" x14ac:dyDescent="0.2">
      <c r="B36" s="24"/>
      <c r="E36" s="21" t="s">
        <v>36</v>
      </c>
      <c r="F36" s="79">
        <f>ROUND((SUM(BH122:BH211)),  2)</f>
        <v>0</v>
      </c>
      <c r="I36" s="80">
        <v>0.15</v>
      </c>
      <c r="J36" s="79">
        <f>0</f>
        <v>0</v>
      </c>
      <c r="L36" s="24"/>
    </row>
    <row r="37" spans="2:12" s="1" customFormat="1" ht="14.45" hidden="1" customHeight="1" x14ac:dyDescent="0.2">
      <c r="B37" s="24"/>
      <c r="E37" s="21" t="s">
        <v>37</v>
      </c>
      <c r="F37" s="79">
        <f>ROUND((SUM(BI122:BI211)),  2)</f>
        <v>0</v>
      </c>
      <c r="I37" s="80">
        <v>0</v>
      </c>
      <c r="J37" s="79">
        <f>0</f>
        <v>0</v>
      </c>
      <c r="L37" s="24"/>
    </row>
    <row r="38" spans="2:12" s="1" customFormat="1" ht="6.95" customHeight="1" x14ac:dyDescent="0.2">
      <c r="B38" s="24"/>
      <c r="L38" s="24"/>
    </row>
    <row r="39" spans="2:12" s="1" customFormat="1" ht="25.35" customHeight="1" x14ac:dyDescent="0.2">
      <c r="B39" s="24"/>
      <c r="C39" s="81"/>
      <c r="D39" s="82" t="s">
        <v>38</v>
      </c>
      <c r="E39" s="48"/>
      <c r="F39" s="48"/>
      <c r="G39" s="83" t="s">
        <v>39</v>
      </c>
      <c r="H39" s="84" t="s">
        <v>40</v>
      </c>
      <c r="I39" s="48"/>
      <c r="J39" s="85">
        <f>SUM(J30:J37)</f>
        <v>0</v>
      </c>
      <c r="K39" s="86"/>
      <c r="L39" s="24"/>
    </row>
    <row r="40" spans="2:12" s="1" customFormat="1" ht="14.45" customHeight="1" x14ac:dyDescent="0.2">
      <c r="B40" s="24"/>
      <c r="L40" s="24"/>
    </row>
    <row r="41" spans="2:12" ht="14.45" customHeight="1" x14ac:dyDescent="0.2">
      <c r="B41" s="15"/>
      <c r="L41" s="15"/>
    </row>
    <row r="42" spans="2:12" ht="14.45" customHeight="1" x14ac:dyDescent="0.2">
      <c r="B42" s="15"/>
      <c r="L42" s="15"/>
    </row>
    <row r="43" spans="2:12" ht="14.45" customHeight="1" x14ac:dyDescent="0.2">
      <c r="B43" s="15"/>
      <c r="L43" s="15"/>
    </row>
    <row r="44" spans="2:12" ht="14.45" customHeight="1" x14ac:dyDescent="0.2">
      <c r="B44" s="15"/>
      <c r="L44" s="15"/>
    </row>
    <row r="45" spans="2:12" ht="14.45" customHeight="1" x14ac:dyDescent="0.2">
      <c r="B45" s="15"/>
      <c r="L45" s="15"/>
    </row>
    <row r="46" spans="2:12" ht="14.45" customHeight="1" x14ac:dyDescent="0.2">
      <c r="B46" s="15"/>
      <c r="L46" s="15"/>
    </row>
    <row r="47" spans="2:12" ht="14.45" customHeight="1" x14ac:dyDescent="0.2">
      <c r="B47" s="15"/>
      <c r="L47" s="15"/>
    </row>
    <row r="48" spans="2:12" s="1" customFormat="1" ht="14.45" customHeight="1" x14ac:dyDescent="0.2">
      <c r="B48" s="24"/>
      <c r="D48" s="33" t="s">
        <v>41</v>
      </c>
      <c r="E48" s="34"/>
      <c r="F48" s="34"/>
      <c r="G48" s="33" t="s">
        <v>42</v>
      </c>
      <c r="H48" s="34"/>
      <c r="I48" s="34"/>
      <c r="J48" s="34"/>
      <c r="K48" s="34"/>
      <c r="L48" s="24"/>
    </row>
    <row r="49" spans="2:12" x14ac:dyDescent="0.2">
      <c r="B49" s="15"/>
      <c r="L49" s="15"/>
    </row>
    <row r="50" spans="2:12" x14ac:dyDescent="0.2">
      <c r="B50" s="15"/>
      <c r="L50" s="15"/>
    </row>
    <row r="51" spans="2:12" x14ac:dyDescent="0.2">
      <c r="B51" s="15"/>
      <c r="L51" s="15"/>
    </row>
    <row r="52" spans="2:12" x14ac:dyDescent="0.2">
      <c r="B52" s="15"/>
      <c r="L52" s="15"/>
    </row>
    <row r="53" spans="2:12" x14ac:dyDescent="0.2">
      <c r="B53" s="15"/>
      <c r="L53" s="15"/>
    </row>
    <row r="54" spans="2:12" x14ac:dyDescent="0.2">
      <c r="B54" s="15"/>
      <c r="L54" s="15"/>
    </row>
    <row r="55" spans="2:12" x14ac:dyDescent="0.2">
      <c r="B55" s="15"/>
      <c r="L55" s="15"/>
    </row>
    <row r="56" spans="2:12" x14ac:dyDescent="0.2">
      <c r="B56" s="15"/>
      <c r="L56" s="15"/>
    </row>
    <row r="57" spans="2:12" x14ac:dyDescent="0.2">
      <c r="B57" s="15"/>
      <c r="L57" s="15"/>
    </row>
    <row r="58" spans="2:12" x14ac:dyDescent="0.2">
      <c r="B58" s="15"/>
      <c r="L58" s="15"/>
    </row>
    <row r="59" spans="2:12" s="1" customFormat="1" ht="12.75" x14ac:dyDescent="0.2">
      <c r="B59" s="24"/>
      <c r="D59" s="35" t="s">
        <v>43</v>
      </c>
      <c r="E59" s="26"/>
      <c r="F59" s="87" t="s">
        <v>44</v>
      </c>
      <c r="G59" s="35" t="s">
        <v>43</v>
      </c>
      <c r="H59" s="26"/>
      <c r="I59" s="26"/>
      <c r="J59" s="88" t="s">
        <v>44</v>
      </c>
      <c r="K59" s="26"/>
      <c r="L59" s="24"/>
    </row>
    <row r="60" spans="2:12" x14ac:dyDescent="0.2">
      <c r="B60" s="15"/>
      <c r="L60" s="15"/>
    </row>
    <row r="61" spans="2:12" x14ac:dyDescent="0.2">
      <c r="B61" s="15"/>
      <c r="L61" s="15"/>
    </row>
    <row r="62" spans="2:12" x14ac:dyDescent="0.2">
      <c r="B62" s="15"/>
      <c r="L62" s="15"/>
    </row>
    <row r="63" spans="2:12" s="1" customFormat="1" ht="12.75" x14ac:dyDescent="0.2">
      <c r="B63" s="24"/>
      <c r="D63" s="33" t="s">
        <v>45</v>
      </c>
      <c r="E63" s="34"/>
      <c r="F63" s="34"/>
      <c r="G63" s="33" t="s">
        <v>46</v>
      </c>
      <c r="H63" s="34"/>
      <c r="I63" s="34"/>
      <c r="J63" s="34"/>
      <c r="K63" s="34"/>
      <c r="L63" s="24"/>
    </row>
    <row r="64" spans="2:12" x14ac:dyDescent="0.2">
      <c r="B64" s="15"/>
      <c r="L64" s="15"/>
    </row>
    <row r="65" spans="2:12" x14ac:dyDescent="0.2">
      <c r="B65" s="15"/>
      <c r="L65" s="15"/>
    </row>
    <row r="66" spans="2:12" x14ac:dyDescent="0.2">
      <c r="B66" s="15"/>
      <c r="L66" s="15"/>
    </row>
    <row r="67" spans="2:12" x14ac:dyDescent="0.2">
      <c r="B67" s="15"/>
      <c r="L67" s="15"/>
    </row>
    <row r="68" spans="2:12" x14ac:dyDescent="0.2">
      <c r="B68" s="15"/>
      <c r="L68" s="15"/>
    </row>
    <row r="69" spans="2:12" x14ac:dyDescent="0.2">
      <c r="B69" s="15"/>
      <c r="L69" s="15"/>
    </row>
    <row r="70" spans="2:12" x14ac:dyDescent="0.2">
      <c r="B70" s="15"/>
      <c r="L70" s="15"/>
    </row>
    <row r="71" spans="2:12" x14ac:dyDescent="0.2">
      <c r="B71" s="15"/>
      <c r="L71" s="15"/>
    </row>
    <row r="72" spans="2:12" x14ac:dyDescent="0.2">
      <c r="B72" s="15"/>
      <c r="L72" s="15"/>
    </row>
    <row r="73" spans="2:12" x14ac:dyDescent="0.2">
      <c r="B73" s="15"/>
      <c r="L73" s="15"/>
    </row>
    <row r="74" spans="2:12" s="1" customFormat="1" ht="12.75" x14ac:dyDescent="0.2">
      <c r="B74" s="24"/>
      <c r="D74" s="35" t="s">
        <v>43</v>
      </c>
      <c r="E74" s="26"/>
      <c r="F74" s="87" t="s">
        <v>44</v>
      </c>
      <c r="G74" s="35" t="s">
        <v>43</v>
      </c>
      <c r="H74" s="26"/>
      <c r="I74" s="26"/>
      <c r="J74" s="88" t="s">
        <v>44</v>
      </c>
      <c r="K74" s="26"/>
      <c r="L74" s="24"/>
    </row>
    <row r="75" spans="2:12" s="1" customFormat="1" ht="14.45" customHeight="1" x14ac:dyDescent="0.2"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24"/>
    </row>
    <row r="79" spans="2:12" s="1" customFormat="1" ht="6.95" customHeight="1" x14ac:dyDescent="0.2"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24"/>
    </row>
    <row r="80" spans="2:12" s="1" customFormat="1" ht="24.95" customHeight="1" x14ac:dyDescent="0.2">
      <c r="B80" s="24"/>
      <c r="C80" s="16" t="s">
        <v>80</v>
      </c>
      <c r="L80" s="24"/>
    </row>
    <row r="81" spans="2:47" s="1" customFormat="1" ht="6.95" customHeight="1" x14ac:dyDescent="0.2">
      <c r="B81" s="24"/>
      <c r="L81" s="24"/>
    </row>
    <row r="82" spans="2:47" s="1" customFormat="1" ht="12" customHeight="1" x14ac:dyDescent="0.2">
      <c r="B82" s="24"/>
      <c r="C82" s="21" t="s">
        <v>14</v>
      </c>
      <c r="L82" s="24"/>
    </row>
    <row r="83" spans="2:47" s="1" customFormat="1" ht="16.5" customHeight="1" x14ac:dyDescent="0.2">
      <c r="B83" s="24"/>
      <c r="E83" s="183" t="str">
        <f>E7</f>
        <v>SPORTOVNĚ REKREAČNÍ AREÁL, POTOČINY</v>
      </c>
      <c r="F83" s="183"/>
      <c r="G83" s="183"/>
      <c r="H83" s="183"/>
      <c r="L83" s="24"/>
    </row>
    <row r="84" spans="2:47" s="1" customFormat="1" ht="12" customHeight="1" x14ac:dyDescent="0.2">
      <c r="B84" s="24"/>
      <c r="C84" s="21" t="s">
        <v>79</v>
      </c>
      <c r="L84" s="24"/>
    </row>
    <row r="85" spans="2:47" s="1" customFormat="1" ht="16.5" customHeight="1" x14ac:dyDescent="0.2">
      <c r="B85" s="24"/>
      <c r="E85" s="170" t="str">
        <f>E9</f>
        <v>Sportovně rekreační areál, Potočiny</v>
      </c>
      <c r="F85" s="170"/>
      <c r="G85" s="170"/>
      <c r="H85" s="170"/>
      <c r="L85" s="24"/>
    </row>
    <row r="86" spans="2:47" s="1" customFormat="1" ht="6.95" customHeight="1" x14ac:dyDescent="0.2">
      <c r="B86" s="24"/>
      <c r="L86" s="24"/>
    </row>
    <row r="87" spans="2:47" s="1" customFormat="1" ht="12" customHeight="1" x14ac:dyDescent="0.2">
      <c r="B87" s="24"/>
      <c r="C87" s="21" t="s">
        <v>17</v>
      </c>
      <c r="F87" s="19" t="str">
        <f>F12</f>
        <v xml:space="preserve"> </v>
      </c>
      <c r="I87" s="21" t="s">
        <v>19</v>
      </c>
      <c r="J87" s="44">
        <f>IF(J12="","",J12)</f>
        <v>44543</v>
      </c>
      <c r="L87" s="24"/>
    </row>
    <row r="88" spans="2:47" s="1" customFormat="1" ht="6.95" customHeight="1" x14ac:dyDescent="0.2">
      <c r="B88" s="24"/>
      <c r="L88" s="24"/>
    </row>
    <row r="89" spans="2:47" s="1" customFormat="1" ht="15.2" customHeight="1" x14ac:dyDescent="0.2">
      <c r="B89" s="24"/>
      <c r="C89" s="21" t="s">
        <v>20</v>
      </c>
      <c r="F89" s="19" t="str">
        <f>E15</f>
        <v xml:space="preserve"> </v>
      </c>
      <c r="I89" s="21" t="s">
        <v>24</v>
      </c>
      <c r="J89" s="22" t="str">
        <f>E21</f>
        <v xml:space="preserve"> </v>
      </c>
      <c r="L89" s="24"/>
    </row>
    <row r="90" spans="2:47" s="1" customFormat="1" ht="15.2" customHeight="1" x14ac:dyDescent="0.2">
      <c r="B90" s="24"/>
      <c r="C90" s="21" t="s">
        <v>23</v>
      </c>
      <c r="F90" s="19" t="str">
        <f>IF(E18="","",E18)</f>
        <v xml:space="preserve"> </v>
      </c>
      <c r="I90" s="21" t="s">
        <v>26</v>
      </c>
      <c r="J90" s="22" t="str">
        <f>E24</f>
        <v xml:space="preserve"> </v>
      </c>
      <c r="L90" s="24"/>
    </row>
    <row r="91" spans="2:47" s="1" customFormat="1" ht="10.35" customHeight="1" x14ac:dyDescent="0.2">
      <c r="B91" s="24"/>
      <c r="L91" s="24"/>
    </row>
    <row r="92" spans="2:47" s="1" customFormat="1" ht="29.25" customHeight="1" x14ac:dyDescent="0.2">
      <c r="B92" s="24"/>
      <c r="C92" s="89" t="s">
        <v>81</v>
      </c>
      <c r="D92" s="81"/>
      <c r="E92" s="81"/>
      <c r="F92" s="81"/>
      <c r="G92" s="81"/>
      <c r="H92" s="81"/>
      <c r="I92" s="81"/>
      <c r="J92" s="90" t="s">
        <v>82</v>
      </c>
      <c r="K92" s="81"/>
      <c r="L92" s="24"/>
    </row>
    <row r="93" spans="2:47" s="1" customFormat="1" ht="10.35" customHeight="1" x14ac:dyDescent="0.2">
      <c r="B93" s="24"/>
      <c r="L93" s="24"/>
    </row>
    <row r="94" spans="2:47" s="1" customFormat="1" ht="23.1" customHeight="1" x14ac:dyDescent="0.2">
      <c r="B94" s="24"/>
      <c r="C94" s="91" t="s">
        <v>83</v>
      </c>
      <c r="J94" s="57">
        <f>J95+J96+J97+J98+J99+J100+J101+J102</f>
        <v>0</v>
      </c>
      <c r="L94" s="24"/>
      <c r="AU94" s="12" t="s">
        <v>84</v>
      </c>
    </row>
    <row r="95" spans="2:47" s="8" customFormat="1" ht="24.95" customHeight="1" x14ac:dyDescent="0.2">
      <c r="B95" s="92"/>
      <c r="D95" s="93" t="s">
        <v>85</v>
      </c>
      <c r="E95" s="94"/>
      <c r="F95" s="94"/>
      <c r="G95" s="94"/>
      <c r="H95" s="94"/>
      <c r="I95" s="94"/>
      <c r="J95" s="147">
        <f>J123</f>
        <v>0</v>
      </c>
      <c r="L95" s="92"/>
    </row>
    <row r="96" spans="2:47" s="8" customFormat="1" ht="24.95" customHeight="1" x14ac:dyDescent="0.2">
      <c r="B96" s="92"/>
      <c r="D96" s="93" t="s">
        <v>86</v>
      </c>
      <c r="E96" s="94"/>
      <c r="F96" s="94"/>
      <c r="G96" s="94"/>
      <c r="H96" s="94"/>
      <c r="I96" s="94"/>
      <c r="J96" s="147">
        <f>J128</f>
        <v>0</v>
      </c>
      <c r="L96" s="92"/>
    </row>
    <row r="97" spans="2:12" s="8" customFormat="1" ht="24.95" customHeight="1" x14ac:dyDescent="0.2">
      <c r="B97" s="92"/>
      <c r="D97" s="93" t="s">
        <v>87</v>
      </c>
      <c r="E97" s="94"/>
      <c r="F97" s="94"/>
      <c r="G97" s="94"/>
      <c r="H97" s="94"/>
      <c r="I97" s="94"/>
      <c r="J97" s="147">
        <f>J143</f>
        <v>0</v>
      </c>
      <c r="L97" s="92"/>
    </row>
    <row r="98" spans="2:12" s="8" customFormat="1" ht="24.95" customHeight="1" x14ac:dyDescent="0.2">
      <c r="B98" s="92"/>
      <c r="D98" s="93" t="s">
        <v>88</v>
      </c>
      <c r="E98" s="94"/>
      <c r="F98" s="94"/>
      <c r="G98" s="94"/>
      <c r="H98" s="94"/>
      <c r="I98" s="94"/>
      <c r="J98" s="147">
        <f>J146</f>
        <v>0</v>
      </c>
      <c r="L98" s="92"/>
    </row>
    <row r="99" spans="2:12" s="8" customFormat="1" ht="24.95" customHeight="1" x14ac:dyDescent="0.2">
      <c r="B99" s="92"/>
      <c r="D99" s="93" t="s">
        <v>89</v>
      </c>
      <c r="E99" s="94"/>
      <c r="F99" s="94"/>
      <c r="G99" s="94"/>
      <c r="H99" s="94"/>
      <c r="I99" s="94"/>
      <c r="J99" s="147">
        <f>J187</f>
        <v>0</v>
      </c>
      <c r="L99" s="92"/>
    </row>
    <row r="100" spans="2:12" s="8" customFormat="1" ht="24.95" customHeight="1" x14ac:dyDescent="0.2">
      <c r="B100" s="92"/>
      <c r="D100" s="93" t="s">
        <v>90</v>
      </c>
      <c r="E100" s="94"/>
      <c r="F100" s="94"/>
      <c r="G100" s="94"/>
      <c r="H100" s="94"/>
      <c r="I100" s="94"/>
      <c r="J100" s="147">
        <f>J196</f>
        <v>0</v>
      </c>
      <c r="L100" s="92"/>
    </row>
    <row r="101" spans="2:12" s="8" customFormat="1" ht="24.95" customHeight="1" x14ac:dyDescent="0.2">
      <c r="B101" s="92"/>
      <c r="D101" s="93" t="s">
        <v>91</v>
      </c>
      <c r="E101" s="94"/>
      <c r="F101" s="94"/>
      <c r="G101" s="94"/>
      <c r="H101" s="94"/>
      <c r="I101" s="94"/>
      <c r="J101" s="147">
        <f>J209</f>
        <v>0</v>
      </c>
      <c r="L101" s="92"/>
    </row>
    <row r="102" spans="2:12" s="8" customFormat="1" ht="24.95" hidden="1" customHeight="1" x14ac:dyDescent="0.2">
      <c r="B102" s="92"/>
      <c r="D102" s="94" t="s">
        <v>289</v>
      </c>
      <c r="E102" s="94"/>
      <c r="F102" s="94"/>
      <c r="G102" s="94"/>
      <c r="H102" s="94"/>
      <c r="I102" s="94"/>
      <c r="J102" s="122">
        <f>J212</f>
        <v>0</v>
      </c>
      <c r="L102" s="92"/>
    </row>
    <row r="103" spans="2:12" s="1" customFormat="1" ht="21.75" customHeight="1" x14ac:dyDescent="0.2">
      <c r="B103" s="24"/>
      <c r="L103" s="24"/>
    </row>
    <row r="104" spans="2:12" s="1" customFormat="1" ht="6.95" customHeight="1" x14ac:dyDescent="0.2"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24"/>
    </row>
    <row r="108" spans="2:12" s="1" customFormat="1" ht="6.95" customHeight="1" x14ac:dyDescent="0.2">
      <c r="B108" s="123"/>
      <c r="C108" s="124"/>
      <c r="D108" s="124"/>
      <c r="E108" s="124"/>
      <c r="F108" s="124"/>
      <c r="G108" s="124"/>
      <c r="H108" s="124"/>
      <c r="I108" s="124"/>
      <c r="J108" s="124"/>
      <c r="K108" s="125"/>
    </row>
    <row r="109" spans="2:12" s="1" customFormat="1" ht="24.95" customHeight="1" x14ac:dyDescent="0.2">
      <c r="B109" s="126"/>
      <c r="C109" s="16" t="s">
        <v>92</v>
      </c>
      <c r="K109" s="127"/>
    </row>
    <row r="110" spans="2:12" s="1" customFormat="1" ht="6.95" customHeight="1" x14ac:dyDescent="0.2">
      <c r="B110" s="126"/>
      <c r="K110" s="127"/>
    </row>
    <row r="111" spans="2:12" s="1" customFormat="1" ht="12" customHeight="1" x14ac:dyDescent="0.2">
      <c r="B111" s="126"/>
      <c r="C111" s="21" t="s">
        <v>14</v>
      </c>
      <c r="K111" s="127"/>
    </row>
    <row r="112" spans="2:12" s="1" customFormat="1" ht="16.5" customHeight="1" x14ac:dyDescent="0.2">
      <c r="B112" s="126"/>
      <c r="E112" s="183" t="str">
        <f>E7</f>
        <v>SPORTOVNĚ REKREAČNÍ AREÁL, POTOČINY</v>
      </c>
      <c r="F112" s="184"/>
      <c r="G112" s="184"/>
      <c r="H112" s="184"/>
      <c r="K112" s="127"/>
    </row>
    <row r="113" spans="2:65" s="1" customFormat="1" ht="12" customHeight="1" x14ac:dyDescent="0.2">
      <c r="B113" s="126"/>
      <c r="C113" s="21" t="s">
        <v>79</v>
      </c>
      <c r="K113" s="127"/>
    </row>
    <row r="114" spans="2:65" s="1" customFormat="1" ht="16.5" customHeight="1" x14ac:dyDescent="0.2">
      <c r="B114" s="126"/>
      <c r="E114" s="170" t="str">
        <f>E9</f>
        <v>Sportovně rekreační areál, Potočiny</v>
      </c>
      <c r="F114" s="185"/>
      <c r="G114" s="185"/>
      <c r="H114" s="185"/>
      <c r="K114" s="127"/>
    </row>
    <row r="115" spans="2:65" s="1" customFormat="1" ht="6.95" customHeight="1" x14ac:dyDescent="0.2">
      <c r="B115" s="126"/>
      <c r="K115" s="127"/>
    </row>
    <row r="116" spans="2:65" s="1" customFormat="1" ht="12" customHeight="1" x14ac:dyDescent="0.2">
      <c r="B116" s="126"/>
      <c r="C116" s="21" t="s">
        <v>17</v>
      </c>
      <c r="F116" s="19" t="str">
        <f>F12</f>
        <v xml:space="preserve"> </v>
      </c>
      <c r="I116" s="21" t="s">
        <v>19</v>
      </c>
      <c r="J116" s="44">
        <f>IF(J12="","",J12)</f>
        <v>44543</v>
      </c>
      <c r="K116" s="127"/>
    </row>
    <row r="117" spans="2:65" s="1" customFormat="1" ht="6.95" customHeight="1" x14ac:dyDescent="0.2">
      <c r="B117" s="126"/>
      <c r="K117" s="127"/>
    </row>
    <row r="118" spans="2:65" s="1" customFormat="1" ht="15.2" customHeight="1" x14ac:dyDescent="0.2">
      <c r="B118" s="126"/>
      <c r="C118" s="21" t="s">
        <v>20</v>
      </c>
      <c r="F118" s="19" t="str">
        <f>E15</f>
        <v xml:space="preserve"> </v>
      </c>
      <c r="I118" s="21" t="s">
        <v>24</v>
      </c>
      <c r="J118" s="22" t="str">
        <f>E21</f>
        <v xml:space="preserve"> </v>
      </c>
      <c r="K118" s="127"/>
    </row>
    <row r="119" spans="2:65" s="1" customFormat="1" ht="15.2" customHeight="1" x14ac:dyDescent="0.2">
      <c r="B119" s="126"/>
      <c r="C119" s="21" t="s">
        <v>23</v>
      </c>
      <c r="F119" s="19" t="str">
        <f>IF(E18="","",E18)</f>
        <v xml:space="preserve"> </v>
      </c>
      <c r="I119" s="21" t="s">
        <v>26</v>
      </c>
      <c r="J119" s="22" t="str">
        <f>E24</f>
        <v xml:space="preserve"> </v>
      </c>
      <c r="K119" s="127"/>
    </row>
    <row r="120" spans="2:65" s="1" customFormat="1" ht="10.35" customHeight="1" x14ac:dyDescent="0.2">
      <c r="B120" s="126"/>
      <c r="K120" s="127"/>
    </row>
    <row r="121" spans="2:65" s="9" customFormat="1" ht="29.25" customHeight="1" x14ac:dyDescent="0.2">
      <c r="B121" s="128"/>
      <c r="C121" s="95" t="s">
        <v>93</v>
      </c>
      <c r="D121" s="96" t="s">
        <v>53</v>
      </c>
      <c r="E121" s="96" t="s">
        <v>49</v>
      </c>
      <c r="F121" s="96" t="s">
        <v>50</v>
      </c>
      <c r="G121" s="96" t="s">
        <v>94</v>
      </c>
      <c r="H121" s="96" t="s">
        <v>95</v>
      </c>
      <c r="I121" s="96" t="s">
        <v>96</v>
      </c>
      <c r="J121" s="96" t="s">
        <v>82</v>
      </c>
      <c r="K121" s="129" t="s">
        <v>97</v>
      </c>
      <c r="M121" s="50" t="s">
        <v>1</v>
      </c>
      <c r="N121" s="51" t="s">
        <v>32</v>
      </c>
      <c r="O121" s="51" t="s">
        <v>98</v>
      </c>
      <c r="P121" s="51" t="s">
        <v>99</v>
      </c>
      <c r="Q121" s="51" t="s">
        <v>100</v>
      </c>
      <c r="R121" s="51" t="s">
        <v>101</v>
      </c>
      <c r="S121" s="51" t="s">
        <v>102</v>
      </c>
      <c r="T121" s="52" t="s">
        <v>103</v>
      </c>
    </row>
    <row r="122" spans="2:65" s="1" customFormat="1" ht="23.1" customHeight="1" x14ac:dyDescent="0.25">
      <c r="B122" s="126"/>
      <c r="C122" s="55" t="s">
        <v>104</v>
      </c>
      <c r="J122" s="130">
        <f>J123+J128+J143+J146+J187+J196+J209+J212</f>
        <v>0</v>
      </c>
      <c r="K122" s="127"/>
      <c r="M122" s="53"/>
      <c r="N122" s="45"/>
      <c r="O122" s="45"/>
      <c r="P122" s="97">
        <f>P123+P128+P143+P146+P187+P196+P209</f>
        <v>0</v>
      </c>
      <c r="Q122" s="45"/>
      <c r="R122" s="97">
        <f>R123+R128+R143+R146+R187+R196+R209</f>
        <v>0</v>
      </c>
      <c r="S122" s="45"/>
      <c r="T122" s="98">
        <f>T123+T128+T143+T146+T187+T196+T209</f>
        <v>0</v>
      </c>
      <c r="AT122" s="12" t="s">
        <v>67</v>
      </c>
      <c r="AU122" s="12" t="s">
        <v>84</v>
      </c>
      <c r="BK122" s="99">
        <f>BK123+BK128+BK143+BK146+BK187+BK196+BK209</f>
        <v>0</v>
      </c>
    </row>
    <row r="123" spans="2:65" s="10" customFormat="1" ht="26.1" customHeight="1" x14ac:dyDescent="0.2">
      <c r="B123" s="131"/>
      <c r="D123" s="100" t="s">
        <v>67</v>
      </c>
      <c r="E123" s="132" t="s">
        <v>73</v>
      </c>
      <c r="F123" s="132" t="s">
        <v>105</v>
      </c>
      <c r="J123" s="148">
        <f>BK123</f>
        <v>0</v>
      </c>
      <c r="K123" s="133"/>
      <c r="M123" s="101"/>
      <c r="P123" s="102">
        <f>SUM(P124:P127)</f>
        <v>0</v>
      </c>
      <c r="R123" s="102">
        <f>SUM(R124:R127)</f>
        <v>0</v>
      </c>
      <c r="T123" s="103">
        <f>SUM(T124:T127)</f>
        <v>0</v>
      </c>
      <c r="AR123" s="100" t="s">
        <v>75</v>
      </c>
      <c r="AT123" s="104" t="s">
        <v>67</v>
      </c>
      <c r="AU123" s="104" t="s">
        <v>68</v>
      </c>
      <c r="AY123" s="100" t="s">
        <v>106</v>
      </c>
      <c r="BK123" s="105">
        <f>SUM(BK124:BK127)</f>
        <v>0</v>
      </c>
    </row>
    <row r="124" spans="2:65" s="1" customFormat="1" ht="21.75" customHeight="1" x14ac:dyDescent="0.2">
      <c r="B124" s="134"/>
      <c r="C124" s="106" t="s">
        <v>75</v>
      </c>
      <c r="D124" s="106" t="s">
        <v>107</v>
      </c>
      <c r="E124" s="107" t="s">
        <v>108</v>
      </c>
      <c r="F124" s="108" t="s">
        <v>109</v>
      </c>
      <c r="G124" s="109" t="s">
        <v>110</v>
      </c>
      <c r="H124" s="110">
        <v>272.56</v>
      </c>
      <c r="I124" s="111"/>
      <c r="J124" s="111">
        <f>ROUND(I124*H124,2)</f>
        <v>0</v>
      </c>
      <c r="K124" s="135" t="s">
        <v>1</v>
      </c>
      <c r="M124" s="112" t="s">
        <v>1</v>
      </c>
      <c r="N124" s="113" t="s">
        <v>33</v>
      </c>
      <c r="O124" s="114">
        <v>0</v>
      </c>
      <c r="P124" s="114">
        <f>O124*H124</f>
        <v>0</v>
      </c>
      <c r="Q124" s="114">
        <v>0</v>
      </c>
      <c r="R124" s="114">
        <f>Q124*H124</f>
        <v>0</v>
      </c>
      <c r="S124" s="114">
        <v>0</v>
      </c>
      <c r="T124" s="115">
        <f>S124*H124</f>
        <v>0</v>
      </c>
      <c r="AR124" s="116" t="s">
        <v>111</v>
      </c>
      <c r="AT124" s="116" t="s">
        <v>107</v>
      </c>
      <c r="AU124" s="116" t="s">
        <v>75</v>
      </c>
      <c r="AY124" s="12" t="s">
        <v>106</v>
      </c>
      <c r="BE124" s="117">
        <f>IF(N124="základní",J124,0)</f>
        <v>0</v>
      </c>
      <c r="BF124" s="117">
        <f>IF(N124="snížená",J124,0)</f>
        <v>0</v>
      </c>
      <c r="BG124" s="117">
        <f>IF(N124="zákl. přenesená",J124,0)</f>
        <v>0</v>
      </c>
      <c r="BH124" s="117">
        <f>IF(N124="sníž. přenesená",J124,0)</f>
        <v>0</v>
      </c>
      <c r="BI124" s="117">
        <f>IF(N124="nulová",J124,0)</f>
        <v>0</v>
      </c>
      <c r="BJ124" s="12" t="s">
        <v>75</v>
      </c>
      <c r="BK124" s="117">
        <f>ROUND(I124*H124,2)</f>
        <v>0</v>
      </c>
      <c r="BL124" s="12" t="s">
        <v>111</v>
      </c>
      <c r="BM124" s="116" t="s">
        <v>112</v>
      </c>
    </row>
    <row r="125" spans="2:65" s="1" customFormat="1" x14ac:dyDescent="0.2">
      <c r="B125" s="126"/>
      <c r="D125" s="136" t="s">
        <v>113</v>
      </c>
      <c r="F125" s="137" t="s">
        <v>114</v>
      </c>
      <c r="K125" s="127"/>
      <c r="M125" s="118"/>
      <c r="T125" s="47"/>
      <c r="AT125" s="12" t="s">
        <v>113</v>
      </c>
      <c r="AU125" s="12" t="s">
        <v>75</v>
      </c>
    </row>
    <row r="126" spans="2:65" s="1" customFormat="1" ht="16.5" customHeight="1" x14ac:dyDescent="0.2">
      <c r="B126" s="134"/>
      <c r="C126" s="106" t="s">
        <v>77</v>
      </c>
      <c r="D126" s="106" t="s">
        <v>107</v>
      </c>
      <c r="E126" s="107" t="s">
        <v>115</v>
      </c>
      <c r="F126" s="108" t="s">
        <v>116</v>
      </c>
      <c r="G126" s="109" t="s">
        <v>117</v>
      </c>
      <c r="H126" s="110">
        <v>31</v>
      </c>
      <c r="I126" s="111"/>
      <c r="J126" s="111">
        <f>ROUND(I126*H126,2)</f>
        <v>0</v>
      </c>
      <c r="K126" s="135" t="s">
        <v>1</v>
      </c>
      <c r="M126" s="112" t="s">
        <v>1</v>
      </c>
      <c r="N126" s="113" t="s">
        <v>33</v>
      </c>
      <c r="O126" s="114">
        <v>0</v>
      </c>
      <c r="P126" s="114">
        <f>O126*H126</f>
        <v>0</v>
      </c>
      <c r="Q126" s="114">
        <v>0</v>
      </c>
      <c r="R126" s="114">
        <f>Q126*H126</f>
        <v>0</v>
      </c>
      <c r="S126" s="114">
        <v>0</v>
      </c>
      <c r="T126" s="115">
        <f>S126*H126</f>
        <v>0</v>
      </c>
      <c r="AR126" s="116" t="s">
        <v>111</v>
      </c>
      <c r="AT126" s="116" t="s">
        <v>107</v>
      </c>
      <c r="AU126" s="116" t="s">
        <v>75</v>
      </c>
      <c r="AY126" s="12" t="s">
        <v>106</v>
      </c>
      <c r="BE126" s="117">
        <f>IF(N126="základní",J126,0)</f>
        <v>0</v>
      </c>
      <c r="BF126" s="117">
        <f>IF(N126="snížená",J126,0)</f>
        <v>0</v>
      </c>
      <c r="BG126" s="117">
        <f>IF(N126="zákl. přenesená",J126,0)</f>
        <v>0</v>
      </c>
      <c r="BH126" s="117">
        <f>IF(N126="sníž. přenesená",J126,0)</f>
        <v>0</v>
      </c>
      <c r="BI126" s="117">
        <f>IF(N126="nulová",J126,0)</f>
        <v>0</v>
      </c>
      <c r="BJ126" s="12" t="s">
        <v>75</v>
      </c>
      <c r="BK126" s="117">
        <f>ROUND(I126*H126,2)</f>
        <v>0</v>
      </c>
      <c r="BL126" s="12" t="s">
        <v>111</v>
      </c>
      <c r="BM126" s="116" t="s">
        <v>118</v>
      </c>
    </row>
    <row r="127" spans="2:65" s="1" customFormat="1" x14ac:dyDescent="0.2">
      <c r="B127" s="126"/>
      <c r="D127" s="136" t="s">
        <v>113</v>
      </c>
      <c r="F127" s="137" t="s">
        <v>116</v>
      </c>
      <c r="K127" s="127"/>
      <c r="M127" s="118"/>
      <c r="T127" s="47"/>
      <c r="AT127" s="12" t="s">
        <v>113</v>
      </c>
      <c r="AU127" s="12" t="s">
        <v>75</v>
      </c>
    </row>
    <row r="128" spans="2:65" s="10" customFormat="1" ht="26.1" customHeight="1" x14ac:dyDescent="0.2">
      <c r="B128" s="131"/>
      <c r="D128" s="100" t="s">
        <v>67</v>
      </c>
      <c r="E128" s="132" t="s">
        <v>119</v>
      </c>
      <c r="F128" s="132" t="s">
        <v>120</v>
      </c>
      <c r="J128" s="148">
        <f>BK128</f>
        <v>0</v>
      </c>
      <c r="K128" s="133"/>
      <c r="M128" s="101"/>
      <c r="P128" s="102">
        <f>SUM(P129:P142)</f>
        <v>0</v>
      </c>
      <c r="R128" s="102">
        <f>SUM(R129:R142)</f>
        <v>0</v>
      </c>
      <c r="T128" s="103">
        <f>SUM(T129:T142)</f>
        <v>0</v>
      </c>
      <c r="AR128" s="100" t="s">
        <v>77</v>
      </c>
      <c r="AT128" s="104" t="s">
        <v>67</v>
      </c>
      <c r="AU128" s="104" t="s">
        <v>68</v>
      </c>
      <c r="AY128" s="100" t="s">
        <v>106</v>
      </c>
      <c r="BK128" s="105">
        <f>SUM(BK129:BK142)</f>
        <v>0</v>
      </c>
    </row>
    <row r="129" spans="2:65" s="1" customFormat="1" ht="16.5" customHeight="1" x14ac:dyDescent="0.2">
      <c r="B129" s="134"/>
      <c r="C129" s="106" t="s">
        <v>121</v>
      </c>
      <c r="D129" s="106" t="s">
        <v>107</v>
      </c>
      <c r="E129" s="107" t="s">
        <v>122</v>
      </c>
      <c r="F129" s="108" t="s">
        <v>123</v>
      </c>
      <c r="G129" s="109" t="s">
        <v>124</v>
      </c>
      <c r="H129" s="110">
        <v>20</v>
      </c>
      <c r="I129" s="111"/>
      <c r="J129" s="111">
        <f>ROUND(I129*H129,2)</f>
        <v>0</v>
      </c>
      <c r="K129" s="135" t="s">
        <v>1</v>
      </c>
      <c r="M129" s="112" t="s">
        <v>1</v>
      </c>
      <c r="N129" s="113" t="s">
        <v>33</v>
      </c>
      <c r="O129" s="114">
        <v>0</v>
      </c>
      <c r="P129" s="114">
        <f>O129*H129</f>
        <v>0</v>
      </c>
      <c r="Q129" s="114">
        <v>0</v>
      </c>
      <c r="R129" s="114">
        <f>Q129*H129</f>
        <v>0</v>
      </c>
      <c r="S129" s="114">
        <v>0</v>
      </c>
      <c r="T129" s="115">
        <f>S129*H129</f>
        <v>0</v>
      </c>
      <c r="AR129" s="116" t="s">
        <v>125</v>
      </c>
      <c r="AT129" s="116" t="s">
        <v>107</v>
      </c>
      <c r="AU129" s="116" t="s">
        <v>75</v>
      </c>
      <c r="AY129" s="12" t="s">
        <v>106</v>
      </c>
      <c r="BE129" s="117">
        <f>IF(N129="základní",J129,0)</f>
        <v>0</v>
      </c>
      <c r="BF129" s="117">
        <f>IF(N129="snížená",J129,0)</f>
        <v>0</v>
      </c>
      <c r="BG129" s="117">
        <f>IF(N129="zákl. přenesená",J129,0)</f>
        <v>0</v>
      </c>
      <c r="BH129" s="117">
        <f>IF(N129="sníž. přenesená",J129,0)</f>
        <v>0</v>
      </c>
      <c r="BI129" s="117">
        <f>IF(N129="nulová",J129,0)</f>
        <v>0</v>
      </c>
      <c r="BJ129" s="12" t="s">
        <v>75</v>
      </c>
      <c r="BK129" s="117">
        <f>ROUND(I129*H129,2)</f>
        <v>0</v>
      </c>
      <c r="BL129" s="12" t="s">
        <v>125</v>
      </c>
      <c r="BM129" s="116" t="s">
        <v>126</v>
      </c>
    </row>
    <row r="130" spans="2:65" s="1" customFormat="1" x14ac:dyDescent="0.2">
      <c r="B130" s="126"/>
      <c r="D130" s="136" t="s">
        <v>113</v>
      </c>
      <c r="F130" s="137" t="s">
        <v>123</v>
      </c>
      <c r="K130" s="127"/>
      <c r="M130" s="118"/>
      <c r="T130" s="47"/>
      <c r="AT130" s="12" t="s">
        <v>113</v>
      </c>
      <c r="AU130" s="12" t="s">
        <v>75</v>
      </c>
    </row>
    <row r="131" spans="2:65" s="1" customFormat="1" ht="16.5" customHeight="1" x14ac:dyDescent="0.2">
      <c r="B131" s="134"/>
      <c r="C131" s="106" t="s">
        <v>111</v>
      </c>
      <c r="D131" s="106" t="s">
        <v>107</v>
      </c>
      <c r="E131" s="107" t="s">
        <v>127</v>
      </c>
      <c r="F131" s="108" t="s">
        <v>128</v>
      </c>
      <c r="G131" s="109" t="s">
        <v>124</v>
      </c>
      <c r="H131" s="110">
        <v>20</v>
      </c>
      <c r="I131" s="111"/>
      <c r="J131" s="111">
        <f>ROUND(I131*H131,2)</f>
        <v>0</v>
      </c>
      <c r="K131" s="135" t="s">
        <v>1</v>
      </c>
      <c r="M131" s="112" t="s">
        <v>1</v>
      </c>
      <c r="N131" s="113" t="s">
        <v>33</v>
      </c>
      <c r="O131" s="114">
        <v>0</v>
      </c>
      <c r="P131" s="114">
        <f>O131*H131</f>
        <v>0</v>
      </c>
      <c r="Q131" s="114">
        <v>0</v>
      </c>
      <c r="R131" s="114">
        <f>Q131*H131</f>
        <v>0</v>
      </c>
      <c r="S131" s="114">
        <v>0</v>
      </c>
      <c r="T131" s="115">
        <f>S131*H131</f>
        <v>0</v>
      </c>
      <c r="AR131" s="116" t="s">
        <v>125</v>
      </c>
      <c r="AT131" s="116" t="s">
        <v>107</v>
      </c>
      <c r="AU131" s="116" t="s">
        <v>75</v>
      </c>
      <c r="AY131" s="12" t="s">
        <v>106</v>
      </c>
      <c r="BE131" s="117">
        <f>IF(N131="základní",J131,0)</f>
        <v>0</v>
      </c>
      <c r="BF131" s="117">
        <f>IF(N131="snížená",J131,0)</f>
        <v>0</v>
      </c>
      <c r="BG131" s="117">
        <f>IF(N131="zákl. přenesená",J131,0)</f>
        <v>0</v>
      </c>
      <c r="BH131" s="117">
        <f>IF(N131="sníž. přenesená",J131,0)</f>
        <v>0</v>
      </c>
      <c r="BI131" s="117">
        <f>IF(N131="nulová",J131,0)</f>
        <v>0</v>
      </c>
      <c r="BJ131" s="12" t="s">
        <v>75</v>
      </c>
      <c r="BK131" s="117">
        <f>ROUND(I131*H131,2)</f>
        <v>0</v>
      </c>
      <c r="BL131" s="12" t="s">
        <v>125</v>
      </c>
      <c r="BM131" s="116" t="s">
        <v>129</v>
      </c>
    </row>
    <row r="132" spans="2:65" s="1" customFormat="1" x14ac:dyDescent="0.2">
      <c r="B132" s="126"/>
      <c r="D132" s="136" t="s">
        <v>113</v>
      </c>
      <c r="F132" s="137" t="s">
        <v>128</v>
      </c>
      <c r="K132" s="127"/>
      <c r="M132" s="118"/>
      <c r="T132" s="47"/>
      <c r="AT132" s="12" t="s">
        <v>113</v>
      </c>
      <c r="AU132" s="12" t="s">
        <v>75</v>
      </c>
    </row>
    <row r="133" spans="2:65" s="1" customFormat="1" ht="16.5" customHeight="1" x14ac:dyDescent="0.2">
      <c r="B133" s="134"/>
      <c r="C133" s="106" t="s">
        <v>130</v>
      </c>
      <c r="D133" s="106" t="s">
        <v>107</v>
      </c>
      <c r="E133" s="107" t="s">
        <v>131</v>
      </c>
      <c r="F133" s="108" t="s">
        <v>132</v>
      </c>
      <c r="G133" s="109" t="s">
        <v>124</v>
      </c>
      <c r="H133" s="110">
        <v>255</v>
      </c>
      <c r="I133" s="111"/>
      <c r="J133" s="111">
        <f>ROUND(I133*H133,2)</f>
        <v>0</v>
      </c>
      <c r="K133" s="135" t="s">
        <v>1</v>
      </c>
      <c r="M133" s="112" t="s">
        <v>1</v>
      </c>
      <c r="N133" s="113" t="s">
        <v>33</v>
      </c>
      <c r="O133" s="114">
        <v>0</v>
      </c>
      <c r="P133" s="114">
        <f>O133*H133</f>
        <v>0</v>
      </c>
      <c r="Q133" s="114">
        <v>0</v>
      </c>
      <c r="R133" s="114">
        <f>Q133*H133</f>
        <v>0</v>
      </c>
      <c r="S133" s="114">
        <v>0</v>
      </c>
      <c r="T133" s="115">
        <f>S133*H133</f>
        <v>0</v>
      </c>
      <c r="AR133" s="116" t="s">
        <v>125</v>
      </c>
      <c r="AT133" s="116" t="s">
        <v>107</v>
      </c>
      <c r="AU133" s="116" t="s">
        <v>75</v>
      </c>
      <c r="AY133" s="12" t="s">
        <v>106</v>
      </c>
      <c r="BE133" s="117">
        <f>IF(N133="základní",J133,0)</f>
        <v>0</v>
      </c>
      <c r="BF133" s="117">
        <f>IF(N133="snížená",J133,0)</f>
        <v>0</v>
      </c>
      <c r="BG133" s="117">
        <f>IF(N133="zákl. přenesená",J133,0)</f>
        <v>0</v>
      </c>
      <c r="BH133" s="117">
        <f>IF(N133="sníž. přenesená",J133,0)</f>
        <v>0</v>
      </c>
      <c r="BI133" s="117">
        <f>IF(N133="nulová",J133,0)</f>
        <v>0</v>
      </c>
      <c r="BJ133" s="12" t="s">
        <v>75</v>
      </c>
      <c r="BK133" s="117">
        <f>ROUND(I133*H133,2)</f>
        <v>0</v>
      </c>
      <c r="BL133" s="12" t="s">
        <v>125</v>
      </c>
      <c r="BM133" s="116" t="s">
        <v>133</v>
      </c>
    </row>
    <row r="134" spans="2:65" s="1" customFormat="1" x14ac:dyDescent="0.2">
      <c r="B134" s="126"/>
      <c r="D134" s="136" t="s">
        <v>113</v>
      </c>
      <c r="F134" s="137" t="s">
        <v>132</v>
      </c>
      <c r="K134" s="127"/>
      <c r="M134" s="118"/>
      <c r="T134" s="47"/>
      <c r="AT134" s="12" t="s">
        <v>113</v>
      </c>
      <c r="AU134" s="12" t="s">
        <v>75</v>
      </c>
    </row>
    <row r="135" spans="2:65" s="1" customFormat="1" ht="16.5" customHeight="1" x14ac:dyDescent="0.2">
      <c r="B135" s="134"/>
      <c r="C135" s="106" t="s">
        <v>134</v>
      </c>
      <c r="D135" s="106" t="s">
        <v>107</v>
      </c>
      <c r="E135" s="107" t="s">
        <v>135</v>
      </c>
      <c r="F135" s="108" t="s">
        <v>136</v>
      </c>
      <c r="G135" s="109" t="s">
        <v>124</v>
      </c>
      <c r="H135" s="110">
        <v>10</v>
      </c>
      <c r="I135" s="111"/>
      <c r="J135" s="111">
        <f>ROUND(I135*H135,2)</f>
        <v>0</v>
      </c>
      <c r="K135" s="135" t="s">
        <v>1</v>
      </c>
      <c r="M135" s="112" t="s">
        <v>1</v>
      </c>
      <c r="N135" s="113" t="s">
        <v>33</v>
      </c>
      <c r="O135" s="114">
        <v>0</v>
      </c>
      <c r="P135" s="114">
        <f>O135*H135</f>
        <v>0</v>
      </c>
      <c r="Q135" s="114">
        <v>0</v>
      </c>
      <c r="R135" s="114">
        <f>Q135*H135</f>
        <v>0</v>
      </c>
      <c r="S135" s="114">
        <v>0</v>
      </c>
      <c r="T135" s="115">
        <f>S135*H135</f>
        <v>0</v>
      </c>
      <c r="AR135" s="116" t="s">
        <v>125</v>
      </c>
      <c r="AT135" s="116" t="s">
        <v>107</v>
      </c>
      <c r="AU135" s="116" t="s">
        <v>75</v>
      </c>
      <c r="AY135" s="12" t="s">
        <v>106</v>
      </c>
      <c r="BE135" s="117">
        <f>IF(N135="základní",J135,0)</f>
        <v>0</v>
      </c>
      <c r="BF135" s="117">
        <f>IF(N135="snížená",J135,0)</f>
        <v>0</v>
      </c>
      <c r="BG135" s="117">
        <f>IF(N135="zákl. přenesená",J135,0)</f>
        <v>0</v>
      </c>
      <c r="BH135" s="117">
        <f>IF(N135="sníž. přenesená",J135,0)</f>
        <v>0</v>
      </c>
      <c r="BI135" s="117">
        <f>IF(N135="nulová",J135,0)</f>
        <v>0</v>
      </c>
      <c r="BJ135" s="12" t="s">
        <v>75</v>
      </c>
      <c r="BK135" s="117">
        <f>ROUND(I135*H135,2)</f>
        <v>0</v>
      </c>
      <c r="BL135" s="12" t="s">
        <v>125</v>
      </c>
      <c r="BM135" s="116" t="s">
        <v>137</v>
      </c>
    </row>
    <row r="136" spans="2:65" s="1" customFormat="1" x14ac:dyDescent="0.2">
      <c r="B136" s="126"/>
      <c r="D136" s="136" t="s">
        <v>113</v>
      </c>
      <c r="F136" s="137" t="s">
        <v>136</v>
      </c>
      <c r="K136" s="127"/>
      <c r="M136" s="118"/>
      <c r="T136" s="47"/>
      <c r="AT136" s="12" t="s">
        <v>113</v>
      </c>
      <c r="AU136" s="12" t="s">
        <v>75</v>
      </c>
    </row>
    <row r="137" spans="2:65" s="1" customFormat="1" ht="16.5" customHeight="1" x14ac:dyDescent="0.2">
      <c r="B137" s="134"/>
      <c r="C137" s="106" t="s">
        <v>138</v>
      </c>
      <c r="D137" s="106" t="s">
        <v>107</v>
      </c>
      <c r="E137" s="107" t="s">
        <v>139</v>
      </c>
      <c r="F137" s="108" t="s">
        <v>140</v>
      </c>
      <c r="G137" s="109" t="s">
        <v>124</v>
      </c>
      <c r="H137" s="110">
        <v>190</v>
      </c>
      <c r="I137" s="111"/>
      <c r="J137" s="111">
        <f>ROUND(I137*H137,2)</f>
        <v>0</v>
      </c>
      <c r="K137" s="135" t="s">
        <v>1</v>
      </c>
      <c r="M137" s="112" t="s">
        <v>1</v>
      </c>
      <c r="N137" s="113" t="s">
        <v>33</v>
      </c>
      <c r="O137" s="114">
        <v>0</v>
      </c>
      <c r="P137" s="114">
        <f>O137*H137</f>
        <v>0</v>
      </c>
      <c r="Q137" s="114">
        <v>0</v>
      </c>
      <c r="R137" s="114">
        <f>Q137*H137</f>
        <v>0</v>
      </c>
      <c r="S137" s="114">
        <v>0</v>
      </c>
      <c r="T137" s="115">
        <f>S137*H137</f>
        <v>0</v>
      </c>
      <c r="AR137" s="116" t="s">
        <v>125</v>
      </c>
      <c r="AT137" s="116" t="s">
        <v>107</v>
      </c>
      <c r="AU137" s="116" t="s">
        <v>75</v>
      </c>
      <c r="AY137" s="12" t="s">
        <v>106</v>
      </c>
      <c r="BE137" s="117">
        <f>IF(N137="základní",J137,0)</f>
        <v>0</v>
      </c>
      <c r="BF137" s="117">
        <f>IF(N137="snížená",J137,0)</f>
        <v>0</v>
      </c>
      <c r="BG137" s="117">
        <f>IF(N137="zákl. přenesená",J137,0)</f>
        <v>0</v>
      </c>
      <c r="BH137" s="117">
        <f>IF(N137="sníž. přenesená",J137,0)</f>
        <v>0</v>
      </c>
      <c r="BI137" s="117">
        <f>IF(N137="nulová",J137,0)</f>
        <v>0</v>
      </c>
      <c r="BJ137" s="12" t="s">
        <v>75</v>
      </c>
      <c r="BK137" s="117">
        <f>ROUND(I137*H137,2)</f>
        <v>0</v>
      </c>
      <c r="BL137" s="12" t="s">
        <v>125</v>
      </c>
      <c r="BM137" s="116" t="s">
        <v>141</v>
      </c>
    </row>
    <row r="138" spans="2:65" s="1" customFormat="1" x14ac:dyDescent="0.2">
      <c r="B138" s="126"/>
      <c r="D138" s="136" t="s">
        <v>113</v>
      </c>
      <c r="F138" s="137" t="s">
        <v>140</v>
      </c>
      <c r="K138" s="127"/>
      <c r="M138" s="118"/>
      <c r="T138" s="47"/>
      <c r="AT138" s="12" t="s">
        <v>113</v>
      </c>
      <c r="AU138" s="12" t="s">
        <v>75</v>
      </c>
    </row>
    <row r="139" spans="2:65" s="1" customFormat="1" ht="16.5" customHeight="1" x14ac:dyDescent="0.2">
      <c r="B139" s="134"/>
      <c r="C139" s="106" t="s">
        <v>142</v>
      </c>
      <c r="D139" s="106" t="s">
        <v>107</v>
      </c>
      <c r="E139" s="107" t="s">
        <v>143</v>
      </c>
      <c r="F139" s="108" t="s">
        <v>144</v>
      </c>
      <c r="G139" s="109" t="s">
        <v>145</v>
      </c>
      <c r="H139" s="110">
        <v>1</v>
      </c>
      <c r="I139" s="111"/>
      <c r="J139" s="111">
        <f>ROUND(I139*H139,2)</f>
        <v>0</v>
      </c>
      <c r="K139" s="135" t="s">
        <v>1</v>
      </c>
      <c r="M139" s="112" t="s">
        <v>1</v>
      </c>
      <c r="N139" s="113" t="s">
        <v>33</v>
      </c>
      <c r="O139" s="114">
        <v>0</v>
      </c>
      <c r="P139" s="114">
        <f>O139*H139</f>
        <v>0</v>
      </c>
      <c r="Q139" s="114">
        <v>0</v>
      </c>
      <c r="R139" s="114">
        <f>Q139*H139</f>
        <v>0</v>
      </c>
      <c r="S139" s="114">
        <v>0</v>
      </c>
      <c r="T139" s="115">
        <f>S139*H139</f>
        <v>0</v>
      </c>
      <c r="AR139" s="116" t="s">
        <v>125</v>
      </c>
      <c r="AT139" s="116" t="s">
        <v>107</v>
      </c>
      <c r="AU139" s="116" t="s">
        <v>75</v>
      </c>
      <c r="AY139" s="12" t="s">
        <v>106</v>
      </c>
      <c r="BE139" s="117">
        <f>IF(N139="základní",J139,0)</f>
        <v>0</v>
      </c>
      <c r="BF139" s="117">
        <f>IF(N139="snížená",J139,0)</f>
        <v>0</v>
      </c>
      <c r="BG139" s="117">
        <f>IF(N139="zákl. přenesená",J139,0)</f>
        <v>0</v>
      </c>
      <c r="BH139" s="117">
        <f>IF(N139="sníž. přenesená",J139,0)</f>
        <v>0</v>
      </c>
      <c r="BI139" s="117">
        <f>IF(N139="nulová",J139,0)</f>
        <v>0</v>
      </c>
      <c r="BJ139" s="12" t="s">
        <v>75</v>
      </c>
      <c r="BK139" s="117">
        <f>ROUND(I139*H139,2)</f>
        <v>0</v>
      </c>
      <c r="BL139" s="12" t="s">
        <v>125</v>
      </c>
      <c r="BM139" s="116" t="s">
        <v>146</v>
      </c>
    </row>
    <row r="140" spans="2:65" s="1" customFormat="1" x14ac:dyDescent="0.2">
      <c r="B140" s="126"/>
      <c r="D140" s="136" t="s">
        <v>113</v>
      </c>
      <c r="F140" s="137" t="s">
        <v>144</v>
      </c>
      <c r="K140" s="127"/>
      <c r="M140" s="118"/>
      <c r="T140" s="47"/>
      <c r="AT140" s="12" t="s">
        <v>113</v>
      </c>
      <c r="AU140" s="12" t="s">
        <v>75</v>
      </c>
    </row>
    <row r="141" spans="2:65" s="1" customFormat="1" ht="16.5" customHeight="1" x14ac:dyDescent="0.2">
      <c r="B141" s="134"/>
      <c r="C141" s="106" t="s">
        <v>147</v>
      </c>
      <c r="D141" s="106" t="s">
        <v>107</v>
      </c>
      <c r="E141" s="107" t="s">
        <v>148</v>
      </c>
      <c r="F141" s="108" t="s">
        <v>149</v>
      </c>
      <c r="G141" s="109" t="s">
        <v>145</v>
      </c>
      <c r="H141" s="110">
        <v>1</v>
      </c>
      <c r="I141" s="111"/>
      <c r="J141" s="111">
        <f>ROUND(I141*H141,2)</f>
        <v>0</v>
      </c>
      <c r="K141" s="135" t="s">
        <v>1</v>
      </c>
      <c r="M141" s="112" t="s">
        <v>1</v>
      </c>
      <c r="N141" s="113" t="s">
        <v>33</v>
      </c>
      <c r="O141" s="114">
        <v>0</v>
      </c>
      <c r="P141" s="114">
        <f>O141*H141</f>
        <v>0</v>
      </c>
      <c r="Q141" s="114">
        <v>0</v>
      </c>
      <c r="R141" s="114">
        <f>Q141*H141</f>
        <v>0</v>
      </c>
      <c r="S141" s="114">
        <v>0</v>
      </c>
      <c r="T141" s="115">
        <f>S141*H141</f>
        <v>0</v>
      </c>
      <c r="AR141" s="116" t="s">
        <v>125</v>
      </c>
      <c r="AT141" s="116" t="s">
        <v>107</v>
      </c>
      <c r="AU141" s="116" t="s">
        <v>75</v>
      </c>
      <c r="AY141" s="12" t="s">
        <v>106</v>
      </c>
      <c r="BE141" s="117">
        <f>IF(N141="základní",J141,0)</f>
        <v>0</v>
      </c>
      <c r="BF141" s="117">
        <f>IF(N141="snížená",J141,0)</f>
        <v>0</v>
      </c>
      <c r="BG141" s="117">
        <f>IF(N141="zákl. přenesená",J141,0)</f>
        <v>0</v>
      </c>
      <c r="BH141" s="117">
        <f>IF(N141="sníž. přenesená",J141,0)</f>
        <v>0</v>
      </c>
      <c r="BI141" s="117">
        <f>IF(N141="nulová",J141,0)</f>
        <v>0</v>
      </c>
      <c r="BJ141" s="12" t="s">
        <v>75</v>
      </c>
      <c r="BK141" s="117">
        <f>ROUND(I141*H141,2)</f>
        <v>0</v>
      </c>
      <c r="BL141" s="12" t="s">
        <v>125</v>
      </c>
      <c r="BM141" s="116" t="s">
        <v>150</v>
      </c>
    </row>
    <row r="142" spans="2:65" s="1" customFormat="1" x14ac:dyDescent="0.2">
      <c r="B142" s="126"/>
      <c r="D142" s="136" t="s">
        <v>113</v>
      </c>
      <c r="F142" s="137" t="s">
        <v>149</v>
      </c>
      <c r="K142" s="127"/>
      <c r="M142" s="118"/>
      <c r="T142" s="47"/>
      <c r="AT142" s="12" t="s">
        <v>113</v>
      </c>
      <c r="AU142" s="12" t="s">
        <v>75</v>
      </c>
    </row>
    <row r="143" spans="2:65" s="10" customFormat="1" ht="26.1" customHeight="1" x14ac:dyDescent="0.2">
      <c r="B143" s="131"/>
      <c r="D143" s="100" t="s">
        <v>67</v>
      </c>
      <c r="E143" s="132" t="s">
        <v>151</v>
      </c>
      <c r="F143" s="132" t="s">
        <v>152</v>
      </c>
      <c r="J143" s="148">
        <f>BK143</f>
        <v>0</v>
      </c>
      <c r="K143" s="133"/>
      <c r="M143" s="101"/>
      <c r="P143" s="102">
        <f>SUM(P144:P145)</f>
        <v>0</v>
      </c>
      <c r="R143" s="102">
        <f>SUM(R144:R145)</f>
        <v>0</v>
      </c>
      <c r="T143" s="103">
        <f>SUM(T144:T145)</f>
        <v>0</v>
      </c>
      <c r="AR143" s="100" t="s">
        <v>77</v>
      </c>
      <c r="AT143" s="104" t="s">
        <v>67</v>
      </c>
      <c r="AU143" s="104" t="s">
        <v>68</v>
      </c>
      <c r="AY143" s="100" t="s">
        <v>106</v>
      </c>
      <c r="BK143" s="105">
        <f>SUM(BK144:BK145)</f>
        <v>0</v>
      </c>
    </row>
    <row r="144" spans="2:65" s="1" customFormat="1" ht="16.5" customHeight="1" x14ac:dyDescent="0.2">
      <c r="B144" s="134"/>
      <c r="C144" s="106" t="s">
        <v>153</v>
      </c>
      <c r="D144" s="106" t="s">
        <v>107</v>
      </c>
      <c r="E144" s="107" t="s">
        <v>154</v>
      </c>
      <c r="F144" s="108" t="s">
        <v>155</v>
      </c>
      <c r="G144" s="109" t="s">
        <v>145</v>
      </c>
      <c r="H144" s="110">
        <v>1</v>
      </c>
      <c r="I144" s="111"/>
      <c r="J144" s="111">
        <f>ROUND(I144*H144,2)</f>
        <v>0</v>
      </c>
      <c r="K144" s="135" t="s">
        <v>1</v>
      </c>
      <c r="M144" s="112" t="s">
        <v>1</v>
      </c>
      <c r="N144" s="113" t="s">
        <v>33</v>
      </c>
      <c r="O144" s="114">
        <v>0</v>
      </c>
      <c r="P144" s="114">
        <f>O144*H144</f>
        <v>0</v>
      </c>
      <c r="Q144" s="114">
        <v>0</v>
      </c>
      <c r="R144" s="114">
        <f>Q144*H144</f>
        <v>0</v>
      </c>
      <c r="S144" s="114">
        <v>0</v>
      </c>
      <c r="T144" s="115">
        <f>S144*H144</f>
        <v>0</v>
      </c>
      <c r="AR144" s="116" t="s">
        <v>125</v>
      </c>
      <c r="AT144" s="116" t="s">
        <v>107</v>
      </c>
      <c r="AU144" s="116" t="s">
        <v>75</v>
      </c>
      <c r="AY144" s="12" t="s">
        <v>106</v>
      </c>
      <c r="BE144" s="117">
        <f>IF(N144="základní",J144,0)</f>
        <v>0</v>
      </c>
      <c r="BF144" s="117">
        <f>IF(N144="snížená",J144,0)</f>
        <v>0</v>
      </c>
      <c r="BG144" s="117">
        <f>IF(N144="zákl. přenesená",J144,0)</f>
        <v>0</v>
      </c>
      <c r="BH144" s="117">
        <f>IF(N144="sníž. přenesená",J144,0)</f>
        <v>0</v>
      </c>
      <c r="BI144" s="117">
        <f>IF(N144="nulová",J144,0)</f>
        <v>0</v>
      </c>
      <c r="BJ144" s="12" t="s">
        <v>75</v>
      </c>
      <c r="BK144" s="117">
        <f>ROUND(I144*H144,2)</f>
        <v>0</v>
      </c>
      <c r="BL144" s="12" t="s">
        <v>125</v>
      </c>
      <c r="BM144" s="116" t="s">
        <v>156</v>
      </c>
    </row>
    <row r="145" spans="2:65" s="1" customFormat="1" x14ac:dyDescent="0.2">
      <c r="B145" s="126"/>
      <c r="D145" s="136" t="s">
        <v>113</v>
      </c>
      <c r="F145" s="137" t="s">
        <v>155</v>
      </c>
      <c r="K145" s="127"/>
      <c r="M145" s="118"/>
      <c r="T145" s="47"/>
      <c r="AT145" s="12" t="s">
        <v>113</v>
      </c>
      <c r="AU145" s="12" t="s">
        <v>75</v>
      </c>
    </row>
    <row r="146" spans="2:65" s="10" customFormat="1" ht="26.1" customHeight="1" x14ac:dyDescent="0.2">
      <c r="B146" s="131"/>
      <c r="D146" s="100" t="s">
        <v>67</v>
      </c>
      <c r="E146" s="132" t="s">
        <v>157</v>
      </c>
      <c r="F146" s="132" t="s">
        <v>158</v>
      </c>
      <c r="J146" s="148">
        <f>BK146</f>
        <v>0</v>
      </c>
      <c r="K146" s="133"/>
      <c r="M146" s="101"/>
      <c r="P146" s="102">
        <f>SUM(P147:P186)</f>
        <v>0</v>
      </c>
      <c r="R146" s="102">
        <f>SUM(R147:R186)</f>
        <v>0</v>
      </c>
      <c r="T146" s="103">
        <f>SUM(T147:T186)</f>
        <v>0</v>
      </c>
      <c r="AR146" s="100" t="s">
        <v>75</v>
      </c>
      <c r="AT146" s="104" t="s">
        <v>67</v>
      </c>
      <c r="AU146" s="104" t="s">
        <v>68</v>
      </c>
      <c r="AY146" s="100" t="s">
        <v>106</v>
      </c>
      <c r="BK146" s="105">
        <f>SUM(BK147:BK186)</f>
        <v>0</v>
      </c>
    </row>
    <row r="147" spans="2:65" s="1" customFormat="1" ht="16.5" customHeight="1" x14ac:dyDescent="0.2">
      <c r="B147" s="134"/>
      <c r="C147" s="106" t="s">
        <v>159</v>
      </c>
      <c r="D147" s="106" t="s">
        <v>107</v>
      </c>
      <c r="E147" s="107" t="s">
        <v>160</v>
      </c>
      <c r="F147" s="108" t="s">
        <v>161</v>
      </c>
      <c r="G147" s="109" t="s">
        <v>162</v>
      </c>
      <c r="H147" s="110">
        <v>1</v>
      </c>
      <c r="I147" s="111"/>
      <c r="J147" s="111">
        <f>ROUND(I147*H147,2)</f>
        <v>0</v>
      </c>
      <c r="K147" s="135" t="s">
        <v>1</v>
      </c>
      <c r="M147" s="112" t="s">
        <v>1</v>
      </c>
      <c r="N147" s="113" t="s">
        <v>33</v>
      </c>
      <c r="O147" s="114">
        <v>0</v>
      </c>
      <c r="P147" s="114">
        <f>O147*H147</f>
        <v>0</v>
      </c>
      <c r="Q147" s="114">
        <v>0</v>
      </c>
      <c r="R147" s="114">
        <f>Q147*H147</f>
        <v>0</v>
      </c>
      <c r="S147" s="114">
        <v>0</v>
      </c>
      <c r="T147" s="115">
        <f>S147*H147</f>
        <v>0</v>
      </c>
      <c r="AR147" s="116" t="s">
        <v>111</v>
      </c>
      <c r="AT147" s="116" t="s">
        <v>107</v>
      </c>
      <c r="AU147" s="116" t="s">
        <v>75</v>
      </c>
      <c r="AY147" s="12" t="s">
        <v>106</v>
      </c>
      <c r="BE147" s="117">
        <f>IF(N147="základní",J147,0)</f>
        <v>0</v>
      </c>
      <c r="BF147" s="117">
        <f>IF(N147="snížená",J147,0)</f>
        <v>0</v>
      </c>
      <c r="BG147" s="117">
        <f>IF(N147="zákl. přenesená",J147,0)</f>
        <v>0</v>
      </c>
      <c r="BH147" s="117">
        <f>IF(N147="sníž. přenesená",J147,0)</f>
        <v>0</v>
      </c>
      <c r="BI147" s="117">
        <f>IF(N147="nulová",J147,0)</f>
        <v>0</v>
      </c>
      <c r="BJ147" s="12" t="s">
        <v>75</v>
      </c>
      <c r="BK147" s="117">
        <f>ROUND(I147*H147,2)</f>
        <v>0</v>
      </c>
      <c r="BL147" s="12" t="s">
        <v>111</v>
      </c>
      <c r="BM147" s="116" t="s">
        <v>163</v>
      </c>
    </row>
    <row r="148" spans="2:65" s="1" customFormat="1" x14ac:dyDescent="0.2">
      <c r="B148" s="126"/>
      <c r="D148" s="136" t="s">
        <v>113</v>
      </c>
      <c r="F148" s="137" t="s">
        <v>161</v>
      </c>
      <c r="K148" s="127"/>
      <c r="M148" s="118"/>
      <c r="T148" s="47"/>
      <c r="AT148" s="12" t="s">
        <v>113</v>
      </c>
      <c r="AU148" s="12" t="s">
        <v>75</v>
      </c>
    </row>
    <row r="149" spans="2:65" s="1" customFormat="1" ht="16.5" customHeight="1" x14ac:dyDescent="0.2">
      <c r="B149" s="134"/>
      <c r="C149" s="106" t="s">
        <v>164</v>
      </c>
      <c r="D149" s="106" t="s">
        <v>107</v>
      </c>
      <c r="E149" s="107" t="s">
        <v>165</v>
      </c>
      <c r="F149" s="108" t="s">
        <v>166</v>
      </c>
      <c r="G149" s="109" t="s">
        <v>162</v>
      </c>
      <c r="H149" s="110">
        <v>1</v>
      </c>
      <c r="I149" s="111"/>
      <c r="J149" s="111">
        <f>ROUND(I149*H149,2)</f>
        <v>0</v>
      </c>
      <c r="K149" s="135" t="s">
        <v>1</v>
      </c>
      <c r="M149" s="112" t="s">
        <v>1</v>
      </c>
      <c r="N149" s="113" t="s">
        <v>33</v>
      </c>
      <c r="O149" s="114">
        <v>0</v>
      </c>
      <c r="P149" s="114">
        <f>O149*H149</f>
        <v>0</v>
      </c>
      <c r="Q149" s="114">
        <v>0</v>
      </c>
      <c r="R149" s="114">
        <f>Q149*H149</f>
        <v>0</v>
      </c>
      <c r="S149" s="114">
        <v>0</v>
      </c>
      <c r="T149" s="115">
        <f>S149*H149</f>
        <v>0</v>
      </c>
      <c r="AR149" s="116" t="s">
        <v>111</v>
      </c>
      <c r="AT149" s="116" t="s">
        <v>107</v>
      </c>
      <c r="AU149" s="116" t="s">
        <v>75</v>
      </c>
      <c r="AY149" s="12" t="s">
        <v>106</v>
      </c>
      <c r="BE149" s="117">
        <f>IF(N149="základní",J149,0)</f>
        <v>0</v>
      </c>
      <c r="BF149" s="117">
        <f>IF(N149="snížená",J149,0)</f>
        <v>0</v>
      </c>
      <c r="BG149" s="117">
        <f>IF(N149="zákl. přenesená",J149,0)</f>
        <v>0</v>
      </c>
      <c r="BH149" s="117">
        <f>IF(N149="sníž. přenesená",J149,0)</f>
        <v>0</v>
      </c>
      <c r="BI149" s="117">
        <f>IF(N149="nulová",J149,0)</f>
        <v>0</v>
      </c>
      <c r="BJ149" s="12" t="s">
        <v>75</v>
      </c>
      <c r="BK149" s="117">
        <f>ROUND(I149*H149,2)</f>
        <v>0</v>
      </c>
      <c r="BL149" s="12" t="s">
        <v>111</v>
      </c>
      <c r="BM149" s="116" t="s">
        <v>167</v>
      </c>
    </row>
    <row r="150" spans="2:65" s="1" customFormat="1" x14ac:dyDescent="0.2">
      <c r="B150" s="126"/>
      <c r="D150" s="136" t="s">
        <v>113</v>
      </c>
      <c r="F150" s="137" t="s">
        <v>166</v>
      </c>
      <c r="K150" s="127"/>
      <c r="M150" s="118"/>
      <c r="T150" s="47"/>
      <c r="AT150" s="12" t="s">
        <v>113</v>
      </c>
      <c r="AU150" s="12" t="s">
        <v>75</v>
      </c>
    </row>
    <row r="151" spans="2:65" s="1" customFormat="1" ht="16.5" customHeight="1" x14ac:dyDescent="0.2">
      <c r="B151" s="134"/>
      <c r="C151" s="106" t="s">
        <v>168</v>
      </c>
      <c r="D151" s="106" t="s">
        <v>107</v>
      </c>
      <c r="E151" s="107" t="s">
        <v>169</v>
      </c>
      <c r="F151" s="108" t="s">
        <v>170</v>
      </c>
      <c r="G151" s="109" t="s">
        <v>162</v>
      </c>
      <c r="H151" s="110">
        <v>2</v>
      </c>
      <c r="I151" s="111"/>
      <c r="J151" s="111">
        <f>ROUND(I151*H151,2)</f>
        <v>0</v>
      </c>
      <c r="K151" s="135" t="s">
        <v>1</v>
      </c>
      <c r="M151" s="112" t="s">
        <v>1</v>
      </c>
      <c r="N151" s="113" t="s">
        <v>33</v>
      </c>
      <c r="O151" s="114">
        <v>0</v>
      </c>
      <c r="P151" s="114">
        <f>O151*H151</f>
        <v>0</v>
      </c>
      <c r="Q151" s="114">
        <v>0</v>
      </c>
      <c r="R151" s="114">
        <f>Q151*H151</f>
        <v>0</v>
      </c>
      <c r="S151" s="114">
        <v>0</v>
      </c>
      <c r="T151" s="115">
        <f>S151*H151</f>
        <v>0</v>
      </c>
      <c r="AR151" s="116" t="s">
        <v>111</v>
      </c>
      <c r="AT151" s="116" t="s">
        <v>107</v>
      </c>
      <c r="AU151" s="116" t="s">
        <v>75</v>
      </c>
      <c r="AY151" s="12" t="s">
        <v>106</v>
      </c>
      <c r="BE151" s="117">
        <f>IF(N151="základní",J151,0)</f>
        <v>0</v>
      </c>
      <c r="BF151" s="117">
        <f>IF(N151="snížená",J151,0)</f>
        <v>0</v>
      </c>
      <c r="BG151" s="117">
        <f>IF(N151="zákl. přenesená",J151,0)</f>
        <v>0</v>
      </c>
      <c r="BH151" s="117">
        <f>IF(N151="sníž. přenesená",J151,0)</f>
        <v>0</v>
      </c>
      <c r="BI151" s="117">
        <f>IF(N151="nulová",J151,0)</f>
        <v>0</v>
      </c>
      <c r="BJ151" s="12" t="s">
        <v>75</v>
      </c>
      <c r="BK151" s="117">
        <f>ROUND(I151*H151,2)</f>
        <v>0</v>
      </c>
      <c r="BL151" s="12" t="s">
        <v>111</v>
      </c>
      <c r="BM151" s="116" t="s">
        <v>171</v>
      </c>
    </row>
    <row r="152" spans="2:65" s="1" customFormat="1" x14ac:dyDescent="0.2">
      <c r="B152" s="126"/>
      <c r="D152" s="136" t="s">
        <v>113</v>
      </c>
      <c r="F152" s="137" t="s">
        <v>172</v>
      </c>
      <c r="K152" s="127"/>
      <c r="M152" s="118"/>
      <c r="T152" s="47"/>
      <c r="AT152" s="12" t="s">
        <v>113</v>
      </c>
      <c r="AU152" s="12" t="s">
        <v>75</v>
      </c>
    </row>
    <row r="153" spans="2:65" s="1" customFormat="1" ht="16.5" customHeight="1" x14ac:dyDescent="0.2">
      <c r="B153" s="134"/>
      <c r="C153" s="106" t="s">
        <v>173</v>
      </c>
      <c r="D153" s="106" t="s">
        <v>107</v>
      </c>
      <c r="E153" s="107" t="s">
        <v>174</v>
      </c>
      <c r="F153" s="108" t="s">
        <v>175</v>
      </c>
      <c r="G153" s="109" t="s">
        <v>162</v>
      </c>
      <c r="H153" s="110">
        <v>1</v>
      </c>
      <c r="I153" s="111"/>
      <c r="J153" s="111">
        <f>ROUND(I153*H153,2)</f>
        <v>0</v>
      </c>
      <c r="K153" s="135" t="s">
        <v>1</v>
      </c>
      <c r="M153" s="112" t="s">
        <v>1</v>
      </c>
      <c r="N153" s="113" t="s">
        <v>33</v>
      </c>
      <c r="O153" s="114">
        <v>0</v>
      </c>
      <c r="P153" s="114">
        <f>O153*H153</f>
        <v>0</v>
      </c>
      <c r="Q153" s="114">
        <v>0</v>
      </c>
      <c r="R153" s="114">
        <f>Q153*H153</f>
        <v>0</v>
      </c>
      <c r="S153" s="114">
        <v>0</v>
      </c>
      <c r="T153" s="115">
        <f>S153*H153</f>
        <v>0</v>
      </c>
      <c r="AR153" s="116" t="s">
        <v>111</v>
      </c>
      <c r="AT153" s="116" t="s">
        <v>107</v>
      </c>
      <c r="AU153" s="116" t="s">
        <v>75</v>
      </c>
      <c r="AY153" s="12" t="s">
        <v>106</v>
      </c>
      <c r="BE153" s="117">
        <f>IF(N153="základní",J153,0)</f>
        <v>0</v>
      </c>
      <c r="BF153" s="117">
        <f>IF(N153="snížená",J153,0)</f>
        <v>0</v>
      </c>
      <c r="BG153" s="117">
        <f>IF(N153="zákl. přenesená",J153,0)</f>
        <v>0</v>
      </c>
      <c r="BH153" s="117">
        <f>IF(N153="sníž. přenesená",J153,0)</f>
        <v>0</v>
      </c>
      <c r="BI153" s="117">
        <f>IF(N153="nulová",J153,0)</f>
        <v>0</v>
      </c>
      <c r="BJ153" s="12" t="s">
        <v>75</v>
      </c>
      <c r="BK153" s="117">
        <f>ROUND(I153*H153,2)</f>
        <v>0</v>
      </c>
      <c r="BL153" s="12" t="s">
        <v>111</v>
      </c>
      <c r="BM153" s="116" t="s">
        <v>176</v>
      </c>
    </row>
    <row r="154" spans="2:65" s="1" customFormat="1" x14ac:dyDescent="0.2">
      <c r="B154" s="126"/>
      <c r="D154" s="136" t="s">
        <v>113</v>
      </c>
      <c r="F154" s="137" t="s">
        <v>175</v>
      </c>
      <c r="K154" s="127"/>
      <c r="M154" s="118"/>
      <c r="T154" s="47"/>
      <c r="AT154" s="12" t="s">
        <v>113</v>
      </c>
      <c r="AU154" s="12" t="s">
        <v>75</v>
      </c>
    </row>
    <row r="155" spans="2:65" s="1" customFormat="1" ht="16.5" customHeight="1" x14ac:dyDescent="0.2">
      <c r="B155" s="134"/>
      <c r="C155" s="106" t="s">
        <v>8</v>
      </c>
      <c r="D155" s="106" t="s">
        <v>107</v>
      </c>
      <c r="E155" s="107" t="s">
        <v>177</v>
      </c>
      <c r="F155" s="108" t="s">
        <v>178</v>
      </c>
      <c r="G155" s="109" t="s">
        <v>162</v>
      </c>
      <c r="H155" s="110">
        <v>3</v>
      </c>
      <c r="I155" s="111"/>
      <c r="J155" s="111">
        <f>ROUND(I155*H155,2)</f>
        <v>0</v>
      </c>
      <c r="K155" s="135" t="s">
        <v>1</v>
      </c>
      <c r="M155" s="112" t="s">
        <v>1</v>
      </c>
      <c r="N155" s="113" t="s">
        <v>33</v>
      </c>
      <c r="O155" s="114">
        <v>0</v>
      </c>
      <c r="P155" s="114">
        <f>O155*H155</f>
        <v>0</v>
      </c>
      <c r="Q155" s="114">
        <v>0</v>
      </c>
      <c r="R155" s="114">
        <f>Q155*H155</f>
        <v>0</v>
      </c>
      <c r="S155" s="114">
        <v>0</v>
      </c>
      <c r="T155" s="115">
        <f>S155*H155</f>
        <v>0</v>
      </c>
      <c r="AR155" s="116" t="s">
        <v>111</v>
      </c>
      <c r="AT155" s="116" t="s">
        <v>107</v>
      </c>
      <c r="AU155" s="116" t="s">
        <v>75</v>
      </c>
      <c r="AY155" s="12" t="s">
        <v>106</v>
      </c>
      <c r="BE155" s="117">
        <f>IF(N155="základní",J155,0)</f>
        <v>0</v>
      </c>
      <c r="BF155" s="117">
        <f>IF(N155="snížená",J155,0)</f>
        <v>0</v>
      </c>
      <c r="BG155" s="117">
        <f>IF(N155="zákl. přenesená",J155,0)</f>
        <v>0</v>
      </c>
      <c r="BH155" s="117">
        <f>IF(N155="sníž. přenesená",J155,0)</f>
        <v>0</v>
      </c>
      <c r="BI155" s="117">
        <f>IF(N155="nulová",J155,0)</f>
        <v>0</v>
      </c>
      <c r="BJ155" s="12" t="s">
        <v>75</v>
      </c>
      <c r="BK155" s="117">
        <f>ROUND(I155*H155,2)</f>
        <v>0</v>
      </c>
      <c r="BL155" s="12" t="s">
        <v>111</v>
      </c>
      <c r="BM155" s="116" t="s">
        <v>179</v>
      </c>
    </row>
    <row r="156" spans="2:65" s="1" customFormat="1" x14ac:dyDescent="0.2">
      <c r="B156" s="126"/>
      <c r="D156" s="136" t="s">
        <v>113</v>
      </c>
      <c r="F156" s="137" t="s">
        <v>178</v>
      </c>
      <c r="K156" s="127"/>
      <c r="M156" s="118"/>
      <c r="T156" s="47"/>
      <c r="AT156" s="12" t="s">
        <v>113</v>
      </c>
      <c r="AU156" s="12" t="s">
        <v>75</v>
      </c>
    </row>
    <row r="157" spans="2:65" s="1" customFormat="1" ht="16.5" customHeight="1" x14ac:dyDescent="0.2">
      <c r="B157" s="134"/>
      <c r="C157" s="106" t="s">
        <v>125</v>
      </c>
      <c r="D157" s="106" t="s">
        <v>107</v>
      </c>
      <c r="E157" s="107" t="s">
        <v>180</v>
      </c>
      <c r="F157" s="108" t="s">
        <v>181</v>
      </c>
      <c r="G157" s="109" t="s">
        <v>162</v>
      </c>
      <c r="H157" s="110">
        <v>2</v>
      </c>
      <c r="I157" s="111"/>
      <c r="J157" s="111">
        <f>ROUND(I157*H157,2)</f>
        <v>0</v>
      </c>
      <c r="K157" s="135" t="s">
        <v>1</v>
      </c>
      <c r="M157" s="112" t="s">
        <v>1</v>
      </c>
      <c r="N157" s="113" t="s">
        <v>33</v>
      </c>
      <c r="O157" s="114">
        <v>0</v>
      </c>
      <c r="P157" s="114">
        <f>O157*H157</f>
        <v>0</v>
      </c>
      <c r="Q157" s="114">
        <v>0</v>
      </c>
      <c r="R157" s="114">
        <f>Q157*H157</f>
        <v>0</v>
      </c>
      <c r="S157" s="114">
        <v>0</v>
      </c>
      <c r="T157" s="115">
        <f>S157*H157</f>
        <v>0</v>
      </c>
      <c r="AR157" s="116" t="s">
        <v>111</v>
      </c>
      <c r="AT157" s="116" t="s">
        <v>107</v>
      </c>
      <c r="AU157" s="116" t="s">
        <v>75</v>
      </c>
      <c r="AY157" s="12" t="s">
        <v>106</v>
      </c>
      <c r="BE157" s="117">
        <f>IF(N157="základní",J157,0)</f>
        <v>0</v>
      </c>
      <c r="BF157" s="117">
        <f>IF(N157="snížená",J157,0)</f>
        <v>0</v>
      </c>
      <c r="BG157" s="117">
        <f>IF(N157="zákl. přenesená",J157,0)</f>
        <v>0</v>
      </c>
      <c r="BH157" s="117">
        <f>IF(N157="sníž. přenesená",J157,0)</f>
        <v>0</v>
      </c>
      <c r="BI157" s="117">
        <f>IF(N157="nulová",J157,0)</f>
        <v>0</v>
      </c>
      <c r="BJ157" s="12" t="s">
        <v>75</v>
      </c>
      <c r="BK157" s="117">
        <f>ROUND(I157*H157,2)</f>
        <v>0</v>
      </c>
      <c r="BL157" s="12" t="s">
        <v>111</v>
      </c>
      <c r="BM157" s="116" t="s">
        <v>182</v>
      </c>
    </row>
    <row r="158" spans="2:65" s="1" customFormat="1" x14ac:dyDescent="0.2">
      <c r="B158" s="126"/>
      <c r="D158" s="136" t="s">
        <v>113</v>
      </c>
      <c r="F158" s="137" t="s">
        <v>181</v>
      </c>
      <c r="K158" s="127"/>
      <c r="M158" s="118"/>
      <c r="T158" s="47"/>
      <c r="AT158" s="12" t="s">
        <v>113</v>
      </c>
      <c r="AU158" s="12" t="s">
        <v>75</v>
      </c>
    </row>
    <row r="159" spans="2:65" s="1" customFormat="1" ht="16.5" customHeight="1" x14ac:dyDescent="0.2">
      <c r="B159" s="134"/>
      <c r="C159" s="106" t="s">
        <v>183</v>
      </c>
      <c r="D159" s="106" t="s">
        <v>107</v>
      </c>
      <c r="E159" s="107" t="s">
        <v>184</v>
      </c>
      <c r="F159" s="108" t="s">
        <v>185</v>
      </c>
      <c r="G159" s="109" t="s">
        <v>162</v>
      </c>
      <c r="H159" s="110">
        <v>2</v>
      </c>
      <c r="I159" s="111"/>
      <c r="J159" s="111">
        <f>ROUND(I159*H159,2)</f>
        <v>0</v>
      </c>
      <c r="K159" s="135" t="s">
        <v>1</v>
      </c>
      <c r="M159" s="112" t="s">
        <v>1</v>
      </c>
      <c r="N159" s="113" t="s">
        <v>33</v>
      </c>
      <c r="O159" s="114">
        <v>0</v>
      </c>
      <c r="P159" s="114">
        <f>O159*H159</f>
        <v>0</v>
      </c>
      <c r="Q159" s="114">
        <v>0</v>
      </c>
      <c r="R159" s="114">
        <f>Q159*H159</f>
        <v>0</v>
      </c>
      <c r="S159" s="114">
        <v>0</v>
      </c>
      <c r="T159" s="115">
        <f>S159*H159</f>
        <v>0</v>
      </c>
      <c r="AR159" s="116" t="s">
        <v>111</v>
      </c>
      <c r="AT159" s="116" t="s">
        <v>107</v>
      </c>
      <c r="AU159" s="116" t="s">
        <v>75</v>
      </c>
      <c r="AY159" s="12" t="s">
        <v>106</v>
      </c>
      <c r="BE159" s="117">
        <f>IF(N159="základní",J159,0)</f>
        <v>0</v>
      </c>
      <c r="BF159" s="117">
        <f>IF(N159="snížená",J159,0)</f>
        <v>0</v>
      </c>
      <c r="BG159" s="117">
        <f>IF(N159="zákl. přenesená",J159,0)</f>
        <v>0</v>
      </c>
      <c r="BH159" s="117">
        <f>IF(N159="sníž. přenesená",J159,0)</f>
        <v>0</v>
      </c>
      <c r="BI159" s="117">
        <f>IF(N159="nulová",J159,0)</f>
        <v>0</v>
      </c>
      <c r="BJ159" s="12" t="s">
        <v>75</v>
      </c>
      <c r="BK159" s="117">
        <f>ROUND(I159*H159,2)</f>
        <v>0</v>
      </c>
      <c r="BL159" s="12" t="s">
        <v>111</v>
      </c>
      <c r="BM159" s="116" t="s">
        <v>186</v>
      </c>
    </row>
    <row r="160" spans="2:65" s="1" customFormat="1" x14ac:dyDescent="0.2">
      <c r="B160" s="126"/>
      <c r="D160" s="136" t="s">
        <v>113</v>
      </c>
      <c r="F160" s="137" t="s">
        <v>181</v>
      </c>
      <c r="K160" s="127"/>
      <c r="M160" s="118"/>
      <c r="T160" s="47"/>
      <c r="AT160" s="12" t="s">
        <v>113</v>
      </c>
      <c r="AU160" s="12" t="s">
        <v>75</v>
      </c>
    </row>
    <row r="161" spans="2:65" s="1" customFormat="1" ht="16.5" customHeight="1" x14ac:dyDescent="0.2">
      <c r="B161" s="134"/>
      <c r="C161" s="106" t="s">
        <v>187</v>
      </c>
      <c r="D161" s="106" t="s">
        <v>107</v>
      </c>
      <c r="E161" s="107" t="s">
        <v>188</v>
      </c>
      <c r="F161" s="108" t="s">
        <v>189</v>
      </c>
      <c r="G161" s="109" t="s">
        <v>124</v>
      </c>
      <c r="H161" s="110">
        <v>50</v>
      </c>
      <c r="I161" s="111"/>
      <c r="J161" s="111">
        <f>ROUND(I161*H161,2)</f>
        <v>0</v>
      </c>
      <c r="K161" s="135" t="s">
        <v>1</v>
      </c>
      <c r="M161" s="112" t="s">
        <v>1</v>
      </c>
      <c r="N161" s="113" t="s">
        <v>33</v>
      </c>
      <c r="O161" s="114">
        <v>0</v>
      </c>
      <c r="P161" s="114">
        <f>O161*H161</f>
        <v>0</v>
      </c>
      <c r="Q161" s="114">
        <v>0</v>
      </c>
      <c r="R161" s="114">
        <f>Q161*H161</f>
        <v>0</v>
      </c>
      <c r="S161" s="114">
        <v>0</v>
      </c>
      <c r="T161" s="115">
        <f>S161*H161</f>
        <v>0</v>
      </c>
      <c r="AR161" s="116" t="s">
        <v>111</v>
      </c>
      <c r="AT161" s="116" t="s">
        <v>107</v>
      </c>
      <c r="AU161" s="116" t="s">
        <v>75</v>
      </c>
      <c r="AY161" s="12" t="s">
        <v>106</v>
      </c>
      <c r="BE161" s="117">
        <f>IF(N161="základní",J161,0)</f>
        <v>0</v>
      </c>
      <c r="BF161" s="117">
        <f>IF(N161="snížená",J161,0)</f>
        <v>0</v>
      </c>
      <c r="BG161" s="117">
        <f>IF(N161="zákl. přenesená",J161,0)</f>
        <v>0</v>
      </c>
      <c r="BH161" s="117">
        <f>IF(N161="sníž. přenesená",J161,0)</f>
        <v>0</v>
      </c>
      <c r="BI161" s="117">
        <f>IF(N161="nulová",J161,0)</f>
        <v>0</v>
      </c>
      <c r="BJ161" s="12" t="s">
        <v>75</v>
      </c>
      <c r="BK161" s="117">
        <f>ROUND(I161*H161,2)</f>
        <v>0</v>
      </c>
      <c r="BL161" s="12" t="s">
        <v>111</v>
      </c>
      <c r="BM161" s="116" t="s">
        <v>190</v>
      </c>
    </row>
    <row r="162" spans="2:65" s="1" customFormat="1" x14ac:dyDescent="0.2">
      <c r="B162" s="126"/>
      <c r="D162" s="136" t="s">
        <v>113</v>
      </c>
      <c r="F162" s="137" t="s">
        <v>189</v>
      </c>
      <c r="K162" s="127"/>
      <c r="M162" s="118"/>
      <c r="T162" s="47"/>
      <c r="AT162" s="12" t="s">
        <v>113</v>
      </c>
      <c r="AU162" s="12" t="s">
        <v>75</v>
      </c>
    </row>
    <row r="163" spans="2:65" s="1" customFormat="1" ht="16.5" customHeight="1" x14ac:dyDescent="0.2">
      <c r="B163" s="134"/>
      <c r="C163" s="106" t="s">
        <v>191</v>
      </c>
      <c r="D163" s="106" t="s">
        <v>107</v>
      </c>
      <c r="E163" s="107" t="s">
        <v>192</v>
      </c>
      <c r="F163" s="108" t="s">
        <v>193</v>
      </c>
      <c r="G163" s="109" t="s">
        <v>110</v>
      </c>
      <c r="H163" s="110">
        <v>15</v>
      </c>
      <c r="I163" s="111"/>
      <c r="J163" s="111">
        <f>ROUND(I163*H163,2)</f>
        <v>0</v>
      </c>
      <c r="K163" s="135" t="s">
        <v>1</v>
      </c>
      <c r="M163" s="112" t="s">
        <v>1</v>
      </c>
      <c r="N163" s="113" t="s">
        <v>33</v>
      </c>
      <c r="O163" s="114">
        <v>0</v>
      </c>
      <c r="P163" s="114">
        <f>O163*H163</f>
        <v>0</v>
      </c>
      <c r="Q163" s="114">
        <v>0</v>
      </c>
      <c r="R163" s="114">
        <f>Q163*H163</f>
        <v>0</v>
      </c>
      <c r="S163" s="114">
        <v>0</v>
      </c>
      <c r="T163" s="115">
        <f>S163*H163</f>
        <v>0</v>
      </c>
      <c r="AR163" s="116" t="s">
        <v>111</v>
      </c>
      <c r="AT163" s="116" t="s">
        <v>107</v>
      </c>
      <c r="AU163" s="116" t="s">
        <v>75</v>
      </c>
      <c r="AY163" s="12" t="s">
        <v>106</v>
      </c>
      <c r="BE163" s="117">
        <f>IF(N163="základní",J163,0)</f>
        <v>0</v>
      </c>
      <c r="BF163" s="117">
        <f>IF(N163="snížená",J163,0)</f>
        <v>0</v>
      </c>
      <c r="BG163" s="117">
        <f>IF(N163="zákl. přenesená",J163,0)</f>
        <v>0</v>
      </c>
      <c r="BH163" s="117">
        <f>IF(N163="sníž. přenesená",J163,0)</f>
        <v>0</v>
      </c>
      <c r="BI163" s="117">
        <f>IF(N163="nulová",J163,0)</f>
        <v>0</v>
      </c>
      <c r="BJ163" s="12" t="s">
        <v>75</v>
      </c>
      <c r="BK163" s="117">
        <f>ROUND(I163*H163,2)</f>
        <v>0</v>
      </c>
      <c r="BL163" s="12" t="s">
        <v>111</v>
      </c>
      <c r="BM163" s="116" t="s">
        <v>194</v>
      </c>
    </row>
    <row r="164" spans="2:65" s="1" customFormat="1" x14ac:dyDescent="0.2">
      <c r="B164" s="126"/>
      <c r="D164" s="136" t="s">
        <v>113</v>
      </c>
      <c r="F164" s="137" t="s">
        <v>193</v>
      </c>
      <c r="K164" s="127"/>
      <c r="M164" s="118"/>
      <c r="T164" s="47"/>
      <c r="AT164" s="12" t="s">
        <v>113</v>
      </c>
      <c r="AU164" s="12" t="s">
        <v>75</v>
      </c>
    </row>
    <row r="165" spans="2:65" s="1" customFormat="1" ht="16.5" customHeight="1" x14ac:dyDescent="0.2">
      <c r="B165" s="134"/>
      <c r="C165" s="106" t="s">
        <v>195</v>
      </c>
      <c r="D165" s="106" t="s">
        <v>107</v>
      </c>
      <c r="E165" s="107" t="s">
        <v>196</v>
      </c>
      <c r="F165" s="108" t="s">
        <v>197</v>
      </c>
      <c r="G165" s="109" t="s">
        <v>124</v>
      </c>
      <c r="H165" s="110">
        <v>6</v>
      </c>
      <c r="I165" s="111"/>
      <c r="J165" s="111">
        <f>ROUND(I165*H165,2)</f>
        <v>0</v>
      </c>
      <c r="K165" s="135" t="s">
        <v>1</v>
      </c>
      <c r="M165" s="112" t="s">
        <v>1</v>
      </c>
      <c r="N165" s="113" t="s">
        <v>33</v>
      </c>
      <c r="O165" s="114">
        <v>0</v>
      </c>
      <c r="P165" s="114">
        <f>O165*H165</f>
        <v>0</v>
      </c>
      <c r="Q165" s="114">
        <v>0</v>
      </c>
      <c r="R165" s="114">
        <f>Q165*H165</f>
        <v>0</v>
      </c>
      <c r="S165" s="114">
        <v>0</v>
      </c>
      <c r="T165" s="115">
        <f>S165*H165</f>
        <v>0</v>
      </c>
      <c r="AR165" s="116" t="s">
        <v>111</v>
      </c>
      <c r="AT165" s="116" t="s">
        <v>107</v>
      </c>
      <c r="AU165" s="116" t="s">
        <v>75</v>
      </c>
      <c r="AY165" s="12" t="s">
        <v>106</v>
      </c>
      <c r="BE165" s="117">
        <f>IF(N165="základní",J165,0)</f>
        <v>0</v>
      </c>
      <c r="BF165" s="117">
        <f>IF(N165="snížená",J165,0)</f>
        <v>0</v>
      </c>
      <c r="BG165" s="117">
        <f>IF(N165="zákl. přenesená",J165,0)</f>
        <v>0</v>
      </c>
      <c r="BH165" s="117">
        <f>IF(N165="sníž. přenesená",J165,0)</f>
        <v>0</v>
      </c>
      <c r="BI165" s="117">
        <f>IF(N165="nulová",J165,0)</f>
        <v>0</v>
      </c>
      <c r="BJ165" s="12" t="s">
        <v>75</v>
      </c>
      <c r="BK165" s="117">
        <f>ROUND(I165*H165,2)</f>
        <v>0</v>
      </c>
      <c r="BL165" s="12" t="s">
        <v>111</v>
      </c>
      <c r="BM165" s="116" t="s">
        <v>198</v>
      </c>
    </row>
    <row r="166" spans="2:65" s="1" customFormat="1" x14ac:dyDescent="0.2">
      <c r="B166" s="126"/>
      <c r="D166" s="136" t="s">
        <v>113</v>
      </c>
      <c r="F166" s="137" t="s">
        <v>197</v>
      </c>
      <c r="K166" s="127"/>
      <c r="M166" s="118"/>
      <c r="T166" s="47"/>
      <c r="AT166" s="12" t="s">
        <v>113</v>
      </c>
      <c r="AU166" s="12" t="s">
        <v>75</v>
      </c>
    </row>
    <row r="167" spans="2:65" s="1" customFormat="1" ht="16.5" customHeight="1" x14ac:dyDescent="0.2">
      <c r="B167" s="134"/>
      <c r="C167" s="106" t="s">
        <v>7</v>
      </c>
      <c r="D167" s="106" t="s">
        <v>107</v>
      </c>
      <c r="E167" s="107" t="s">
        <v>199</v>
      </c>
      <c r="F167" s="108" t="s">
        <v>200</v>
      </c>
      <c r="G167" s="109" t="s">
        <v>124</v>
      </c>
      <c r="H167" s="110">
        <v>18</v>
      </c>
      <c r="I167" s="111"/>
      <c r="J167" s="111">
        <f>ROUND(I167*H167,2)</f>
        <v>0</v>
      </c>
      <c r="K167" s="135" t="s">
        <v>1</v>
      </c>
      <c r="M167" s="112" t="s">
        <v>1</v>
      </c>
      <c r="N167" s="113" t="s">
        <v>33</v>
      </c>
      <c r="O167" s="114">
        <v>0</v>
      </c>
      <c r="P167" s="114">
        <f>O167*H167</f>
        <v>0</v>
      </c>
      <c r="Q167" s="114">
        <v>0</v>
      </c>
      <c r="R167" s="114">
        <f>Q167*H167</f>
        <v>0</v>
      </c>
      <c r="S167" s="114">
        <v>0</v>
      </c>
      <c r="T167" s="115">
        <f>S167*H167</f>
        <v>0</v>
      </c>
      <c r="AR167" s="116" t="s">
        <v>111</v>
      </c>
      <c r="AT167" s="116" t="s">
        <v>107</v>
      </c>
      <c r="AU167" s="116" t="s">
        <v>75</v>
      </c>
      <c r="AY167" s="12" t="s">
        <v>106</v>
      </c>
      <c r="BE167" s="117">
        <f>IF(N167="základní",J167,0)</f>
        <v>0</v>
      </c>
      <c r="BF167" s="117">
        <f>IF(N167="snížená",J167,0)</f>
        <v>0</v>
      </c>
      <c r="BG167" s="117">
        <f>IF(N167="zákl. přenesená",J167,0)</f>
        <v>0</v>
      </c>
      <c r="BH167" s="117">
        <f>IF(N167="sníž. přenesená",J167,0)</f>
        <v>0</v>
      </c>
      <c r="BI167" s="117">
        <f>IF(N167="nulová",J167,0)</f>
        <v>0</v>
      </c>
      <c r="BJ167" s="12" t="s">
        <v>75</v>
      </c>
      <c r="BK167" s="117">
        <f>ROUND(I167*H167,2)</f>
        <v>0</v>
      </c>
      <c r="BL167" s="12" t="s">
        <v>111</v>
      </c>
      <c r="BM167" s="116" t="s">
        <v>201</v>
      </c>
    </row>
    <row r="168" spans="2:65" s="1" customFormat="1" x14ac:dyDescent="0.2">
      <c r="B168" s="126"/>
      <c r="D168" s="136" t="s">
        <v>113</v>
      </c>
      <c r="F168" s="137" t="s">
        <v>200</v>
      </c>
      <c r="K168" s="127"/>
      <c r="M168" s="118"/>
      <c r="T168" s="47"/>
      <c r="AT168" s="12" t="s">
        <v>113</v>
      </c>
      <c r="AU168" s="12" t="s">
        <v>75</v>
      </c>
    </row>
    <row r="169" spans="2:65" s="1" customFormat="1" ht="16.5" customHeight="1" x14ac:dyDescent="0.2">
      <c r="B169" s="134"/>
      <c r="C169" s="106" t="s">
        <v>202</v>
      </c>
      <c r="D169" s="106" t="s">
        <v>107</v>
      </c>
      <c r="E169" s="107" t="s">
        <v>203</v>
      </c>
      <c r="F169" s="108" t="s">
        <v>204</v>
      </c>
      <c r="G169" s="109" t="s">
        <v>110</v>
      </c>
      <c r="H169" s="110">
        <v>200</v>
      </c>
      <c r="I169" s="111"/>
      <c r="J169" s="111">
        <f>ROUND(I169*H169,2)</f>
        <v>0</v>
      </c>
      <c r="K169" s="135" t="s">
        <v>1</v>
      </c>
      <c r="M169" s="112" t="s">
        <v>1</v>
      </c>
      <c r="N169" s="113" t="s">
        <v>33</v>
      </c>
      <c r="O169" s="114">
        <v>0</v>
      </c>
      <c r="P169" s="114">
        <f>O169*H169</f>
        <v>0</v>
      </c>
      <c r="Q169" s="114">
        <v>0</v>
      </c>
      <c r="R169" s="114">
        <f>Q169*H169</f>
        <v>0</v>
      </c>
      <c r="S169" s="114">
        <v>0</v>
      </c>
      <c r="T169" s="115">
        <f>S169*H169</f>
        <v>0</v>
      </c>
      <c r="AR169" s="116" t="s">
        <v>111</v>
      </c>
      <c r="AT169" s="116" t="s">
        <v>107</v>
      </c>
      <c r="AU169" s="116" t="s">
        <v>75</v>
      </c>
      <c r="AY169" s="12" t="s">
        <v>106</v>
      </c>
      <c r="BE169" s="117">
        <f>IF(N169="základní",J169,0)</f>
        <v>0</v>
      </c>
      <c r="BF169" s="117">
        <f>IF(N169="snížená",J169,0)</f>
        <v>0</v>
      </c>
      <c r="BG169" s="117">
        <f>IF(N169="zákl. přenesená",J169,0)</f>
        <v>0</v>
      </c>
      <c r="BH169" s="117">
        <f>IF(N169="sníž. přenesená",J169,0)</f>
        <v>0</v>
      </c>
      <c r="BI169" s="117">
        <f>IF(N169="nulová",J169,0)</f>
        <v>0</v>
      </c>
      <c r="BJ169" s="12" t="s">
        <v>75</v>
      </c>
      <c r="BK169" s="117">
        <f>ROUND(I169*H169,2)</f>
        <v>0</v>
      </c>
      <c r="BL169" s="12" t="s">
        <v>111</v>
      </c>
      <c r="BM169" s="116" t="s">
        <v>205</v>
      </c>
    </row>
    <row r="170" spans="2:65" s="1" customFormat="1" x14ac:dyDescent="0.2">
      <c r="B170" s="126"/>
      <c r="D170" s="136" t="s">
        <v>113</v>
      </c>
      <c r="F170" s="137" t="s">
        <v>204</v>
      </c>
      <c r="K170" s="127"/>
      <c r="M170" s="118"/>
      <c r="T170" s="47"/>
      <c r="AT170" s="12" t="s">
        <v>113</v>
      </c>
      <c r="AU170" s="12" t="s">
        <v>75</v>
      </c>
    </row>
    <row r="171" spans="2:65" s="1" customFormat="1" ht="16.5" customHeight="1" x14ac:dyDescent="0.2">
      <c r="B171" s="134"/>
      <c r="C171" s="106" t="s">
        <v>206</v>
      </c>
      <c r="D171" s="106" t="s">
        <v>107</v>
      </c>
      <c r="E171" s="107" t="s">
        <v>207</v>
      </c>
      <c r="F171" s="108" t="s">
        <v>208</v>
      </c>
      <c r="G171" s="109" t="s">
        <v>162</v>
      </c>
      <c r="H171" s="110">
        <v>1</v>
      </c>
      <c r="I171" s="111"/>
      <c r="J171" s="111">
        <f>ROUND(I171*H171,2)</f>
        <v>0</v>
      </c>
      <c r="K171" s="135" t="s">
        <v>1</v>
      </c>
      <c r="M171" s="112" t="s">
        <v>1</v>
      </c>
      <c r="N171" s="113" t="s">
        <v>33</v>
      </c>
      <c r="O171" s="114">
        <v>0</v>
      </c>
      <c r="P171" s="114">
        <f>O171*H171</f>
        <v>0</v>
      </c>
      <c r="Q171" s="114">
        <v>0</v>
      </c>
      <c r="R171" s="114">
        <f>Q171*H171</f>
        <v>0</v>
      </c>
      <c r="S171" s="114">
        <v>0</v>
      </c>
      <c r="T171" s="115">
        <f>S171*H171</f>
        <v>0</v>
      </c>
      <c r="AR171" s="116" t="s">
        <v>111</v>
      </c>
      <c r="AT171" s="116" t="s">
        <v>107</v>
      </c>
      <c r="AU171" s="116" t="s">
        <v>75</v>
      </c>
      <c r="AY171" s="12" t="s">
        <v>106</v>
      </c>
      <c r="BE171" s="117">
        <f>IF(N171="základní",J171,0)</f>
        <v>0</v>
      </c>
      <c r="BF171" s="117">
        <f>IF(N171="snížená",J171,0)</f>
        <v>0</v>
      </c>
      <c r="BG171" s="117">
        <f>IF(N171="zákl. přenesená",J171,0)</f>
        <v>0</v>
      </c>
      <c r="BH171" s="117">
        <f>IF(N171="sníž. přenesená",J171,0)</f>
        <v>0</v>
      </c>
      <c r="BI171" s="117">
        <f>IF(N171="nulová",J171,0)</f>
        <v>0</v>
      </c>
      <c r="BJ171" s="12" t="s">
        <v>75</v>
      </c>
      <c r="BK171" s="117">
        <f>ROUND(I171*H171,2)</f>
        <v>0</v>
      </c>
      <c r="BL171" s="12" t="s">
        <v>111</v>
      </c>
      <c r="BM171" s="116" t="s">
        <v>209</v>
      </c>
    </row>
    <row r="172" spans="2:65" s="1" customFormat="1" x14ac:dyDescent="0.2">
      <c r="B172" s="126"/>
      <c r="D172" s="136" t="s">
        <v>113</v>
      </c>
      <c r="F172" s="137" t="s">
        <v>208</v>
      </c>
      <c r="K172" s="127"/>
      <c r="M172" s="118"/>
      <c r="T172" s="47"/>
      <c r="AT172" s="12" t="s">
        <v>113</v>
      </c>
      <c r="AU172" s="12" t="s">
        <v>75</v>
      </c>
    </row>
    <row r="173" spans="2:65" s="1" customFormat="1" ht="16.5" customHeight="1" x14ac:dyDescent="0.2">
      <c r="B173" s="134"/>
      <c r="C173" s="106" t="s">
        <v>210</v>
      </c>
      <c r="D173" s="106" t="s">
        <v>107</v>
      </c>
      <c r="E173" s="107" t="s">
        <v>211</v>
      </c>
      <c r="F173" s="108" t="s">
        <v>212</v>
      </c>
      <c r="G173" s="109" t="s">
        <v>145</v>
      </c>
      <c r="H173" s="110">
        <v>1</v>
      </c>
      <c r="I173" s="111"/>
      <c r="J173" s="111">
        <f>ROUND(I173*H173,2)</f>
        <v>0</v>
      </c>
      <c r="K173" s="135" t="s">
        <v>1</v>
      </c>
      <c r="M173" s="112" t="s">
        <v>1</v>
      </c>
      <c r="N173" s="113" t="s">
        <v>33</v>
      </c>
      <c r="O173" s="114">
        <v>0</v>
      </c>
      <c r="P173" s="114">
        <f>O173*H173</f>
        <v>0</v>
      </c>
      <c r="Q173" s="114">
        <v>0</v>
      </c>
      <c r="R173" s="114">
        <f>Q173*H173</f>
        <v>0</v>
      </c>
      <c r="S173" s="114">
        <v>0</v>
      </c>
      <c r="T173" s="115">
        <f>S173*H173</f>
        <v>0</v>
      </c>
      <c r="AR173" s="116" t="s">
        <v>111</v>
      </c>
      <c r="AT173" s="116" t="s">
        <v>107</v>
      </c>
      <c r="AU173" s="116" t="s">
        <v>75</v>
      </c>
      <c r="AY173" s="12" t="s">
        <v>106</v>
      </c>
      <c r="BE173" s="117">
        <f>IF(N173="základní",J173,0)</f>
        <v>0</v>
      </c>
      <c r="BF173" s="117">
        <f>IF(N173="snížená",J173,0)</f>
        <v>0</v>
      </c>
      <c r="BG173" s="117">
        <f>IF(N173="zákl. přenesená",J173,0)</f>
        <v>0</v>
      </c>
      <c r="BH173" s="117">
        <f>IF(N173="sníž. přenesená",J173,0)</f>
        <v>0</v>
      </c>
      <c r="BI173" s="117">
        <f>IF(N173="nulová",J173,0)</f>
        <v>0</v>
      </c>
      <c r="BJ173" s="12" t="s">
        <v>75</v>
      </c>
      <c r="BK173" s="117">
        <f>ROUND(I173*H173,2)</f>
        <v>0</v>
      </c>
      <c r="BL173" s="12" t="s">
        <v>111</v>
      </c>
      <c r="BM173" s="116" t="s">
        <v>213</v>
      </c>
    </row>
    <row r="174" spans="2:65" s="1" customFormat="1" x14ac:dyDescent="0.2">
      <c r="B174" s="126"/>
      <c r="D174" s="136" t="s">
        <v>113</v>
      </c>
      <c r="F174" s="137" t="s">
        <v>212</v>
      </c>
      <c r="K174" s="127"/>
      <c r="M174" s="118"/>
      <c r="T174" s="47"/>
      <c r="AT174" s="12" t="s">
        <v>113</v>
      </c>
      <c r="AU174" s="12" t="s">
        <v>75</v>
      </c>
    </row>
    <row r="175" spans="2:65" s="1" customFormat="1" ht="16.5" customHeight="1" x14ac:dyDescent="0.2">
      <c r="B175" s="134"/>
      <c r="C175" s="106" t="s">
        <v>214</v>
      </c>
      <c r="D175" s="106" t="s">
        <v>107</v>
      </c>
      <c r="E175" s="107" t="s">
        <v>215</v>
      </c>
      <c r="F175" s="108" t="s">
        <v>216</v>
      </c>
      <c r="G175" s="109" t="s">
        <v>145</v>
      </c>
      <c r="H175" s="110">
        <v>1</v>
      </c>
      <c r="I175" s="111"/>
      <c r="J175" s="111">
        <f>ROUND(I175*H175,2)</f>
        <v>0</v>
      </c>
      <c r="K175" s="135" t="s">
        <v>1</v>
      </c>
      <c r="M175" s="112" t="s">
        <v>1</v>
      </c>
      <c r="N175" s="113" t="s">
        <v>33</v>
      </c>
      <c r="O175" s="114">
        <v>0</v>
      </c>
      <c r="P175" s="114">
        <f>O175*H175</f>
        <v>0</v>
      </c>
      <c r="Q175" s="114">
        <v>0</v>
      </c>
      <c r="R175" s="114">
        <f>Q175*H175</f>
        <v>0</v>
      </c>
      <c r="S175" s="114">
        <v>0</v>
      </c>
      <c r="T175" s="115">
        <f>S175*H175</f>
        <v>0</v>
      </c>
      <c r="AR175" s="116" t="s">
        <v>111</v>
      </c>
      <c r="AT175" s="116" t="s">
        <v>107</v>
      </c>
      <c r="AU175" s="116" t="s">
        <v>75</v>
      </c>
      <c r="AY175" s="12" t="s">
        <v>106</v>
      </c>
      <c r="BE175" s="117">
        <f>IF(N175="základní",J175,0)</f>
        <v>0</v>
      </c>
      <c r="BF175" s="117">
        <f>IF(N175="snížená",J175,0)</f>
        <v>0</v>
      </c>
      <c r="BG175" s="117">
        <f>IF(N175="zákl. přenesená",J175,0)</f>
        <v>0</v>
      </c>
      <c r="BH175" s="117">
        <f>IF(N175="sníž. přenesená",J175,0)</f>
        <v>0</v>
      </c>
      <c r="BI175" s="117">
        <f>IF(N175="nulová",J175,0)</f>
        <v>0</v>
      </c>
      <c r="BJ175" s="12" t="s">
        <v>75</v>
      </c>
      <c r="BK175" s="117">
        <f>ROUND(I175*H175,2)</f>
        <v>0</v>
      </c>
      <c r="BL175" s="12" t="s">
        <v>111</v>
      </c>
      <c r="BM175" s="116" t="s">
        <v>217</v>
      </c>
    </row>
    <row r="176" spans="2:65" s="1" customFormat="1" x14ac:dyDescent="0.2">
      <c r="B176" s="126"/>
      <c r="D176" s="136" t="s">
        <v>113</v>
      </c>
      <c r="F176" s="137" t="s">
        <v>216</v>
      </c>
      <c r="K176" s="127"/>
      <c r="M176" s="118"/>
      <c r="T176" s="47"/>
      <c r="AT176" s="12" t="s">
        <v>113</v>
      </c>
      <c r="AU176" s="12" t="s">
        <v>75</v>
      </c>
    </row>
    <row r="177" spans="2:65" s="1" customFormat="1" ht="16.5" customHeight="1" x14ac:dyDescent="0.2">
      <c r="B177" s="134"/>
      <c r="C177" s="106" t="s">
        <v>218</v>
      </c>
      <c r="D177" s="106" t="s">
        <v>107</v>
      </c>
      <c r="E177" s="107" t="s">
        <v>219</v>
      </c>
      <c r="F177" s="108" t="s">
        <v>220</v>
      </c>
      <c r="G177" s="109" t="s">
        <v>145</v>
      </c>
      <c r="H177" s="110">
        <v>1</v>
      </c>
      <c r="I177" s="111"/>
      <c r="J177" s="111">
        <f>ROUND(I177*H177,2)</f>
        <v>0</v>
      </c>
      <c r="K177" s="135" t="s">
        <v>1</v>
      </c>
      <c r="M177" s="112" t="s">
        <v>1</v>
      </c>
      <c r="N177" s="113" t="s">
        <v>33</v>
      </c>
      <c r="O177" s="114">
        <v>0</v>
      </c>
      <c r="P177" s="114">
        <f>O177*H177</f>
        <v>0</v>
      </c>
      <c r="Q177" s="114">
        <v>0</v>
      </c>
      <c r="R177" s="114">
        <f>Q177*H177</f>
        <v>0</v>
      </c>
      <c r="S177" s="114">
        <v>0</v>
      </c>
      <c r="T177" s="115">
        <f>S177*H177</f>
        <v>0</v>
      </c>
      <c r="AR177" s="116" t="s">
        <v>111</v>
      </c>
      <c r="AT177" s="116" t="s">
        <v>107</v>
      </c>
      <c r="AU177" s="116" t="s">
        <v>75</v>
      </c>
      <c r="AY177" s="12" t="s">
        <v>106</v>
      </c>
      <c r="BE177" s="117">
        <f>IF(N177="základní",J177,0)</f>
        <v>0</v>
      </c>
      <c r="BF177" s="117">
        <f>IF(N177="snížená",J177,0)</f>
        <v>0</v>
      </c>
      <c r="BG177" s="117">
        <f>IF(N177="zákl. přenesená",J177,0)</f>
        <v>0</v>
      </c>
      <c r="BH177" s="117">
        <f>IF(N177="sníž. přenesená",J177,0)</f>
        <v>0</v>
      </c>
      <c r="BI177" s="117">
        <f>IF(N177="nulová",J177,0)</f>
        <v>0</v>
      </c>
      <c r="BJ177" s="12" t="s">
        <v>75</v>
      </c>
      <c r="BK177" s="117">
        <f>ROUND(I177*H177,2)</f>
        <v>0</v>
      </c>
      <c r="BL177" s="12" t="s">
        <v>111</v>
      </c>
      <c r="BM177" s="116" t="s">
        <v>221</v>
      </c>
    </row>
    <row r="178" spans="2:65" s="1" customFormat="1" x14ac:dyDescent="0.2">
      <c r="B178" s="126"/>
      <c r="D178" s="136" t="s">
        <v>113</v>
      </c>
      <c r="F178" s="137" t="s">
        <v>220</v>
      </c>
      <c r="K178" s="127"/>
      <c r="M178" s="118"/>
      <c r="T178" s="47"/>
      <c r="AT178" s="12" t="s">
        <v>113</v>
      </c>
      <c r="AU178" s="12" t="s">
        <v>75</v>
      </c>
    </row>
    <row r="179" spans="2:65" s="1" customFormat="1" ht="16.5" customHeight="1" x14ac:dyDescent="0.2">
      <c r="B179" s="134"/>
      <c r="C179" s="106" t="s">
        <v>222</v>
      </c>
      <c r="D179" s="106" t="s">
        <v>107</v>
      </c>
      <c r="E179" s="107" t="s">
        <v>223</v>
      </c>
      <c r="F179" s="108" t="s">
        <v>224</v>
      </c>
      <c r="G179" s="109" t="s">
        <v>145</v>
      </c>
      <c r="H179" s="110">
        <v>1</v>
      </c>
      <c r="I179" s="111"/>
      <c r="J179" s="111">
        <f>ROUND(I179*H179,2)</f>
        <v>0</v>
      </c>
      <c r="K179" s="135" t="s">
        <v>1</v>
      </c>
      <c r="M179" s="112" t="s">
        <v>1</v>
      </c>
      <c r="N179" s="113" t="s">
        <v>33</v>
      </c>
      <c r="O179" s="114">
        <v>0</v>
      </c>
      <c r="P179" s="114">
        <f>O179*H179</f>
        <v>0</v>
      </c>
      <c r="Q179" s="114">
        <v>0</v>
      </c>
      <c r="R179" s="114">
        <f>Q179*H179</f>
        <v>0</v>
      </c>
      <c r="S179" s="114">
        <v>0</v>
      </c>
      <c r="T179" s="115">
        <f>S179*H179</f>
        <v>0</v>
      </c>
      <c r="AR179" s="116" t="s">
        <v>111</v>
      </c>
      <c r="AT179" s="116" t="s">
        <v>107</v>
      </c>
      <c r="AU179" s="116" t="s">
        <v>75</v>
      </c>
      <c r="AY179" s="12" t="s">
        <v>106</v>
      </c>
      <c r="BE179" s="117">
        <f>IF(N179="základní",J179,0)</f>
        <v>0</v>
      </c>
      <c r="BF179" s="117">
        <f>IF(N179="snížená",J179,0)</f>
        <v>0</v>
      </c>
      <c r="BG179" s="117">
        <f>IF(N179="zákl. přenesená",J179,0)</f>
        <v>0</v>
      </c>
      <c r="BH179" s="117">
        <f>IF(N179="sníž. přenesená",J179,0)</f>
        <v>0</v>
      </c>
      <c r="BI179" s="117">
        <f>IF(N179="nulová",J179,0)</f>
        <v>0</v>
      </c>
      <c r="BJ179" s="12" t="s">
        <v>75</v>
      </c>
      <c r="BK179" s="117">
        <f>ROUND(I179*H179,2)</f>
        <v>0</v>
      </c>
      <c r="BL179" s="12" t="s">
        <v>111</v>
      </c>
      <c r="BM179" s="116" t="s">
        <v>225</v>
      </c>
    </row>
    <row r="180" spans="2:65" s="1" customFormat="1" x14ac:dyDescent="0.2">
      <c r="B180" s="126"/>
      <c r="D180" s="136" t="s">
        <v>113</v>
      </c>
      <c r="F180" s="137" t="s">
        <v>220</v>
      </c>
      <c r="K180" s="127"/>
      <c r="M180" s="118"/>
      <c r="T180" s="47"/>
      <c r="AT180" s="12" t="s">
        <v>113</v>
      </c>
      <c r="AU180" s="12" t="s">
        <v>75</v>
      </c>
    </row>
    <row r="181" spans="2:65" s="1" customFormat="1" ht="16.5" customHeight="1" x14ac:dyDescent="0.2">
      <c r="B181" s="134"/>
      <c r="C181" s="106" t="s">
        <v>226</v>
      </c>
      <c r="D181" s="106" t="s">
        <v>107</v>
      </c>
      <c r="E181" s="107" t="s">
        <v>227</v>
      </c>
      <c r="F181" s="108" t="s">
        <v>228</v>
      </c>
      <c r="G181" s="109" t="s">
        <v>145</v>
      </c>
      <c r="H181" s="110">
        <v>1</v>
      </c>
      <c r="I181" s="111"/>
      <c r="J181" s="111">
        <f>ROUND(I181*H181,2)</f>
        <v>0</v>
      </c>
      <c r="K181" s="135" t="s">
        <v>1</v>
      </c>
      <c r="M181" s="112" t="s">
        <v>1</v>
      </c>
      <c r="N181" s="113" t="s">
        <v>33</v>
      </c>
      <c r="O181" s="114">
        <v>0</v>
      </c>
      <c r="P181" s="114">
        <f>O181*H181</f>
        <v>0</v>
      </c>
      <c r="Q181" s="114">
        <v>0</v>
      </c>
      <c r="R181" s="114">
        <f>Q181*H181</f>
        <v>0</v>
      </c>
      <c r="S181" s="114">
        <v>0</v>
      </c>
      <c r="T181" s="115">
        <f>S181*H181</f>
        <v>0</v>
      </c>
      <c r="AR181" s="116" t="s">
        <v>111</v>
      </c>
      <c r="AT181" s="116" t="s">
        <v>107</v>
      </c>
      <c r="AU181" s="116" t="s">
        <v>75</v>
      </c>
      <c r="AY181" s="12" t="s">
        <v>106</v>
      </c>
      <c r="BE181" s="117">
        <f>IF(N181="základní",J181,0)</f>
        <v>0</v>
      </c>
      <c r="BF181" s="117">
        <f>IF(N181="snížená",J181,0)</f>
        <v>0</v>
      </c>
      <c r="BG181" s="117">
        <f>IF(N181="zákl. přenesená",J181,0)</f>
        <v>0</v>
      </c>
      <c r="BH181" s="117">
        <f>IF(N181="sníž. přenesená",J181,0)</f>
        <v>0</v>
      </c>
      <c r="BI181" s="117">
        <f>IF(N181="nulová",J181,0)</f>
        <v>0</v>
      </c>
      <c r="BJ181" s="12" t="s">
        <v>75</v>
      </c>
      <c r="BK181" s="117">
        <f>ROUND(I181*H181,2)</f>
        <v>0</v>
      </c>
      <c r="BL181" s="12" t="s">
        <v>111</v>
      </c>
      <c r="BM181" s="116" t="s">
        <v>229</v>
      </c>
    </row>
    <row r="182" spans="2:65" s="1" customFormat="1" x14ac:dyDescent="0.2">
      <c r="B182" s="126"/>
      <c r="D182" s="136" t="s">
        <v>113</v>
      </c>
      <c r="F182" s="137" t="s">
        <v>220</v>
      </c>
      <c r="K182" s="127"/>
      <c r="M182" s="118"/>
      <c r="T182" s="47"/>
      <c r="AT182" s="12" t="s">
        <v>113</v>
      </c>
      <c r="AU182" s="12" t="s">
        <v>75</v>
      </c>
    </row>
    <row r="183" spans="2:65" s="1" customFormat="1" ht="16.5" customHeight="1" x14ac:dyDescent="0.2">
      <c r="B183" s="134"/>
      <c r="C183" s="106" t="s">
        <v>230</v>
      </c>
      <c r="D183" s="106" t="s">
        <v>107</v>
      </c>
      <c r="E183" s="107" t="s">
        <v>231</v>
      </c>
      <c r="F183" s="108" t="s">
        <v>232</v>
      </c>
      <c r="G183" s="109" t="s">
        <v>145</v>
      </c>
      <c r="H183" s="110">
        <v>1</v>
      </c>
      <c r="I183" s="111"/>
      <c r="J183" s="111">
        <f>ROUND(I183*H183,2)</f>
        <v>0</v>
      </c>
      <c r="K183" s="135" t="s">
        <v>1</v>
      </c>
      <c r="M183" s="112" t="s">
        <v>1</v>
      </c>
      <c r="N183" s="113" t="s">
        <v>33</v>
      </c>
      <c r="O183" s="114">
        <v>0</v>
      </c>
      <c r="P183" s="114">
        <f>O183*H183</f>
        <v>0</v>
      </c>
      <c r="Q183" s="114">
        <v>0</v>
      </c>
      <c r="R183" s="114">
        <f>Q183*H183</f>
        <v>0</v>
      </c>
      <c r="S183" s="114">
        <v>0</v>
      </c>
      <c r="T183" s="115">
        <f>S183*H183</f>
        <v>0</v>
      </c>
      <c r="AR183" s="116" t="s">
        <v>111</v>
      </c>
      <c r="AT183" s="116" t="s">
        <v>107</v>
      </c>
      <c r="AU183" s="116" t="s">
        <v>75</v>
      </c>
      <c r="AY183" s="12" t="s">
        <v>106</v>
      </c>
      <c r="BE183" s="117">
        <f>IF(N183="základní",J183,0)</f>
        <v>0</v>
      </c>
      <c r="BF183" s="117">
        <f>IF(N183="snížená",J183,0)</f>
        <v>0</v>
      </c>
      <c r="BG183" s="117">
        <f>IF(N183="zákl. přenesená",J183,0)</f>
        <v>0</v>
      </c>
      <c r="BH183" s="117">
        <f>IF(N183="sníž. přenesená",J183,0)</f>
        <v>0</v>
      </c>
      <c r="BI183" s="117">
        <f>IF(N183="nulová",J183,0)</f>
        <v>0</v>
      </c>
      <c r="BJ183" s="12" t="s">
        <v>75</v>
      </c>
      <c r="BK183" s="117">
        <f>ROUND(I183*H183,2)</f>
        <v>0</v>
      </c>
      <c r="BL183" s="12" t="s">
        <v>111</v>
      </c>
      <c r="BM183" s="116" t="s">
        <v>233</v>
      </c>
    </row>
    <row r="184" spans="2:65" s="1" customFormat="1" x14ac:dyDescent="0.2">
      <c r="B184" s="126"/>
      <c r="D184" s="136" t="s">
        <v>113</v>
      </c>
      <c r="F184" s="137" t="s">
        <v>232</v>
      </c>
      <c r="K184" s="127"/>
      <c r="M184" s="118"/>
      <c r="T184" s="47"/>
      <c r="AT184" s="12" t="s">
        <v>113</v>
      </c>
      <c r="AU184" s="12" t="s">
        <v>75</v>
      </c>
    </row>
    <row r="185" spans="2:65" s="1" customFormat="1" ht="16.5" customHeight="1" x14ac:dyDescent="0.2">
      <c r="B185" s="134"/>
      <c r="C185" s="106" t="s">
        <v>234</v>
      </c>
      <c r="D185" s="106" t="s">
        <v>107</v>
      </c>
      <c r="E185" s="107" t="s">
        <v>235</v>
      </c>
      <c r="F185" s="108" t="s">
        <v>236</v>
      </c>
      <c r="G185" s="109" t="s">
        <v>145</v>
      </c>
      <c r="H185" s="110">
        <v>1</v>
      </c>
      <c r="I185" s="111"/>
      <c r="J185" s="111">
        <f>ROUND(I185*H185,2)</f>
        <v>0</v>
      </c>
      <c r="K185" s="135" t="s">
        <v>1</v>
      </c>
      <c r="M185" s="112" t="s">
        <v>1</v>
      </c>
      <c r="N185" s="113" t="s">
        <v>33</v>
      </c>
      <c r="O185" s="114">
        <v>0</v>
      </c>
      <c r="P185" s="114">
        <f>O185*H185</f>
        <v>0</v>
      </c>
      <c r="Q185" s="114">
        <v>0</v>
      </c>
      <c r="R185" s="114">
        <f>Q185*H185</f>
        <v>0</v>
      </c>
      <c r="S185" s="114">
        <v>0</v>
      </c>
      <c r="T185" s="115">
        <f>S185*H185</f>
        <v>0</v>
      </c>
      <c r="AR185" s="116" t="s">
        <v>111</v>
      </c>
      <c r="AT185" s="116" t="s">
        <v>107</v>
      </c>
      <c r="AU185" s="116" t="s">
        <v>75</v>
      </c>
      <c r="AY185" s="12" t="s">
        <v>106</v>
      </c>
      <c r="BE185" s="117">
        <f>IF(N185="základní",J185,0)</f>
        <v>0</v>
      </c>
      <c r="BF185" s="117">
        <f>IF(N185="snížená",J185,0)</f>
        <v>0</v>
      </c>
      <c r="BG185" s="117">
        <f>IF(N185="zákl. přenesená",J185,0)</f>
        <v>0</v>
      </c>
      <c r="BH185" s="117">
        <f>IF(N185="sníž. přenesená",J185,0)</f>
        <v>0</v>
      </c>
      <c r="BI185" s="117">
        <f>IF(N185="nulová",J185,0)</f>
        <v>0</v>
      </c>
      <c r="BJ185" s="12" t="s">
        <v>75</v>
      </c>
      <c r="BK185" s="117">
        <f>ROUND(I185*H185,2)</f>
        <v>0</v>
      </c>
      <c r="BL185" s="12" t="s">
        <v>111</v>
      </c>
      <c r="BM185" s="116" t="s">
        <v>237</v>
      </c>
    </row>
    <row r="186" spans="2:65" s="1" customFormat="1" x14ac:dyDescent="0.2">
      <c r="B186" s="126"/>
      <c r="D186" s="136" t="s">
        <v>113</v>
      </c>
      <c r="F186" s="137" t="s">
        <v>236</v>
      </c>
      <c r="K186" s="127"/>
      <c r="M186" s="118"/>
      <c r="T186" s="47"/>
      <c r="AT186" s="12" t="s">
        <v>113</v>
      </c>
      <c r="AU186" s="12" t="s">
        <v>75</v>
      </c>
    </row>
    <row r="187" spans="2:65" s="10" customFormat="1" ht="26.1" customHeight="1" x14ac:dyDescent="0.2">
      <c r="B187" s="131"/>
      <c r="D187" s="100" t="s">
        <v>67</v>
      </c>
      <c r="E187" s="132" t="s">
        <v>238</v>
      </c>
      <c r="F187" s="132" t="s">
        <v>239</v>
      </c>
      <c r="J187" s="148">
        <f>BK187</f>
        <v>0</v>
      </c>
      <c r="K187" s="133"/>
      <c r="M187" s="101"/>
      <c r="P187" s="102">
        <f>SUM(P188:P195)</f>
        <v>0</v>
      </c>
      <c r="R187" s="102">
        <f>SUM(R188:R195)</f>
        <v>0</v>
      </c>
      <c r="T187" s="103">
        <f>SUM(T188:T195)</f>
        <v>0</v>
      </c>
      <c r="AR187" s="100" t="s">
        <v>75</v>
      </c>
      <c r="AT187" s="104" t="s">
        <v>67</v>
      </c>
      <c r="AU187" s="104" t="s">
        <v>68</v>
      </c>
      <c r="AY187" s="100" t="s">
        <v>106</v>
      </c>
      <c r="BK187" s="105">
        <f>SUM(BK188:BK195)</f>
        <v>0</v>
      </c>
    </row>
    <row r="188" spans="2:65" s="1" customFormat="1" ht="16.5" customHeight="1" x14ac:dyDescent="0.2">
      <c r="B188" s="134"/>
      <c r="C188" s="106" t="s">
        <v>240</v>
      </c>
      <c r="D188" s="106" t="s">
        <v>107</v>
      </c>
      <c r="E188" s="107" t="s">
        <v>241</v>
      </c>
      <c r="F188" s="108" t="s">
        <v>242</v>
      </c>
      <c r="G188" s="109" t="s">
        <v>124</v>
      </c>
      <c r="H188" s="110">
        <v>500</v>
      </c>
      <c r="I188" s="111"/>
      <c r="J188" s="111">
        <f>ROUND(I188*H188,2)</f>
        <v>0</v>
      </c>
      <c r="K188" s="135" t="s">
        <v>1</v>
      </c>
      <c r="M188" s="112" t="s">
        <v>1</v>
      </c>
      <c r="N188" s="113" t="s">
        <v>33</v>
      </c>
      <c r="O188" s="114">
        <v>0</v>
      </c>
      <c r="P188" s="114">
        <f>O188*H188</f>
        <v>0</v>
      </c>
      <c r="Q188" s="114">
        <v>0</v>
      </c>
      <c r="R188" s="114">
        <f>Q188*H188</f>
        <v>0</v>
      </c>
      <c r="S188" s="114">
        <v>0</v>
      </c>
      <c r="T188" s="115">
        <f>S188*H188</f>
        <v>0</v>
      </c>
      <c r="AR188" s="116" t="s">
        <v>111</v>
      </c>
      <c r="AT188" s="116" t="s">
        <v>107</v>
      </c>
      <c r="AU188" s="116" t="s">
        <v>75</v>
      </c>
      <c r="AY188" s="12" t="s">
        <v>106</v>
      </c>
      <c r="BE188" s="117">
        <f>IF(N188="základní",J188,0)</f>
        <v>0</v>
      </c>
      <c r="BF188" s="117">
        <f>IF(N188="snížená",J188,0)</f>
        <v>0</v>
      </c>
      <c r="BG188" s="117">
        <f>IF(N188="zákl. přenesená",J188,0)</f>
        <v>0</v>
      </c>
      <c r="BH188" s="117">
        <f>IF(N188="sníž. přenesená",J188,0)</f>
        <v>0</v>
      </c>
      <c r="BI188" s="117">
        <f>IF(N188="nulová",J188,0)</f>
        <v>0</v>
      </c>
      <c r="BJ188" s="12" t="s">
        <v>75</v>
      </c>
      <c r="BK188" s="117">
        <f>ROUND(I188*H188,2)</f>
        <v>0</v>
      </c>
      <c r="BL188" s="12" t="s">
        <v>111</v>
      </c>
      <c r="BM188" s="116" t="s">
        <v>243</v>
      </c>
    </row>
    <row r="189" spans="2:65" s="1" customFormat="1" x14ac:dyDescent="0.2">
      <c r="B189" s="126"/>
      <c r="D189" s="136" t="s">
        <v>113</v>
      </c>
      <c r="F189" s="137" t="s">
        <v>242</v>
      </c>
      <c r="K189" s="127"/>
      <c r="M189" s="118"/>
      <c r="T189" s="47"/>
      <c r="AT189" s="12" t="s">
        <v>113</v>
      </c>
      <c r="AU189" s="12" t="s">
        <v>75</v>
      </c>
    </row>
    <row r="190" spans="2:65" s="1" customFormat="1" ht="16.5" customHeight="1" x14ac:dyDescent="0.2">
      <c r="B190" s="134"/>
      <c r="C190" s="106" t="s">
        <v>244</v>
      </c>
      <c r="D190" s="106" t="s">
        <v>107</v>
      </c>
      <c r="E190" s="107" t="s">
        <v>245</v>
      </c>
      <c r="F190" s="108" t="s">
        <v>246</v>
      </c>
      <c r="G190" s="109" t="s">
        <v>110</v>
      </c>
      <c r="H190" s="110">
        <v>50</v>
      </c>
      <c r="I190" s="111"/>
      <c r="J190" s="111">
        <f>ROUND(I190*H190,2)</f>
        <v>0</v>
      </c>
      <c r="K190" s="135" t="s">
        <v>1</v>
      </c>
      <c r="M190" s="112" t="s">
        <v>1</v>
      </c>
      <c r="N190" s="113" t="s">
        <v>33</v>
      </c>
      <c r="O190" s="114">
        <v>0</v>
      </c>
      <c r="P190" s="114">
        <f>O190*H190</f>
        <v>0</v>
      </c>
      <c r="Q190" s="114">
        <v>0</v>
      </c>
      <c r="R190" s="114">
        <f>Q190*H190</f>
        <v>0</v>
      </c>
      <c r="S190" s="114">
        <v>0</v>
      </c>
      <c r="T190" s="115">
        <f>S190*H190</f>
        <v>0</v>
      </c>
      <c r="AR190" s="116" t="s">
        <v>111</v>
      </c>
      <c r="AT190" s="116" t="s">
        <v>107</v>
      </c>
      <c r="AU190" s="116" t="s">
        <v>75</v>
      </c>
      <c r="AY190" s="12" t="s">
        <v>106</v>
      </c>
      <c r="BE190" s="117">
        <f>IF(N190="základní",J190,0)</f>
        <v>0</v>
      </c>
      <c r="BF190" s="117">
        <f>IF(N190="snížená",J190,0)</f>
        <v>0</v>
      </c>
      <c r="BG190" s="117">
        <f>IF(N190="zákl. přenesená",J190,0)</f>
        <v>0</v>
      </c>
      <c r="BH190" s="117">
        <f>IF(N190="sníž. přenesená",J190,0)</f>
        <v>0</v>
      </c>
      <c r="BI190" s="117">
        <f>IF(N190="nulová",J190,0)</f>
        <v>0</v>
      </c>
      <c r="BJ190" s="12" t="s">
        <v>75</v>
      </c>
      <c r="BK190" s="117">
        <f>ROUND(I190*H190,2)</f>
        <v>0</v>
      </c>
      <c r="BL190" s="12" t="s">
        <v>111</v>
      </c>
      <c r="BM190" s="116" t="s">
        <v>247</v>
      </c>
    </row>
    <row r="191" spans="2:65" s="1" customFormat="1" x14ac:dyDescent="0.2">
      <c r="B191" s="126"/>
      <c r="D191" s="136" t="s">
        <v>113</v>
      </c>
      <c r="F191" s="137" t="s">
        <v>246</v>
      </c>
      <c r="K191" s="127"/>
      <c r="M191" s="118"/>
      <c r="T191" s="47"/>
      <c r="AT191" s="12" t="s">
        <v>113</v>
      </c>
      <c r="AU191" s="12" t="s">
        <v>75</v>
      </c>
    </row>
    <row r="192" spans="2:65" s="1" customFormat="1" ht="16.5" customHeight="1" x14ac:dyDescent="0.2">
      <c r="B192" s="134"/>
      <c r="C192" s="106" t="s">
        <v>248</v>
      </c>
      <c r="D192" s="106" t="s">
        <v>107</v>
      </c>
      <c r="E192" s="107" t="s">
        <v>249</v>
      </c>
      <c r="F192" s="108" t="s">
        <v>250</v>
      </c>
      <c r="G192" s="109" t="s">
        <v>110</v>
      </c>
      <c r="H192" s="110">
        <v>450</v>
      </c>
      <c r="I192" s="111"/>
      <c r="J192" s="111">
        <f>ROUND(I192*H192,2)</f>
        <v>0</v>
      </c>
      <c r="K192" s="135" t="s">
        <v>1</v>
      </c>
      <c r="M192" s="112" t="s">
        <v>1</v>
      </c>
      <c r="N192" s="113" t="s">
        <v>33</v>
      </c>
      <c r="O192" s="114">
        <v>0</v>
      </c>
      <c r="P192" s="114">
        <f>O192*H192</f>
        <v>0</v>
      </c>
      <c r="Q192" s="114">
        <v>0</v>
      </c>
      <c r="R192" s="114">
        <f>Q192*H192</f>
        <v>0</v>
      </c>
      <c r="S192" s="114">
        <v>0</v>
      </c>
      <c r="T192" s="115">
        <f>S192*H192</f>
        <v>0</v>
      </c>
      <c r="AR192" s="116" t="s">
        <v>111</v>
      </c>
      <c r="AT192" s="116" t="s">
        <v>107</v>
      </c>
      <c r="AU192" s="116" t="s">
        <v>75</v>
      </c>
      <c r="AY192" s="12" t="s">
        <v>106</v>
      </c>
      <c r="BE192" s="117">
        <f>IF(N192="základní",J192,0)</f>
        <v>0</v>
      </c>
      <c r="BF192" s="117">
        <f>IF(N192="snížená",J192,0)</f>
        <v>0</v>
      </c>
      <c r="BG192" s="117">
        <f>IF(N192="zákl. přenesená",J192,0)</f>
        <v>0</v>
      </c>
      <c r="BH192" s="117">
        <f>IF(N192="sníž. přenesená",J192,0)</f>
        <v>0</v>
      </c>
      <c r="BI192" s="117">
        <f>IF(N192="nulová",J192,0)</f>
        <v>0</v>
      </c>
      <c r="BJ192" s="12" t="s">
        <v>75</v>
      </c>
      <c r="BK192" s="117">
        <f>ROUND(I192*H192,2)</f>
        <v>0</v>
      </c>
      <c r="BL192" s="12" t="s">
        <v>111</v>
      </c>
      <c r="BM192" s="116" t="s">
        <v>251</v>
      </c>
    </row>
    <row r="193" spans="2:65" s="1" customFormat="1" x14ac:dyDescent="0.2">
      <c r="B193" s="126"/>
      <c r="D193" s="136" t="s">
        <v>113</v>
      </c>
      <c r="F193" s="137" t="s">
        <v>250</v>
      </c>
      <c r="K193" s="127"/>
      <c r="M193" s="118"/>
      <c r="T193" s="47"/>
      <c r="AT193" s="12" t="s">
        <v>113</v>
      </c>
      <c r="AU193" s="12" t="s">
        <v>75</v>
      </c>
    </row>
    <row r="194" spans="2:65" s="1" customFormat="1" ht="16.5" customHeight="1" x14ac:dyDescent="0.2">
      <c r="B194" s="134"/>
      <c r="C194" s="106" t="s">
        <v>252</v>
      </c>
      <c r="D194" s="106" t="s">
        <v>107</v>
      </c>
      <c r="E194" s="107" t="s">
        <v>253</v>
      </c>
      <c r="F194" s="108" t="s">
        <v>254</v>
      </c>
      <c r="G194" s="109" t="s">
        <v>145</v>
      </c>
      <c r="H194" s="110">
        <v>1</v>
      </c>
      <c r="I194" s="111"/>
      <c r="J194" s="111">
        <f>ROUND(I194*H194,2)</f>
        <v>0</v>
      </c>
      <c r="K194" s="135" t="s">
        <v>1</v>
      </c>
      <c r="M194" s="112" t="s">
        <v>1</v>
      </c>
      <c r="N194" s="113" t="s">
        <v>33</v>
      </c>
      <c r="O194" s="114">
        <v>0</v>
      </c>
      <c r="P194" s="114">
        <f>O194*H194</f>
        <v>0</v>
      </c>
      <c r="Q194" s="114">
        <v>0</v>
      </c>
      <c r="R194" s="114">
        <f>Q194*H194</f>
        <v>0</v>
      </c>
      <c r="S194" s="114">
        <v>0</v>
      </c>
      <c r="T194" s="115">
        <f>S194*H194</f>
        <v>0</v>
      </c>
      <c r="AR194" s="116" t="s">
        <v>111</v>
      </c>
      <c r="AT194" s="116" t="s">
        <v>107</v>
      </c>
      <c r="AU194" s="116" t="s">
        <v>75</v>
      </c>
      <c r="AY194" s="12" t="s">
        <v>106</v>
      </c>
      <c r="BE194" s="117">
        <f>IF(N194="základní",J194,0)</f>
        <v>0</v>
      </c>
      <c r="BF194" s="117">
        <f>IF(N194="snížená",J194,0)</f>
        <v>0</v>
      </c>
      <c r="BG194" s="117">
        <f>IF(N194="zákl. přenesená",J194,0)</f>
        <v>0</v>
      </c>
      <c r="BH194" s="117">
        <f>IF(N194="sníž. přenesená",J194,0)</f>
        <v>0</v>
      </c>
      <c r="BI194" s="117">
        <f>IF(N194="nulová",J194,0)</f>
        <v>0</v>
      </c>
      <c r="BJ194" s="12" t="s">
        <v>75</v>
      </c>
      <c r="BK194" s="117">
        <f>ROUND(I194*H194,2)</f>
        <v>0</v>
      </c>
      <c r="BL194" s="12" t="s">
        <v>111</v>
      </c>
      <c r="BM194" s="116" t="s">
        <v>255</v>
      </c>
    </row>
    <row r="195" spans="2:65" s="1" customFormat="1" x14ac:dyDescent="0.2">
      <c r="B195" s="126"/>
      <c r="D195" s="136" t="s">
        <v>113</v>
      </c>
      <c r="F195" s="137" t="s">
        <v>254</v>
      </c>
      <c r="K195" s="127"/>
      <c r="M195" s="118"/>
      <c r="T195" s="47"/>
      <c r="AT195" s="12" t="s">
        <v>113</v>
      </c>
      <c r="AU195" s="12" t="s">
        <v>75</v>
      </c>
    </row>
    <row r="196" spans="2:65" s="10" customFormat="1" ht="26.1" customHeight="1" x14ac:dyDescent="0.2">
      <c r="B196" s="131"/>
      <c r="D196" s="100" t="s">
        <v>67</v>
      </c>
      <c r="E196" s="132" t="s">
        <v>256</v>
      </c>
      <c r="F196" s="132" t="s">
        <v>257</v>
      </c>
      <c r="J196" s="148">
        <f>BK196</f>
        <v>0</v>
      </c>
      <c r="K196" s="133"/>
      <c r="M196" s="101"/>
      <c r="P196" s="102">
        <f>SUM(P197:P208)</f>
        <v>0</v>
      </c>
      <c r="R196" s="102">
        <f>SUM(R197:R208)</f>
        <v>0</v>
      </c>
      <c r="T196" s="103">
        <f>SUM(T197:T208)</f>
        <v>0</v>
      </c>
      <c r="AR196" s="100" t="s">
        <v>75</v>
      </c>
      <c r="AT196" s="104" t="s">
        <v>67</v>
      </c>
      <c r="AU196" s="104" t="s">
        <v>68</v>
      </c>
      <c r="AY196" s="100" t="s">
        <v>106</v>
      </c>
      <c r="BK196" s="105">
        <f>SUM(BK197:BK208)</f>
        <v>0</v>
      </c>
    </row>
    <row r="197" spans="2:65" s="1" customFormat="1" ht="16.5" customHeight="1" x14ac:dyDescent="0.2">
      <c r="B197" s="134"/>
      <c r="C197" s="106" t="s">
        <v>258</v>
      </c>
      <c r="D197" s="106" t="s">
        <v>107</v>
      </c>
      <c r="E197" s="107" t="s">
        <v>259</v>
      </c>
      <c r="F197" s="108" t="s">
        <v>260</v>
      </c>
      <c r="G197" s="109" t="s">
        <v>162</v>
      </c>
      <c r="H197" s="110">
        <v>16</v>
      </c>
      <c r="I197" s="111"/>
      <c r="J197" s="111">
        <f>ROUND(I197*H197,2)</f>
        <v>0</v>
      </c>
      <c r="K197" s="135" t="s">
        <v>1</v>
      </c>
      <c r="M197" s="112" t="s">
        <v>1</v>
      </c>
      <c r="N197" s="113" t="s">
        <v>33</v>
      </c>
      <c r="O197" s="114">
        <v>0</v>
      </c>
      <c r="P197" s="114">
        <f>O197*H197</f>
        <v>0</v>
      </c>
      <c r="Q197" s="114">
        <v>0</v>
      </c>
      <c r="R197" s="114">
        <f>Q197*H197</f>
        <v>0</v>
      </c>
      <c r="S197" s="114">
        <v>0</v>
      </c>
      <c r="T197" s="115">
        <f>S197*H197</f>
        <v>0</v>
      </c>
      <c r="AR197" s="116" t="s">
        <v>111</v>
      </c>
      <c r="AT197" s="116" t="s">
        <v>107</v>
      </c>
      <c r="AU197" s="116" t="s">
        <v>75</v>
      </c>
      <c r="AY197" s="12" t="s">
        <v>106</v>
      </c>
      <c r="BE197" s="117">
        <f>IF(N197="základní",J197,0)</f>
        <v>0</v>
      </c>
      <c r="BF197" s="117">
        <f>IF(N197="snížená",J197,0)</f>
        <v>0</v>
      </c>
      <c r="BG197" s="117">
        <f>IF(N197="zákl. přenesená",J197,0)</f>
        <v>0</v>
      </c>
      <c r="BH197" s="117">
        <f>IF(N197="sníž. přenesená",J197,0)</f>
        <v>0</v>
      </c>
      <c r="BI197" s="117">
        <f>IF(N197="nulová",J197,0)</f>
        <v>0</v>
      </c>
      <c r="BJ197" s="12" t="s">
        <v>75</v>
      </c>
      <c r="BK197" s="117">
        <f>ROUND(I197*H197,2)</f>
        <v>0</v>
      </c>
      <c r="BL197" s="12" t="s">
        <v>111</v>
      </c>
      <c r="BM197" s="116" t="s">
        <v>261</v>
      </c>
    </row>
    <row r="198" spans="2:65" s="1" customFormat="1" x14ac:dyDescent="0.2">
      <c r="B198" s="126"/>
      <c r="D198" s="136" t="s">
        <v>113</v>
      </c>
      <c r="F198" s="137" t="s">
        <v>260</v>
      </c>
      <c r="K198" s="127"/>
      <c r="M198" s="118"/>
      <c r="T198" s="47"/>
      <c r="AT198" s="12" t="s">
        <v>113</v>
      </c>
      <c r="AU198" s="12" t="s">
        <v>75</v>
      </c>
    </row>
    <row r="199" spans="2:65" s="1" customFormat="1" ht="16.5" customHeight="1" x14ac:dyDescent="0.2">
      <c r="B199" s="134"/>
      <c r="C199" s="106" t="s">
        <v>262</v>
      </c>
      <c r="D199" s="106" t="s">
        <v>107</v>
      </c>
      <c r="E199" s="107" t="s">
        <v>263</v>
      </c>
      <c r="F199" s="108" t="s">
        <v>264</v>
      </c>
      <c r="G199" s="109" t="s">
        <v>162</v>
      </c>
      <c r="H199" s="110">
        <v>1</v>
      </c>
      <c r="I199" s="111"/>
      <c r="J199" s="111">
        <f>ROUND(I199*H199,2)</f>
        <v>0</v>
      </c>
      <c r="K199" s="135" t="s">
        <v>1</v>
      </c>
      <c r="M199" s="112" t="s">
        <v>1</v>
      </c>
      <c r="N199" s="113" t="s">
        <v>33</v>
      </c>
      <c r="O199" s="114">
        <v>0</v>
      </c>
      <c r="P199" s="114">
        <f>O199*H199</f>
        <v>0</v>
      </c>
      <c r="Q199" s="114">
        <v>0</v>
      </c>
      <c r="R199" s="114">
        <f>Q199*H199</f>
        <v>0</v>
      </c>
      <c r="S199" s="114">
        <v>0</v>
      </c>
      <c r="T199" s="115">
        <f>S199*H199</f>
        <v>0</v>
      </c>
      <c r="AR199" s="116" t="s">
        <v>111</v>
      </c>
      <c r="AT199" s="116" t="s">
        <v>107</v>
      </c>
      <c r="AU199" s="116" t="s">
        <v>75</v>
      </c>
      <c r="AY199" s="12" t="s">
        <v>106</v>
      </c>
      <c r="BE199" s="117">
        <f>IF(N199="základní",J199,0)</f>
        <v>0</v>
      </c>
      <c r="BF199" s="117">
        <f>IF(N199="snížená",J199,0)</f>
        <v>0</v>
      </c>
      <c r="BG199" s="117">
        <f>IF(N199="zákl. přenesená",J199,0)</f>
        <v>0</v>
      </c>
      <c r="BH199" s="117">
        <f>IF(N199="sníž. přenesená",J199,0)</f>
        <v>0</v>
      </c>
      <c r="BI199" s="117">
        <f>IF(N199="nulová",J199,0)</f>
        <v>0</v>
      </c>
      <c r="BJ199" s="12" t="s">
        <v>75</v>
      </c>
      <c r="BK199" s="117">
        <f>ROUND(I199*H199,2)</f>
        <v>0</v>
      </c>
      <c r="BL199" s="12" t="s">
        <v>111</v>
      </c>
      <c r="BM199" s="116" t="s">
        <v>265</v>
      </c>
    </row>
    <row r="200" spans="2:65" s="1" customFormat="1" x14ac:dyDescent="0.2">
      <c r="B200" s="126"/>
      <c r="D200" s="136" t="s">
        <v>113</v>
      </c>
      <c r="F200" s="137" t="s">
        <v>264</v>
      </c>
      <c r="K200" s="127"/>
      <c r="M200" s="118"/>
      <c r="T200" s="47"/>
      <c r="AT200" s="12" t="s">
        <v>113</v>
      </c>
      <c r="AU200" s="12" t="s">
        <v>75</v>
      </c>
    </row>
    <row r="201" spans="2:65" s="1" customFormat="1" ht="16.5" customHeight="1" x14ac:dyDescent="0.2">
      <c r="B201" s="134"/>
      <c r="C201" s="106" t="s">
        <v>266</v>
      </c>
      <c r="D201" s="106" t="s">
        <v>107</v>
      </c>
      <c r="E201" s="107" t="s">
        <v>267</v>
      </c>
      <c r="F201" s="108" t="s">
        <v>268</v>
      </c>
      <c r="G201" s="109" t="s">
        <v>162</v>
      </c>
      <c r="H201" s="110">
        <v>10</v>
      </c>
      <c r="I201" s="111"/>
      <c r="J201" s="111">
        <f>ROUND(I201*H201,2)</f>
        <v>0</v>
      </c>
      <c r="K201" s="135" t="s">
        <v>1</v>
      </c>
      <c r="M201" s="112" t="s">
        <v>1</v>
      </c>
      <c r="N201" s="113" t="s">
        <v>33</v>
      </c>
      <c r="O201" s="114">
        <v>0</v>
      </c>
      <c r="P201" s="114">
        <f>O201*H201</f>
        <v>0</v>
      </c>
      <c r="Q201" s="114">
        <v>0</v>
      </c>
      <c r="R201" s="114">
        <f>Q201*H201</f>
        <v>0</v>
      </c>
      <c r="S201" s="114">
        <v>0</v>
      </c>
      <c r="T201" s="115">
        <f>S201*H201</f>
        <v>0</v>
      </c>
      <c r="AR201" s="116" t="s">
        <v>111</v>
      </c>
      <c r="AT201" s="116" t="s">
        <v>107</v>
      </c>
      <c r="AU201" s="116" t="s">
        <v>75</v>
      </c>
      <c r="AY201" s="12" t="s">
        <v>106</v>
      </c>
      <c r="BE201" s="117">
        <f>IF(N201="základní",J201,0)</f>
        <v>0</v>
      </c>
      <c r="BF201" s="117">
        <f>IF(N201="snížená",J201,0)</f>
        <v>0</v>
      </c>
      <c r="BG201" s="117">
        <f>IF(N201="zákl. přenesená",J201,0)</f>
        <v>0</v>
      </c>
      <c r="BH201" s="117">
        <f>IF(N201="sníž. přenesená",J201,0)</f>
        <v>0</v>
      </c>
      <c r="BI201" s="117">
        <f>IF(N201="nulová",J201,0)</f>
        <v>0</v>
      </c>
      <c r="BJ201" s="12" t="s">
        <v>75</v>
      </c>
      <c r="BK201" s="117">
        <f>ROUND(I201*H201,2)</f>
        <v>0</v>
      </c>
      <c r="BL201" s="12" t="s">
        <v>111</v>
      </c>
      <c r="BM201" s="116" t="s">
        <v>269</v>
      </c>
    </row>
    <row r="202" spans="2:65" s="1" customFormat="1" x14ac:dyDescent="0.2">
      <c r="B202" s="126"/>
      <c r="D202" s="136" t="s">
        <v>113</v>
      </c>
      <c r="F202" s="137" t="s">
        <v>268</v>
      </c>
      <c r="K202" s="127"/>
      <c r="M202" s="118"/>
      <c r="T202" s="47"/>
      <c r="AT202" s="12" t="s">
        <v>113</v>
      </c>
      <c r="AU202" s="12" t="s">
        <v>75</v>
      </c>
    </row>
    <row r="203" spans="2:65" s="1" customFormat="1" ht="16.5" customHeight="1" x14ac:dyDescent="0.2">
      <c r="B203" s="134"/>
      <c r="C203" s="106" t="s">
        <v>270</v>
      </c>
      <c r="D203" s="106" t="s">
        <v>107</v>
      </c>
      <c r="E203" s="107" t="s">
        <v>271</v>
      </c>
      <c r="F203" s="108" t="s">
        <v>272</v>
      </c>
      <c r="G203" s="109" t="s">
        <v>162</v>
      </c>
      <c r="H203" s="110">
        <v>7</v>
      </c>
      <c r="I203" s="111"/>
      <c r="J203" s="111">
        <f>ROUND(I203*H203,2)</f>
        <v>0</v>
      </c>
      <c r="K203" s="135" t="s">
        <v>1</v>
      </c>
      <c r="M203" s="112" t="s">
        <v>1</v>
      </c>
      <c r="N203" s="113" t="s">
        <v>33</v>
      </c>
      <c r="O203" s="114">
        <v>0</v>
      </c>
      <c r="P203" s="114">
        <f>O203*H203</f>
        <v>0</v>
      </c>
      <c r="Q203" s="114">
        <v>0</v>
      </c>
      <c r="R203" s="114">
        <f>Q203*H203</f>
        <v>0</v>
      </c>
      <c r="S203" s="114">
        <v>0</v>
      </c>
      <c r="T203" s="115">
        <f>S203*H203</f>
        <v>0</v>
      </c>
      <c r="AR203" s="116" t="s">
        <v>111</v>
      </c>
      <c r="AT203" s="116" t="s">
        <v>107</v>
      </c>
      <c r="AU203" s="116" t="s">
        <v>75</v>
      </c>
      <c r="AY203" s="12" t="s">
        <v>106</v>
      </c>
      <c r="BE203" s="117">
        <f>IF(N203="základní",J203,0)</f>
        <v>0</v>
      </c>
      <c r="BF203" s="117">
        <f>IF(N203="snížená",J203,0)</f>
        <v>0</v>
      </c>
      <c r="BG203" s="117">
        <f>IF(N203="zákl. přenesená",J203,0)</f>
        <v>0</v>
      </c>
      <c r="BH203" s="117">
        <f>IF(N203="sníž. přenesená",J203,0)</f>
        <v>0</v>
      </c>
      <c r="BI203" s="117">
        <f>IF(N203="nulová",J203,0)</f>
        <v>0</v>
      </c>
      <c r="BJ203" s="12" t="s">
        <v>75</v>
      </c>
      <c r="BK203" s="117">
        <f>ROUND(I203*H203,2)</f>
        <v>0</v>
      </c>
      <c r="BL203" s="12" t="s">
        <v>111</v>
      </c>
      <c r="BM203" s="116" t="s">
        <v>273</v>
      </c>
    </row>
    <row r="204" spans="2:65" s="1" customFormat="1" x14ac:dyDescent="0.2">
      <c r="B204" s="126"/>
      <c r="D204" s="136" t="s">
        <v>113</v>
      </c>
      <c r="F204" s="137" t="s">
        <v>272</v>
      </c>
      <c r="K204" s="127"/>
      <c r="M204" s="118"/>
      <c r="T204" s="47"/>
      <c r="AT204" s="12" t="s">
        <v>113</v>
      </c>
      <c r="AU204" s="12" t="s">
        <v>75</v>
      </c>
    </row>
    <row r="205" spans="2:65" s="1" customFormat="1" ht="16.5" customHeight="1" x14ac:dyDescent="0.2">
      <c r="B205" s="134"/>
      <c r="C205" s="106" t="s">
        <v>274</v>
      </c>
      <c r="D205" s="106" t="s">
        <v>107</v>
      </c>
      <c r="E205" s="107" t="s">
        <v>275</v>
      </c>
      <c r="F205" s="108" t="s">
        <v>276</v>
      </c>
      <c r="G205" s="109" t="s">
        <v>162</v>
      </c>
      <c r="H205" s="110">
        <v>2</v>
      </c>
      <c r="I205" s="111"/>
      <c r="J205" s="111">
        <f>ROUND(I205*H205,2)</f>
        <v>0</v>
      </c>
      <c r="K205" s="135" t="s">
        <v>1</v>
      </c>
      <c r="M205" s="112" t="s">
        <v>1</v>
      </c>
      <c r="N205" s="113" t="s">
        <v>33</v>
      </c>
      <c r="O205" s="114">
        <v>0</v>
      </c>
      <c r="P205" s="114">
        <f>O205*H205</f>
        <v>0</v>
      </c>
      <c r="Q205" s="114">
        <v>0</v>
      </c>
      <c r="R205" s="114">
        <f>Q205*H205</f>
        <v>0</v>
      </c>
      <c r="S205" s="114">
        <v>0</v>
      </c>
      <c r="T205" s="115">
        <f>S205*H205</f>
        <v>0</v>
      </c>
      <c r="AR205" s="116" t="s">
        <v>111</v>
      </c>
      <c r="AT205" s="116" t="s">
        <v>107</v>
      </c>
      <c r="AU205" s="116" t="s">
        <v>75</v>
      </c>
      <c r="AY205" s="12" t="s">
        <v>106</v>
      </c>
      <c r="BE205" s="117">
        <f>IF(N205="základní",J205,0)</f>
        <v>0</v>
      </c>
      <c r="BF205" s="117">
        <f>IF(N205="snížená",J205,0)</f>
        <v>0</v>
      </c>
      <c r="BG205" s="117">
        <f>IF(N205="zákl. přenesená",J205,0)</f>
        <v>0</v>
      </c>
      <c r="BH205" s="117">
        <f>IF(N205="sníž. přenesená",J205,0)</f>
        <v>0</v>
      </c>
      <c r="BI205" s="117">
        <f>IF(N205="nulová",J205,0)</f>
        <v>0</v>
      </c>
      <c r="BJ205" s="12" t="s">
        <v>75</v>
      </c>
      <c r="BK205" s="117">
        <f>ROUND(I205*H205,2)</f>
        <v>0</v>
      </c>
      <c r="BL205" s="12" t="s">
        <v>111</v>
      </c>
      <c r="BM205" s="116" t="s">
        <v>277</v>
      </c>
    </row>
    <row r="206" spans="2:65" s="1" customFormat="1" x14ac:dyDescent="0.2">
      <c r="B206" s="126"/>
      <c r="D206" s="136" t="s">
        <v>113</v>
      </c>
      <c r="F206" s="137" t="s">
        <v>276</v>
      </c>
      <c r="K206" s="127"/>
      <c r="M206" s="118"/>
      <c r="T206" s="47"/>
      <c r="AT206" s="12" t="s">
        <v>113</v>
      </c>
      <c r="AU206" s="12" t="s">
        <v>75</v>
      </c>
    </row>
    <row r="207" spans="2:65" s="1" customFormat="1" ht="16.5" customHeight="1" x14ac:dyDescent="0.2">
      <c r="B207" s="134"/>
      <c r="C207" s="106" t="s">
        <v>278</v>
      </c>
      <c r="D207" s="106" t="s">
        <v>107</v>
      </c>
      <c r="E207" s="107" t="s">
        <v>279</v>
      </c>
      <c r="F207" s="108" t="s">
        <v>280</v>
      </c>
      <c r="G207" s="109" t="s">
        <v>162</v>
      </c>
      <c r="H207" s="110">
        <v>1</v>
      </c>
      <c r="I207" s="111"/>
      <c r="J207" s="111">
        <f>ROUND(I207*H207,2)</f>
        <v>0</v>
      </c>
      <c r="K207" s="135" t="s">
        <v>1</v>
      </c>
      <c r="M207" s="112" t="s">
        <v>1</v>
      </c>
      <c r="N207" s="113" t="s">
        <v>33</v>
      </c>
      <c r="O207" s="114">
        <v>0</v>
      </c>
      <c r="P207" s="114">
        <f>O207*H207</f>
        <v>0</v>
      </c>
      <c r="Q207" s="114">
        <v>0</v>
      </c>
      <c r="R207" s="114">
        <f>Q207*H207</f>
        <v>0</v>
      </c>
      <c r="S207" s="114">
        <v>0</v>
      </c>
      <c r="T207" s="115">
        <f>S207*H207</f>
        <v>0</v>
      </c>
      <c r="AR207" s="116" t="s">
        <v>111</v>
      </c>
      <c r="AT207" s="116" t="s">
        <v>107</v>
      </c>
      <c r="AU207" s="116" t="s">
        <v>75</v>
      </c>
      <c r="AY207" s="12" t="s">
        <v>106</v>
      </c>
      <c r="BE207" s="117">
        <f>IF(N207="základní",J207,0)</f>
        <v>0</v>
      </c>
      <c r="BF207" s="117">
        <f>IF(N207="snížená",J207,0)</f>
        <v>0</v>
      </c>
      <c r="BG207" s="117">
        <f>IF(N207="zákl. přenesená",J207,0)</f>
        <v>0</v>
      </c>
      <c r="BH207" s="117">
        <f>IF(N207="sníž. přenesená",J207,0)</f>
        <v>0</v>
      </c>
      <c r="BI207" s="117">
        <f>IF(N207="nulová",J207,0)</f>
        <v>0</v>
      </c>
      <c r="BJ207" s="12" t="s">
        <v>75</v>
      </c>
      <c r="BK207" s="117">
        <f>ROUND(I207*H207,2)</f>
        <v>0</v>
      </c>
      <c r="BL207" s="12" t="s">
        <v>111</v>
      </c>
      <c r="BM207" s="116" t="s">
        <v>281</v>
      </c>
    </row>
    <row r="208" spans="2:65" s="1" customFormat="1" x14ac:dyDescent="0.2">
      <c r="B208" s="126"/>
      <c r="D208" s="136" t="s">
        <v>113</v>
      </c>
      <c r="F208" s="137" t="s">
        <v>280</v>
      </c>
      <c r="K208" s="127"/>
      <c r="M208" s="118"/>
      <c r="T208" s="47"/>
      <c r="AT208" s="12" t="s">
        <v>113</v>
      </c>
      <c r="AU208" s="12" t="s">
        <v>75</v>
      </c>
    </row>
    <row r="209" spans="2:65" s="10" customFormat="1" ht="26.1" customHeight="1" x14ac:dyDescent="0.2">
      <c r="B209" s="131"/>
      <c r="D209" s="100" t="s">
        <v>67</v>
      </c>
      <c r="E209" s="132" t="s">
        <v>282</v>
      </c>
      <c r="F209" s="132" t="s">
        <v>283</v>
      </c>
      <c r="J209" s="148">
        <f>BK209</f>
        <v>0</v>
      </c>
      <c r="K209" s="133"/>
      <c r="M209" s="101"/>
      <c r="P209" s="102">
        <f>SUM(P210:P211)</f>
        <v>0</v>
      </c>
      <c r="R209" s="102">
        <f>SUM(R210:R211)</f>
        <v>0</v>
      </c>
      <c r="T209" s="103">
        <f>SUM(T210:T211)</f>
        <v>0</v>
      </c>
      <c r="AR209" s="100" t="s">
        <v>75</v>
      </c>
      <c r="AT209" s="104" t="s">
        <v>67</v>
      </c>
      <c r="AU209" s="104" t="s">
        <v>68</v>
      </c>
      <c r="AY209" s="100" t="s">
        <v>106</v>
      </c>
      <c r="BK209" s="105">
        <f>SUM(BK210:BK211)</f>
        <v>0</v>
      </c>
    </row>
    <row r="210" spans="2:65" s="1" customFormat="1" ht="16.5" customHeight="1" x14ac:dyDescent="0.2">
      <c r="B210" s="134"/>
      <c r="C210" s="106" t="s">
        <v>284</v>
      </c>
      <c r="D210" s="106" t="s">
        <v>107</v>
      </c>
      <c r="E210" s="107" t="s">
        <v>285</v>
      </c>
      <c r="F210" s="108" t="s">
        <v>286</v>
      </c>
      <c r="G210" s="109" t="s">
        <v>145</v>
      </c>
      <c r="H210" s="110">
        <v>1</v>
      </c>
      <c r="I210" s="111"/>
      <c r="J210" s="111">
        <f>ROUND(I210*H210,2)</f>
        <v>0</v>
      </c>
      <c r="K210" s="135" t="s">
        <v>1</v>
      </c>
      <c r="M210" s="112" t="s">
        <v>1</v>
      </c>
      <c r="N210" s="113" t="s">
        <v>33</v>
      </c>
      <c r="O210" s="114">
        <v>0</v>
      </c>
      <c r="P210" s="114">
        <f>O210*H210</f>
        <v>0</v>
      </c>
      <c r="Q210" s="114">
        <v>0</v>
      </c>
      <c r="R210" s="114">
        <f>Q210*H210</f>
        <v>0</v>
      </c>
      <c r="S210" s="114">
        <v>0</v>
      </c>
      <c r="T210" s="115">
        <f>S210*H210</f>
        <v>0</v>
      </c>
      <c r="AR210" s="116" t="s">
        <v>111</v>
      </c>
      <c r="AT210" s="116" t="s">
        <v>107</v>
      </c>
      <c r="AU210" s="116" t="s">
        <v>75</v>
      </c>
      <c r="AY210" s="12" t="s">
        <v>106</v>
      </c>
      <c r="BE210" s="117">
        <f>IF(N210="základní",J210,0)</f>
        <v>0</v>
      </c>
      <c r="BF210" s="117">
        <f>IF(N210="snížená",J210,0)</f>
        <v>0</v>
      </c>
      <c r="BG210" s="117">
        <f>IF(N210="zákl. přenesená",J210,0)</f>
        <v>0</v>
      </c>
      <c r="BH210" s="117">
        <f>IF(N210="sníž. přenesená",J210,0)</f>
        <v>0</v>
      </c>
      <c r="BI210" s="117">
        <f>IF(N210="nulová",J210,0)</f>
        <v>0</v>
      </c>
      <c r="BJ210" s="12" t="s">
        <v>75</v>
      </c>
      <c r="BK210" s="117">
        <f>ROUND(I210*H210,2)</f>
        <v>0</v>
      </c>
      <c r="BL210" s="12" t="s">
        <v>111</v>
      </c>
      <c r="BM210" s="116" t="s">
        <v>287</v>
      </c>
    </row>
    <row r="211" spans="2:65" s="1" customFormat="1" x14ac:dyDescent="0.2">
      <c r="B211" s="126"/>
      <c r="D211" s="136" t="s">
        <v>113</v>
      </c>
      <c r="F211" s="137" t="s">
        <v>288</v>
      </c>
      <c r="K211" s="127"/>
      <c r="M211" s="119"/>
      <c r="N211" s="120"/>
      <c r="O211" s="120"/>
      <c r="P211" s="120"/>
      <c r="Q211" s="120"/>
      <c r="R211" s="120"/>
      <c r="S211" s="120"/>
      <c r="T211" s="121"/>
      <c r="AT211" s="12" t="s">
        <v>113</v>
      </c>
      <c r="AU211" s="12" t="s">
        <v>75</v>
      </c>
    </row>
    <row r="212" spans="2:65" s="1" customFormat="1" ht="25.5" hidden="1" customHeight="1" x14ac:dyDescent="0.2">
      <c r="B212" s="126"/>
      <c r="C212" s="10"/>
      <c r="D212" s="100" t="s">
        <v>67</v>
      </c>
      <c r="E212" s="132">
        <v>10</v>
      </c>
      <c r="F212" s="132" t="s">
        <v>304</v>
      </c>
      <c r="G212" s="10"/>
      <c r="H212" s="10"/>
      <c r="I212" s="10"/>
      <c r="J212" s="143"/>
      <c r="K212" s="133"/>
    </row>
    <row r="213" spans="2:65" ht="12" hidden="1" x14ac:dyDescent="0.2">
      <c r="B213" s="138"/>
      <c r="C213" s="142">
        <v>42</v>
      </c>
      <c r="D213" s="106" t="s">
        <v>107</v>
      </c>
      <c r="E213" s="107" t="s">
        <v>259</v>
      </c>
      <c r="F213" s="108" t="s">
        <v>290</v>
      </c>
      <c r="G213" s="109" t="s">
        <v>162</v>
      </c>
      <c r="H213" s="110">
        <v>1</v>
      </c>
      <c r="I213" s="111">
        <v>120000</v>
      </c>
      <c r="J213" s="144"/>
      <c r="K213" s="135" t="s">
        <v>1</v>
      </c>
    </row>
    <row r="214" spans="2:65" hidden="1" x14ac:dyDescent="0.2">
      <c r="B214" s="138"/>
      <c r="C214" s="1"/>
      <c r="D214" s="136" t="s">
        <v>113</v>
      </c>
      <c r="E214" s="1"/>
      <c r="F214" s="137" t="s">
        <v>301</v>
      </c>
      <c r="G214" s="1"/>
      <c r="H214" s="1"/>
      <c r="I214" s="1"/>
      <c r="J214" s="145"/>
      <c r="K214" s="127"/>
    </row>
    <row r="215" spans="2:65" ht="12" hidden="1" x14ac:dyDescent="0.2">
      <c r="B215" s="138"/>
      <c r="C215" s="106">
        <v>43</v>
      </c>
      <c r="D215" s="106" t="s">
        <v>107</v>
      </c>
      <c r="E215" s="107" t="s">
        <v>263</v>
      </c>
      <c r="F215" s="108" t="s">
        <v>291</v>
      </c>
      <c r="G215" s="109" t="s">
        <v>162</v>
      </c>
      <c r="H215" s="110">
        <v>1</v>
      </c>
      <c r="I215" s="111">
        <v>80000</v>
      </c>
      <c r="J215" s="144"/>
      <c r="K215" s="135" t="s">
        <v>1</v>
      </c>
    </row>
    <row r="216" spans="2:65" hidden="1" x14ac:dyDescent="0.2">
      <c r="B216" s="138"/>
      <c r="C216" s="1"/>
      <c r="D216" s="136" t="s">
        <v>113</v>
      </c>
      <c r="E216" s="1"/>
      <c r="F216" s="137" t="s">
        <v>296</v>
      </c>
      <c r="G216" s="1"/>
      <c r="H216" s="1"/>
      <c r="I216" s="1"/>
      <c r="J216" s="145"/>
      <c r="K216" s="127"/>
    </row>
    <row r="217" spans="2:65" ht="12" hidden="1" x14ac:dyDescent="0.2">
      <c r="B217" s="138"/>
      <c r="C217" s="106">
        <v>44</v>
      </c>
      <c r="D217" s="106" t="s">
        <v>107</v>
      </c>
      <c r="E217" s="107" t="s">
        <v>267</v>
      </c>
      <c r="F217" s="108" t="s">
        <v>292</v>
      </c>
      <c r="G217" s="109" t="s">
        <v>162</v>
      </c>
      <c r="H217" s="110">
        <v>1</v>
      </c>
      <c r="I217" s="111">
        <v>120000</v>
      </c>
      <c r="J217" s="144"/>
      <c r="K217" s="135" t="s">
        <v>1</v>
      </c>
    </row>
    <row r="218" spans="2:65" hidden="1" x14ac:dyDescent="0.2">
      <c r="B218" s="138"/>
      <c r="C218" s="1"/>
      <c r="D218" s="136" t="s">
        <v>113</v>
      </c>
      <c r="E218" s="1"/>
      <c r="F218" s="137" t="s">
        <v>297</v>
      </c>
      <c r="G218" s="1"/>
      <c r="H218" s="1"/>
      <c r="I218" s="1"/>
      <c r="J218" s="145"/>
      <c r="K218" s="127"/>
    </row>
    <row r="219" spans="2:65" ht="12" hidden="1" x14ac:dyDescent="0.2">
      <c r="B219" s="138"/>
      <c r="C219" s="106">
        <v>44</v>
      </c>
      <c r="D219" s="106" t="s">
        <v>107</v>
      </c>
      <c r="E219" s="107" t="s">
        <v>271</v>
      </c>
      <c r="F219" s="108" t="s">
        <v>293</v>
      </c>
      <c r="G219" s="109" t="s">
        <v>162</v>
      </c>
      <c r="H219" s="110">
        <v>1</v>
      </c>
      <c r="I219" s="111">
        <v>150000</v>
      </c>
      <c r="J219" s="144"/>
      <c r="K219" s="135" t="s">
        <v>1</v>
      </c>
    </row>
    <row r="220" spans="2:65" hidden="1" x14ac:dyDescent="0.2">
      <c r="B220" s="138"/>
      <c r="C220" s="1"/>
      <c r="D220" s="136" t="s">
        <v>113</v>
      </c>
      <c r="E220" s="1"/>
      <c r="F220" s="137" t="s">
        <v>300</v>
      </c>
      <c r="G220" s="1"/>
      <c r="H220" s="1"/>
      <c r="I220" s="1"/>
      <c r="J220" s="145"/>
      <c r="K220" s="127"/>
    </row>
    <row r="221" spans="2:65" ht="12" hidden="1" x14ac:dyDescent="0.2">
      <c r="B221" s="138"/>
      <c r="C221" s="106">
        <v>45</v>
      </c>
      <c r="D221" s="106" t="s">
        <v>107</v>
      </c>
      <c r="E221" s="107" t="s">
        <v>275</v>
      </c>
      <c r="F221" s="108" t="s">
        <v>294</v>
      </c>
      <c r="G221" s="109" t="s">
        <v>162</v>
      </c>
      <c r="H221" s="110">
        <v>1</v>
      </c>
      <c r="I221" s="111">
        <v>80000</v>
      </c>
      <c r="J221" s="144"/>
      <c r="K221" s="135" t="s">
        <v>1</v>
      </c>
    </row>
    <row r="222" spans="2:65" hidden="1" x14ac:dyDescent="0.2">
      <c r="B222" s="138"/>
      <c r="C222" s="1"/>
      <c r="D222" s="136" t="s">
        <v>113</v>
      </c>
      <c r="E222" s="1"/>
      <c r="F222" s="137" t="s">
        <v>299</v>
      </c>
      <c r="G222" s="1"/>
      <c r="H222" s="1"/>
      <c r="I222" s="1"/>
      <c r="J222" s="145"/>
      <c r="K222" s="127"/>
    </row>
    <row r="223" spans="2:65" ht="12" hidden="1" x14ac:dyDescent="0.2">
      <c r="B223" s="138"/>
      <c r="C223" s="106">
        <v>46</v>
      </c>
      <c r="D223" s="106" t="s">
        <v>107</v>
      </c>
      <c r="E223" s="107" t="s">
        <v>279</v>
      </c>
      <c r="F223" s="108" t="s">
        <v>295</v>
      </c>
      <c r="G223" s="109" t="s">
        <v>162</v>
      </c>
      <c r="H223" s="110">
        <v>1</v>
      </c>
      <c r="I223" s="111">
        <v>50000</v>
      </c>
      <c r="J223" s="144"/>
      <c r="K223" s="135" t="s">
        <v>1</v>
      </c>
    </row>
    <row r="224" spans="2:65" hidden="1" x14ac:dyDescent="0.2">
      <c r="B224" s="138"/>
      <c r="C224" s="1"/>
      <c r="D224" s="136" t="s">
        <v>113</v>
      </c>
      <c r="E224" s="1"/>
      <c r="F224" s="137" t="s">
        <v>298</v>
      </c>
      <c r="G224" s="1"/>
      <c r="H224" s="1"/>
      <c r="I224" s="1"/>
      <c r="J224" s="1"/>
      <c r="K224" s="127"/>
    </row>
    <row r="225" spans="2:11" x14ac:dyDescent="0.2">
      <c r="B225" s="139"/>
      <c r="C225" s="140"/>
      <c r="D225" s="140"/>
      <c r="E225" s="140"/>
      <c r="F225" s="140"/>
      <c r="G225" s="140"/>
      <c r="H225" s="140"/>
      <c r="I225" s="140"/>
      <c r="J225" s="140"/>
      <c r="K225" s="141"/>
    </row>
  </sheetData>
  <autoFilter ref="C121:K211" xr:uid="{00000000-0009-0000-0000-000001000000}"/>
  <mergeCells count="9">
    <mergeCell ref="E85:H85"/>
    <mergeCell ref="E112:H112"/>
    <mergeCell ref="E114:H114"/>
    <mergeCell ref="L2:V2"/>
    <mergeCell ref="E7:H7"/>
    <mergeCell ref="E9:H9"/>
    <mergeCell ref="E18:H18"/>
    <mergeCell ref="E27:H27"/>
    <mergeCell ref="E83:H83"/>
  </mergeCells>
  <pageMargins left="2.0078740157480315" right="0.23622047244094491" top="0.74803149606299213" bottom="0.74803149606299213" header="0.31496062992125984" footer="0.31496062992125984"/>
  <pageSetup paperSize="8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0CDBB-7C86-4899-9047-C6A59F0A340E}">
  <dimension ref="A1"/>
  <sheetViews>
    <sheetView workbookViewId="0"/>
  </sheetViews>
  <sheetFormatPr defaultRowHeight="11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Rekapitulace stavby</vt:lpstr>
      <vt:lpstr>Sportovně rekreační areál</vt:lpstr>
      <vt:lpstr>List1</vt:lpstr>
      <vt:lpstr>'Rekapitulace stavby'!Názvy_tisku</vt:lpstr>
      <vt:lpstr>'Sportovně rekreační areál'!Názvy_tisku</vt:lpstr>
      <vt:lpstr>'Rekapitulace stavby'!Oblast_tisku</vt:lpstr>
      <vt:lpstr>'Sportovně rekreační areál'!Oblast_tisku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2021-12-09T22:12:56Z</dcterms:created>
  <dcterms:modified xsi:type="dcterms:W3CDTF">2022-11-30T12:23:27Z</dcterms:modified>
</cp:coreProperties>
</file>