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EuKData\Projekty_vstup\25-015-Ustek_kab(ZjPR)\podklady\Rozpocet v1\"/>
    </mc:Choice>
  </mc:AlternateContent>
  <xr:revisionPtr revIDLastSave="0" documentId="13_ncr:1_{FA15477F-3D4E-4C5C-B803-782C47C0016F}" xr6:coauthVersionLast="47" xr6:coauthVersionMax="47" xr10:uidLastSave="{00000000-0000-0000-0000-000000000000}"/>
  <bookViews>
    <workbookView xWindow="-23148" yWindow="-108" windowWidth="23256" windowHeight="13176" activeTab="1" xr2:uid="{00000000-000D-0000-FFFF-FFFF00000000}"/>
  </bookViews>
  <sheets>
    <sheet name="Rekapitulace stavby" sheetId="1" r:id="rId1"/>
    <sheet name="0202024 - Fotbalové kabin..." sheetId="2" r:id="rId2"/>
  </sheets>
  <definedNames>
    <definedName name="_xlnm._FilterDatabase" localSheetId="1" hidden="1">'0202024 - Fotbalové kabin...'!$C$130:$K$368</definedName>
    <definedName name="_xlnm.Print_Titles" localSheetId="1">'0202024 - Fotbalové kabin...'!$130:$130</definedName>
    <definedName name="_xlnm.Print_Titles" localSheetId="0">'Rekapitulace stavby'!$92:$92</definedName>
    <definedName name="_xlnm.Print_Area" localSheetId="1">'0202024 - Fotbalové kabin...'!$C$4:$J$76,'0202024 - Fotbalové kabin...'!$C$82:$J$114,'0202024 - Fotbalové kabin...'!$C$120:$J$368</definedName>
    <definedName name="_xlnm.Print_Area" localSheetId="0">'Rekapitulace stavby'!$D$4:$AO$76,'Rekapitulace stavby'!$C$82:$AQ$99</definedName>
  </definedNames>
  <calcPr calcId="191029"/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368" i="2"/>
  <c r="BH368" i="2"/>
  <c r="BG368" i="2"/>
  <c r="BF368" i="2"/>
  <c r="T368" i="2"/>
  <c r="T367" i="2" s="1"/>
  <c r="R368" i="2"/>
  <c r="R367" i="2" s="1"/>
  <c r="P368" i="2"/>
  <c r="P367" i="2" s="1"/>
  <c r="BI366" i="2"/>
  <c r="BH366" i="2"/>
  <c r="BG366" i="2"/>
  <c r="BF366" i="2"/>
  <c r="T366" i="2"/>
  <c r="T365" i="2" s="1"/>
  <c r="R366" i="2"/>
  <c r="R365" i="2" s="1"/>
  <c r="P366" i="2"/>
  <c r="P365" i="2" s="1"/>
  <c r="BI364" i="2"/>
  <c r="BH364" i="2"/>
  <c r="BG364" i="2"/>
  <c r="BF364" i="2"/>
  <c r="T364" i="2"/>
  <c r="T363" i="2" s="1"/>
  <c r="R364" i="2"/>
  <c r="R363" i="2" s="1"/>
  <c r="P364" i="2"/>
  <c r="P363" i="2" s="1"/>
  <c r="BI362" i="2"/>
  <c r="BH362" i="2"/>
  <c r="BG362" i="2"/>
  <c r="BF362" i="2"/>
  <c r="T362" i="2"/>
  <c r="R362" i="2"/>
  <c r="P362" i="2"/>
  <c r="BI361" i="2"/>
  <c r="BH361" i="2"/>
  <c r="BG361" i="2"/>
  <c r="BF361" i="2"/>
  <c r="T361" i="2"/>
  <c r="R361" i="2"/>
  <c r="P361" i="2"/>
  <c r="BI358" i="2"/>
  <c r="BH358" i="2"/>
  <c r="BG358" i="2"/>
  <c r="BF358" i="2"/>
  <c r="T358" i="2"/>
  <c r="R358" i="2"/>
  <c r="P358" i="2"/>
  <c r="BI357" i="2"/>
  <c r="BH357" i="2"/>
  <c r="BG357" i="2"/>
  <c r="BF357" i="2"/>
  <c r="T357" i="2"/>
  <c r="R357" i="2"/>
  <c r="P357" i="2"/>
  <c r="BI354" i="2"/>
  <c r="BH354" i="2"/>
  <c r="BG354" i="2"/>
  <c r="BF354" i="2"/>
  <c r="T354" i="2"/>
  <c r="R354" i="2"/>
  <c r="P354" i="2"/>
  <c r="BI352" i="2"/>
  <c r="BH352" i="2"/>
  <c r="BG352" i="2"/>
  <c r="BF352" i="2"/>
  <c r="T352" i="2"/>
  <c r="T351" i="2" s="1"/>
  <c r="R352" i="2"/>
  <c r="R351" i="2" s="1"/>
  <c r="P352" i="2"/>
  <c r="P351" i="2" s="1"/>
  <c r="BI350" i="2"/>
  <c r="BH350" i="2"/>
  <c r="BG350" i="2"/>
  <c r="BF350" i="2"/>
  <c r="T350" i="2"/>
  <c r="R350" i="2"/>
  <c r="P350" i="2"/>
  <c r="BI349" i="2"/>
  <c r="BH349" i="2"/>
  <c r="BG349" i="2"/>
  <c r="BF349" i="2"/>
  <c r="T349" i="2"/>
  <c r="R349" i="2"/>
  <c r="P349" i="2"/>
  <c r="BI348" i="2"/>
  <c r="BH348" i="2"/>
  <c r="BG348" i="2"/>
  <c r="BF348" i="2"/>
  <c r="T348" i="2"/>
  <c r="R348" i="2"/>
  <c r="P348" i="2"/>
  <c r="BI346" i="2"/>
  <c r="BH346" i="2"/>
  <c r="BG346" i="2"/>
  <c r="BF346" i="2"/>
  <c r="T346" i="2"/>
  <c r="R346" i="2"/>
  <c r="P346" i="2"/>
  <c r="BI345" i="2"/>
  <c r="BH345" i="2"/>
  <c r="BG345" i="2"/>
  <c r="BF345" i="2"/>
  <c r="T345" i="2"/>
  <c r="R345" i="2"/>
  <c r="P345" i="2"/>
  <c r="BI344" i="2"/>
  <c r="BH344" i="2"/>
  <c r="BG344" i="2"/>
  <c r="BF344" i="2"/>
  <c r="T344" i="2"/>
  <c r="R344" i="2"/>
  <c r="P344" i="2"/>
  <c r="BI343" i="2"/>
  <c r="BH343" i="2"/>
  <c r="BG343" i="2"/>
  <c r="BF343" i="2"/>
  <c r="T343" i="2"/>
  <c r="R343" i="2"/>
  <c r="P343" i="2"/>
  <c r="BI342" i="2"/>
  <c r="BH342" i="2"/>
  <c r="BG342" i="2"/>
  <c r="BF342" i="2"/>
  <c r="T342" i="2"/>
  <c r="R342" i="2"/>
  <c r="P342" i="2"/>
  <c r="BI341" i="2"/>
  <c r="BH341" i="2"/>
  <c r="BG341" i="2"/>
  <c r="BF341" i="2"/>
  <c r="T341" i="2"/>
  <c r="R341" i="2"/>
  <c r="P341" i="2"/>
  <c r="BI340" i="2"/>
  <c r="BH340" i="2"/>
  <c r="BG340" i="2"/>
  <c r="BF340" i="2"/>
  <c r="T340" i="2"/>
  <c r="R340" i="2"/>
  <c r="P340" i="2"/>
  <c r="BI339" i="2"/>
  <c r="BH339" i="2"/>
  <c r="BG339" i="2"/>
  <c r="BF339" i="2"/>
  <c r="T339" i="2"/>
  <c r="R339" i="2"/>
  <c r="P339" i="2"/>
  <c r="BI337" i="2"/>
  <c r="BH337" i="2"/>
  <c r="BG337" i="2"/>
  <c r="BF337" i="2"/>
  <c r="T337" i="2"/>
  <c r="R337" i="2"/>
  <c r="P337" i="2"/>
  <c r="BI334" i="2"/>
  <c r="BH334" i="2"/>
  <c r="BG334" i="2"/>
  <c r="BF334" i="2"/>
  <c r="T334" i="2"/>
  <c r="T333" i="2" s="1"/>
  <c r="R334" i="2"/>
  <c r="R333" i="2" s="1"/>
  <c r="P334" i="2"/>
  <c r="P333" i="2" s="1"/>
  <c r="BI331" i="2"/>
  <c r="BH331" i="2"/>
  <c r="BG331" i="2"/>
  <c r="BF331" i="2"/>
  <c r="T331" i="2"/>
  <c r="R331" i="2"/>
  <c r="P331" i="2"/>
  <c r="BI328" i="2"/>
  <c r="BH328" i="2"/>
  <c r="BG328" i="2"/>
  <c r="BF328" i="2"/>
  <c r="T328" i="2"/>
  <c r="R328" i="2"/>
  <c r="P328" i="2"/>
  <c r="BI326" i="2"/>
  <c r="BH326" i="2"/>
  <c r="BG326" i="2"/>
  <c r="BF326" i="2"/>
  <c r="T326" i="2"/>
  <c r="R326" i="2"/>
  <c r="P326" i="2"/>
  <c r="BI325" i="2"/>
  <c r="BH325" i="2"/>
  <c r="BG325" i="2"/>
  <c r="BF325" i="2"/>
  <c r="T325" i="2"/>
  <c r="R325" i="2"/>
  <c r="P325" i="2"/>
  <c r="BI324" i="2"/>
  <c r="BH324" i="2"/>
  <c r="BG324" i="2"/>
  <c r="BF324" i="2"/>
  <c r="T324" i="2"/>
  <c r="R324" i="2"/>
  <c r="P324" i="2"/>
  <c r="BI323" i="2"/>
  <c r="BH323" i="2"/>
  <c r="BG323" i="2"/>
  <c r="BF323" i="2"/>
  <c r="T323" i="2"/>
  <c r="R323" i="2"/>
  <c r="P323" i="2"/>
  <c r="BI322" i="2"/>
  <c r="BH322" i="2"/>
  <c r="BG322" i="2"/>
  <c r="BF322" i="2"/>
  <c r="T322" i="2"/>
  <c r="R322" i="2"/>
  <c r="P322" i="2"/>
  <c r="BI321" i="2"/>
  <c r="BH321" i="2"/>
  <c r="BG321" i="2"/>
  <c r="BF321" i="2"/>
  <c r="T321" i="2"/>
  <c r="R321" i="2"/>
  <c r="P321" i="2"/>
  <c r="BI320" i="2"/>
  <c r="BH320" i="2"/>
  <c r="BG320" i="2"/>
  <c r="BF320" i="2"/>
  <c r="T320" i="2"/>
  <c r="R320" i="2"/>
  <c r="P320" i="2"/>
  <c r="BI319" i="2"/>
  <c r="BH319" i="2"/>
  <c r="BG319" i="2"/>
  <c r="BF319" i="2"/>
  <c r="T319" i="2"/>
  <c r="R319" i="2"/>
  <c r="P319" i="2"/>
  <c r="BI318" i="2"/>
  <c r="BH318" i="2"/>
  <c r="BG318" i="2"/>
  <c r="BF318" i="2"/>
  <c r="T318" i="2"/>
  <c r="R318" i="2"/>
  <c r="P318" i="2"/>
  <c r="BI317" i="2"/>
  <c r="BH317" i="2"/>
  <c r="BG317" i="2"/>
  <c r="BF317" i="2"/>
  <c r="T317" i="2"/>
  <c r="R317" i="2"/>
  <c r="P317" i="2"/>
  <c r="BI316" i="2"/>
  <c r="BH316" i="2"/>
  <c r="BG316" i="2"/>
  <c r="BF316" i="2"/>
  <c r="T316" i="2"/>
  <c r="R316" i="2"/>
  <c r="P316" i="2"/>
  <c r="BI315" i="2"/>
  <c r="BH315" i="2"/>
  <c r="BG315" i="2"/>
  <c r="BF315" i="2"/>
  <c r="T315" i="2"/>
  <c r="R315" i="2"/>
  <c r="P315" i="2"/>
  <c r="BI314" i="2"/>
  <c r="BH314" i="2"/>
  <c r="BG314" i="2"/>
  <c r="BF314" i="2"/>
  <c r="T314" i="2"/>
  <c r="R314" i="2"/>
  <c r="P314" i="2"/>
  <c r="BI313" i="2"/>
  <c r="BH313" i="2"/>
  <c r="BG313" i="2"/>
  <c r="BF313" i="2"/>
  <c r="T313" i="2"/>
  <c r="R313" i="2"/>
  <c r="P313" i="2"/>
  <c r="BI312" i="2"/>
  <c r="BH312" i="2"/>
  <c r="BG312" i="2"/>
  <c r="BF312" i="2"/>
  <c r="T312" i="2"/>
  <c r="R312" i="2"/>
  <c r="P312" i="2"/>
  <c r="BI310" i="2"/>
  <c r="BH310" i="2"/>
  <c r="BG310" i="2"/>
  <c r="BF310" i="2"/>
  <c r="T310" i="2"/>
  <c r="R310" i="2"/>
  <c r="P310" i="2"/>
  <c r="BI309" i="2"/>
  <c r="BH309" i="2"/>
  <c r="BG309" i="2"/>
  <c r="BF309" i="2"/>
  <c r="T309" i="2"/>
  <c r="R309" i="2"/>
  <c r="P309" i="2"/>
  <c r="BI308" i="2"/>
  <c r="BH308" i="2"/>
  <c r="BG308" i="2"/>
  <c r="BF308" i="2"/>
  <c r="T308" i="2"/>
  <c r="R308" i="2"/>
  <c r="P308" i="2"/>
  <c r="BI307" i="2"/>
  <c r="BH307" i="2"/>
  <c r="BG307" i="2"/>
  <c r="BF307" i="2"/>
  <c r="T307" i="2"/>
  <c r="R307" i="2"/>
  <c r="P307" i="2"/>
  <c r="BI306" i="2"/>
  <c r="BH306" i="2"/>
  <c r="BG306" i="2"/>
  <c r="BF306" i="2"/>
  <c r="T306" i="2"/>
  <c r="R306" i="2"/>
  <c r="P306" i="2"/>
  <c r="BI305" i="2"/>
  <c r="BH305" i="2"/>
  <c r="BG305" i="2"/>
  <c r="BF305" i="2"/>
  <c r="T305" i="2"/>
  <c r="R305" i="2"/>
  <c r="P305" i="2"/>
  <c r="BI304" i="2"/>
  <c r="BH304" i="2"/>
  <c r="BG304" i="2"/>
  <c r="BF304" i="2"/>
  <c r="T304" i="2"/>
  <c r="R304" i="2"/>
  <c r="P304" i="2"/>
  <c r="BI303" i="2"/>
  <c r="BH303" i="2"/>
  <c r="BG303" i="2"/>
  <c r="BF303" i="2"/>
  <c r="T303" i="2"/>
  <c r="R303" i="2"/>
  <c r="P303" i="2"/>
  <c r="BI302" i="2"/>
  <c r="BH302" i="2"/>
  <c r="BG302" i="2"/>
  <c r="BF302" i="2"/>
  <c r="T302" i="2"/>
  <c r="R302" i="2"/>
  <c r="P302" i="2"/>
  <c r="BI301" i="2"/>
  <c r="BH301" i="2"/>
  <c r="BG301" i="2"/>
  <c r="BF301" i="2"/>
  <c r="T301" i="2"/>
  <c r="R301" i="2"/>
  <c r="P301" i="2"/>
  <c r="BI300" i="2"/>
  <c r="BH300" i="2"/>
  <c r="BG300" i="2"/>
  <c r="BF300" i="2"/>
  <c r="T300" i="2"/>
  <c r="R300" i="2"/>
  <c r="P300" i="2"/>
  <c r="BI299" i="2"/>
  <c r="BH299" i="2"/>
  <c r="BG299" i="2"/>
  <c r="BF299" i="2"/>
  <c r="T299" i="2"/>
  <c r="R299" i="2"/>
  <c r="P299" i="2"/>
  <c r="BI298" i="2"/>
  <c r="BH298" i="2"/>
  <c r="BG298" i="2"/>
  <c r="BF298" i="2"/>
  <c r="T298" i="2"/>
  <c r="R298" i="2"/>
  <c r="P298" i="2"/>
  <c r="BI297" i="2"/>
  <c r="BH297" i="2"/>
  <c r="BG297" i="2"/>
  <c r="BF297" i="2"/>
  <c r="T297" i="2"/>
  <c r="R297" i="2"/>
  <c r="P297" i="2"/>
  <c r="BI296" i="2"/>
  <c r="BH296" i="2"/>
  <c r="BG296" i="2"/>
  <c r="BF296" i="2"/>
  <c r="T296" i="2"/>
  <c r="R296" i="2"/>
  <c r="P296" i="2"/>
  <c r="BI295" i="2"/>
  <c r="BH295" i="2"/>
  <c r="BG295" i="2"/>
  <c r="BF295" i="2"/>
  <c r="T295" i="2"/>
  <c r="R295" i="2"/>
  <c r="P295" i="2"/>
  <c r="BI294" i="2"/>
  <c r="BH294" i="2"/>
  <c r="BG294" i="2"/>
  <c r="BF294" i="2"/>
  <c r="T294" i="2"/>
  <c r="R294" i="2"/>
  <c r="P294" i="2"/>
  <c r="BI293" i="2"/>
  <c r="BH293" i="2"/>
  <c r="BG293" i="2"/>
  <c r="BF293" i="2"/>
  <c r="T293" i="2"/>
  <c r="R293" i="2"/>
  <c r="P293" i="2"/>
  <c r="BI292" i="2"/>
  <c r="BH292" i="2"/>
  <c r="BG292" i="2"/>
  <c r="BF292" i="2"/>
  <c r="T292" i="2"/>
  <c r="R292" i="2"/>
  <c r="P292" i="2"/>
  <c r="BI291" i="2"/>
  <c r="BH291" i="2"/>
  <c r="BG291" i="2"/>
  <c r="BF291" i="2"/>
  <c r="T291" i="2"/>
  <c r="R291" i="2"/>
  <c r="P291" i="2"/>
  <c r="BI290" i="2"/>
  <c r="BH290" i="2"/>
  <c r="BG290" i="2"/>
  <c r="BF290" i="2"/>
  <c r="T290" i="2"/>
  <c r="R290" i="2"/>
  <c r="P290" i="2"/>
  <c r="BI289" i="2"/>
  <c r="BH289" i="2"/>
  <c r="BG289" i="2"/>
  <c r="BF289" i="2"/>
  <c r="T289" i="2"/>
  <c r="R289" i="2"/>
  <c r="P289" i="2"/>
  <c r="BI288" i="2"/>
  <c r="BH288" i="2"/>
  <c r="BG288" i="2"/>
  <c r="BF288" i="2"/>
  <c r="T288" i="2"/>
  <c r="R288" i="2"/>
  <c r="P288" i="2"/>
  <c r="BI287" i="2"/>
  <c r="BH287" i="2"/>
  <c r="BG287" i="2"/>
  <c r="BF287" i="2"/>
  <c r="T287" i="2"/>
  <c r="R287" i="2"/>
  <c r="P287" i="2"/>
  <c r="BI286" i="2"/>
  <c r="BH286" i="2"/>
  <c r="BG286" i="2"/>
  <c r="BF286" i="2"/>
  <c r="T286" i="2"/>
  <c r="R286" i="2"/>
  <c r="P286" i="2"/>
  <c r="BI285" i="2"/>
  <c r="BH285" i="2"/>
  <c r="BG285" i="2"/>
  <c r="BF285" i="2"/>
  <c r="T285" i="2"/>
  <c r="R285" i="2"/>
  <c r="P285" i="2"/>
  <c r="BI284" i="2"/>
  <c r="BH284" i="2"/>
  <c r="BG284" i="2"/>
  <c r="BF284" i="2"/>
  <c r="T284" i="2"/>
  <c r="R284" i="2"/>
  <c r="P284" i="2"/>
  <c r="BI283" i="2"/>
  <c r="BH283" i="2"/>
  <c r="BG283" i="2"/>
  <c r="BF283" i="2"/>
  <c r="T283" i="2"/>
  <c r="R283" i="2"/>
  <c r="P283" i="2"/>
  <c r="BI282" i="2"/>
  <c r="BH282" i="2"/>
  <c r="BG282" i="2"/>
  <c r="BF282" i="2"/>
  <c r="T282" i="2"/>
  <c r="R282" i="2"/>
  <c r="P282" i="2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9" i="2"/>
  <c r="BH279" i="2"/>
  <c r="BG279" i="2"/>
  <c r="BF279" i="2"/>
  <c r="T279" i="2"/>
  <c r="R279" i="2"/>
  <c r="P279" i="2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71" i="2"/>
  <c r="BH271" i="2"/>
  <c r="BG271" i="2"/>
  <c r="BF271" i="2"/>
  <c r="T271" i="2"/>
  <c r="R271" i="2"/>
  <c r="P271" i="2"/>
  <c r="BI270" i="2"/>
  <c r="BH270" i="2"/>
  <c r="BG270" i="2"/>
  <c r="BF270" i="2"/>
  <c r="T270" i="2"/>
  <c r="R270" i="2"/>
  <c r="P270" i="2"/>
  <c r="BI268" i="2"/>
  <c r="BH268" i="2"/>
  <c r="BG268" i="2"/>
  <c r="BF268" i="2"/>
  <c r="T268" i="2"/>
  <c r="R268" i="2"/>
  <c r="P268" i="2"/>
  <c r="BI267" i="2"/>
  <c r="BH267" i="2"/>
  <c r="BG267" i="2"/>
  <c r="BF267" i="2"/>
  <c r="T267" i="2"/>
  <c r="R267" i="2"/>
  <c r="P267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R262" i="2"/>
  <c r="P262" i="2"/>
  <c r="BI261" i="2"/>
  <c r="BH261" i="2"/>
  <c r="BG261" i="2"/>
  <c r="BF261" i="2"/>
  <c r="T261" i="2"/>
  <c r="R261" i="2"/>
  <c r="P261" i="2"/>
  <c r="BI257" i="2"/>
  <c r="BH257" i="2"/>
  <c r="BG257" i="2"/>
  <c r="BF257" i="2"/>
  <c r="T257" i="2"/>
  <c r="R257" i="2"/>
  <c r="P257" i="2"/>
  <c r="BI254" i="2"/>
  <c r="BH254" i="2"/>
  <c r="BG254" i="2"/>
  <c r="BF254" i="2"/>
  <c r="T254" i="2"/>
  <c r="R254" i="2"/>
  <c r="P254" i="2"/>
  <c r="BI251" i="2"/>
  <c r="BH251" i="2"/>
  <c r="BG251" i="2"/>
  <c r="BF251" i="2"/>
  <c r="T251" i="2"/>
  <c r="R251" i="2"/>
  <c r="P251" i="2"/>
  <c r="BI248" i="2"/>
  <c r="BH248" i="2"/>
  <c r="BG248" i="2"/>
  <c r="BF248" i="2"/>
  <c r="T248" i="2"/>
  <c r="R248" i="2"/>
  <c r="P248" i="2"/>
  <c r="BI245" i="2"/>
  <c r="BH245" i="2"/>
  <c r="BG245" i="2"/>
  <c r="BF245" i="2"/>
  <c r="T245" i="2"/>
  <c r="R245" i="2"/>
  <c r="P245" i="2"/>
  <c r="BI237" i="2"/>
  <c r="BH237" i="2"/>
  <c r="BG237" i="2"/>
  <c r="BF237" i="2"/>
  <c r="T237" i="2"/>
  <c r="T236" i="2" s="1"/>
  <c r="R237" i="2"/>
  <c r="R236" i="2" s="1"/>
  <c r="P237" i="2"/>
  <c r="P236" i="2" s="1"/>
  <c r="BI234" i="2"/>
  <c r="BH234" i="2"/>
  <c r="BG234" i="2"/>
  <c r="BF234" i="2"/>
  <c r="T234" i="2"/>
  <c r="R234" i="2"/>
  <c r="P234" i="2"/>
  <c r="BI231" i="2"/>
  <c r="BH231" i="2"/>
  <c r="BG231" i="2"/>
  <c r="BF231" i="2"/>
  <c r="T231" i="2"/>
  <c r="R231" i="2"/>
  <c r="P231" i="2"/>
  <c r="BI228" i="2"/>
  <c r="BH228" i="2"/>
  <c r="BG228" i="2"/>
  <c r="BF228" i="2"/>
  <c r="T228" i="2"/>
  <c r="R228" i="2"/>
  <c r="P228" i="2"/>
  <c r="BI216" i="2"/>
  <c r="BH216" i="2"/>
  <c r="BG216" i="2"/>
  <c r="BF216" i="2"/>
  <c r="T216" i="2"/>
  <c r="R216" i="2"/>
  <c r="P216" i="2"/>
  <c r="BI210" i="2"/>
  <c r="BH210" i="2"/>
  <c r="BG210" i="2"/>
  <c r="BF210" i="2"/>
  <c r="T210" i="2"/>
  <c r="R210" i="2"/>
  <c r="P210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1" i="2"/>
  <c r="BH201" i="2"/>
  <c r="BG201" i="2"/>
  <c r="BF201" i="2"/>
  <c r="T201" i="2"/>
  <c r="R201" i="2"/>
  <c r="P201" i="2"/>
  <c r="BI197" i="2"/>
  <c r="BH197" i="2"/>
  <c r="BG197" i="2"/>
  <c r="BF197" i="2"/>
  <c r="T197" i="2"/>
  <c r="R197" i="2"/>
  <c r="P197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R185" i="2"/>
  <c r="P185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69" i="2"/>
  <c r="BH169" i="2"/>
  <c r="BG169" i="2"/>
  <c r="BF169" i="2"/>
  <c r="T169" i="2"/>
  <c r="R169" i="2"/>
  <c r="P169" i="2"/>
  <c r="BI163" i="2"/>
  <c r="BH163" i="2"/>
  <c r="BG163" i="2"/>
  <c r="BF163" i="2"/>
  <c r="T163" i="2"/>
  <c r="R163" i="2"/>
  <c r="P163" i="2"/>
  <c r="BI157" i="2"/>
  <c r="BH157" i="2"/>
  <c r="BG157" i="2"/>
  <c r="BF157" i="2"/>
  <c r="T157" i="2"/>
  <c r="R157" i="2"/>
  <c r="P157" i="2"/>
  <c r="BI154" i="2"/>
  <c r="BH154" i="2"/>
  <c r="BG154" i="2"/>
  <c r="BF154" i="2"/>
  <c r="T154" i="2"/>
  <c r="R154" i="2"/>
  <c r="P154" i="2"/>
  <c r="BI149" i="2"/>
  <c r="BH149" i="2"/>
  <c r="BG149" i="2"/>
  <c r="BF149" i="2"/>
  <c r="T149" i="2"/>
  <c r="R149" i="2"/>
  <c r="P149" i="2"/>
  <c r="BI143" i="2"/>
  <c r="BH143" i="2"/>
  <c r="BG143" i="2"/>
  <c r="BF143" i="2"/>
  <c r="T143" i="2"/>
  <c r="R143" i="2"/>
  <c r="P143" i="2"/>
  <c r="BI137" i="2"/>
  <c r="BH137" i="2"/>
  <c r="BG137" i="2"/>
  <c r="BF137" i="2"/>
  <c r="T137" i="2"/>
  <c r="R137" i="2"/>
  <c r="P137" i="2"/>
  <c r="BI134" i="2"/>
  <c r="BH134" i="2"/>
  <c r="BG134" i="2"/>
  <c r="BF134" i="2"/>
  <c r="T134" i="2"/>
  <c r="R134" i="2"/>
  <c r="P134" i="2"/>
  <c r="F125" i="2"/>
  <c r="E123" i="2"/>
  <c r="F87" i="2"/>
  <c r="E85" i="2"/>
  <c r="J22" i="2"/>
  <c r="E22" i="2"/>
  <c r="J90" i="2" s="1"/>
  <c r="J21" i="2"/>
  <c r="J19" i="2"/>
  <c r="E19" i="2"/>
  <c r="J89" i="2" s="1"/>
  <c r="J18" i="2"/>
  <c r="J16" i="2"/>
  <c r="E16" i="2"/>
  <c r="F128" i="2" s="1"/>
  <c r="J15" i="2"/>
  <c r="J13" i="2"/>
  <c r="E13" i="2"/>
  <c r="F127" i="2" s="1"/>
  <c r="J12" i="2"/>
  <c r="J10" i="2"/>
  <c r="J125" i="2"/>
  <c r="L90" i="1"/>
  <c r="AM90" i="1"/>
  <c r="AM89" i="1"/>
  <c r="L89" i="1"/>
  <c r="AM87" i="1"/>
  <c r="L87" i="1"/>
  <c r="L85" i="1"/>
  <c r="L84" i="1"/>
  <c r="J339" i="2"/>
  <c r="BK280" i="2"/>
  <c r="J173" i="2"/>
  <c r="J331" i="2"/>
  <c r="BK303" i="2"/>
  <c r="J290" i="2"/>
  <c r="BK188" i="2"/>
  <c r="J302" i="2"/>
  <c r="BK288" i="2"/>
  <c r="J309" i="2"/>
  <c r="J267" i="2"/>
  <c r="J191" i="2"/>
  <c r="BK345" i="2"/>
  <c r="J304" i="2"/>
  <c r="BK251" i="2"/>
  <c r="BK322" i="2"/>
  <c r="J312" i="2"/>
  <c r="J264" i="2"/>
  <c r="J354" i="2"/>
  <c r="BK308" i="2"/>
  <c r="J274" i="2"/>
  <c r="BK228" i="2"/>
  <c r="J364" i="2"/>
  <c r="J307" i="2"/>
  <c r="BK286" i="2"/>
  <c r="BK342" i="2"/>
  <c r="BK316" i="2"/>
  <c r="BK278" i="2"/>
  <c r="BK201" i="2"/>
  <c r="BK169" i="2"/>
  <c r="J362" i="2"/>
  <c r="J308" i="2"/>
  <c r="J292" i="2"/>
  <c r="J205" i="2"/>
  <c r="J298" i="2"/>
  <c r="BK287" i="2"/>
  <c r="J210" i="2"/>
  <c r="J349" i="2"/>
  <c r="BK320" i="2"/>
  <c r="BK231" i="2"/>
  <c r="BK315" i="2"/>
  <c r="J254" i="2"/>
  <c r="BK173" i="2"/>
  <c r="BK337" i="2"/>
  <c r="BK306" i="2"/>
  <c r="BK261" i="2"/>
  <c r="BK157" i="2"/>
  <c r="J310" i="2"/>
  <c r="J261" i="2"/>
  <c r="J137" i="2"/>
  <c r="BK321" i="2"/>
  <c r="J288" i="2"/>
  <c r="BK181" i="2"/>
  <c r="BK349" i="2"/>
  <c r="J315" i="2"/>
  <c r="BK264" i="2"/>
  <c r="J189" i="2"/>
  <c r="BK364" i="2"/>
  <c r="BK326" i="2"/>
  <c r="J297" i="2"/>
  <c r="J278" i="2"/>
  <c r="J157" i="2"/>
  <c r="BK296" i="2"/>
  <c r="BK134" i="2"/>
  <c r="J340" i="2"/>
  <c r="J286" i="2"/>
  <c r="J248" i="2"/>
  <c r="AS94" i="1"/>
  <c r="J285" i="2"/>
  <c r="J201" i="2"/>
  <c r="BK348" i="2"/>
  <c r="J319" i="2"/>
  <c r="J289" i="2"/>
  <c r="BK189" i="2"/>
  <c r="BK341" i="2"/>
  <c r="BK298" i="2"/>
  <c r="BK234" i="2"/>
  <c r="J361" i="2"/>
  <c r="BK334" i="2"/>
  <c r="J295" i="2"/>
  <c r="BK237" i="2"/>
  <c r="BK175" i="2"/>
  <c r="BK346" i="2"/>
  <c r="BK301" i="2"/>
  <c r="J265" i="2"/>
  <c r="BK206" i="2"/>
  <c r="J344" i="2"/>
  <c r="BK318" i="2"/>
  <c r="J299" i="2"/>
  <c r="BK265" i="2"/>
  <c r="J317" i="2"/>
  <c r="J300" i="2"/>
  <c r="BK274" i="2"/>
  <c r="BK361" i="2"/>
  <c r="BK299" i="2"/>
  <c r="J281" i="2"/>
  <c r="J185" i="2"/>
  <c r="BK350" i="2"/>
  <c r="J283" i="2"/>
  <c r="J175" i="2"/>
  <c r="J345" i="2"/>
  <c r="J320" i="2"/>
  <c r="BK292" i="2"/>
  <c r="J262" i="2"/>
  <c r="J179" i="2"/>
  <c r="J348" i="2"/>
  <c r="J303" i="2"/>
  <c r="J270" i="2"/>
  <c r="J197" i="2"/>
  <c r="J346" i="2"/>
  <c r="BK304" i="2"/>
  <c r="BK271" i="2"/>
  <c r="J231" i="2"/>
  <c r="BK357" i="2"/>
  <c r="BK307" i="2"/>
  <c r="J268" i="2"/>
  <c r="BK210" i="2"/>
  <c r="J163" i="2"/>
  <c r="J342" i="2"/>
  <c r="J313" i="2"/>
  <c r="BK294" i="2"/>
  <c r="BK262" i="2"/>
  <c r="BK314" i="2"/>
  <c r="BK297" i="2"/>
  <c r="BK273" i="2"/>
  <c r="J169" i="2"/>
  <c r="J343" i="2"/>
  <c r="J326" i="2"/>
  <c r="J280" i="2"/>
  <c r="BK343" i="2"/>
  <c r="BK270" i="2"/>
  <c r="BK358" i="2"/>
  <c r="BK325" i="2"/>
  <c r="BK310" i="2"/>
  <c r="J279" i="2"/>
  <c r="J314" i="2"/>
  <c r="BK281" i="2"/>
  <c r="J251" i="2"/>
  <c r="BK366" i="2"/>
  <c r="BK340" i="2"/>
  <c r="BK302" i="2"/>
  <c r="BK149" i="2"/>
  <c r="BK362" i="2"/>
  <c r="BK319" i="2"/>
  <c r="BK289" i="2"/>
  <c r="J245" i="2"/>
  <c r="BK185" i="2"/>
  <c r="J334" i="2"/>
  <c r="BK295" i="2"/>
  <c r="BK283" i="2"/>
  <c r="BK216" i="2"/>
  <c r="BK309" i="2"/>
  <c r="J291" i="2"/>
  <c r="J271" i="2"/>
  <c r="BK137" i="2"/>
  <c r="J341" i="2"/>
  <c r="J293" i="2"/>
  <c r="BK254" i="2"/>
  <c r="BK154" i="2"/>
  <c r="J337" i="2"/>
  <c r="J276" i="2"/>
  <c r="BK205" i="2"/>
  <c r="BK354" i="2"/>
  <c r="J321" i="2"/>
  <c r="BK300" i="2"/>
  <c r="J358" i="2"/>
  <c r="J323" i="2"/>
  <c r="BK267" i="2"/>
  <c r="J366" i="2"/>
  <c r="BK344" i="2"/>
  <c r="J306" i="2"/>
  <c r="BK276" i="2"/>
  <c r="BK163" i="2"/>
  <c r="J324" i="2"/>
  <c r="J294" i="2"/>
  <c r="BK197" i="2"/>
  <c r="J143" i="2"/>
  <c r="BK317" i="2"/>
  <c r="J284" i="2"/>
  <c r="J228" i="2"/>
  <c r="BK305" i="2"/>
  <c r="BK285" i="2"/>
  <c r="J181" i="2"/>
  <c r="BK339" i="2"/>
  <c r="BK284" i="2"/>
  <c r="J149" i="2"/>
  <c r="J305" i="2"/>
  <c r="J237" i="2"/>
  <c r="BK323" i="2"/>
  <c r="J316" i="2"/>
  <c r="BK268" i="2"/>
  <c r="BK331" i="2"/>
  <c r="BK293" i="2"/>
  <c r="BK257" i="2"/>
  <c r="BK368" i="2"/>
  <c r="J350" i="2"/>
  <c r="J301" i="2"/>
  <c r="BK245" i="2"/>
  <c r="AK27" i="1"/>
  <c r="J322" i="2"/>
  <c r="J296" i="2"/>
  <c r="BK248" i="2"/>
  <c r="BK191" i="2"/>
  <c r="J134" i="2"/>
  <c r="J328" i="2"/>
  <c r="BK291" i="2"/>
  <c r="J257" i="2"/>
  <c r="BK313" i="2"/>
  <c r="BK290" i="2"/>
  <c r="J188" i="2"/>
  <c r="J357" i="2"/>
  <c r="J325" i="2"/>
  <c r="BK279" i="2"/>
  <c r="J216" i="2"/>
  <c r="J352" i="2"/>
  <c r="J273" i="2"/>
  <c r="J154" i="2"/>
  <c r="BK324" i="2"/>
  <c r="J318" i="2"/>
  <c r="J287" i="2"/>
  <c r="J206" i="2"/>
  <c r="BK143" i="2"/>
  <c r="BK328" i="2"/>
  <c r="BK282" i="2"/>
  <c r="J368" i="2"/>
  <c r="BK352" i="2"/>
  <c r="BK312" i="2"/>
  <c r="J282" i="2"/>
  <c r="BK179" i="2"/>
  <c r="R184" i="2" l="1"/>
  <c r="P233" i="2"/>
  <c r="T184" i="2"/>
  <c r="R233" i="2"/>
  <c r="P244" i="2"/>
  <c r="P133" i="2"/>
  <c r="P260" i="2"/>
  <c r="T327" i="2"/>
  <c r="P347" i="2"/>
  <c r="T133" i="2"/>
  <c r="BK233" i="2"/>
  <c r="J233" i="2" s="1"/>
  <c r="J98" i="2" s="1"/>
  <c r="T233" i="2"/>
  <c r="R244" i="2"/>
  <c r="R327" i="2"/>
  <c r="T336" i="2"/>
  <c r="P353" i="2"/>
  <c r="R133" i="2"/>
  <c r="T260" i="2"/>
  <c r="P336" i="2"/>
  <c r="T347" i="2"/>
  <c r="BK353" i="2"/>
  <c r="J353" i="2" s="1"/>
  <c r="J108" i="2" s="1"/>
  <c r="R360" i="2"/>
  <c r="R359" i="2" s="1"/>
  <c r="P184" i="2"/>
  <c r="BK244" i="2"/>
  <c r="J244" i="2" s="1"/>
  <c r="J100" i="2" s="1"/>
  <c r="T244" i="2"/>
  <c r="P327" i="2"/>
  <c r="R336" i="2"/>
  <c r="R353" i="2"/>
  <c r="BK360" i="2"/>
  <c r="BK184" i="2"/>
  <c r="J184" i="2" s="1"/>
  <c r="J97" i="2" s="1"/>
  <c r="R260" i="2"/>
  <c r="BK336" i="2"/>
  <c r="R347" i="2"/>
  <c r="P360" i="2"/>
  <c r="P359" i="2" s="1"/>
  <c r="BK133" i="2"/>
  <c r="J133" i="2" s="1"/>
  <c r="J96" i="2" s="1"/>
  <c r="BK260" i="2"/>
  <c r="J260" i="2" s="1"/>
  <c r="J101" i="2" s="1"/>
  <c r="BK327" i="2"/>
  <c r="J327" i="2" s="1"/>
  <c r="J102" i="2" s="1"/>
  <c r="BK347" i="2"/>
  <c r="J347" i="2" s="1"/>
  <c r="J106" i="2" s="1"/>
  <c r="T353" i="2"/>
  <c r="T360" i="2"/>
  <c r="T359" i="2" s="1"/>
  <c r="BK333" i="2"/>
  <c r="J333" i="2"/>
  <c r="J103" i="2" s="1"/>
  <c r="BK365" i="2"/>
  <c r="J365" i="2" s="1"/>
  <c r="J112" i="2" s="1"/>
  <c r="BK367" i="2"/>
  <c r="J367" i="2" s="1"/>
  <c r="J113" i="2" s="1"/>
  <c r="BK236" i="2"/>
  <c r="J236" i="2" s="1"/>
  <c r="J99" i="2" s="1"/>
  <c r="BK363" i="2"/>
  <c r="J363" i="2" s="1"/>
  <c r="J111" i="2" s="1"/>
  <c r="BK351" i="2"/>
  <c r="J351" i="2" s="1"/>
  <c r="J107" i="2" s="1"/>
  <c r="F90" i="2"/>
  <c r="J127" i="2"/>
  <c r="BE216" i="2"/>
  <c r="BE248" i="2"/>
  <c r="BE265" i="2"/>
  <c r="BE281" i="2"/>
  <c r="BE289" i="2"/>
  <c r="BE299" i="2"/>
  <c r="BE308" i="2"/>
  <c r="BE319" i="2"/>
  <c r="BE320" i="2"/>
  <c r="BE328" i="2"/>
  <c r="BE341" i="2"/>
  <c r="BE342" i="2"/>
  <c r="BE343" i="2"/>
  <c r="BE349" i="2"/>
  <c r="BE354" i="2"/>
  <c r="BE357" i="2"/>
  <c r="BE358" i="2"/>
  <c r="BE362" i="2"/>
  <c r="BE364" i="2"/>
  <c r="BE366" i="2"/>
  <c r="BE368" i="2"/>
  <c r="BE157" i="2"/>
  <c r="BE169" i="2"/>
  <c r="BE179" i="2"/>
  <c r="BE185" i="2"/>
  <c r="BE188" i="2"/>
  <c r="BE189" i="2"/>
  <c r="BE245" i="2"/>
  <c r="BE271" i="2"/>
  <c r="BE294" i="2"/>
  <c r="BE297" i="2"/>
  <c r="BE305" i="2"/>
  <c r="BE312" i="2"/>
  <c r="BE316" i="2"/>
  <c r="BE318" i="2"/>
  <c r="BE321" i="2"/>
  <c r="BE322" i="2"/>
  <c r="BE325" i="2"/>
  <c r="BE326" i="2"/>
  <c r="BE340" i="2"/>
  <c r="F89" i="2"/>
  <c r="BE175" i="2"/>
  <c r="BE191" i="2"/>
  <c r="BE197" i="2"/>
  <c r="BE228" i="2"/>
  <c r="BE273" i="2"/>
  <c r="BE283" i="2"/>
  <c r="BE284" i="2"/>
  <c r="BE304" i="2"/>
  <c r="BE309" i="2"/>
  <c r="BE314" i="2"/>
  <c r="BE317" i="2"/>
  <c r="BE346" i="2"/>
  <c r="BE350" i="2"/>
  <c r="BE361" i="2"/>
  <c r="J87" i="2"/>
  <c r="BE137" i="2"/>
  <c r="BE149" i="2"/>
  <c r="BE280" i="2"/>
  <c r="BE288" i="2"/>
  <c r="BE290" i="2"/>
  <c r="BE296" i="2"/>
  <c r="BE298" i="2"/>
  <c r="BE300" i="2"/>
  <c r="BE301" i="2"/>
  <c r="BE313" i="2"/>
  <c r="BE331" i="2"/>
  <c r="BE339" i="2"/>
  <c r="BE344" i="2"/>
  <c r="J128" i="2"/>
  <c r="BE173" i="2"/>
  <c r="BE206" i="2"/>
  <c r="BE261" i="2"/>
  <c r="BE264" i="2"/>
  <c r="BE268" i="2"/>
  <c r="BE274" i="2"/>
  <c r="BE276" i="2"/>
  <c r="BE282" i="2"/>
  <c r="BE292" i="2"/>
  <c r="BE302" i="2"/>
  <c r="BE310" i="2"/>
  <c r="BE324" i="2"/>
  <c r="BE352" i="2"/>
  <c r="BE163" i="2"/>
  <c r="BE205" i="2"/>
  <c r="BE231" i="2"/>
  <c r="BE237" i="2"/>
  <c r="BE251" i="2"/>
  <c r="BE257" i="2"/>
  <c r="BE262" i="2"/>
  <c r="BE267" i="2"/>
  <c r="BE278" i="2"/>
  <c r="BE279" i="2"/>
  <c r="BE293" i="2"/>
  <c r="BE295" i="2"/>
  <c r="BE134" i="2"/>
  <c r="BE143" i="2"/>
  <c r="BE154" i="2"/>
  <c r="BE181" i="2"/>
  <c r="BE201" i="2"/>
  <c r="BE210" i="2"/>
  <c r="BE270" i="2"/>
  <c r="BE285" i="2"/>
  <c r="BE287" i="2"/>
  <c r="BE306" i="2"/>
  <c r="BE307" i="2"/>
  <c r="BE315" i="2"/>
  <c r="BE234" i="2"/>
  <c r="BE254" i="2"/>
  <c r="BE286" i="2"/>
  <c r="BE291" i="2"/>
  <c r="BE303" i="2"/>
  <c r="BE323" i="2"/>
  <c r="BE334" i="2"/>
  <c r="BE337" i="2"/>
  <c r="BE345" i="2"/>
  <c r="BE348" i="2"/>
  <c r="J32" i="2"/>
  <c r="AW95" i="1" s="1"/>
  <c r="F32" i="2"/>
  <c r="BA95" i="1" s="1"/>
  <c r="BA94" i="1" s="1"/>
  <c r="W33" i="1" s="1"/>
  <c r="F34" i="2"/>
  <c r="BC95" i="1" s="1"/>
  <c r="BC94" i="1" s="1"/>
  <c r="AY94" i="1" s="1"/>
  <c r="F33" i="2"/>
  <c r="BB95" i="1" s="1"/>
  <c r="BB94" i="1" s="1"/>
  <c r="W34" i="1" s="1"/>
  <c r="F35" i="2"/>
  <c r="BD95" i="1" s="1"/>
  <c r="BD94" i="1" s="1"/>
  <c r="W36" i="1" s="1"/>
  <c r="P335" i="2" l="1"/>
  <c r="R132" i="2"/>
  <c r="P132" i="2"/>
  <c r="BK335" i="2"/>
  <c r="J335" i="2" s="1"/>
  <c r="J104" i="2" s="1"/>
  <c r="BK359" i="2"/>
  <c r="J359" i="2" s="1"/>
  <c r="J109" i="2" s="1"/>
  <c r="T335" i="2"/>
  <c r="R335" i="2"/>
  <c r="T132" i="2"/>
  <c r="BK132" i="2"/>
  <c r="J132" i="2" s="1"/>
  <c r="J95" i="2" s="1"/>
  <c r="J360" i="2"/>
  <c r="J110" i="2" s="1"/>
  <c r="J336" i="2"/>
  <c r="J105" i="2" s="1"/>
  <c r="AW94" i="1"/>
  <c r="AK33" i="1" s="1"/>
  <c r="J31" i="2"/>
  <c r="AV95" i="1" s="1"/>
  <c r="AT95" i="1" s="1"/>
  <c r="F31" i="2"/>
  <c r="AZ95" i="1" s="1"/>
  <c r="AZ94" i="1" s="1"/>
  <c r="AV94" i="1" s="1"/>
  <c r="AK32" i="1" s="1"/>
  <c r="AX94" i="1"/>
  <c r="W35" i="1"/>
  <c r="P131" i="2" l="1"/>
  <c r="AU95" i="1" s="1"/>
  <c r="AU94" i="1" s="1"/>
  <c r="T131" i="2"/>
  <c r="R131" i="2"/>
  <c r="BK131" i="2"/>
  <c r="J131" i="2" s="1"/>
  <c r="J28" i="2" s="1"/>
  <c r="AG95" i="1" s="1"/>
  <c r="AG94" i="1" s="1"/>
  <c r="W32" i="1"/>
  <c r="AT94" i="1"/>
  <c r="AN94" i="1" l="1"/>
  <c r="AN99" i="1" s="1"/>
  <c r="AG99" i="1"/>
  <c r="J37" i="2"/>
  <c r="J94" i="2"/>
  <c r="AN95" i="1"/>
  <c r="AK26" i="1"/>
  <c r="AK29" i="1" s="1"/>
  <c r="AK38" i="1" s="1"/>
</calcChain>
</file>

<file path=xl/sharedStrings.xml><?xml version="1.0" encoding="utf-8"?>
<sst xmlns="http://schemas.openxmlformats.org/spreadsheetml/2006/main" count="2818" uniqueCount="588">
  <si>
    <t>Export Komplet</t>
  </si>
  <si>
    <t/>
  </si>
  <si>
    <t>2.0</t>
  </si>
  <si>
    <t>False</t>
  </si>
  <si>
    <t>{9da095f4-77b5-42a2-99aa-6e29e506d0eb}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</si>
  <si>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</si>
  <si>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</si>
  <si>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</si>
  <si>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</si>
  <si>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</si>
  <si>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</si>
  <si>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</si>
  <si>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</si>
  <si>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0202024</t>
  </si>
  <si>
    <t>Stavba:</t>
  </si>
  <si>
    <t>Fotbalové kabiny TJ Slavoj Úštěk</t>
  </si>
  <si>
    <t>KSO:</t>
  </si>
  <si>
    <t>CC-CZ:</t>
  </si>
  <si>
    <t>Místo:</t>
  </si>
  <si>
    <t>Úštěk</t>
  </si>
  <si>
    <t>Datum:</t>
  </si>
  <si>
    <t>31. 8. 2024</t>
  </si>
  <si>
    <t>Zadavatel: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</si>
  <si>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</si>
  <si>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</si>
  <si>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</si>
  <si>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</si>
  <si>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</si>
  <si>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</si>
  <si>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</si>
  <si>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</si>
  <si>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</si>
  <si>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</si>
  <si>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</si>
  <si>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</si>
  <si>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</si>
  <si>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</si>
  <si>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</si>
  <si>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</si>
  <si>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</si>
  <si>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</si>
  <si>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</si>
  <si>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</si>
  <si>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</si>
  <si>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</si>
  <si>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</si>
  <si>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</si>
  <si>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</si>
  <si>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</si>
  <si>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</si>
  <si>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</si>
  <si>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</si>
  <si>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</si>
  <si>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</si>
  <si>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</si>
  <si>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</si>
  <si>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</si>
  <si>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</si>
  <si>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</si>
  <si>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</si>
  <si>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</si>
  <si>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</si>
  <si>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</si>
  <si>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</si>
  <si>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</si>
  <si>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</si>
  <si>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</si>
  <si>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</si>
  <si>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</si>
  <si>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</si>
  <si>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</si>
  <si>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</si>
  <si>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</si>
  <si>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</si>
  <si>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</si>
  <si>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</si>
  <si>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</si>
  <si>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</si>
  <si>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</si>
  <si>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</si>
  <si>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2) Ostatní náklady ze souhrnného listu</t>
  </si>
  <si>
    <t>Procent. zadání_x000D_
[% nákladů rozpočtu]</t>
  </si>
  <si>
    <t>Zařazení nákladů</t>
  </si>
  <si>
    <t>Celkové náklady za stavbu 1) + 2)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</si>
  <si>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</si>
  <si>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</si>
  <si>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</si>
  <si>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</si>
  <si>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</si>
  <si>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</si>
  <si>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</si>
  <si>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</si>
  <si>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</si>
  <si>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</si>
  <si>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</si>
  <si>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</si>
  <si>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</si>
  <si>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</si>
  <si>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</si>
  <si>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</si>
  <si>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</si>
  <si>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</si>
  <si>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</si>
  <si>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741 - Elektroinstalace - silnoproud</t>
  </si>
  <si>
    <t xml:space="preserve">    767 - Konstrukce zámečnické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</si>
  <si>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</si>
  <si>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</si>
  <si>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</si>
  <si>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</si>
  <si>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</si>
  <si>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</si>
  <si>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</si>
  <si>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</si>
  <si>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</si>
  <si>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</si>
  <si>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</si>
  <si>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</si>
  <si>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</si>
  <si>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</si>
  <si>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</si>
  <si>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</si>
  <si>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</si>
  <si>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</si>
  <si>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</si>
  <si>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</si>
  <si>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</si>
  <si>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</si>
  <si>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</si>
  <si>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121151123</t>
  </si>
  <si>
    <t>Sejmutí ornice plochy přes 500 m2 tl vrstvy do 200 mm strojně</t>
  </si>
  <si>
    <t>m2</t>
  </si>
  <si>
    <t>4</t>
  </si>
  <si>
    <t>-1129401822</t>
  </si>
  <si>
    <t>VV</t>
  </si>
  <si>
    <t>cca</t>
  </si>
  <si>
    <t>37*21</t>
  </si>
  <si>
    <t>122251102</t>
  </si>
  <si>
    <t>Odkopávky a prokopávky nezapažené v hornině třídy těžitelnosti I skupiny 3 objem do 50 m3 strojně</t>
  </si>
  <si>
    <t>m3</t>
  </si>
  <si>
    <t>760610394</t>
  </si>
  <si>
    <t>cca kabiny (15%)</t>
  </si>
  <si>
    <t>18*15*0,1*0,15</t>
  </si>
  <si>
    <t>cca parkoviště</t>
  </si>
  <si>
    <t>17*18*0,15</t>
  </si>
  <si>
    <t>Součet</t>
  </si>
  <si>
    <t>3</t>
  </si>
  <si>
    <t>132251102</t>
  </si>
  <si>
    <t>Hloubení rýh nezapažených š do 800 mm v hornině třídy těžitelnosti I skupiny 3 objem do 50 m3 strojně</t>
  </si>
  <si>
    <t>750446763</t>
  </si>
  <si>
    <t>kabiny</t>
  </si>
  <si>
    <t>(2*14,875+6*13,34)*0,6*0,55*1,1</t>
  </si>
  <si>
    <t>přístup + rampa</t>
  </si>
  <si>
    <t>(17,905+3,8+6,405)*0,5*0,55*1,1</t>
  </si>
  <si>
    <t>132251103</t>
  </si>
  <si>
    <t>Hloubení rýh nezapažených š do 800 mm v hornině třídy těžitelnosti I skupiny 3 objem do 100 m3 strojně</t>
  </si>
  <si>
    <t>-909671085</t>
  </si>
  <si>
    <t>ZTI odměřeno z PD</t>
  </si>
  <si>
    <t>(39+17+14)*0,6*1,2*1,1</t>
  </si>
  <si>
    <t>(14+12+31+19)*0,5*1,4*1,1</t>
  </si>
  <si>
    <t>5</t>
  </si>
  <si>
    <t>133251101</t>
  </si>
  <si>
    <t>Hloubení šachet nezapažených v hornině třídy těžitelnosti I skupiny 3 objem do 20 m3</t>
  </si>
  <si>
    <t>-1783559009</t>
  </si>
  <si>
    <t>pro ZTI</t>
  </si>
  <si>
    <t>0,9*1,2*1,8*1,5</t>
  </si>
  <si>
    <t>162251102</t>
  </si>
  <si>
    <t>Vodorovné přemístění do 50 m výkopku/sypaniny z horniny třídy těžitelnosti I, skupiny 1 až 3</t>
  </si>
  <si>
    <t>922335069</t>
  </si>
  <si>
    <t>pro zpětné použití (2x) zásypy</t>
  </si>
  <si>
    <t>(63,4+150,352)*2</t>
  </si>
  <si>
    <t>ornice zpětně (odhad 30%)</t>
  </si>
  <si>
    <t>777*0,3*0,15*2</t>
  </si>
  <si>
    <t>8</t>
  </si>
  <si>
    <t>9</t>
  </si>
  <si>
    <t>167101103</t>
  </si>
  <si>
    <t>Skládání nebo překládání výkopku z horniny tř. 1 až 4</t>
  </si>
  <si>
    <t>-1535018929</t>
  </si>
  <si>
    <t>odvoz</t>
  </si>
  <si>
    <t>777*0,2+49,95+48,357+113,96+2,916+53,352</t>
  </si>
  <si>
    <t>zpětně</t>
  </si>
  <si>
    <t>777*0,3*0,15+63,4+150,352</t>
  </si>
  <si>
    <t>174151103</t>
  </si>
  <si>
    <t>Zásyp zářezů pro podzemní vedení sypaninou se zhutněním</t>
  </si>
  <si>
    <t>1767270114</t>
  </si>
  <si>
    <t>(39+17+14)*0,6*0,65</t>
  </si>
  <si>
    <t>(14+12+31+19)*0,5*0,95</t>
  </si>
  <si>
    <t>174251109</t>
  </si>
  <si>
    <t>Příplatek k ceně za prohození sypaniny strojně</t>
  </si>
  <si>
    <t>-375333785</t>
  </si>
  <si>
    <t>63,4+150,352</t>
  </si>
  <si>
    <t>175151101</t>
  </si>
  <si>
    <t>Obsypání potrubí strojně sypaninou bez prohození, uloženou do 3 m</t>
  </si>
  <si>
    <t>1023718503</t>
  </si>
  <si>
    <t>(39+17+14)*0,6*0,45</t>
  </si>
  <si>
    <t>(14+12+31+19)*0,5*0,35</t>
  </si>
  <si>
    <t>M</t>
  </si>
  <si>
    <t>58331200</t>
  </si>
  <si>
    <t>štěrkopísek netříděný zásypový</t>
  </si>
  <si>
    <t>t</t>
  </si>
  <si>
    <t>2081476583</t>
  </si>
  <si>
    <t>32,2*2 'Přepočtené koeficientem množství</t>
  </si>
  <si>
    <t>181951102</t>
  </si>
  <si>
    <t>Úprava pláně v hornině tř. 1 až 4 se zhutněním</t>
  </si>
  <si>
    <t>2127286879</t>
  </si>
  <si>
    <t>Zakládání</t>
  </si>
  <si>
    <t>16</t>
  </si>
  <si>
    <t>270001112</t>
  </si>
  <si>
    <t>Vytvoření prostupu průřezu přes 0,02 do 0,05 m2 v monolitických betonových základech tl přes 0,5 do 1 m osazením vložek z trub, dílců, tvarovek do bednění</t>
  </si>
  <si>
    <t>kus</t>
  </si>
  <si>
    <t>476531922</t>
  </si>
  <si>
    <t>prostupy pro ZTI</t>
  </si>
  <si>
    <t>270002112</t>
  </si>
  <si>
    <t>Vložení trub průřezu přes 0,02 do 0,05 m2 do otvorů vytvořených v základech tl přes 0,5 do 1 m</t>
  </si>
  <si>
    <t>936873871</t>
  </si>
  <si>
    <t>28611107</t>
  </si>
  <si>
    <t>trubka kanalizační PVC-U plnostěnná jednovrstvá s rázovou odolností DN 200x6000mm SN12</t>
  </si>
  <si>
    <t>m</t>
  </si>
  <si>
    <t>1728068835</t>
  </si>
  <si>
    <t>12*0,6</t>
  </si>
  <si>
    <t>271572211</t>
  </si>
  <si>
    <t>Podsyp pod základové konstrukce se zhutněním z netříděného štěrkopísku</t>
  </si>
  <si>
    <t>-1839125844</t>
  </si>
  <si>
    <t>pasy - kabiny</t>
  </si>
  <si>
    <t>(2*14,875+6*14,340)*0,6*0,05</t>
  </si>
  <si>
    <t>pasy - přístup + rampa</t>
  </si>
  <si>
    <t>(17,905+3,8+6,405)*0,5*0,05</t>
  </si>
  <si>
    <t>273321411</t>
  </si>
  <si>
    <t>Základové desky ze ŽB bez zvýšených nároků na prostředí tř. C 20/25</t>
  </si>
  <si>
    <t>398508941</t>
  </si>
  <si>
    <t>(1,8*4,45*2+3,6*1,8+1,8*4+0,5*2,5+1,5*6,066)*0,1</t>
  </si>
  <si>
    <t>273351121</t>
  </si>
  <si>
    <t>Zřízení bednění základových desek</t>
  </si>
  <si>
    <t>260809796</t>
  </si>
  <si>
    <t>18,7*0,1*1,5</t>
  </si>
  <si>
    <t>273351122</t>
  </si>
  <si>
    <t>Odstranění bednění základových desek</t>
  </si>
  <si>
    <t>-1024187615</t>
  </si>
  <si>
    <t>273362021</t>
  </si>
  <si>
    <t>Výztuž základových desek svařovanými sítěmi Kari</t>
  </si>
  <si>
    <t>-419299979</t>
  </si>
  <si>
    <t>40*14*0,000222*1,1*2</t>
  </si>
  <si>
    <t>274313711</t>
  </si>
  <si>
    <t>Základové pásy z betonu tř. C 20/25</t>
  </si>
  <si>
    <t>-1256387734</t>
  </si>
  <si>
    <t>(2*14,875+6*14,340)*0,6*0,4</t>
  </si>
  <si>
    <t>(17,905+3,8+6,405)*0,5*0,4</t>
  </si>
  <si>
    <t>279113144</t>
  </si>
  <si>
    <t>Základová zeď tl do 300 mm z tvárnic ztraceného bednění včetně výplně z betonu tř. C 20/25</t>
  </si>
  <si>
    <t>375949694</t>
  </si>
  <si>
    <t>(2*14,575+4*14,640)*1</t>
  </si>
  <si>
    <t>-(5+5+1,5)*0,25</t>
  </si>
  <si>
    <t>Mezisoučet</t>
  </si>
  <si>
    <t>4,605*0,25</t>
  </si>
  <si>
    <t>(1,8+3,8+1,8)*0,5</t>
  </si>
  <si>
    <t>4,605*0,75</t>
  </si>
  <si>
    <t>(3,295+0,5+7,705+0,3)*1</t>
  </si>
  <si>
    <t>279113146</t>
  </si>
  <si>
    <t>Základová zeď tl přes 400 do 500 mm z tvárnic ztraceného bednění včetně výplně z betonu tř. C 20/25</t>
  </si>
  <si>
    <t>1880772985</t>
  </si>
  <si>
    <t>2*14,640*1</t>
  </si>
  <si>
    <t>279361821</t>
  </si>
  <si>
    <t>Výztuž základových zdí nosných betonářskou ocelí 10 505</t>
  </si>
  <si>
    <t>33929945</t>
  </si>
  <si>
    <t>(84,835+20,105+29,280)*0,022</t>
  </si>
  <si>
    <t>Svislé a kompletní konstrukce</t>
  </si>
  <si>
    <t>-875952629</t>
  </si>
  <si>
    <t>KPL</t>
  </si>
  <si>
    <t>P</t>
  </si>
  <si>
    <t>Vodorovné konstrukce</t>
  </si>
  <si>
    <t>32</t>
  </si>
  <si>
    <t>451573111</t>
  </si>
  <si>
    <t>Lože pod potrubí otevřený výkop ze štěrkopísku</t>
  </si>
  <si>
    <t>-1608991154</t>
  </si>
  <si>
    <t>ZTI</t>
  </si>
  <si>
    <t>(39+17+14)*0,6*0,1</t>
  </si>
  <si>
    <t>(14+12+31+19)*0,5*0,1</t>
  </si>
  <si>
    <t>jímky</t>
  </si>
  <si>
    <t>(3,9*2,4+0,9*1,2)*0,1*1,5</t>
  </si>
  <si>
    <t>Komunikace pozemní</t>
  </si>
  <si>
    <t>564730011</t>
  </si>
  <si>
    <t>Podklad z kameniva hrubého drceného vel. 8-16 mm plochy přes 100 m2 tl 100 mm</t>
  </si>
  <si>
    <t>-1390480190</t>
  </si>
  <si>
    <t>odměřeno z PD - parkoviště</t>
  </si>
  <si>
    <t>17*18,5-5,4*1,8</t>
  </si>
  <si>
    <t>564750001</t>
  </si>
  <si>
    <t>Podklad z kameniva hrubého drceného vel. 8-16 mm plochy do 100 m2 tl 150 mm</t>
  </si>
  <si>
    <t>1874306280</t>
  </si>
  <si>
    <t>chodník</t>
  </si>
  <si>
    <t>(18,24+11,5)*1,5</t>
  </si>
  <si>
    <t>564760111</t>
  </si>
  <si>
    <t>Podklad z kameniva hrubého drceného vel. 16-32 mm plochy přes 100 m2 tl 200 mm</t>
  </si>
  <si>
    <t>-515900387</t>
  </si>
  <si>
    <t>596211110</t>
  </si>
  <si>
    <t>Kladení zámkové dlažby komunikací pro pěší ručně tl 60 mm skupiny A pl do 50 m2</t>
  </si>
  <si>
    <t>-1145602018</t>
  </si>
  <si>
    <t>59245015</t>
  </si>
  <si>
    <t>dlažba zámková betonová tvaru I 200x165mm tl 60mm přírodní</t>
  </si>
  <si>
    <t>1060012728</t>
  </si>
  <si>
    <t>Poznámka k položce:_x000D_
Spotřeba: 36 kus/m2</t>
  </si>
  <si>
    <t>44,61*1,03 'Přepočtené koeficientem množství</t>
  </si>
  <si>
    <t>Trubní vedení</t>
  </si>
  <si>
    <t>871161141</t>
  </si>
  <si>
    <t>Montáž potrubí z PE100 RC SDR 11 otevřený výkop svařovaných na tupo d 32 x 3,0 mm</t>
  </si>
  <si>
    <t>300406110</t>
  </si>
  <si>
    <t>28613500</t>
  </si>
  <si>
    <t>potrubí vodovodní dvouvrstvé PE100 RC SDR11 32x3,0mm</t>
  </si>
  <si>
    <t>763705789</t>
  </si>
  <si>
    <t>14*1,015 'Přepočtené koeficientem množství</t>
  </si>
  <si>
    <t>871171141</t>
  </si>
  <si>
    <t>Montáž potrubí z PE100 RC SDR 11 otevřený výkop svařovaných na tupo d 40 x 3,7 mm</t>
  </si>
  <si>
    <t>1479020965</t>
  </si>
  <si>
    <t>28613501</t>
  </si>
  <si>
    <t>potrubí vodovodní dvouvrstvé PE100 RC SDR11 40x3,7mm</t>
  </si>
  <si>
    <t>-61020616</t>
  </si>
  <si>
    <t>12*1,015 'Přepočtené koeficientem množství</t>
  </si>
  <si>
    <t>871181141</t>
  </si>
  <si>
    <t>Montáž potrubí z PE100 RC SDR 11 otevřený výkop svařovaných na tupo d 50 x 4,6 mm</t>
  </si>
  <si>
    <t>-1659191363</t>
  </si>
  <si>
    <t>28613502</t>
  </si>
  <si>
    <t>potrubí vodovodní dvouvrstvé PE100 RC SDR11 50x4,6mm</t>
  </si>
  <si>
    <t>1197767188</t>
  </si>
  <si>
    <t>31*1,015 'Přepočtené koeficientem množství</t>
  </si>
  <si>
    <t>871211141</t>
  </si>
  <si>
    <t>Montáž potrubí z PE100 RC SDR 11 otevřený výkop svařovaných na tupo d 63 x 5,8 mm</t>
  </si>
  <si>
    <t>579758861</t>
  </si>
  <si>
    <t>28613503</t>
  </si>
  <si>
    <t>potrubí vodovodní dvouvrstvé PE100 RC SDR11 63x5,8mm</t>
  </si>
  <si>
    <t>-1476402288</t>
  </si>
  <si>
    <t>19*1,015 'Přepočtené koeficientem množství</t>
  </si>
  <si>
    <t>871353121</t>
  </si>
  <si>
    <t>Montáž kanalizačního potrubí hladkého plnostěnného SN 8 z PVC-U DN 200</t>
  </si>
  <si>
    <t>-1440742334</t>
  </si>
  <si>
    <t>28611167</t>
  </si>
  <si>
    <t>trubka kanalizační PVC-U plnostěnná jednovrstvá DN 200x1000mm SN8</t>
  </si>
  <si>
    <t>-1416395914</t>
  </si>
  <si>
    <t>6,79611650485437*1,03 'Přepočtené koeficientem množství</t>
  </si>
  <si>
    <t>28611168</t>
  </si>
  <si>
    <t>trubka kanalizační PVC-U plnostěnná jednovrstvá DN 200x3000mm SN8</t>
  </si>
  <si>
    <t>1346152596</t>
  </si>
  <si>
    <t>34,9514563106796*1,03 'Přepočtené koeficientem množství</t>
  </si>
  <si>
    <t>877161101</t>
  </si>
  <si>
    <t>Montáž elektrospojek na vodovodním potrubí z PE trub d 32</t>
  </si>
  <si>
    <t>345798666</t>
  </si>
  <si>
    <t>28615969</t>
  </si>
  <si>
    <t>elektrospojka SDR11 PE 100 PN16 D 32mm</t>
  </si>
  <si>
    <t>2041829583</t>
  </si>
  <si>
    <t>877161110</t>
  </si>
  <si>
    <t>Montáž elektrokolen 45° na vodovodním potrubí z PE trub d 32</t>
  </si>
  <si>
    <t>-355362702</t>
  </si>
  <si>
    <t>28615010</t>
  </si>
  <si>
    <t>elektrokoleno 45° PE 100 PN16 D 32mm</t>
  </si>
  <si>
    <t>916976087</t>
  </si>
  <si>
    <t>877161112</t>
  </si>
  <si>
    <t>Montáž elektrokolen 90° na vodovodním potrubí z PE trub d 32</t>
  </si>
  <si>
    <t>-1846102364</t>
  </si>
  <si>
    <t>28653052</t>
  </si>
  <si>
    <t>elektrokoleno 90° PE 100 D 32mm</t>
  </si>
  <si>
    <t>-987186231</t>
  </si>
  <si>
    <t>877171101</t>
  </si>
  <si>
    <t>Montáž elektrospojek na vodovodním potrubí z PE trub d 40</t>
  </si>
  <si>
    <t>-1386020356</t>
  </si>
  <si>
    <t>28615970</t>
  </si>
  <si>
    <t>elektrospojka SDR11 PE 100 PN16 D 40mm</t>
  </si>
  <si>
    <t>-697167102</t>
  </si>
  <si>
    <t>28614971</t>
  </si>
  <si>
    <t>elektroredukce PE 100 PN16 D 40-32mm</t>
  </si>
  <si>
    <t>1850685716</t>
  </si>
  <si>
    <t>877171113</t>
  </si>
  <si>
    <t>Montáž elektro T-kusů na vodovodním potrubí z PE trub d 40</t>
  </si>
  <si>
    <t>12485757</t>
  </si>
  <si>
    <t>28614956</t>
  </si>
  <si>
    <t>elektrotvarovka T-kus rovnoramenný PE 100 PN16 D 40mm</t>
  </si>
  <si>
    <t>415054054</t>
  </si>
  <si>
    <t>877181101</t>
  </si>
  <si>
    <t>Montáž elektrospojek na vodovodním potrubí z PE trub d 50</t>
  </si>
  <si>
    <t>-1976460912</t>
  </si>
  <si>
    <t>28615971</t>
  </si>
  <si>
    <t>elektrospojka SDR11 PE 100 PN16 D 50mm</t>
  </si>
  <si>
    <t>-2071053848</t>
  </si>
  <si>
    <t>28614973</t>
  </si>
  <si>
    <t>elektroredukce PE 100 PN16 D 50-40mm</t>
  </si>
  <si>
    <t>-1439709197</t>
  </si>
  <si>
    <t>28614972</t>
  </si>
  <si>
    <t>elektroredukce PE 100 PN16 D 50-32mm</t>
  </si>
  <si>
    <t>-1347908957</t>
  </si>
  <si>
    <t>877181110</t>
  </si>
  <si>
    <t>Montáž elektrokolen 45° na vodovodním potrubí z PE trub d 50</t>
  </si>
  <si>
    <t>-237695240</t>
  </si>
  <si>
    <t>28614945</t>
  </si>
  <si>
    <t>elektrokoleno 45° PE 100 PN16 D 50mm</t>
  </si>
  <si>
    <t>2118057201</t>
  </si>
  <si>
    <t>877181113</t>
  </si>
  <si>
    <t>Montáž elektro T-kusů na vodovodním potrubí z PE trub d 50</t>
  </si>
  <si>
    <t>-505522031</t>
  </si>
  <si>
    <t>28614957</t>
  </si>
  <si>
    <t>elektrotvarovka T-kus rovnoramenný PE 100 PN16 D 50mm</t>
  </si>
  <si>
    <t>-1716544862</t>
  </si>
  <si>
    <t>877211101</t>
  </si>
  <si>
    <t>Montáž elektrospojek na vodovodním potrubí z PE trub d 63</t>
  </si>
  <si>
    <t>-1340912185</t>
  </si>
  <si>
    <t>28615972</t>
  </si>
  <si>
    <t>elektrospojka SDR11 PE 100 PN16 D 63mm</t>
  </si>
  <si>
    <t>1548560885</t>
  </si>
  <si>
    <t>28614974</t>
  </si>
  <si>
    <t>elektroredukce PE 100 PN16 D 63-32mm</t>
  </si>
  <si>
    <t>-364090286</t>
  </si>
  <si>
    <t>28614976</t>
  </si>
  <si>
    <t>elektroredukce PE 100 PN16 D 63-50mm</t>
  </si>
  <si>
    <t>854220030</t>
  </si>
  <si>
    <t>877211113</t>
  </si>
  <si>
    <t>Montáž elektro T-kusů na vodovodním potrubí z PE trub d 63</t>
  </si>
  <si>
    <t>1218203109</t>
  </si>
  <si>
    <t>28614958</t>
  </si>
  <si>
    <t>elektrotvarovka T-kus rovnoramenný PE 100 PN16 D 63mm</t>
  </si>
  <si>
    <t>1959385687</t>
  </si>
  <si>
    <t>877241127</t>
  </si>
  <si>
    <t>Montáž elektro navrtávacích T-kusů ventil a 360° otočná odbočka na vodovodním potrubí z PE trub d 90/63</t>
  </si>
  <si>
    <t>2110039235</t>
  </si>
  <si>
    <t>42273546</t>
  </si>
  <si>
    <t>pás navrtávací se závitovým výstupem z tvárné litiny pro vodovodní PE a PVC potrubí 90-2"</t>
  </si>
  <si>
    <t>-2103217338</t>
  </si>
  <si>
    <t>877350310</t>
  </si>
  <si>
    <t>Montáž kolen na kanalizačním potrubí z PP nebo tvrdého PVC-U trub hladkých plnostěnných DN 200</t>
  </si>
  <si>
    <t>-1716060710</t>
  </si>
  <si>
    <t>28612206</t>
  </si>
  <si>
    <t>koleno kanalizační plastové PVC KG DN 200/45° SN12/16</t>
  </si>
  <si>
    <t>-1041207328</t>
  </si>
  <si>
    <t>28611590</t>
  </si>
  <si>
    <t>zátka kanalizace plastové KG DN 200</t>
  </si>
  <si>
    <t>-1674839639</t>
  </si>
  <si>
    <t>877350330</t>
  </si>
  <si>
    <t>Montáž spojek na kanalizačním potrubí z PP nebo tvrdého PVC-U trub hladkých plnostěnných DN 200</t>
  </si>
  <si>
    <t>-1235756418</t>
  </si>
  <si>
    <t>28651253</t>
  </si>
  <si>
    <t>redukce kanalizační PVC 200/125</t>
  </si>
  <si>
    <t>-1276250134</t>
  </si>
  <si>
    <t>879221111R</t>
  </si>
  <si>
    <t>Montáž vodovodní přípojky na potrubí DN 63 včetně kompletní výstroje</t>
  </si>
  <si>
    <t>-1425845840</t>
  </si>
  <si>
    <t>Poznámka k položce:_x000D_
- přechodka se závitem_x000D_
- kulový uzávěr 2"_x000D_
- závitová vsuvka_x000D_
- filtr 2"_x000D_
- redukce_x000D_
- převlečná matice 5/4"_x000D_
- vodoměr Q3 10m3/hod_x000D_
- převlečná matice 5/4"_x000D_
- redukce_x000D_
- vsuvka_x000D_
- zpětná klapka 2"_x000D_
- přechodka se závitem</t>
  </si>
  <si>
    <t>893420101</t>
  </si>
  <si>
    <t>Osazení vodoměrné šachty z betonových dílců pojížděné pl do 2,5 m2 šachtové dno</t>
  </si>
  <si>
    <t>1258123978</t>
  </si>
  <si>
    <t>59224656</t>
  </si>
  <si>
    <t>dno betonové vodoměrné šachty hranaté 0,9/1,2</t>
  </si>
  <si>
    <t>970613398</t>
  </si>
  <si>
    <t>59224658</t>
  </si>
  <si>
    <t xml:space="preserve">nástavec betonové vodoměrné šachty hranaté 0,9/1,2/0,25m </t>
  </si>
  <si>
    <t>-1025478553</t>
  </si>
  <si>
    <t>59224671</t>
  </si>
  <si>
    <t xml:space="preserve">nástavec betonové vodoměrné šachty hranaté 0,9/1,2/1m </t>
  </si>
  <si>
    <t>515356402</t>
  </si>
  <si>
    <t>893420103</t>
  </si>
  <si>
    <t>Osazení vodoměrné šachty z betonových dílců pojížděné pl do 2,5 m2 zákrytová deska</t>
  </si>
  <si>
    <t>-1164394606</t>
  </si>
  <si>
    <t>59224571</t>
  </si>
  <si>
    <t>deska zákrytová vodoměrné šachty s otvorem DN600 120x90x20cm pojížděné D400</t>
  </si>
  <si>
    <t>1488701810</t>
  </si>
  <si>
    <t>894812008</t>
  </si>
  <si>
    <t>Revizní a čistící šachta z PP šachtové dno DN 400/200 pravý a levý přítok</t>
  </si>
  <si>
    <t>-1506998127</t>
  </si>
  <si>
    <t>894812032</t>
  </si>
  <si>
    <t>Revizní a čistící šachta z PP DN 400 šachtová roura korugovaná bez hrdla světlé hloubky 1500 mm</t>
  </si>
  <si>
    <t>-960728931</t>
  </si>
  <si>
    <t>894812041</t>
  </si>
  <si>
    <t>Příplatek k rourám revizní a čistící šachty z PP DN 400 za uříznutí šachtové roury</t>
  </si>
  <si>
    <t>-1430743976</t>
  </si>
  <si>
    <t>894812062</t>
  </si>
  <si>
    <t>Revizní a čistící šachta z PP DN 400 poklop litinový s betonovým rámem pro třídu zatížení B125</t>
  </si>
  <si>
    <t>-331117660</t>
  </si>
  <si>
    <t>894812207</t>
  </si>
  <si>
    <t>Revizní a čistící šachta z PP šachtové dno DN 425/200 s přítokem tvaru T</t>
  </si>
  <si>
    <t>-1251842925</t>
  </si>
  <si>
    <t>894812231</t>
  </si>
  <si>
    <t>Revizní a čistící šachta z PP DN 425 šachtová roura korugovaná bez hrdla světlé hloubky 1500 mm</t>
  </si>
  <si>
    <t>-1744420457</t>
  </si>
  <si>
    <t>894812249</t>
  </si>
  <si>
    <t>Příplatek k rourám revizní a čistící šachty z PP DN 425 za uříznutí šachtové roury</t>
  </si>
  <si>
    <t>-1330022095</t>
  </si>
  <si>
    <t>894812251</t>
  </si>
  <si>
    <t>Revizní a čistící šachta z PP DN 425 poklop betonový s betonovým konusem pro třídu zatížení B125</t>
  </si>
  <si>
    <t>-169076771</t>
  </si>
  <si>
    <t>899620131</t>
  </si>
  <si>
    <t>Obetonování plastové šachty z polypropylenu betonem prostým tř. C 16/20 otevřený výkop</t>
  </si>
  <si>
    <t>740871004</t>
  </si>
  <si>
    <t>Ostatní konstrukce a práce, bourání</t>
  </si>
  <si>
    <t>916231213</t>
  </si>
  <si>
    <t>Osazení chodníkového obrubníku betonového stojatého s boční opěrou do lože z betonu prostého</t>
  </si>
  <si>
    <t>-980738493</t>
  </si>
  <si>
    <t>odměřeno z PD</t>
  </si>
  <si>
    <t>1,5+11,5+1,5+18,24+1,5</t>
  </si>
  <si>
    <t>59217016</t>
  </si>
  <si>
    <t>obrubník betonový chodníkový 1000x80x250mm</t>
  </si>
  <si>
    <t>1834358724</t>
  </si>
  <si>
    <t>34,24*1,03 'Přepočtené koeficientem množství</t>
  </si>
  <si>
    <t>998</t>
  </si>
  <si>
    <t>Přesun hmot</t>
  </si>
  <si>
    <t>998011001</t>
  </si>
  <si>
    <t>Přesun hmot pro budovy zděné v do 6 m</t>
  </si>
  <si>
    <t>683795804</t>
  </si>
  <si>
    <t>PSV</t>
  </si>
  <si>
    <t>Práce a dodávky PSV</t>
  </si>
  <si>
    <t>721</t>
  </si>
  <si>
    <t>Zdravotechnika - vnitřní kanalizace</t>
  </si>
  <si>
    <t>721173317</t>
  </si>
  <si>
    <t>Potrubí kanalizační z PVC SN 4 dešťové DN 160</t>
  </si>
  <si>
    <t>1077637400</t>
  </si>
  <si>
    <t>2*7</t>
  </si>
  <si>
    <t>721173402</t>
  </si>
  <si>
    <t>Potrubí kanalizační z PVC SN 4 svodné DN 125</t>
  </si>
  <si>
    <t>1043378882</t>
  </si>
  <si>
    <t>28611355</t>
  </si>
  <si>
    <t>koleno kanalizační PVC KG 125x30°</t>
  </si>
  <si>
    <t>-1162455522</t>
  </si>
  <si>
    <t>28611354</t>
  </si>
  <si>
    <t>koleno kanalizační PVC KG 125x15°</t>
  </si>
  <si>
    <t>1469047374</t>
  </si>
  <si>
    <t>28611356</t>
  </si>
  <si>
    <t>koleno kanalizační PVC KG 125x45°</t>
  </si>
  <si>
    <t>69484478</t>
  </si>
  <si>
    <t>56231202</t>
  </si>
  <si>
    <t>uzávěr zpětný PP automatický s ocelovou klapkou DN 125</t>
  </si>
  <si>
    <t>661568697</t>
  </si>
  <si>
    <t>721290111</t>
  </si>
  <si>
    <t>Zkouška těsnosti potrubí kanalizace vodou DN do 125</t>
  </si>
  <si>
    <t>-1512901586</t>
  </si>
  <si>
    <t>721290112</t>
  </si>
  <si>
    <t>Zkouška těsnosti potrubí kanalizace vodou DN 150/DN 200</t>
  </si>
  <si>
    <t>-1016771490</t>
  </si>
  <si>
    <t>998721101</t>
  </si>
  <si>
    <t>Přesun hmot tonážní pro vnitřní kanalizaci v objektech v do 6 m</t>
  </si>
  <si>
    <t>1836433106</t>
  </si>
  <si>
    <t>722</t>
  </si>
  <si>
    <t>Zdravotechnika - vnitřní vodovod</t>
  </si>
  <si>
    <t>722290234</t>
  </si>
  <si>
    <t>Proplach a dezinfekce vodovodního potrubí DN do 80</t>
  </si>
  <si>
    <t>1274452061</t>
  </si>
  <si>
    <t>722290246</t>
  </si>
  <si>
    <t>Zkouška těsnosti vodovodního potrubí plastového DN do 40</t>
  </si>
  <si>
    <t>1083920961</t>
  </si>
  <si>
    <t>722290249</t>
  </si>
  <si>
    <t>Zkouška těsnosti vodovodního potrubí plastového DN přes 40 do 90</t>
  </si>
  <si>
    <t>1828491448</t>
  </si>
  <si>
    <t>741</t>
  </si>
  <si>
    <t>Elektroinstalace - silnoproud</t>
  </si>
  <si>
    <t>741 R</t>
  </si>
  <si>
    <t>Elektroinstalace - podrobný rozpočet samostatná příloha</t>
  </si>
  <si>
    <t>51416060</t>
  </si>
  <si>
    <t>767</t>
  </si>
  <si>
    <t>Konstrukce zámečnické</t>
  </si>
  <si>
    <t>767163122</t>
  </si>
  <si>
    <t>Montáž přímého kovového zábradlí do betonu v rovině v exteriéru</t>
  </si>
  <si>
    <t>717825304</t>
  </si>
  <si>
    <t>1,63+3,6+1,8+4,45+4,45+7,705+3,795+4,405+0,5</t>
  </si>
  <si>
    <t>55342289 r</t>
  </si>
  <si>
    <t>zábradlí nerezové s horizontální výplní rovné kotvení vrchní v 900mm, dle pravidel ZTP</t>
  </si>
  <si>
    <t>-278882095</t>
  </si>
  <si>
    <t>998767101</t>
  </si>
  <si>
    <t>Přesun hmot tonážní pro zámečnické konstrukce v objektech v do 6 m</t>
  </si>
  <si>
    <t>993355521</t>
  </si>
  <si>
    <t>VRN</t>
  </si>
  <si>
    <t>Vedlejší rozpočtové náklady</t>
  </si>
  <si>
    <t>VRN3</t>
  </si>
  <si>
    <t>Zařízení staveniště</t>
  </si>
  <si>
    <t>032002000</t>
  </si>
  <si>
    <t>Vybavení staveniště</t>
  </si>
  <si>
    <t>Kč</t>
  </si>
  <si>
    <t>1024</t>
  </si>
  <si>
    <t>700007470</t>
  </si>
  <si>
    <t>033002000</t>
  </si>
  <si>
    <t>Připojení staveniště na inženýrské sítě</t>
  </si>
  <si>
    <t>-433307847</t>
  </si>
  <si>
    <t>VRN4</t>
  </si>
  <si>
    <t>Inženýrská činnost</t>
  </si>
  <si>
    <t>044002000</t>
  </si>
  <si>
    <t>Revize - kpl</t>
  </si>
  <si>
    <t>kč</t>
  </si>
  <si>
    <t>648611328</t>
  </si>
  <si>
    <t>VRN6</t>
  </si>
  <si>
    <t>Územní vlivy</t>
  </si>
  <si>
    <t>065002000</t>
  </si>
  <si>
    <t>Mimostaveništní doprava materiálů</t>
  </si>
  <si>
    <t>-1725065014</t>
  </si>
  <si>
    <t>VRN7</t>
  </si>
  <si>
    <t>Provozní vlivy</t>
  </si>
  <si>
    <t>072002000</t>
  </si>
  <si>
    <t>Silniční provoz - DIO</t>
  </si>
  <si>
    <t>1676594427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</si>
</sst>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6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Border="1" applyAlignment="1">
      <alignment vertical="center"/>
    </xf>
    <xf numFmtId="0" fontId="24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3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23" fillId="0" borderId="19" xfId="0" applyFont="1" applyBorder="1" applyAlignment="1">
      <alignment horizontal="left" vertical="center"/>
    </xf>
    <xf numFmtId="0" fontId="23" fillId="0" borderId="20" xfId="0" applyFont="1" applyBorder="1" applyAlignment="1">
      <alignment horizontal="center"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22" fillId="4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34" fillId="0" borderId="23" xfId="0" applyFont="1" applyBorder="1" applyAlignment="1">
      <alignment horizontal="center" vertical="center"/>
    </xf>
    <xf numFmtId="49" fontId="34" fillId="0" borderId="23" xfId="0" applyNumberFormat="1" applyFont="1" applyBorder="1" applyAlignment="1">
      <alignment horizontal="left" vertical="center" wrapText="1"/>
    </xf>
    <xf numFmtId="0" fontId="34" fillId="0" borderId="23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center" vertical="center" wrapText="1"/>
    </xf>
    <xf numFmtId="167" fontId="34" fillId="0" borderId="23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36" fillId="0" borderId="0" xfId="0" applyFont="1" applyAlignment="1">
      <alignment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4" fontId="6" fillId="0" borderId="0" xfId="0" applyNumberFormat="1" applyFont="1"/>
    <xf numFmtId="4" fontId="7" fillId="0" borderId="0" xfId="0" applyNumberFormat="1" applyFont="1"/>
    <xf numFmtId="4" fontId="22" fillId="0" borderId="23" xfId="0" applyNumberFormat="1" applyFont="1" applyBorder="1" applyAlignment="1">
      <alignment vertical="center"/>
    </xf>
    <xf numFmtId="4" fontId="34" fillId="0" borderId="23" xfId="0" applyNumberFormat="1" applyFont="1" applyBorder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" fontId="22" fillId="5" borderId="23" xfId="0" applyNumberFormat="1" applyFont="1" applyFill="1" applyBorder="1" applyAlignment="1" applyProtection="1">
      <alignment vertical="center"/>
      <protection locked="0"/>
    </xf>
    <xf numFmtId="4" fontId="24" fillId="0" borderId="0" xfId="0" applyNumberFormat="1" applyFont="1" applyAlignment="1">
      <alignment vertical="center"/>
    </xf>
    <xf numFmtId="4" fontId="24" fillId="4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opLeftCell="A82" workbookViewId="0">
      <selection activeCell="BE92" sqref="BE92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" customHeight="1">
      <c r="AR2" s="191" t="s">
        <v>5</v>
      </c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S4" s="17" t="s">
        <v>11</v>
      </c>
    </row>
    <row r="5" spans="1:74" ht="12" customHeight="1">
      <c r="B5" s="20"/>
      <c r="D5" s="23" t="s">
        <v>12</v>
      </c>
      <c r="K5" s="197" t="s">
        <v>13</v>
      </c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R5" s="20"/>
      <c r="BS5" s="17" t="s">
        <v>6</v>
      </c>
    </row>
    <row r="6" spans="1:74" ht="36.9" customHeight="1">
      <c r="B6" s="20"/>
      <c r="D6" s="25" t="s">
        <v>14</v>
      </c>
      <c r="K6" s="198" t="s">
        <v>15</v>
      </c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R6" s="20"/>
      <c r="BS6" s="17" t="s">
        <v>6</v>
      </c>
    </row>
    <row r="7" spans="1:74" ht="12" customHeight="1">
      <c r="B7" s="20"/>
      <c r="D7" s="26" t="s">
        <v>16</v>
      </c>
      <c r="K7" s="24" t="s">
        <v>1</v>
      </c>
      <c r="AK7" s="26" t="s">
        <v>17</v>
      </c>
      <c r="AN7" s="24" t="s">
        <v>1</v>
      </c>
      <c r="AR7" s="20"/>
      <c r="BS7" s="17" t="s">
        <v>6</v>
      </c>
    </row>
    <row r="8" spans="1:74" ht="12" customHeight="1">
      <c r="B8" s="20"/>
      <c r="D8" s="26" t="s">
        <v>18</v>
      </c>
      <c r="K8" s="24" t="s">
        <v>19</v>
      </c>
      <c r="AK8" s="26" t="s">
        <v>20</v>
      </c>
      <c r="AN8" s="24" t="s">
        <v>21</v>
      </c>
      <c r="AR8" s="20"/>
      <c r="BS8" s="17" t="s">
        <v>6</v>
      </c>
    </row>
    <row r="9" spans="1:74" ht="14.4" customHeight="1">
      <c r="B9" s="20"/>
      <c r="AR9" s="20"/>
      <c r="BS9" s="17" t="s">
        <v>6</v>
      </c>
    </row>
    <row r="10" spans="1:74" ht="12" customHeight="1">
      <c r="B10" s="20"/>
      <c r="D10" s="26" t="s">
        <v>22</v>
      </c>
      <c r="AK10" s="26" t="s">
        <v>23</v>
      </c>
      <c r="AN10" s="24" t="s">
        <v>1</v>
      </c>
      <c r="AR10" s="20"/>
      <c r="BS10" s="17" t="s">
        <v>6</v>
      </c>
    </row>
    <row r="11" spans="1:74" ht="18.45" customHeight="1">
      <c r="B11" s="20"/>
      <c r="E11" s="24" t="s">
        <v>24</v>
      </c>
      <c r="AK11" s="26" t="s">
        <v>25</v>
      </c>
      <c r="AN11" s="24" t="s">
        <v>1</v>
      </c>
      <c r="AR11" s="20"/>
      <c r="BS11" s="17" t="s">
        <v>6</v>
      </c>
    </row>
    <row r="12" spans="1:74" ht="6.9" customHeight="1">
      <c r="B12" s="20"/>
      <c r="AR12" s="20"/>
      <c r="BS12" s="17" t="s">
        <v>6</v>
      </c>
    </row>
    <row r="13" spans="1:74" ht="12" customHeight="1">
      <c r="B13" s="20"/>
      <c r="D13" s="26" t="s">
        <v>26</v>
      </c>
      <c r="AK13" s="26" t="s">
        <v>23</v>
      </c>
      <c r="AN13" s="24" t="s">
        <v>1</v>
      </c>
      <c r="AR13" s="20"/>
      <c r="BS13" s="17" t="s">
        <v>6</v>
      </c>
    </row>
    <row r="14" spans="1:74" ht="13.2">
      <c r="B14" s="20"/>
      <c r="E14" s="24" t="s">
        <v>24</v>
      </c>
      <c r="AK14" s="26" t="s">
        <v>25</v>
      </c>
      <c r="AN14" s="24" t="s">
        <v>1</v>
      </c>
      <c r="AR14" s="20"/>
      <c r="BS14" s="17" t="s">
        <v>6</v>
      </c>
    </row>
    <row r="15" spans="1:74" ht="6.9" customHeight="1">
      <c r="B15" s="20"/>
      <c r="AR15" s="20"/>
      <c r="BS15" s="17" t="s">
        <v>3</v>
      </c>
    </row>
    <row r="16" spans="1:74" ht="12" customHeight="1">
      <c r="B16" s="20"/>
      <c r="D16" s="26" t="s">
        <v>27</v>
      </c>
      <c r="AK16" s="26" t="s">
        <v>23</v>
      </c>
      <c r="AN16" s="24" t="s">
        <v>1</v>
      </c>
      <c r="AR16" s="20"/>
      <c r="BS16" s="17" t="s">
        <v>3</v>
      </c>
    </row>
    <row r="17" spans="2:71" ht="18.45" customHeight="1">
      <c r="B17" s="20"/>
      <c r="E17" s="24" t="s">
        <v>24</v>
      </c>
      <c r="AK17" s="26" t="s">
        <v>25</v>
      </c>
      <c r="AN17" s="24" t="s">
        <v>1</v>
      </c>
      <c r="AR17" s="20"/>
      <c r="BS17" s="17" t="s">
        <v>28</v>
      </c>
    </row>
    <row r="18" spans="2:71" ht="6.9" customHeight="1">
      <c r="B18" s="20"/>
      <c r="AR18" s="20"/>
      <c r="BS18" s="17" t="s">
        <v>6</v>
      </c>
    </row>
    <row r="19" spans="2:71" ht="12" customHeight="1">
      <c r="B19" s="20"/>
      <c r="D19" s="26" t="s">
        <v>29</v>
      </c>
      <c r="AK19" s="26" t="s">
        <v>23</v>
      </c>
      <c r="AN19" s="24" t="s">
        <v>1</v>
      </c>
      <c r="AR19" s="20"/>
      <c r="BS19" s="17" t="s">
        <v>6</v>
      </c>
    </row>
    <row r="20" spans="2:71" ht="18.45" customHeight="1">
      <c r="B20" s="20"/>
      <c r="E20" s="24" t="s">
        <v>24</v>
      </c>
      <c r="AK20" s="26" t="s">
        <v>25</v>
      </c>
      <c r="AN20" s="24" t="s">
        <v>1</v>
      </c>
      <c r="AR20" s="20"/>
      <c r="BS20" s="17" t="s">
        <v>28</v>
      </c>
    </row>
    <row r="21" spans="2:71" ht="6.9" customHeight="1">
      <c r="B21" s="20"/>
      <c r="AR21" s="20"/>
    </row>
    <row r="22" spans="2:71" ht="12" customHeight="1">
      <c r="B22" s="20"/>
      <c r="D22" s="26" t="s">
        <v>30</v>
      </c>
      <c r="AR22" s="20"/>
    </row>
    <row r="23" spans="2:71" ht="16.5" customHeight="1">
      <c r="B23" s="20"/>
      <c r="E23" s="199" t="s">
        <v>1</v>
      </c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R23" s="20"/>
    </row>
    <row r="24" spans="2:71" ht="6.9" customHeight="1">
      <c r="B24" s="20"/>
      <c r="AR24" s="20"/>
    </row>
    <row r="25" spans="2:71" ht="6.9" customHeight="1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2:71" ht="14.4" customHeight="1">
      <c r="B26" s="20"/>
      <c r="D26" s="29" t="s">
        <v>31</v>
      </c>
      <c r="AK26" s="200">
        <f>ROUND(AG94,2)</f>
        <v>0</v>
      </c>
      <c r="AL26" s="192"/>
      <c r="AM26" s="192"/>
      <c r="AN26" s="192"/>
      <c r="AO26" s="192"/>
      <c r="AR26" s="20"/>
    </row>
    <row r="27" spans="2:71" ht="14.4" customHeight="1">
      <c r="B27" s="20"/>
      <c r="D27" s="29" t="s">
        <v>32</v>
      </c>
      <c r="AK27" s="200">
        <f>ROUND(AG97, 2)</f>
        <v>0</v>
      </c>
      <c r="AL27" s="200"/>
      <c r="AM27" s="200"/>
      <c r="AN27" s="200"/>
      <c r="AO27" s="200"/>
      <c r="AR27" s="20"/>
    </row>
    <row r="28" spans="2:71" s="1" customFormat="1" ht="6.9" customHeight="1">
      <c r="B28" s="30"/>
      <c r="AR28" s="30"/>
    </row>
    <row r="29" spans="2:71" s="1" customFormat="1" ht="25.95" customHeight="1">
      <c r="B29" s="30"/>
      <c r="D29" s="31" t="s">
        <v>33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195">
        <f>ROUND(AK26 + AK27, 2)</f>
        <v>0</v>
      </c>
      <c r="AL29" s="196"/>
      <c r="AM29" s="196"/>
      <c r="AN29" s="196"/>
      <c r="AO29" s="196"/>
      <c r="AR29" s="30"/>
    </row>
    <row r="30" spans="2:71" s="1" customFormat="1" ht="6.9" customHeight="1">
      <c r="B30" s="30"/>
      <c r="AR30" s="30"/>
    </row>
    <row r="31" spans="2:71" s="1" customFormat="1" ht="13.2">
      <c r="B31" s="30"/>
      <c r="L31" s="224" t="s">
        <v>34</v>
      </c>
      <c r="M31" s="224"/>
      <c r="N31" s="224"/>
      <c r="O31" s="224"/>
      <c r="P31" s="224"/>
      <c r="W31" s="224" t="s">
        <v>35</v>
      </c>
      <c r="X31" s="224"/>
      <c r="Y31" s="224"/>
      <c r="Z31" s="224"/>
      <c r="AA31" s="224"/>
      <c r="AB31" s="224"/>
      <c r="AC31" s="224"/>
      <c r="AD31" s="224"/>
      <c r="AE31" s="224"/>
      <c r="AK31" s="224" t="s">
        <v>36</v>
      </c>
      <c r="AL31" s="224"/>
      <c r="AM31" s="224"/>
      <c r="AN31" s="224"/>
      <c r="AO31" s="224"/>
      <c r="AR31" s="30"/>
    </row>
    <row r="32" spans="2:71" s="2" customFormat="1" ht="14.4" customHeight="1">
      <c r="B32" s="34"/>
      <c r="D32" s="26" t="s">
        <v>37</v>
      </c>
      <c r="F32" s="26" t="s">
        <v>38</v>
      </c>
      <c r="L32" s="223">
        <v>0.21</v>
      </c>
      <c r="M32" s="222"/>
      <c r="N32" s="222"/>
      <c r="O32" s="222"/>
      <c r="P32" s="222"/>
      <c r="W32" s="221">
        <f>ROUND(AZ94 + SUM(CD97), 2)</f>
        <v>0</v>
      </c>
      <c r="X32" s="222"/>
      <c r="Y32" s="222"/>
      <c r="Z32" s="222"/>
      <c r="AA32" s="222"/>
      <c r="AB32" s="222"/>
      <c r="AC32" s="222"/>
      <c r="AD32" s="222"/>
      <c r="AE32" s="222"/>
      <c r="AK32" s="221">
        <f>ROUND(AV94 + SUM(BY97), 2)</f>
        <v>0</v>
      </c>
      <c r="AL32" s="222"/>
      <c r="AM32" s="222"/>
      <c r="AN32" s="222"/>
      <c r="AO32" s="222"/>
      <c r="AR32" s="34"/>
    </row>
    <row r="33" spans="2:44" s="2" customFormat="1" ht="14.4" customHeight="1">
      <c r="B33" s="34"/>
      <c r="F33" s="26" t="s">
        <v>39</v>
      </c>
      <c r="L33" s="223">
        <v>0.12</v>
      </c>
      <c r="M33" s="222"/>
      <c r="N33" s="222"/>
      <c r="O33" s="222"/>
      <c r="P33" s="222"/>
      <c r="W33" s="221">
        <f>ROUND(BA94 + SUM(CE97), 2)</f>
        <v>0</v>
      </c>
      <c r="X33" s="222"/>
      <c r="Y33" s="222"/>
      <c r="Z33" s="222"/>
      <c r="AA33" s="222"/>
      <c r="AB33" s="222"/>
      <c r="AC33" s="222"/>
      <c r="AD33" s="222"/>
      <c r="AE33" s="222"/>
      <c r="AK33" s="221">
        <f>ROUND(AW94 + SUM(BZ97), 2)</f>
        <v>0</v>
      </c>
      <c r="AL33" s="222"/>
      <c r="AM33" s="222"/>
      <c r="AN33" s="222"/>
      <c r="AO33" s="222"/>
      <c r="AR33" s="34"/>
    </row>
    <row r="34" spans="2:44" s="2" customFormat="1" ht="14.4" hidden="1" customHeight="1">
      <c r="B34" s="34"/>
      <c r="F34" s="26" t="s">
        <v>40</v>
      </c>
      <c r="L34" s="223">
        <v>0.21</v>
      </c>
      <c r="M34" s="222"/>
      <c r="N34" s="222"/>
      <c r="O34" s="222"/>
      <c r="P34" s="222"/>
      <c r="W34" s="221">
        <f>ROUND(BB94 + SUM(CF97), 2)</f>
        <v>0</v>
      </c>
      <c r="X34" s="222"/>
      <c r="Y34" s="222"/>
      <c r="Z34" s="222"/>
      <c r="AA34" s="222"/>
      <c r="AB34" s="222"/>
      <c r="AC34" s="222"/>
      <c r="AD34" s="222"/>
      <c r="AE34" s="222"/>
      <c r="AK34" s="221">
        <v>0</v>
      </c>
      <c r="AL34" s="222"/>
      <c r="AM34" s="222"/>
      <c r="AN34" s="222"/>
      <c r="AO34" s="222"/>
      <c r="AR34" s="34"/>
    </row>
    <row r="35" spans="2:44" s="2" customFormat="1" ht="14.4" hidden="1" customHeight="1">
      <c r="B35" s="34"/>
      <c r="F35" s="26" t="s">
        <v>41</v>
      </c>
      <c r="L35" s="223">
        <v>0.12</v>
      </c>
      <c r="M35" s="222"/>
      <c r="N35" s="222"/>
      <c r="O35" s="222"/>
      <c r="P35" s="222"/>
      <c r="W35" s="221">
        <f>ROUND(BC94 + SUM(CG97), 2)</f>
        <v>0</v>
      </c>
      <c r="X35" s="222"/>
      <c r="Y35" s="222"/>
      <c r="Z35" s="222"/>
      <c r="AA35" s="222"/>
      <c r="AB35" s="222"/>
      <c r="AC35" s="222"/>
      <c r="AD35" s="222"/>
      <c r="AE35" s="222"/>
      <c r="AK35" s="221">
        <v>0</v>
      </c>
      <c r="AL35" s="222"/>
      <c r="AM35" s="222"/>
      <c r="AN35" s="222"/>
      <c r="AO35" s="222"/>
      <c r="AR35" s="34"/>
    </row>
    <row r="36" spans="2:44" s="2" customFormat="1" ht="14.4" hidden="1" customHeight="1">
      <c r="B36" s="34"/>
      <c r="F36" s="26" t="s">
        <v>42</v>
      </c>
      <c r="L36" s="223">
        <v>0</v>
      </c>
      <c r="M36" s="222"/>
      <c r="N36" s="222"/>
      <c r="O36" s="222"/>
      <c r="P36" s="222"/>
      <c r="W36" s="221">
        <f>ROUND(BD94 + SUM(CH97), 2)</f>
        <v>0</v>
      </c>
      <c r="X36" s="222"/>
      <c r="Y36" s="222"/>
      <c r="Z36" s="222"/>
      <c r="AA36" s="222"/>
      <c r="AB36" s="222"/>
      <c r="AC36" s="222"/>
      <c r="AD36" s="222"/>
      <c r="AE36" s="222"/>
      <c r="AK36" s="221">
        <v>0</v>
      </c>
      <c r="AL36" s="222"/>
      <c r="AM36" s="222"/>
      <c r="AN36" s="222"/>
      <c r="AO36" s="222"/>
      <c r="AR36" s="34"/>
    </row>
    <row r="37" spans="2:44" s="1" customFormat="1" ht="6.9" customHeight="1">
      <c r="B37" s="30"/>
      <c r="AR37" s="30"/>
    </row>
    <row r="38" spans="2:44" s="1" customFormat="1" ht="25.95" customHeight="1">
      <c r="B38" s="30"/>
      <c r="C38" s="35"/>
      <c r="D38" s="36" t="s">
        <v>43</v>
      </c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8" t="s">
        <v>44</v>
      </c>
      <c r="U38" s="37"/>
      <c r="V38" s="37"/>
      <c r="W38" s="37"/>
      <c r="X38" s="214" t="s">
        <v>45</v>
      </c>
      <c r="Y38" s="215"/>
      <c r="Z38" s="215"/>
      <c r="AA38" s="215"/>
      <c r="AB38" s="215"/>
      <c r="AC38" s="37"/>
      <c r="AD38" s="37"/>
      <c r="AE38" s="37"/>
      <c r="AF38" s="37"/>
      <c r="AG38" s="37"/>
      <c r="AH38" s="37"/>
      <c r="AI38" s="37"/>
      <c r="AJ38" s="37"/>
      <c r="AK38" s="216">
        <f>SUM(AK29:AK36)</f>
        <v>0</v>
      </c>
      <c r="AL38" s="215"/>
      <c r="AM38" s="215"/>
      <c r="AN38" s="215"/>
      <c r="AO38" s="217"/>
      <c r="AP38" s="35"/>
      <c r="AQ38" s="35"/>
      <c r="AR38" s="30"/>
    </row>
    <row r="39" spans="2:44" s="1" customFormat="1" ht="6.9" customHeight="1">
      <c r="B39" s="30"/>
      <c r="AR39" s="30"/>
    </row>
    <row r="40" spans="2:44" s="1" customFormat="1" ht="14.4" customHeight="1">
      <c r="B40" s="30"/>
      <c r="AR40" s="30"/>
    </row>
    <row r="41" spans="2:44" ht="14.4" customHeight="1">
      <c r="B41" s="20"/>
      <c r="AR41" s="20"/>
    </row>
    <row r="42" spans="2:44" ht="14.4" customHeight="1">
      <c r="B42" s="20"/>
      <c r="AR42" s="20"/>
    </row>
    <row r="43" spans="2:44" ht="14.4" customHeight="1">
      <c r="B43" s="20"/>
      <c r="AR43" s="20"/>
    </row>
    <row r="44" spans="2:44" ht="14.4" customHeight="1">
      <c r="B44" s="20"/>
      <c r="AR44" s="20"/>
    </row>
    <row r="45" spans="2:44" ht="14.4" customHeight="1">
      <c r="B45" s="20"/>
      <c r="AR45" s="20"/>
    </row>
    <row r="46" spans="2:44" ht="14.4" customHeight="1">
      <c r="B46" s="20"/>
      <c r="AR46" s="20"/>
    </row>
    <row r="47" spans="2:44" ht="14.4" customHeight="1">
      <c r="B47" s="20"/>
      <c r="AR47" s="20"/>
    </row>
    <row r="48" spans="2:44" ht="14.4" customHeight="1">
      <c r="B48" s="20"/>
      <c r="AR48" s="20"/>
    </row>
    <row r="49" spans="2:44" s="1" customFormat="1" ht="14.4" customHeight="1">
      <c r="B49" s="30"/>
      <c r="D49" s="39" t="s">
        <v>46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47</v>
      </c>
      <c r="AI49" s="40"/>
      <c r="AJ49" s="40"/>
      <c r="AK49" s="40"/>
      <c r="AL49" s="40"/>
      <c r="AM49" s="40"/>
      <c r="AN49" s="40"/>
      <c r="AO49" s="40"/>
      <c r="AR49" s="30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3.2">
      <c r="B60" s="30"/>
      <c r="D60" s="41" t="s">
        <v>48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49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48</v>
      </c>
      <c r="AI60" s="32"/>
      <c r="AJ60" s="32"/>
      <c r="AK60" s="32"/>
      <c r="AL60" s="32"/>
      <c r="AM60" s="41" t="s">
        <v>49</v>
      </c>
      <c r="AN60" s="32"/>
      <c r="AO60" s="32"/>
      <c r="AR60" s="30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3.2">
      <c r="B64" s="30"/>
      <c r="D64" s="39" t="s">
        <v>50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51</v>
      </c>
      <c r="AI64" s="40"/>
      <c r="AJ64" s="40"/>
      <c r="AK64" s="40"/>
      <c r="AL64" s="40"/>
      <c r="AM64" s="40"/>
      <c r="AN64" s="40"/>
      <c r="AO64" s="40"/>
      <c r="AR64" s="30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3.2">
      <c r="B75" s="30"/>
      <c r="D75" s="41" t="s">
        <v>48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49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48</v>
      </c>
      <c r="AI75" s="32"/>
      <c r="AJ75" s="32"/>
      <c r="AK75" s="32"/>
      <c r="AL75" s="32"/>
      <c r="AM75" s="41" t="s">
        <v>49</v>
      </c>
      <c r="AN75" s="32"/>
      <c r="AO75" s="32"/>
      <c r="AR75" s="30"/>
    </row>
    <row r="76" spans="2:44" s="1" customFormat="1">
      <c r="B76" s="30"/>
      <c r="AR76" s="30"/>
    </row>
    <row r="77" spans="2:44" s="1" customFormat="1" ht="6.9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0" s="1" customFormat="1" ht="6.9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0" s="1" customFormat="1" ht="24.9" customHeight="1">
      <c r="B82" s="30"/>
      <c r="C82" s="21" t="s">
        <v>52</v>
      </c>
      <c r="AR82" s="30"/>
    </row>
    <row r="83" spans="1:90" s="1" customFormat="1" ht="6.9" customHeight="1">
      <c r="B83" s="30"/>
      <c r="AR83" s="30"/>
    </row>
    <row r="84" spans="1:90" s="3" customFormat="1" ht="12" customHeight="1">
      <c r="B84" s="46"/>
      <c r="C84" s="26" t="s">
        <v>12</v>
      </c>
      <c r="L84" s="3" t="str">
        <f>K5</f>
        <v>0202024</v>
      </c>
      <c r="AR84" s="46"/>
    </row>
    <row r="85" spans="1:90" s="4" customFormat="1" ht="36.9" customHeight="1">
      <c r="B85" s="47"/>
      <c r="C85" s="48" t="s">
        <v>14</v>
      </c>
      <c r="L85" s="218" t="str">
        <f>K6</f>
        <v>Fotbalové kabiny TJ Slavoj Úštěk</v>
      </c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R85" s="47"/>
    </row>
    <row r="86" spans="1:90" s="1" customFormat="1" ht="6.9" customHeight="1">
      <c r="B86" s="30"/>
      <c r="AR86" s="30"/>
    </row>
    <row r="87" spans="1:90" s="1" customFormat="1" ht="12" customHeight="1">
      <c r="B87" s="30"/>
      <c r="C87" s="26" t="s">
        <v>18</v>
      </c>
      <c r="L87" s="49" t="str">
        <f>IF(K8="","",K8)</f>
        <v>Úštěk</v>
      </c>
      <c r="AI87" s="26" t="s">
        <v>20</v>
      </c>
      <c r="AM87" s="220" t="str">
        <f>IF(AN8= "","",AN8)</f>
        <v>31. 8. 2024</v>
      </c>
      <c r="AN87" s="220"/>
      <c r="AR87" s="30"/>
    </row>
    <row r="88" spans="1:90" s="1" customFormat="1" ht="6.9" customHeight="1">
      <c r="B88" s="30"/>
      <c r="AR88" s="30"/>
    </row>
    <row r="89" spans="1:90" s="1" customFormat="1" ht="15.15" customHeight="1">
      <c r="B89" s="30"/>
      <c r="C89" s="26" t="s">
        <v>22</v>
      </c>
      <c r="L89" s="3" t="str">
        <f>IF(E11= "","",E11)</f>
        <v xml:space="preserve"> </v>
      </c>
      <c r="AI89" s="26" t="s">
        <v>27</v>
      </c>
      <c r="AM89" s="207" t="str">
        <f>IF(E17="","",E17)</f>
        <v xml:space="preserve"> </v>
      </c>
      <c r="AN89" s="208"/>
      <c r="AO89" s="208"/>
      <c r="AP89" s="208"/>
      <c r="AR89" s="30"/>
      <c r="AS89" s="203" t="s">
        <v>53</v>
      </c>
      <c r="AT89" s="204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0" s="1" customFormat="1" ht="15.15" customHeight="1">
      <c r="B90" s="30"/>
      <c r="C90" s="26" t="s">
        <v>26</v>
      </c>
      <c r="L90" s="3" t="str">
        <f>IF(E14="","",E14)</f>
        <v xml:space="preserve"> </v>
      </c>
      <c r="AI90" s="26" t="s">
        <v>29</v>
      </c>
      <c r="AM90" s="207" t="str">
        <f>IF(E20="","",E20)</f>
        <v xml:space="preserve"> </v>
      </c>
      <c r="AN90" s="208"/>
      <c r="AO90" s="208"/>
      <c r="AP90" s="208"/>
      <c r="AR90" s="30"/>
      <c r="AS90" s="205"/>
      <c r="AT90" s="206"/>
      <c r="BD90" s="54"/>
    </row>
    <row r="91" spans="1:90" s="1" customFormat="1" ht="10.95" customHeight="1">
      <c r="B91" s="30"/>
      <c r="AR91" s="30"/>
      <c r="AS91" s="205"/>
      <c r="AT91" s="206"/>
      <c r="BD91" s="54"/>
    </row>
    <row r="92" spans="1:90" s="1" customFormat="1" ht="29.25" customHeight="1">
      <c r="B92" s="30"/>
      <c r="C92" s="209" t="s">
        <v>54</v>
      </c>
      <c r="D92" s="210"/>
      <c r="E92" s="210"/>
      <c r="F92" s="210"/>
      <c r="G92" s="210"/>
      <c r="H92" s="55"/>
      <c r="I92" s="211" t="s">
        <v>55</v>
      </c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2" t="s">
        <v>56</v>
      </c>
      <c r="AH92" s="210"/>
      <c r="AI92" s="210"/>
      <c r="AJ92" s="210"/>
      <c r="AK92" s="210"/>
      <c r="AL92" s="210"/>
      <c r="AM92" s="210"/>
      <c r="AN92" s="211" t="s">
        <v>57</v>
      </c>
      <c r="AO92" s="210"/>
      <c r="AP92" s="213"/>
      <c r="AQ92" s="56" t="s">
        <v>58</v>
      </c>
      <c r="AR92" s="30"/>
      <c r="AS92" s="57" t="s">
        <v>59</v>
      </c>
      <c r="AT92" s="58" t="s">
        <v>60</v>
      </c>
      <c r="AU92" s="58" t="s">
        <v>61</v>
      </c>
      <c r="AV92" s="58" t="s">
        <v>62</v>
      </c>
      <c r="AW92" s="58" t="s">
        <v>63</v>
      </c>
      <c r="AX92" s="58" t="s">
        <v>64</v>
      </c>
      <c r="AY92" s="58" t="s">
        <v>65</v>
      </c>
      <c r="AZ92" s="58" t="s">
        <v>66</v>
      </c>
      <c r="BA92" s="58" t="s">
        <v>67</v>
      </c>
      <c r="BB92" s="58" t="s">
        <v>68</v>
      </c>
      <c r="BC92" s="58" t="s">
        <v>69</v>
      </c>
      <c r="BD92" s="59" t="s">
        <v>70</v>
      </c>
    </row>
    <row r="93" spans="1:90" s="1" customFormat="1" ht="10.95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0" s="5" customFormat="1" ht="32.4" customHeight="1">
      <c r="B94" s="61"/>
      <c r="C94" s="62" t="s">
        <v>71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02">
        <f>ROUND(AG95,2)</f>
        <v>0</v>
      </c>
      <c r="AH94" s="202"/>
      <c r="AI94" s="202"/>
      <c r="AJ94" s="202"/>
      <c r="AK94" s="202"/>
      <c r="AL94" s="202"/>
      <c r="AM94" s="202"/>
      <c r="AN94" s="189">
        <f>SUM(AG94,AT94)</f>
        <v>0</v>
      </c>
      <c r="AO94" s="189"/>
      <c r="AP94" s="189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1381.8477</v>
      </c>
      <c r="AV94" s="67">
        <f>ROUND(AZ94*L32,2)</f>
        <v>0</v>
      </c>
      <c r="AW94" s="67">
        <f>ROUND(BA94*L33,2)</f>
        <v>0</v>
      </c>
      <c r="AX94" s="67">
        <f>ROUND(BB94*L32,2)</f>
        <v>0</v>
      </c>
      <c r="AY94" s="67">
        <f>ROUND(BC94*L33,2)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72</v>
      </c>
      <c r="BT94" s="70" t="s">
        <v>73</v>
      </c>
      <c r="BV94" s="70" t="s">
        <v>74</v>
      </c>
      <c r="BW94" s="70" t="s">
        <v>4</v>
      </c>
      <c r="BX94" s="70" t="s">
        <v>75</v>
      </c>
      <c r="CL94" s="70" t="s">
        <v>1</v>
      </c>
    </row>
    <row r="95" spans="1:90" s="6" customFormat="1" ht="16.5" customHeight="1">
      <c r="A95" s="71" t="s">
        <v>76</v>
      </c>
      <c r="B95" s="72"/>
      <c r="C95" s="73"/>
      <c r="D95" s="201" t="s">
        <v>13</v>
      </c>
      <c r="E95" s="201"/>
      <c r="F95" s="201"/>
      <c r="G95" s="201"/>
      <c r="H95" s="201"/>
      <c r="I95" s="74"/>
      <c r="J95" s="201" t="s">
        <v>15</v>
      </c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193">
        <f>'0202024 - Fotbalové kabin...'!J28</f>
        <v>0</v>
      </c>
      <c r="AH95" s="194"/>
      <c r="AI95" s="194"/>
      <c r="AJ95" s="194"/>
      <c r="AK95" s="194"/>
      <c r="AL95" s="194"/>
      <c r="AM95" s="194"/>
      <c r="AN95" s="193">
        <f>SUM(AG95,AT95)</f>
        <v>0</v>
      </c>
      <c r="AO95" s="194"/>
      <c r="AP95" s="194"/>
      <c r="AQ95" s="75" t="s">
        <v>77</v>
      </c>
      <c r="AR95" s="72"/>
      <c r="AS95" s="76">
        <v>0</v>
      </c>
      <c r="AT95" s="77">
        <f>ROUND(SUM(AV95:AW95),2)</f>
        <v>0</v>
      </c>
      <c r="AU95" s="78">
        <f>'0202024 - Fotbalové kabin...'!P131</f>
        <v>1381.847696</v>
      </c>
      <c r="AV95" s="77">
        <f>'0202024 - Fotbalové kabin...'!J31</f>
        <v>0</v>
      </c>
      <c r="AW95" s="77">
        <f>'0202024 - Fotbalové kabin...'!J32</f>
        <v>0</v>
      </c>
      <c r="AX95" s="77">
        <f>'0202024 - Fotbalové kabin...'!J33</f>
        <v>0</v>
      </c>
      <c r="AY95" s="77">
        <f>'0202024 - Fotbalové kabin...'!J34</f>
        <v>0</v>
      </c>
      <c r="AZ95" s="77">
        <f>'0202024 - Fotbalové kabin...'!F31</f>
        <v>0</v>
      </c>
      <c r="BA95" s="77">
        <f>'0202024 - Fotbalové kabin...'!F32</f>
        <v>0</v>
      </c>
      <c r="BB95" s="77">
        <f>'0202024 - Fotbalové kabin...'!F33</f>
        <v>0</v>
      </c>
      <c r="BC95" s="77">
        <f>'0202024 - Fotbalové kabin...'!F34</f>
        <v>0</v>
      </c>
      <c r="BD95" s="79">
        <f>'0202024 - Fotbalové kabin...'!F35</f>
        <v>0</v>
      </c>
      <c r="BT95" s="80" t="s">
        <v>78</v>
      </c>
      <c r="BU95" s="80" t="s">
        <v>79</v>
      </c>
      <c r="BV95" s="80" t="s">
        <v>74</v>
      </c>
      <c r="BW95" s="80" t="s">
        <v>4</v>
      </c>
      <c r="BX95" s="80" t="s">
        <v>75</v>
      </c>
      <c r="CL95" s="80" t="s">
        <v>1</v>
      </c>
    </row>
    <row r="96" spans="1:90">
      <c r="B96" s="20"/>
      <c r="AR96" s="20"/>
    </row>
    <row r="97" spans="2:48" s="1" customFormat="1" ht="30" customHeight="1">
      <c r="B97" s="30"/>
      <c r="C97" s="62" t="s">
        <v>80</v>
      </c>
      <c r="AG97" s="189">
        <v>0</v>
      </c>
      <c r="AH97" s="189"/>
      <c r="AI97" s="189"/>
      <c r="AJ97" s="189"/>
      <c r="AK97" s="189"/>
      <c r="AL97" s="189"/>
      <c r="AM97" s="189"/>
      <c r="AN97" s="189">
        <v>0</v>
      </c>
      <c r="AO97" s="189"/>
      <c r="AP97" s="189"/>
      <c r="AQ97" s="81"/>
      <c r="AR97" s="30"/>
      <c r="AS97" s="57" t="s">
        <v>81</v>
      </c>
      <c r="AT97" s="58" t="s">
        <v>82</v>
      </c>
      <c r="AU97" s="58" t="s">
        <v>37</v>
      </c>
      <c r="AV97" s="59" t="s">
        <v>60</v>
      </c>
    </row>
    <row r="98" spans="2:48" s="1" customFormat="1" ht="10.95" customHeight="1">
      <c r="B98" s="30"/>
      <c r="AR98" s="30"/>
    </row>
    <row r="99" spans="2:48" s="1" customFormat="1" ht="30" customHeight="1">
      <c r="B99" s="30"/>
      <c r="C99" s="82" t="s">
        <v>83</v>
      </c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190">
        <f>ROUND(AG94 + AG97, 2)</f>
        <v>0</v>
      </c>
      <c r="AH99" s="190"/>
      <c r="AI99" s="190"/>
      <c r="AJ99" s="190"/>
      <c r="AK99" s="190"/>
      <c r="AL99" s="190"/>
      <c r="AM99" s="190"/>
      <c r="AN99" s="190">
        <f>ROUND(AN94 + AN97, 2)</f>
        <v>0</v>
      </c>
      <c r="AO99" s="190"/>
      <c r="AP99" s="190"/>
      <c r="AQ99" s="83"/>
      <c r="AR99" s="30"/>
    </row>
    <row r="100" spans="2:48" s="1" customFormat="1" ht="6.9" customHeight="1"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30"/>
    </row>
  </sheetData>
  <sheetProtection algorithmName="SHA-512" hashValue="PVM/dd5L405h8g2HZ7Bs7KNcDP+RiBa0egbFRCvmbAoCm+EBzfd0LTl1+pRMlObfMc3xJ1elAgyL54WIsa9fOg==" saltValue="DCiiIn2kqpxZeojVPRrvXQ==" spinCount="100000" sheet="1" objects="1" scenarios="1"/>
  <mergeCells count="46">
    <mergeCell ref="L31:P31"/>
    <mergeCell ref="W31:AE31"/>
    <mergeCell ref="AK31:AO31"/>
    <mergeCell ref="W32:AE32"/>
    <mergeCell ref="AK32:AO32"/>
    <mergeCell ref="L32:P32"/>
    <mergeCell ref="W33:AE33"/>
    <mergeCell ref="AK33:AO33"/>
    <mergeCell ref="L33:P33"/>
    <mergeCell ref="W34:AE34"/>
    <mergeCell ref="AK34:AO34"/>
    <mergeCell ref="L34:P34"/>
    <mergeCell ref="W35:AE35"/>
    <mergeCell ref="AK35:AO35"/>
    <mergeCell ref="L35:P35"/>
    <mergeCell ref="W36:AE36"/>
    <mergeCell ref="AK36:AO36"/>
    <mergeCell ref="L36:P36"/>
    <mergeCell ref="X38:AB38"/>
    <mergeCell ref="AK38:AO38"/>
    <mergeCell ref="L85:AJ85"/>
    <mergeCell ref="AM87:AN87"/>
    <mergeCell ref="AM89:AP89"/>
    <mergeCell ref="AN94:AP94"/>
    <mergeCell ref="AS89:AT91"/>
    <mergeCell ref="AM90:AP90"/>
    <mergeCell ref="C92:G92"/>
    <mergeCell ref="I92:AF92"/>
    <mergeCell ref="AG92:AM92"/>
    <mergeCell ref="AN92:AP92"/>
    <mergeCell ref="AG97:AM97"/>
    <mergeCell ref="AN97:AP97"/>
    <mergeCell ref="AG99:AM99"/>
    <mergeCell ref="AN99:AP99"/>
    <mergeCell ref="AR2:BE2"/>
    <mergeCell ref="AN95:AP95"/>
    <mergeCell ref="AG95:AM95"/>
    <mergeCell ref="AK29:AO29"/>
    <mergeCell ref="K5:AJ5"/>
    <mergeCell ref="K6:AJ6"/>
    <mergeCell ref="E23:AN23"/>
    <mergeCell ref="AK26:AO26"/>
    <mergeCell ref="AK27:AO27"/>
    <mergeCell ref="D95:H95"/>
    <mergeCell ref="J95:AF95"/>
    <mergeCell ref="AG94:AM94"/>
  </mergeCells>
  <hyperlinks>
    <hyperlink ref="A95" location="'0202024 - Fotbalové kabin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69"/>
  <sheetViews>
    <sheetView showGridLines="0" tabSelected="1" workbookViewId="0">
      <selection activeCell="X367" sqref="X367"/>
    </sheetView>
  </sheetViews>
  <sheetFormatPr defaultRowHeight="10.199999999999999"/>
  <cols>
    <col min="1" max="1" width="8.28515625" customWidth="1"/>
    <col min="2" max="2" width="1.140625" customWidth="1"/>
    <col min="3" max="3" width="5.425781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1" t="s">
        <v>5</v>
      </c>
      <c r="M2" s="192"/>
      <c r="N2" s="192"/>
      <c r="O2" s="192"/>
      <c r="P2" s="192"/>
      <c r="Q2" s="192"/>
      <c r="R2" s="192"/>
      <c r="S2" s="192"/>
      <c r="T2" s="192"/>
      <c r="U2" s="192"/>
      <c r="V2" s="192"/>
      <c r="AT2" s="17" t="s">
        <v>4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84</v>
      </c>
    </row>
    <row r="4" spans="2:46" ht="24.9" customHeight="1">
      <c r="B4" s="20"/>
      <c r="D4" s="21" t="s">
        <v>85</v>
      </c>
      <c r="L4" s="20"/>
      <c r="M4" s="84" t="s">
        <v>10</v>
      </c>
      <c r="AT4" s="17" t="s">
        <v>3</v>
      </c>
    </row>
    <row r="5" spans="2:46" ht="6.9" customHeight="1">
      <c r="B5" s="20"/>
      <c r="L5" s="20"/>
    </row>
    <row r="6" spans="2:46" s="1" customFormat="1" ht="12" customHeight="1">
      <c r="B6" s="30"/>
      <c r="D6" s="26" t="s">
        <v>14</v>
      </c>
      <c r="L6" s="30"/>
    </row>
    <row r="7" spans="2:46" s="1" customFormat="1" ht="16.5" customHeight="1">
      <c r="B7" s="30"/>
      <c r="E7" s="218" t="s">
        <v>15</v>
      </c>
      <c r="F7" s="225"/>
      <c r="G7" s="225"/>
      <c r="H7" s="225"/>
      <c r="L7" s="30"/>
    </row>
    <row r="8" spans="2:46" s="1" customFormat="1">
      <c r="B8" s="30"/>
      <c r="L8" s="30"/>
    </row>
    <row r="9" spans="2:46" s="1" customFormat="1" ht="12" customHeight="1">
      <c r="B9" s="30"/>
      <c r="D9" s="26" t="s">
        <v>16</v>
      </c>
      <c r="F9" s="24" t="s">
        <v>1</v>
      </c>
      <c r="I9" s="26" t="s">
        <v>17</v>
      </c>
      <c r="J9" s="24" t="s">
        <v>1</v>
      </c>
      <c r="L9" s="30"/>
    </row>
    <row r="10" spans="2:46" s="1" customFormat="1" ht="12" customHeight="1">
      <c r="B10" s="30"/>
      <c r="D10" s="26" t="s">
        <v>18</v>
      </c>
      <c r="F10" s="24" t="s">
        <v>19</v>
      </c>
      <c r="I10" s="26" t="s">
        <v>20</v>
      </c>
      <c r="J10" s="50" t="str">
        <f>'Rekapitulace stavby'!AN8</f>
        <v>31. 8. 2024</v>
      </c>
      <c r="L10" s="30"/>
    </row>
    <row r="11" spans="2:46" s="1" customFormat="1" ht="10.95" customHeight="1">
      <c r="B11" s="30"/>
      <c r="L11" s="30"/>
    </row>
    <row r="12" spans="2:46" s="1" customFormat="1" ht="12" customHeight="1">
      <c r="B12" s="30"/>
      <c r="D12" s="26" t="s">
        <v>22</v>
      </c>
      <c r="I12" s="26" t="s">
        <v>23</v>
      </c>
      <c r="J12" s="24" t="str">
        <f>IF('Rekapitulace stavby'!AN10="","",'Rekapitulace stavby'!AN10)</f>
        <v/>
      </c>
      <c r="L12" s="30"/>
    </row>
    <row r="13" spans="2:46" s="1" customFormat="1" ht="18" customHeight="1">
      <c r="B13" s="30"/>
      <c r="E13" s="24" t="str">
        <f>IF('Rekapitulace stavby'!E11="","",'Rekapitulace stavby'!E11)</f>
        <v xml:space="preserve"> </v>
      </c>
      <c r="I13" s="26" t="s">
        <v>25</v>
      </c>
      <c r="J13" s="24" t="str">
        <f>IF('Rekapitulace stavby'!AN11="","",'Rekapitulace stavby'!AN11)</f>
        <v/>
      </c>
      <c r="L13" s="30"/>
    </row>
    <row r="14" spans="2:46" s="1" customFormat="1" ht="6.9" customHeight="1">
      <c r="B14" s="30"/>
      <c r="L14" s="30"/>
    </row>
    <row r="15" spans="2:46" s="1" customFormat="1" ht="12" customHeight="1">
      <c r="B15" s="30"/>
      <c r="D15" s="26" t="s">
        <v>26</v>
      </c>
      <c r="I15" s="26" t="s">
        <v>23</v>
      </c>
      <c r="J15" s="24" t="str">
        <f>'Rekapitulace stavby'!AN13</f>
        <v/>
      </c>
      <c r="L15" s="30"/>
    </row>
    <row r="16" spans="2:46" s="1" customFormat="1" ht="18" customHeight="1">
      <c r="B16" s="30"/>
      <c r="E16" s="197" t="str">
        <f>'Rekapitulace stavby'!E14</f>
        <v xml:space="preserve"> </v>
      </c>
      <c r="F16" s="197"/>
      <c r="G16" s="197"/>
      <c r="H16" s="197"/>
      <c r="I16" s="26" t="s">
        <v>25</v>
      </c>
      <c r="J16" s="24" t="str">
        <f>'Rekapitulace stavby'!AN14</f>
        <v/>
      </c>
      <c r="L16" s="30"/>
    </row>
    <row r="17" spans="2:12" s="1" customFormat="1" ht="6.9" customHeight="1">
      <c r="B17" s="30"/>
      <c r="L17" s="30"/>
    </row>
    <row r="18" spans="2:12" s="1" customFormat="1" ht="12" customHeight="1">
      <c r="B18" s="30"/>
      <c r="D18" s="26" t="s">
        <v>27</v>
      </c>
      <c r="I18" s="26" t="s">
        <v>23</v>
      </c>
      <c r="J18" s="24" t="str">
        <f>IF('Rekapitulace stavby'!AN16="","",'Rekapitulace stavby'!AN16)</f>
        <v/>
      </c>
      <c r="L18" s="30"/>
    </row>
    <row r="19" spans="2:12" s="1" customFormat="1" ht="18" customHeight="1">
      <c r="B19" s="30"/>
      <c r="E19" s="24" t="str">
        <f>IF('Rekapitulace stavby'!E17="","",'Rekapitulace stavby'!E17)</f>
        <v xml:space="preserve"> </v>
      </c>
      <c r="I19" s="26" t="s">
        <v>25</v>
      </c>
      <c r="J19" s="24" t="str">
        <f>IF('Rekapitulace stavby'!AN17="","",'Rekapitulace stavby'!AN17)</f>
        <v/>
      </c>
      <c r="L19" s="30"/>
    </row>
    <row r="20" spans="2:12" s="1" customFormat="1" ht="6.9" customHeight="1">
      <c r="B20" s="30"/>
      <c r="L20" s="30"/>
    </row>
    <row r="21" spans="2:12" s="1" customFormat="1" ht="12" customHeight="1">
      <c r="B21" s="30"/>
      <c r="D21" s="26" t="s">
        <v>29</v>
      </c>
      <c r="I21" s="26" t="s">
        <v>23</v>
      </c>
      <c r="J21" s="24" t="str">
        <f>IF('Rekapitulace stavby'!AN19="","",'Rekapitulace stavby'!AN19)</f>
        <v/>
      </c>
      <c r="L21" s="30"/>
    </row>
    <row r="22" spans="2:12" s="1" customFormat="1" ht="18" customHeight="1">
      <c r="B22" s="30"/>
      <c r="E22" s="24" t="str">
        <f>IF('Rekapitulace stavby'!E20="","",'Rekapitulace stavby'!E20)</f>
        <v xml:space="preserve"> </v>
      </c>
      <c r="I22" s="26" t="s">
        <v>25</v>
      </c>
      <c r="J22" s="24" t="str">
        <f>IF('Rekapitulace stavby'!AN20="","",'Rekapitulace stavby'!AN20)</f>
        <v/>
      </c>
      <c r="L22" s="30"/>
    </row>
    <row r="23" spans="2:12" s="1" customFormat="1" ht="6.9" customHeight="1">
      <c r="B23" s="30"/>
      <c r="L23" s="30"/>
    </row>
    <row r="24" spans="2:12" s="1" customFormat="1" ht="12" customHeight="1">
      <c r="B24" s="30"/>
      <c r="D24" s="26" t="s">
        <v>30</v>
      </c>
      <c r="L24" s="30"/>
    </row>
    <row r="25" spans="2:12" s="7" customFormat="1" ht="16.5" customHeight="1">
      <c r="B25" s="85"/>
      <c r="E25" s="199" t="s">
        <v>1</v>
      </c>
      <c r="F25" s="199"/>
      <c r="G25" s="199"/>
      <c r="H25" s="199"/>
      <c r="L25" s="85"/>
    </row>
    <row r="26" spans="2:12" s="1" customFormat="1" ht="6.9" customHeight="1">
      <c r="B26" s="30"/>
      <c r="L26" s="30"/>
    </row>
    <row r="27" spans="2:12" s="1" customFormat="1" ht="6.9" customHeight="1">
      <c r="B27" s="30"/>
      <c r="D27" s="51"/>
      <c r="E27" s="51"/>
      <c r="F27" s="51"/>
      <c r="G27" s="51"/>
      <c r="H27" s="51"/>
      <c r="I27" s="51"/>
      <c r="J27" s="51"/>
      <c r="K27" s="51"/>
      <c r="L27" s="30"/>
    </row>
    <row r="28" spans="2:12" s="1" customFormat="1" ht="25.35" customHeight="1">
      <c r="B28" s="30"/>
      <c r="D28" s="86" t="s">
        <v>33</v>
      </c>
      <c r="J28" s="64">
        <f>ROUND(J131, 2)</f>
        <v>0</v>
      </c>
      <c r="L28" s="30"/>
    </row>
    <row r="29" spans="2:12" s="1" customFormat="1" ht="6.9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14.4" customHeight="1">
      <c r="B30" s="30"/>
      <c r="F30" s="33" t="s">
        <v>35</v>
      </c>
      <c r="I30" s="33" t="s">
        <v>34</v>
      </c>
      <c r="J30" s="33" t="s">
        <v>36</v>
      </c>
      <c r="L30" s="30"/>
    </row>
    <row r="31" spans="2:12" s="1" customFormat="1" ht="14.4" customHeight="1">
      <c r="B31" s="30"/>
      <c r="D31" s="53" t="s">
        <v>37</v>
      </c>
      <c r="E31" s="26" t="s">
        <v>38</v>
      </c>
      <c r="F31" s="87">
        <f>ROUND((SUM(BE131:BE368)),  2)</f>
        <v>0</v>
      </c>
      <c r="I31" s="88">
        <v>0.21</v>
      </c>
      <c r="J31" s="87">
        <f>ROUND(((SUM(BE131:BE368))*I31),  2)</f>
        <v>0</v>
      </c>
      <c r="L31" s="30"/>
    </row>
    <row r="32" spans="2:12" s="1" customFormat="1" ht="14.4" customHeight="1">
      <c r="B32" s="30"/>
      <c r="E32" s="26" t="s">
        <v>39</v>
      </c>
      <c r="F32" s="87">
        <f>ROUND((SUM(BF131:BF368)),  2)</f>
        <v>0</v>
      </c>
      <c r="I32" s="88">
        <v>0.12</v>
      </c>
      <c r="J32" s="87">
        <f>ROUND(((SUM(BF131:BF368))*I32),  2)</f>
        <v>0</v>
      </c>
      <c r="L32" s="30"/>
    </row>
    <row r="33" spans="2:12" s="1" customFormat="1" ht="14.4" hidden="1" customHeight="1">
      <c r="B33" s="30"/>
      <c r="E33" s="26" t="s">
        <v>40</v>
      </c>
      <c r="F33" s="87">
        <f>ROUND((SUM(BG131:BG368)),  2)</f>
        <v>0</v>
      </c>
      <c r="I33" s="88">
        <v>0.21</v>
      </c>
      <c r="J33" s="87">
        <f>0</f>
        <v>0</v>
      </c>
      <c r="L33" s="30"/>
    </row>
    <row r="34" spans="2:12" s="1" customFormat="1" ht="14.4" hidden="1" customHeight="1">
      <c r="B34" s="30"/>
      <c r="E34" s="26" t="s">
        <v>41</v>
      </c>
      <c r="F34" s="87">
        <f>ROUND((SUM(BH131:BH368)),  2)</f>
        <v>0</v>
      </c>
      <c r="I34" s="88">
        <v>0.12</v>
      </c>
      <c r="J34" s="87">
        <f>0</f>
        <v>0</v>
      </c>
      <c r="L34" s="30"/>
    </row>
    <row r="35" spans="2:12" s="1" customFormat="1" ht="14.4" hidden="1" customHeight="1">
      <c r="B35" s="30"/>
      <c r="E35" s="26" t="s">
        <v>42</v>
      </c>
      <c r="F35" s="87">
        <f>ROUND((SUM(BI131:BI368)),  2)</f>
        <v>0</v>
      </c>
      <c r="I35" s="88">
        <v>0</v>
      </c>
      <c r="J35" s="87">
        <f>0</f>
        <v>0</v>
      </c>
      <c r="L35" s="30"/>
    </row>
    <row r="36" spans="2:12" s="1" customFormat="1" ht="6.9" customHeight="1">
      <c r="B36" s="30"/>
      <c r="L36" s="30"/>
    </row>
    <row r="37" spans="2:12" s="1" customFormat="1" ht="25.35" customHeight="1">
      <c r="B37" s="30"/>
      <c r="C37" s="83"/>
      <c r="D37" s="89" t="s">
        <v>43</v>
      </c>
      <c r="E37" s="55"/>
      <c r="F37" s="55"/>
      <c r="G37" s="90" t="s">
        <v>44</v>
      </c>
      <c r="H37" s="91" t="s">
        <v>45</v>
      </c>
      <c r="I37" s="55"/>
      <c r="J37" s="92">
        <f>SUM(J28:J35)</f>
        <v>0</v>
      </c>
      <c r="K37" s="93"/>
      <c r="L37" s="30"/>
    </row>
    <row r="38" spans="2:12" s="1" customFormat="1" ht="14.4" customHeight="1">
      <c r="B38" s="30"/>
      <c r="L38" s="30"/>
    </row>
    <row r="39" spans="2:12" ht="14.4" customHeight="1">
      <c r="B39" s="20"/>
      <c r="L39" s="20"/>
    </row>
    <row r="40" spans="2:12" ht="14.4" customHeight="1">
      <c r="B40" s="20"/>
      <c r="L40" s="20"/>
    </row>
    <row r="41" spans="2:12" ht="14.4" customHeight="1">
      <c r="B41" s="20"/>
      <c r="L41" s="20"/>
    </row>
    <row r="42" spans="2:12" ht="14.4" customHeight="1">
      <c r="B42" s="20"/>
      <c r="L42" s="20"/>
    </row>
    <row r="43" spans="2:12" ht="14.4" customHeight="1">
      <c r="B43" s="20"/>
      <c r="L43" s="20"/>
    </row>
    <row r="44" spans="2:12" ht="14.4" customHeight="1">
      <c r="B44" s="20"/>
      <c r="L44" s="20"/>
    </row>
    <row r="45" spans="2:12" ht="14.4" customHeight="1">
      <c r="B45" s="20"/>
      <c r="L45" s="20"/>
    </row>
    <row r="46" spans="2:12" ht="14.4" customHeight="1">
      <c r="B46" s="20"/>
      <c r="L46" s="20"/>
    </row>
    <row r="47" spans="2:12" ht="14.4" customHeight="1">
      <c r="B47" s="20"/>
      <c r="L47" s="20"/>
    </row>
    <row r="48" spans="2:12" ht="14.4" customHeight="1">
      <c r="B48" s="20"/>
      <c r="L48" s="20"/>
    </row>
    <row r="49" spans="2:12" ht="14.4" customHeight="1">
      <c r="B49" s="20"/>
      <c r="L49" s="20"/>
    </row>
    <row r="50" spans="2:12" s="1" customFormat="1" ht="14.4" customHeight="1">
      <c r="B50" s="30"/>
      <c r="D50" s="39" t="s">
        <v>46</v>
      </c>
      <c r="E50" s="40"/>
      <c r="F50" s="40"/>
      <c r="G50" s="39" t="s">
        <v>47</v>
      </c>
      <c r="H50" s="40"/>
      <c r="I50" s="40"/>
      <c r="J50" s="40"/>
      <c r="K50" s="40"/>
      <c r="L50" s="30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3.2">
      <c r="B61" s="30"/>
      <c r="D61" s="41" t="s">
        <v>48</v>
      </c>
      <c r="E61" s="32"/>
      <c r="F61" s="94" t="s">
        <v>49</v>
      </c>
      <c r="G61" s="41" t="s">
        <v>48</v>
      </c>
      <c r="H61" s="32"/>
      <c r="I61" s="32"/>
      <c r="J61" s="95" t="s">
        <v>49</v>
      </c>
      <c r="K61" s="32"/>
      <c r="L61" s="30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3.2">
      <c r="B65" s="30"/>
      <c r="D65" s="39" t="s">
        <v>50</v>
      </c>
      <c r="E65" s="40"/>
      <c r="F65" s="40"/>
      <c r="G65" s="39" t="s">
        <v>51</v>
      </c>
      <c r="H65" s="40"/>
      <c r="I65" s="40"/>
      <c r="J65" s="40"/>
      <c r="K65" s="40"/>
      <c r="L65" s="30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3.2">
      <c r="B76" s="30"/>
      <c r="D76" s="41" t="s">
        <v>48</v>
      </c>
      <c r="E76" s="32"/>
      <c r="F76" s="94" t="s">
        <v>49</v>
      </c>
      <c r="G76" s="41" t="s">
        <v>48</v>
      </c>
      <c r="H76" s="32"/>
      <c r="I76" s="32"/>
      <c r="J76" s="95" t="s">
        <v>49</v>
      </c>
      <c r="K76" s="32"/>
      <c r="L76" s="30"/>
    </row>
    <row r="77" spans="2:12" s="1" customFormat="1" ht="14.4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" customHeight="1">
      <c r="B82" s="30"/>
      <c r="C82" s="21" t="s">
        <v>86</v>
      </c>
      <c r="L82" s="30"/>
    </row>
    <row r="83" spans="2:47" s="1" customFormat="1" ht="6.9" customHeight="1">
      <c r="B83" s="30"/>
      <c r="L83" s="30"/>
    </row>
    <row r="84" spans="2:47" s="1" customFormat="1" ht="12" customHeight="1">
      <c r="B84" s="30"/>
      <c r="C84" s="26" t="s">
        <v>14</v>
      </c>
      <c r="L84" s="30"/>
    </row>
    <row r="85" spans="2:47" s="1" customFormat="1" ht="16.5" customHeight="1">
      <c r="B85" s="30"/>
      <c r="E85" s="218" t="str">
        <f>E7</f>
        <v>Fotbalové kabiny TJ Slavoj Úštěk</v>
      </c>
      <c r="F85" s="225"/>
      <c r="G85" s="225"/>
      <c r="H85" s="225"/>
      <c r="L85" s="30"/>
    </row>
    <row r="86" spans="2:47" s="1" customFormat="1" ht="6.9" customHeight="1">
      <c r="B86" s="30"/>
      <c r="L86" s="30"/>
    </row>
    <row r="87" spans="2:47" s="1" customFormat="1" ht="12" customHeight="1">
      <c r="B87" s="30"/>
      <c r="C87" s="26" t="s">
        <v>18</v>
      </c>
      <c r="F87" s="24" t="str">
        <f>F10</f>
        <v>Úštěk</v>
      </c>
      <c r="I87" s="26" t="s">
        <v>20</v>
      </c>
      <c r="J87" s="50" t="str">
        <f>IF(J10="","",J10)</f>
        <v>31. 8. 2024</v>
      </c>
      <c r="L87" s="30"/>
    </row>
    <row r="88" spans="2:47" s="1" customFormat="1" ht="6.9" customHeight="1">
      <c r="B88" s="30"/>
      <c r="L88" s="30"/>
    </row>
    <row r="89" spans="2:47" s="1" customFormat="1" ht="15.15" customHeight="1">
      <c r="B89" s="30"/>
      <c r="C89" s="26" t="s">
        <v>22</v>
      </c>
      <c r="F89" s="24" t="str">
        <f>E13</f>
        <v xml:space="preserve"> </v>
      </c>
      <c r="I89" s="26" t="s">
        <v>27</v>
      </c>
      <c r="J89" s="27" t="str">
        <f>E19</f>
        <v xml:space="preserve"> </v>
      </c>
      <c r="L89" s="30"/>
    </row>
    <row r="90" spans="2:47" s="1" customFormat="1" ht="15.15" customHeight="1">
      <c r="B90" s="30"/>
      <c r="C90" s="26" t="s">
        <v>26</v>
      </c>
      <c r="F90" s="24" t="str">
        <f>IF(E16="","",E16)</f>
        <v xml:space="preserve"> </v>
      </c>
      <c r="I90" s="26" t="s">
        <v>29</v>
      </c>
      <c r="J90" s="27" t="str">
        <f>E22</f>
        <v xml:space="preserve"> </v>
      </c>
      <c r="L90" s="30"/>
    </row>
    <row r="91" spans="2:47" s="1" customFormat="1" ht="10.35" customHeight="1">
      <c r="B91" s="30"/>
      <c r="L91" s="30"/>
    </row>
    <row r="92" spans="2:47" s="1" customFormat="1" ht="29.25" customHeight="1">
      <c r="B92" s="30"/>
      <c r="C92" s="96" t="s">
        <v>87</v>
      </c>
      <c r="D92" s="83"/>
      <c r="E92" s="83"/>
      <c r="F92" s="83"/>
      <c r="G92" s="83"/>
      <c r="H92" s="83"/>
      <c r="I92" s="83"/>
      <c r="J92" s="97" t="s">
        <v>88</v>
      </c>
      <c r="K92" s="83"/>
      <c r="L92" s="30"/>
    </row>
    <row r="93" spans="2:47" s="1" customFormat="1" ht="10.35" customHeight="1">
      <c r="B93" s="30"/>
      <c r="L93" s="30"/>
    </row>
    <row r="94" spans="2:47" s="1" customFormat="1" ht="22.95" customHeight="1">
      <c r="B94" s="30"/>
      <c r="C94" s="98" t="s">
        <v>89</v>
      </c>
      <c r="J94" s="64">
        <f>J131</f>
        <v>0</v>
      </c>
      <c r="L94" s="30"/>
      <c r="AU94" s="17" t="s">
        <v>90</v>
      </c>
    </row>
    <row r="95" spans="2:47" s="8" customFormat="1" ht="24.9" customHeight="1">
      <c r="B95" s="99"/>
      <c r="D95" s="100" t="s">
        <v>91</v>
      </c>
      <c r="E95" s="101"/>
      <c r="F95" s="101"/>
      <c r="G95" s="101"/>
      <c r="H95" s="101"/>
      <c r="I95" s="101"/>
      <c r="J95" s="102">
        <f>J132</f>
        <v>0</v>
      </c>
      <c r="L95" s="99"/>
    </row>
    <row r="96" spans="2:47" s="9" customFormat="1" ht="19.95" customHeight="1">
      <c r="B96" s="103"/>
      <c r="D96" s="104" t="s">
        <v>92</v>
      </c>
      <c r="E96" s="105"/>
      <c r="F96" s="105"/>
      <c r="G96" s="105"/>
      <c r="H96" s="105"/>
      <c r="I96" s="105"/>
      <c r="J96" s="106">
        <f>J133</f>
        <v>0</v>
      </c>
      <c r="L96" s="103"/>
    </row>
    <row r="97" spans="2:12" s="9" customFormat="1" ht="19.95" customHeight="1">
      <c r="B97" s="103"/>
      <c r="D97" s="104" t="s">
        <v>93</v>
      </c>
      <c r="E97" s="105"/>
      <c r="F97" s="105"/>
      <c r="G97" s="105"/>
      <c r="H97" s="105"/>
      <c r="I97" s="105"/>
      <c r="J97" s="106">
        <f>J184</f>
        <v>0</v>
      </c>
      <c r="L97" s="103"/>
    </row>
    <row r="98" spans="2:12" s="9" customFormat="1" ht="19.95" customHeight="1">
      <c r="B98" s="103"/>
      <c r="D98" s="104" t="s">
        <v>94</v>
      </c>
      <c r="E98" s="105"/>
      <c r="F98" s="105"/>
      <c r="G98" s="105"/>
      <c r="H98" s="105"/>
      <c r="I98" s="105"/>
      <c r="J98" s="106">
        <f>J233</f>
        <v>0</v>
      </c>
      <c r="L98" s="103"/>
    </row>
    <row r="99" spans="2:12" s="9" customFormat="1" ht="19.95" customHeight="1">
      <c r="B99" s="103"/>
      <c r="D99" s="104" t="s">
        <v>95</v>
      </c>
      <c r="E99" s="105"/>
      <c r="F99" s="105"/>
      <c r="G99" s="105"/>
      <c r="H99" s="105"/>
      <c r="I99" s="105"/>
      <c r="J99" s="106">
        <f>J236</f>
        <v>0</v>
      </c>
      <c r="L99" s="103"/>
    </row>
    <row r="100" spans="2:12" s="9" customFormat="1" ht="19.95" customHeight="1">
      <c r="B100" s="103"/>
      <c r="D100" s="104" t="s">
        <v>96</v>
      </c>
      <c r="E100" s="105"/>
      <c r="F100" s="105"/>
      <c r="G100" s="105"/>
      <c r="H100" s="105"/>
      <c r="I100" s="105"/>
      <c r="J100" s="106">
        <f>J244</f>
        <v>0</v>
      </c>
      <c r="L100" s="103"/>
    </row>
    <row r="101" spans="2:12" s="9" customFormat="1" ht="19.95" customHeight="1">
      <c r="B101" s="103"/>
      <c r="D101" s="104" t="s">
        <v>97</v>
      </c>
      <c r="E101" s="105"/>
      <c r="F101" s="105"/>
      <c r="G101" s="105"/>
      <c r="H101" s="105"/>
      <c r="I101" s="105"/>
      <c r="J101" s="106">
        <f>J260</f>
        <v>0</v>
      </c>
      <c r="L101" s="103"/>
    </row>
    <row r="102" spans="2:12" s="9" customFormat="1" ht="19.95" customHeight="1">
      <c r="B102" s="103"/>
      <c r="D102" s="104" t="s">
        <v>98</v>
      </c>
      <c r="E102" s="105"/>
      <c r="F102" s="105"/>
      <c r="G102" s="105"/>
      <c r="H102" s="105"/>
      <c r="I102" s="105"/>
      <c r="J102" s="106">
        <f>J327</f>
        <v>0</v>
      </c>
      <c r="L102" s="103"/>
    </row>
    <row r="103" spans="2:12" s="9" customFormat="1" ht="19.95" customHeight="1">
      <c r="B103" s="103"/>
      <c r="D103" s="104" t="s">
        <v>99</v>
      </c>
      <c r="E103" s="105"/>
      <c r="F103" s="105"/>
      <c r="G103" s="105"/>
      <c r="H103" s="105"/>
      <c r="I103" s="105"/>
      <c r="J103" s="106">
        <f>J333</f>
        <v>0</v>
      </c>
      <c r="L103" s="103"/>
    </row>
    <row r="104" spans="2:12" s="8" customFormat="1" ht="24.9" customHeight="1">
      <c r="B104" s="99"/>
      <c r="D104" s="100" t="s">
        <v>100</v>
      </c>
      <c r="E104" s="101"/>
      <c r="F104" s="101"/>
      <c r="G104" s="101"/>
      <c r="H104" s="101"/>
      <c r="I104" s="101"/>
      <c r="J104" s="102">
        <f>J335</f>
        <v>0</v>
      </c>
      <c r="L104" s="99"/>
    </row>
    <row r="105" spans="2:12" s="9" customFormat="1" ht="19.95" customHeight="1">
      <c r="B105" s="103"/>
      <c r="D105" s="104" t="s">
        <v>101</v>
      </c>
      <c r="E105" s="105"/>
      <c r="F105" s="105"/>
      <c r="G105" s="105"/>
      <c r="H105" s="105"/>
      <c r="I105" s="105"/>
      <c r="J105" s="106">
        <f>J336</f>
        <v>0</v>
      </c>
      <c r="L105" s="103"/>
    </row>
    <row r="106" spans="2:12" s="9" customFormat="1" ht="19.95" customHeight="1">
      <c r="B106" s="103"/>
      <c r="D106" s="104" t="s">
        <v>102</v>
      </c>
      <c r="E106" s="105"/>
      <c r="F106" s="105"/>
      <c r="G106" s="105"/>
      <c r="H106" s="105"/>
      <c r="I106" s="105"/>
      <c r="J106" s="106">
        <f>J347</f>
        <v>0</v>
      </c>
      <c r="L106" s="103"/>
    </row>
    <row r="107" spans="2:12" s="9" customFormat="1" ht="19.95" customHeight="1">
      <c r="B107" s="103"/>
      <c r="D107" s="104" t="s">
        <v>103</v>
      </c>
      <c r="E107" s="105"/>
      <c r="F107" s="105"/>
      <c r="G107" s="105"/>
      <c r="H107" s="105"/>
      <c r="I107" s="105"/>
      <c r="J107" s="106">
        <f>J351</f>
        <v>0</v>
      </c>
      <c r="L107" s="103"/>
    </row>
    <row r="108" spans="2:12" s="9" customFormat="1" ht="19.95" customHeight="1">
      <c r="B108" s="103"/>
      <c r="D108" s="104" t="s">
        <v>104</v>
      </c>
      <c r="E108" s="105"/>
      <c r="F108" s="105"/>
      <c r="G108" s="105"/>
      <c r="H108" s="105"/>
      <c r="I108" s="105"/>
      <c r="J108" s="106">
        <f>J353</f>
        <v>0</v>
      </c>
      <c r="L108" s="103"/>
    </row>
    <row r="109" spans="2:12" s="8" customFormat="1" ht="24.9" customHeight="1">
      <c r="B109" s="99"/>
      <c r="D109" s="100" t="s">
        <v>105</v>
      </c>
      <c r="E109" s="101"/>
      <c r="F109" s="101"/>
      <c r="G109" s="101"/>
      <c r="H109" s="101"/>
      <c r="I109" s="101"/>
      <c r="J109" s="102">
        <f>J359</f>
        <v>0</v>
      </c>
      <c r="L109" s="99"/>
    </row>
    <row r="110" spans="2:12" s="9" customFormat="1" ht="19.95" customHeight="1">
      <c r="B110" s="103"/>
      <c r="D110" s="104" t="s">
        <v>106</v>
      </c>
      <c r="E110" s="105"/>
      <c r="F110" s="105"/>
      <c r="G110" s="105"/>
      <c r="H110" s="105"/>
      <c r="I110" s="105"/>
      <c r="J110" s="106">
        <f>J360</f>
        <v>0</v>
      </c>
      <c r="L110" s="103"/>
    </row>
    <row r="111" spans="2:12" s="9" customFormat="1" ht="19.95" customHeight="1">
      <c r="B111" s="103"/>
      <c r="D111" s="104" t="s">
        <v>107</v>
      </c>
      <c r="E111" s="105"/>
      <c r="F111" s="105"/>
      <c r="G111" s="105"/>
      <c r="H111" s="105"/>
      <c r="I111" s="105"/>
      <c r="J111" s="106">
        <f>J363</f>
        <v>0</v>
      </c>
      <c r="L111" s="103"/>
    </row>
    <row r="112" spans="2:12" s="9" customFormat="1" ht="19.95" customHeight="1">
      <c r="B112" s="103"/>
      <c r="D112" s="104" t="s">
        <v>108</v>
      </c>
      <c r="E112" s="105"/>
      <c r="F112" s="105"/>
      <c r="G112" s="105"/>
      <c r="H112" s="105"/>
      <c r="I112" s="105"/>
      <c r="J112" s="106">
        <f>J365</f>
        <v>0</v>
      </c>
      <c r="L112" s="103"/>
    </row>
    <row r="113" spans="2:12" s="9" customFormat="1" ht="19.95" customHeight="1">
      <c r="B113" s="103"/>
      <c r="D113" s="104" t="s">
        <v>109</v>
      </c>
      <c r="E113" s="105"/>
      <c r="F113" s="105"/>
      <c r="G113" s="105"/>
      <c r="H113" s="105"/>
      <c r="I113" s="105"/>
      <c r="J113" s="106">
        <f>J367</f>
        <v>0</v>
      </c>
      <c r="L113" s="103"/>
    </row>
    <row r="114" spans="2:12" s="1" customFormat="1" ht="21.75" customHeight="1">
      <c r="B114" s="30"/>
      <c r="L114" s="30"/>
    </row>
    <row r="115" spans="2:12" s="1" customFormat="1" ht="6.9" customHeight="1"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30"/>
    </row>
    <row r="119" spans="2:12" s="1" customFormat="1" ht="6.9" customHeight="1">
      <c r="B119" s="44"/>
      <c r="C119" s="45"/>
      <c r="D119" s="45"/>
      <c r="E119" s="45"/>
      <c r="F119" s="45"/>
      <c r="G119" s="45"/>
      <c r="H119" s="45"/>
      <c r="I119" s="45"/>
      <c r="J119" s="45"/>
      <c r="K119" s="45"/>
      <c r="L119" s="30"/>
    </row>
    <row r="120" spans="2:12" s="1" customFormat="1" ht="24.9" customHeight="1">
      <c r="B120" s="30"/>
      <c r="C120" s="21" t="s">
        <v>110</v>
      </c>
      <c r="L120" s="30"/>
    </row>
    <row r="121" spans="2:12" s="1" customFormat="1" ht="6.9" customHeight="1">
      <c r="B121" s="30"/>
      <c r="L121" s="30"/>
    </row>
    <row r="122" spans="2:12" s="1" customFormat="1" ht="12" customHeight="1">
      <c r="B122" s="30"/>
      <c r="C122" s="26" t="s">
        <v>14</v>
      </c>
      <c r="L122" s="30"/>
    </row>
    <row r="123" spans="2:12" s="1" customFormat="1" ht="16.5" customHeight="1">
      <c r="B123" s="30"/>
      <c r="E123" s="218" t="str">
        <f>E7</f>
        <v>Fotbalové kabiny TJ Slavoj Úštěk</v>
      </c>
      <c r="F123" s="225"/>
      <c r="G123" s="225"/>
      <c r="H123" s="225"/>
      <c r="L123" s="30"/>
    </row>
    <row r="124" spans="2:12" s="1" customFormat="1" ht="6.9" customHeight="1">
      <c r="B124" s="30"/>
      <c r="L124" s="30"/>
    </row>
    <row r="125" spans="2:12" s="1" customFormat="1" ht="12" customHeight="1">
      <c r="B125" s="30"/>
      <c r="C125" s="26" t="s">
        <v>18</v>
      </c>
      <c r="F125" s="24" t="str">
        <f>F10</f>
        <v>Úštěk</v>
      </c>
      <c r="I125" s="26" t="s">
        <v>20</v>
      </c>
      <c r="J125" s="50" t="str">
        <f>IF(J10="","",J10)</f>
        <v>31. 8. 2024</v>
      </c>
      <c r="L125" s="30"/>
    </row>
    <row r="126" spans="2:12" s="1" customFormat="1" ht="6.9" customHeight="1">
      <c r="B126" s="30"/>
      <c r="L126" s="30"/>
    </row>
    <row r="127" spans="2:12" s="1" customFormat="1" ht="15.15" customHeight="1">
      <c r="B127" s="30"/>
      <c r="C127" s="26" t="s">
        <v>22</v>
      </c>
      <c r="F127" s="24" t="str">
        <f>E13</f>
        <v xml:space="preserve"> </v>
      </c>
      <c r="I127" s="26" t="s">
        <v>27</v>
      </c>
      <c r="J127" s="27" t="str">
        <f>E19</f>
        <v xml:space="preserve"> </v>
      </c>
      <c r="L127" s="30"/>
    </row>
    <row r="128" spans="2:12" s="1" customFormat="1" ht="15.15" customHeight="1">
      <c r="B128" s="30"/>
      <c r="C128" s="26" t="s">
        <v>26</v>
      </c>
      <c r="F128" s="24" t="str">
        <f>IF(E16="","",E16)</f>
        <v xml:space="preserve"> </v>
      </c>
      <c r="I128" s="26" t="s">
        <v>29</v>
      </c>
      <c r="J128" s="27" t="str">
        <f>E22</f>
        <v xml:space="preserve"> </v>
      </c>
      <c r="L128" s="30"/>
    </row>
    <row r="129" spans="2:65" s="1" customFormat="1" ht="10.35" customHeight="1">
      <c r="B129" s="30"/>
      <c r="L129" s="30"/>
    </row>
    <row r="130" spans="2:65" s="10" customFormat="1" ht="29.25" customHeight="1">
      <c r="B130" s="107"/>
      <c r="C130" s="154" t="s">
        <v>111</v>
      </c>
      <c r="D130" s="108" t="s">
        <v>58</v>
      </c>
      <c r="E130" s="108" t="s">
        <v>54</v>
      </c>
      <c r="F130" s="108" t="s">
        <v>55</v>
      </c>
      <c r="G130" s="108" t="s">
        <v>112</v>
      </c>
      <c r="H130" s="108" t="s">
        <v>113</v>
      </c>
      <c r="I130" s="108" t="s">
        <v>114</v>
      </c>
      <c r="J130" s="176" t="s">
        <v>88</v>
      </c>
      <c r="K130" s="109" t="s">
        <v>115</v>
      </c>
      <c r="L130" s="107"/>
      <c r="M130" s="57" t="s">
        <v>1</v>
      </c>
      <c r="N130" s="58" t="s">
        <v>37</v>
      </c>
      <c r="O130" s="58" t="s">
        <v>116</v>
      </c>
      <c r="P130" s="58" t="s">
        <v>117</v>
      </c>
      <c r="Q130" s="58" t="s">
        <v>118</v>
      </c>
      <c r="R130" s="58" t="s">
        <v>119</v>
      </c>
      <c r="S130" s="58" t="s">
        <v>120</v>
      </c>
      <c r="T130" s="59" t="s">
        <v>121</v>
      </c>
    </row>
    <row r="131" spans="2:65" s="1" customFormat="1" ht="22.95" customHeight="1">
      <c r="B131" s="30"/>
      <c r="C131" s="62" t="s">
        <v>122</v>
      </c>
      <c r="J131" s="177">
        <f>BK131</f>
        <v>0</v>
      </c>
      <c r="L131" s="30"/>
      <c r="M131" s="60"/>
      <c r="N131" s="51"/>
      <c r="O131" s="51"/>
      <c r="P131" s="110">
        <f>P132+P335+P359</f>
        <v>1381.847696</v>
      </c>
      <c r="Q131" s="51"/>
      <c r="R131" s="110">
        <f>R132+R335+R359</f>
        <v>300.83574955</v>
      </c>
      <c r="S131" s="51"/>
      <c r="T131" s="111">
        <f>T132+T335+T359</f>
        <v>0</v>
      </c>
      <c r="AT131" s="17" t="s">
        <v>72</v>
      </c>
      <c r="AU131" s="17" t="s">
        <v>90</v>
      </c>
      <c r="BK131" s="112">
        <f>BK132+BK335+BK359</f>
        <v>0</v>
      </c>
    </row>
    <row r="132" spans="2:65" s="11" customFormat="1" ht="25.95" customHeight="1">
      <c r="B132" s="113"/>
      <c r="D132" s="114" t="s">
        <v>72</v>
      </c>
      <c r="E132" s="155" t="s">
        <v>123</v>
      </c>
      <c r="F132" s="155" t="s">
        <v>124</v>
      </c>
      <c r="J132" s="178">
        <f>BK132</f>
        <v>0</v>
      </c>
      <c r="L132" s="113"/>
      <c r="M132" s="115"/>
      <c r="P132" s="116">
        <f>P133+P184+P233+P236+P244+P260+P327+P333</f>
        <v>1314.699104</v>
      </c>
      <c r="R132" s="116">
        <f>R133+R184+R233+R236+R244+R260+R327+R333</f>
        <v>299.90556335000002</v>
      </c>
      <c r="T132" s="117">
        <f>T133+T184+T233+T236+T244+T260+T327+T333</f>
        <v>0</v>
      </c>
      <c r="AR132" s="114" t="s">
        <v>78</v>
      </c>
      <c r="AT132" s="118" t="s">
        <v>72</v>
      </c>
      <c r="AU132" s="118" t="s">
        <v>73</v>
      </c>
      <c r="AY132" s="114" t="s">
        <v>125</v>
      </c>
      <c r="BK132" s="119">
        <f>BK133+BK184+BK233+BK236+BK244+BK260+BK327+BK333</f>
        <v>0</v>
      </c>
    </row>
    <row r="133" spans="2:65" s="11" customFormat="1" ht="22.95" customHeight="1">
      <c r="B133" s="113"/>
      <c r="D133" s="114" t="s">
        <v>72</v>
      </c>
      <c r="E133" s="156" t="s">
        <v>78</v>
      </c>
      <c r="F133" s="156" t="s">
        <v>126</v>
      </c>
      <c r="J133" s="179">
        <f>BK133</f>
        <v>0</v>
      </c>
      <c r="L133" s="113"/>
      <c r="M133" s="115"/>
      <c r="P133" s="116">
        <f>SUM(P134:P183)</f>
        <v>638.06894999999997</v>
      </c>
      <c r="R133" s="116">
        <f>SUM(R134:R183)</f>
        <v>64.400000000000006</v>
      </c>
      <c r="T133" s="117">
        <f>SUM(T134:T183)</f>
        <v>0</v>
      </c>
      <c r="AR133" s="114" t="s">
        <v>78</v>
      </c>
      <c r="AT133" s="118" t="s">
        <v>72</v>
      </c>
      <c r="AU133" s="118" t="s">
        <v>78</v>
      </c>
      <c r="AY133" s="114" t="s">
        <v>125</v>
      </c>
      <c r="BK133" s="119">
        <f>SUM(BK134:BK183)</f>
        <v>0</v>
      </c>
    </row>
    <row r="134" spans="2:65" s="1" customFormat="1" ht="24.15" customHeight="1">
      <c r="B134" s="120"/>
      <c r="C134" s="157" t="s">
        <v>78</v>
      </c>
      <c r="D134" s="157" t="s">
        <v>127</v>
      </c>
      <c r="E134" s="158" t="s">
        <v>128</v>
      </c>
      <c r="F134" s="159" t="s">
        <v>129</v>
      </c>
      <c r="G134" s="160" t="s">
        <v>130</v>
      </c>
      <c r="H134" s="161">
        <v>777</v>
      </c>
      <c r="I134" s="188"/>
      <c r="J134" s="180">
        <f>ROUND(I134*H134,2)</f>
        <v>0</v>
      </c>
      <c r="K134" s="122"/>
      <c r="L134" s="30"/>
      <c r="M134" s="123" t="s">
        <v>1</v>
      </c>
      <c r="N134" s="124" t="s">
        <v>38</v>
      </c>
      <c r="O134" s="125">
        <v>1.4999999999999999E-2</v>
      </c>
      <c r="P134" s="125">
        <f>O134*H134</f>
        <v>11.654999999999999</v>
      </c>
      <c r="Q134" s="125">
        <v>0</v>
      </c>
      <c r="R134" s="125">
        <f>Q134*H134</f>
        <v>0</v>
      </c>
      <c r="S134" s="125">
        <v>0</v>
      </c>
      <c r="T134" s="126">
        <f>S134*H134</f>
        <v>0</v>
      </c>
      <c r="AR134" s="127" t="s">
        <v>131</v>
      </c>
      <c r="AT134" s="127" t="s">
        <v>127</v>
      </c>
      <c r="AU134" s="127" t="s">
        <v>84</v>
      </c>
      <c r="AY134" s="17" t="s">
        <v>125</v>
      </c>
      <c r="BE134" s="128">
        <f>IF(N134="základní",J134,0)</f>
        <v>0</v>
      </c>
      <c r="BF134" s="128">
        <f>IF(N134="snížená",J134,0)</f>
        <v>0</v>
      </c>
      <c r="BG134" s="128">
        <f>IF(N134="zákl. přenesená",J134,0)</f>
        <v>0</v>
      </c>
      <c r="BH134" s="128">
        <f>IF(N134="sníž. přenesená",J134,0)</f>
        <v>0</v>
      </c>
      <c r="BI134" s="128">
        <f>IF(N134="nulová",J134,0)</f>
        <v>0</v>
      </c>
      <c r="BJ134" s="17" t="s">
        <v>78</v>
      </c>
      <c r="BK134" s="128">
        <f>ROUND(I134*H134,2)</f>
        <v>0</v>
      </c>
      <c r="BL134" s="17" t="s">
        <v>131</v>
      </c>
      <c r="BM134" s="127" t="s">
        <v>132</v>
      </c>
    </row>
    <row r="135" spans="2:65" s="12" customFormat="1">
      <c r="B135" s="129"/>
      <c r="D135" s="162" t="s">
        <v>133</v>
      </c>
      <c r="E135" s="130" t="s">
        <v>1</v>
      </c>
      <c r="F135" s="163" t="s">
        <v>134</v>
      </c>
      <c r="H135" s="130" t="s">
        <v>1</v>
      </c>
      <c r="I135" s="182"/>
      <c r="L135" s="129"/>
      <c r="M135" s="131"/>
      <c r="T135" s="132"/>
      <c r="AT135" s="130" t="s">
        <v>133</v>
      </c>
      <c r="AU135" s="130" t="s">
        <v>84</v>
      </c>
      <c r="AV135" s="12" t="s">
        <v>78</v>
      </c>
      <c r="AW135" s="12" t="s">
        <v>28</v>
      </c>
      <c r="AX135" s="12" t="s">
        <v>73</v>
      </c>
      <c r="AY135" s="130" t="s">
        <v>125</v>
      </c>
    </row>
    <row r="136" spans="2:65" s="13" customFormat="1">
      <c r="B136" s="133"/>
      <c r="D136" s="162" t="s">
        <v>133</v>
      </c>
      <c r="E136" s="134" t="s">
        <v>1</v>
      </c>
      <c r="F136" s="164" t="s">
        <v>135</v>
      </c>
      <c r="H136" s="165">
        <v>777</v>
      </c>
      <c r="I136" s="183"/>
      <c r="L136" s="133"/>
      <c r="M136" s="135"/>
      <c r="T136" s="136"/>
      <c r="AT136" s="134" t="s">
        <v>133</v>
      </c>
      <c r="AU136" s="134" t="s">
        <v>84</v>
      </c>
      <c r="AV136" s="13" t="s">
        <v>84</v>
      </c>
      <c r="AW136" s="13" t="s">
        <v>28</v>
      </c>
      <c r="AX136" s="13" t="s">
        <v>78</v>
      </c>
      <c r="AY136" s="134" t="s">
        <v>125</v>
      </c>
    </row>
    <row r="137" spans="2:65" s="1" customFormat="1" ht="33" customHeight="1">
      <c r="B137" s="120"/>
      <c r="C137" s="157" t="s">
        <v>84</v>
      </c>
      <c r="D137" s="157" t="s">
        <v>127</v>
      </c>
      <c r="E137" s="158" t="s">
        <v>136</v>
      </c>
      <c r="F137" s="159" t="s">
        <v>137</v>
      </c>
      <c r="G137" s="160" t="s">
        <v>138</v>
      </c>
      <c r="H137" s="161">
        <v>49.95</v>
      </c>
      <c r="I137" s="188"/>
      <c r="J137" s="180">
        <f>ROUND(I137*H137,2)</f>
        <v>0</v>
      </c>
      <c r="K137" s="122"/>
      <c r="L137" s="30"/>
      <c r="M137" s="123" t="s">
        <v>1</v>
      </c>
      <c r="N137" s="124" t="s">
        <v>38</v>
      </c>
      <c r="O137" s="125">
        <v>0.28199999999999997</v>
      </c>
      <c r="P137" s="125">
        <f>O137*H137</f>
        <v>14.085899999999999</v>
      </c>
      <c r="Q137" s="125">
        <v>0</v>
      </c>
      <c r="R137" s="125">
        <f>Q137*H137</f>
        <v>0</v>
      </c>
      <c r="S137" s="125">
        <v>0</v>
      </c>
      <c r="T137" s="126">
        <f>S137*H137</f>
        <v>0</v>
      </c>
      <c r="AR137" s="127" t="s">
        <v>131</v>
      </c>
      <c r="AT137" s="127" t="s">
        <v>127</v>
      </c>
      <c r="AU137" s="127" t="s">
        <v>84</v>
      </c>
      <c r="AY137" s="17" t="s">
        <v>125</v>
      </c>
      <c r="BE137" s="128">
        <f>IF(N137="základní",J137,0)</f>
        <v>0</v>
      </c>
      <c r="BF137" s="128">
        <f>IF(N137="snížená",J137,0)</f>
        <v>0</v>
      </c>
      <c r="BG137" s="128">
        <f>IF(N137="zákl. přenesená",J137,0)</f>
        <v>0</v>
      </c>
      <c r="BH137" s="128">
        <f>IF(N137="sníž. přenesená",J137,0)</f>
        <v>0</v>
      </c>
      <c r="BI137" s="128">
        <f>IF(N137="nulová",J137,0)</f>
        <v>0</v>
      </c>
      <c r="BJ137" s="17" t="s">
        <v>78</v>
      </c>
      <c r="BK137" s="128">
        <f>ROUND(I137*H137,2)</f>
        <v>0</v>
      </c>
      <c r="BL137" s="17" t="s">
        <v>131</v>
      </c>
      <c r="BM137" s="127" t="s">
        <v>139</v>
      </c>
    </row>
    <row r="138" spans="2:65" s="12" customFormat="1">
      <c r="B138" s="129"/>
      <c r="D138" s="162" t="s">
        <v>133</v>
      </c>
      <c r="E138" s="130" t="s">
        <v>1</v>
      </c>
      <c r="F138" s="163" t="s">
        <v>140</v>
      </c>
      <c r="H138" s="130" t="s">
        <v>1</v>
      </c>
      <c r="I138" s="182"/>
      <c r="L138" s="129"/>
      <c r="M138" s="131"/>
      <c r="T138" s="132"/>
      <c r="AT138" s="130" t="s">
        <v>133</v>
      </c>
      <c r="AU138" s="130" t="s">
        <v>84</v>
      </c>
      <c r="AV138" s="12" t="s">
        <v>78</v>
      </c>
      <c r="AW138" s="12" t="s">
        <v>28</v>
      </c>
      <c r="AX138" s="12" t="s">
        <v>73</v>
      </c>
      <c r="AY138" s="130" t="s">
        <v>125</v>
      </c>
    </row>
    <row r="139" spans="2:65" s="13" customFormat="1">
      <c r="B139" s="133"/>
      <c r="D139" s="162" t="s">
        <v>133</v>
      </c>
      <c r="E139" s="134" t="s">
        <v>1</v>
      </c>
      <c r="F139" s="164" t="s">
        <v>141</v>
      </c>
      <c r="H139" s="165">
        <v>4.05</v>
      </c>
      <c r="I139" s="183"/>
      <c r="L139" s="133"/>
      <c r="M139" s="135"/>
      <c r="T139" s="136"/>
      <c r="AT139" s="134" t="s">
        <v>133</v>
      </c>
      <c r="AU139" s="134" t="s">
        <v>84</v>
      </c>
      <c r="AV139" s="13" t="s">
        <v>84</v>
      </c>
      <c r="AW139" s="13" t="s">
        <v>28</v>
      </c>
      <c r="AX139" s="13" t="s">
        <v>73</v>
      </c>
      <c r="AY139" s="134" t="s">
        <v>125</v>
      </c>
    </row>
    <row r="140" spans="2:65" s="12" customFormat="1">
      <c r="B140" s="129"/>
      <c r="D140" s="162" t="s">
        <v>133</v>
      </c>
      <c r="E140" s="130" t="s">
        <v>1</v>
      </c>
      <c r="F140" s="163" t="s">
        <v>142</v>
      </c>
      <c r="H140" s="130" t="s">
        <v>1</v>
      </c>
      <c r="I140" s="182"/>
      <c r="L140" s="129"/>
      <c r="M140" s="131"/>
      <c r="T140" s="132"/>
      <c r="AT140" s="130" t="s">
        <v>133</v>
      </c>
      <c r="AU140" s="130" t="s">
        <v>84</v>
      </c>
      <c r="AV140" s="12" t="s">
        <v>78</v>
      </c>
      <c r="AW140" s="12" t="s">
        <v>28</v>
      </c>
      <c r="AX140" s="12" t="s">
        <v>73</v>
      </c>
      <c r="AY140" s="130" t="s">
        <v>125</v>
      </c>
    </row>
    <row r="141" spans="2:65" s="13" customFormat="1">
      <c r="B141" s="133"/>
      <c r="D141" s="162" t="s">
        <v>133</v>
      </c>
      <c r="E141" s="134" t="s">
        <v>1</v>
      </c>
      <c r="F141" s="164" t="s">
        <v>143</v>
      </c>
      <c r="H141" s="165">
        <v>45.9</v>
      </c>
      <c r="I141" s="183"/>
      <c r="L141" s="133"/>
      <c r="M141" s="135"/>
      <c r="T141" s="136"/>
      <c r="AT141" s="134" t="s">
        <v>133</v>
      </c>
      <c r="AU141" s="134" t="s">
        <v>84</v>
      </c>
      <c r="AV141" s="13" t="s">
        <v>84</v>
      </c>
      <c r="AW141" s="13" t="s">
        <v>28</v>
      </c>
      <c r="AX141" s="13" t="s">
        <v>73</v>
      </c>
      <c r="AY141" s="134" t="s">
        <v>125</v>
      </c>
    </row>
    <row r="142" spans="2:65" s="14" customFormat="1">
      <c r="B142" s="137"/>
      <c r="D142" s="162" t="s">
        <v>133</v>
      </c>
      <c r="E142" s="138" t="s">
        <v>1</v>
      </c>
      <c r="F142" s="166" t="s">
        <v>144</v>
      </c>
      <c r="H142" s="167">
        <v>49.949999999999996</v>
      </c>
      <c r="I142" s="184"/>
      <c r="L142" s="137"/>
      <c r="M142" s="139"/>
      <c r="T142" s="140"/>
      <c r="AT142" s="138" t="s">
        <v>133</v>
      </c>
      <c r="AU142" s="138" t="s">
        <v>84</v>
      </c>
      <c r="AV142" s="14" t="s">
        <v>131</v>
      </c>
      <c r="AW142" s="14" t="s">
        <v>28</v>
      </c>
      <c r="AX142" s="14" t="s">
        <v>78</v>
      </c>
      <c r="AY142" s="138" t="s">
        <v>125</v>
      </c>
    </row>
    <row r="143" spans="2:65" s="1" customFormat="1" ht="33" customHeight="1">
      <c r="B143" s="120"/>
      <c r="C143" s="157" t="s">
        <v>145</v>
      </c>
      <c r="D143" s="157" t="s">
        <v>127</v>
      </c>
      <c r="E143" s="158" t="s">
        <v>146</v>
      </c>
      <c r="F143" s="159" t="s">
        <v>147</v>
      </c>
      <c r="G143" s="160" t="s">
        <v>138</v>
      </c>
      <c r="H143" s="161">
        <v>48.356999999999999</v>
      </c>
      <c r="I143" s="188"/>
      <c r="J143" s="180">
        <f>ROUND(I143*H143,2)</f>
        <v>0</v>
      </c>
      <c r="K143" s="122"/>
      <c r="L143" s="30"/>
      <c r="M143" s="123" t="s">
        <v>1</v>
      </c>
      <c r="N143" s="124" t="s">
        <v>38</v>
      </c>
      <c r="O143" s="125">
        <v>1.1220000000000001</v>
      </c>
      <c r="P143" s="125">
        <f>O143*H143</f>
        <v>54.256554000000001</v>
      </c>
      <c r="Q143" s="125">
        <v>0</v>
      </c>
      <c r="R143" s="125">
        <f>Q143*H143</f>
        <v>0</v>
      </c>
      <c r="S143" s="125">
        <v>0</v>
      </c>
      <c r="T143" s="126">
        <f>S143*H143</f>
        <v>0</v>
      </c>
      <c r="AR143" s="127" t="s">
        <v>131</v>
      </c>
      <c r="AT143" s="127" t="s">
        <v>127</v>
      </c>
      <c r="AU143" s="127" t="s">
        <v>84</v>
      </c>
      <c r="AY143" s="17" t="s">
        <v>125</v>
      </c>
      <c r="BE143" s="128">
        <f>IF(N143="základní",J143,0)</f>
        <v>0</v>
      </c>
      <c r="BF143" s="128">
        <f>IF(N143="snížená",J143,0)</f>
        <v>0</v>
      </c>
      <c r="BG143" s="128">
        <f>IF(N143="zákl. přenesená",J143,0)</f>
        <v>0</v>
      </c>
      <c r="BH143" s="128">
        <f>IF(N143="sníž. přenesená",J143,0)</f>
        <v>0</v>
      </c>
      <c r="BI143" s="128">
        <f>IF(N143="nulová",J143,0)</f>
        <v>0</v>
      </c>
      <c r="BJ143" s="17" t="s">
        <v>78</v>
      </c>
      <c r="BK143" s="128">
        <f>ROUND(I143*H143,2)</f>
        <v>0</v>
      </c>
      <c r="BL143" s="17" t="s">
        <v>131</v>
      </c>
      <c r="BM143" s="127" t="s">
        <v>148</v>
      </c>
    </row>
    <row r="144" spans="2:65" s="12" customFormat="1">
      <c r="B144" s="129"/>
      <c r="D144" s="162" t="s">
        <v>133</v>
      </c>
      <c r="E144" s="130" t="s">
        <v>1</v>
      </c>
      <c r="F144" s="163" t="s">
        <v>149</v>
      </c>
      <c r="H144" s="130" t="s">
        <v>1</v>
      </c>
      <c r="I144" s="182"/>
      <c r="L144" s="129"/>
      <c r="M144" s="131"/>
      <c r="T144" s="132"/>
      <c r="AT144" s="130" t="s">
        <v>133</v>
      </c>
      <c r="AU144" s="130" t="s">
        <v>84</v>
      </c>
      <c r="AV144" s="12" t="s">
        <v>78</v>
      </c>
      <c r="AW144" s="12" t="s">
        <v>28</v>
      </c>
      <c r="AX144" s="12" t="s">
        <v>73</v>
      </c>
      <c r="AY144" s="130" t="s">
        <v>125</v>
      </c>
    </row>
    <row r="145" spans="2:65" s="13" customFormat="1">
      <c r="B145" s="133"/>
      <c r="D145" s="162" t="s">
        <v>133</v>
      </c>
      <c r="E145" s="134" t="s">
        <v>1</v>
      </c>
      <c r="F145" s="164" t="s">
        <v>150</v>
      </c>
      <c r="H145" s="165">
        <v>39.853999999999999</v>
      </c>
      <c r="I145" s="183"/>
      <c r="L145" s="133"/>
      <c r="M145" s="135"/>
      <c r="T145" s="136"/>
      <c r="AT145" s="134" t="s">
        <v>133</v>
      </c>
      <c r="AU145" s="134" t="s">
        <v>84</v>
      </c>
      <c r="AV145" s="13" t="s">
        <v>84</v>
      </c>
      <c r="AW145" s="13" t="s">
        <v>28</v>
      </c>
      <c r="AX145" s="13" t="s">
        <v>73</v>
      </c>
      <c r="AY145" s="134" t="s">
        <v>125</v>
      </c>
    </row>
    <row r="146" spans="2:65" s="12" customFormat="1">
      <c r="B146" s="129"/>
      <c r="D146" s="162" t="s">
        <v>133</v>
      </c>
      <c r="E146" s="130" t="s">
        <v>1</v>
      </c>
      <c r="F146" s="163" t="s">
        <v>151</v>
      </c>
      <c r="H146" s="130" t="s">
        <v>1</v>
      </c>
      <c r="I146" s="182"/>
      <c r="L146" s="129"/>
      <c r="M146" s="131"/>
      <c r="T146" s="132"/>
      <c r="AT146" s="130" t="s">
        <v>133</v>
      </c>
      <c r="AU146" s="130" t="s">
        <v>84</v>
      </c>
      <c r="AV146" s="12" t="s">
        <v>78</v>
      </c>
      <c r="AW146" s="12" t="s">
        <v>28</v>
      </c>
      <c r="AX146" s="12" t="s">
        <v>73</v>
      </c>
      <c r="AY146" s="130" t="s">
        <v>125</v>
      </c>
    </row>
    <row r="147" spans="2:65" s="13" customFormat="1">
      <c r="B147" s="133"/>
      <c r="D147" s="162" t="s">
        <v>133</v>
      </c>
      <c r="E147" s="134" t="s">
        <v>1</v>
      </c>
      <c r="F147" s="164" t="s">
        <v>152</v>
      </c>
      <c r="H147" s="165">
        <v>8.5030000000000001</v>
      </c>
      <c r="I147" s="183"/>
      <c r="L147" s="133"/>
      <c r="M147" s="135"/>
      <c r="T147" s="136"/>
      <c r="AT147" s="134" t="s">
        <v>133</v>
      </c>
      <c r="AU147" s="134" t="s">
        <v>84</v>
      </c>
      <c r="AV147" s="13" t="s">
        <v>84</v>
      </c>
      <c r="AW147" s="13" t="s">
        <v>28</v>
      </c>
      <c r="AX147" s="13" t="s">
        <v>73</v>
      </c>
      <c r="AY147" s="134" t="s">
        <v>125</v>
      </c>
    </row>
    <row r="148" spans="2:65" s="14" customFormat="1">
      <c r="B148" s="137"/>
      <c r="D148" s="162" t="s">
        <v>133</v>
      </c>
      <c r="E148" s="138" t="s">
        <v>1</v>
      </c>
      <c r="F148" s="166" t="s">
        <v>144</v>
      </c>
      <c r="H148" s="167">
        <v>48.356999999999999</v>
      </c>
      <c r="I148" s="184"/>
      <c r="L148" s="137"/>
      <c r="M148" s="139"/>
      <c r="T148" s="140"/>
      <c r="AT148" s="138" t="s">
        <v>133</v>
      </c>
      <c r="AU148" s="138" t="s">
        <v>84</v>
      </c>
      <c r="AV148" s="14" t="s">
        <v>131</v>
      </c>
      <c r="AW148" s="14" t="s">
        <v>28</v>
      </c>
      <c r="AX148" s="14" t="s">
        <v>78</v>
      </c>
      <c r="AY148" s="138" t="s">
        <v>125</v>
      </c>
    </row>
    <row r="149" spans="2:65" s="1" customFormat="1" ht="33" customHeight="1">
      <c r="B149" s="120"/>
      <c r="C149" s="157" t="s">
        <v>131</v>
      </c>
      <c r="D149" s="157" t="s">
        <v>127</v>
      </c>
      <c r="E149" s="158" t="s">
        <v>153</v>
      </c>
      <c r="F149" s="159" t="s">
        <v>154</v>
      </c>
      <c r="G149" s="160" t="s">
        <v>138</v>
      </c>
      <c r="H149" s="161">
        <v>113.96</v>
      </c>
      <c r="I149" s="188"/>
      <c r="J149" s="180">
        <f>ROUND(I149*H149,2)</f>
        <v>0</v>
      </c>
      <c r="K149" s="122"/>
      <c r="L149" s="30"/>
      <c r="M149" s="123" t="s">
        <v>1</v>
      </c>
      <c r="N149" s="124" t="s">
        <v>38</v>
      </c>
      <c r="O149" s="125">
        <v>0.83399999999999996</v>
      </c>
      <c r="P149" s="125">
        <f>O149*H149</f>
        <v>95.042639999999992</v>
      </c>
      <c r="Q149" s="125">
        <v>0</v>
      </c>
      <c r="R149" s="125">
        <f>Q149*H149</f>
        <v>0</v>
      </c>
      <c r="S149" s="125">
        <v>0</v>
      </c>
      <c r="T149" s="126">
        <f>S149*H149</f>
        <v>0</v>
      </c>
      <c r="AR149" s="127" t="s">
        <v>131</v>
      </c>
      <c r="AT149" s="127" t="s">
        <v>127</v>
      </c>
      <c r="AU149" s="127" t="s">
        <v>84</v>
      </c>
      <c r="AY149" s="17" t="s">
        <v>125</v>
      </c>
      <c r="BE149" s="128">
        <f>IF(N149="základní",J149,0)</f>
        <v>0</v>
      </c>
      <c r="BF149" s="128">
        <f>IF(N149="snížená",J149,0)</f>
        <v>0</v>
      </c>
      <c r="BG149" s="128">
        <f>IF(N149="zákl. přenesená",J149,0)</f>
        <v>0</v>
      </c>
      <c r="BH149" s="128">
        <f>IF(N149="sníž. přenesená",J149,0)</f>
        <v>0</v>
      </c>
      <c r="BI149" s="128">
        <f>IF(N149="nulová",J149,0)</f>
        <v>0</v>
      </c>
      <c r="BJ149" s="17" t="s">
        <v>78</v>
      </c>
      <c r="BK149" s="128">
        <f>ROUND(I149*H149,2)</f>
        <v>0</v>
      </c>
      <c r="BL149" s="17" t="s">
        <v>131</v>
      </c>
      <c r="BM149" s="127" t="s">
        <v>155</v>
      </c>
    </row>
    <row r="150" spans="2:65" s="12" customFormat="1">
      <c r="B150" s="129"/>
      <c r="D150" s="162" t="s">
        <v>133</v>
      </c>
      <c r="E150" s="130" t="s">
        <v>1</v>
      </c>
      <c r="F150" s="163" t="s">
        <v>156</v>
      </c>
      <c r="H150" s="130" t="s">
        <v>1</v>
      </c>
      <c r="I150" s="182"/>
      <c r="L150" s="129"/>
      <c r="M150" s="131"/>
      <c r="T150" s="132"/>
      <c r="AT150" s="130" t="s">
        <v>133</v>
      </c>
      <c r="AU150" s="130" t="s">
        <v>84</v>
      </c>
      <c r="AV150" s="12" t="s">
        <v>78</v>
      </c>
      <c r="AW150" s="12" t="s">
        <v>28</v>
      </c>
      <c r="AX150" s="12" t="s">
        <v>73</v>
      </c>
      <c r="AY150" s="130" t="s">
        <v>125</v>
      </c>
    </row>
    <row r="151" spans="2:65" s="13" customFormat="1">
      <c r="B151" s="133"/>
      <c r="D151" s="162" t="s">
        <v>133</v>
      </c>
      <c r="E151" s="134" t="s">
        <v>1</v>
      </c>
      <c r="F151" s="164" t="s">
        <v>157</v>
      </c>
      <c r="H151" s="165">
        <v>55.44</v>
      </c>
      <c r="I151" s="183"/>
      <c r="L151" s="133"/>
      <c r="M151" s="135"/>
      <c r="T151" s="136"/>
      <c r="AT151" s="134" t="s">
        <v>133</v>
      </c>
      <c r="AU151" s="134" t="s">
        <v>84</v>
      </c>
      <c r="AV151" s="13" t="s">
        <v>84</v>
      </c>
      <c r="AW151" s="13" t="s">
        <v>28</v>
      </c>
      <c r="AX151" s="13" t="s">
        <v>73</v>
      </c>
      <c r="AY151" s="134" t="s">
        <v>125</v>
      </c>
    </row>
    <row r="152" spans="2:65" s="13" customFormat="1">
      <c r="B152" s="133"/>
      <c r="D152" s="162" t="s">
        <v>133</v>
      </c>
      <c r="E152" s="134" t="s">
        <v>1</v>
      </c>
      <c r="F152" s="164" t="s">
        <v>158</v>
      </c>
      <c r="H152" s="165">
        <v>58.52</v>
      </c>
      <c r="I152" s="183"/>
      <c r="L152" s="133"/>
      <c r="M152" s="135"/>
      <c r="T152" s="136"/>
      <c r="AT152" s="134" t="s">
        <v>133</v>
      </c>
      <c r="AU152" s="134" t="s">
        <v>84</v>
      </c>
      <c r="AV152" s="13" t="s">
        <v>84</v>
      </c>
      <c r="AW152" s="13" t="s">
        <v>28</v>
      </c>
      <c r="AX152" s="13" t="s">
        <v>73</v>
      </c>
      <c r="AY152" s="134" t="s">
        <v>125</v>
      </c>
    </row>
    <row r="153" spans="2:65" s="14" customFormat="1">
      <c r="B153" s="137"/>
      <c r="D153" s="162" t="s">
        <v>133</v>
      </c>
      <c r="E153" s="138" t="s">
        <v>1</v>
      </c>
      <c r="F153" s="166" t="s">
        <v>144</v>
      </c>
      <c r="H153" s="167">
        <v>113.96000000000001</v>
      </c>
      <c r="I153" s="184"/>
      <c r="L153" s="137"/>
      <c r="M153" s="139"/>
      <c r="T153" s="140"/>
      <c r="AT153" s="138" t="s">
        <v>133</v>
      </c>
      <c r="AU153" s="138" t="s">
        <v>84</v>
      </c>
      <c r="AV153" s="14" t="s">
        <v>131</v>
      </c>
      <c r="AW153" s="14" t="s">
        <v>28</v>
      </c>
      <c r="AX153" s="14" t="s">
        <v>78</v>
      </c>
      <c r="AY153" s="138" t="s">
        <v>125</v>
      </c>
    </row>
    <row r="154" spans="2:65" s="1" customFormat="1" ht="24.15" customHeight="1">
      <c r="B154" s="120"/>
      <c r="C154" s="157" t="s">
        <v>159</v>
      </c>
      <c r="D154" s="157" t="s">
        <v>127</v>
      </c>
      <c r="E154" s="158" t="s">
        <v>160</v>
      </c>
      <c r="F154" s="159" t="s">
        <v>161</v>
      </c>
      <c r="G154" s="160" t="s">
        <v>138</v>
      </c>
      <c r="H154" s="161">
        <v>2.9159999999999999</v>
      </c>
      <c r="I154" s="188"/>
      <c r="J154" s="180">
        <f>ROUND(I154*H154,2)</f>
        <v>0</v>
      </c>
      <c r="K154" s="122"/>
      <c r="L154" s="30"/>
      <c r="M154" s="123" t="s">
        <v>1</v>
      </c>
      <c r="N154" s="124" t="s">
        <v>38</v>
      </c>
      <c r="O154" s="125">
        <v>2.0190000000000001</v>
      </c>
      <c r="P154" s="125">
        <f>O154*H154</f>
        <v>5.8874040000000001</v>
      </c>
      <c r="Q154" s="125">
        <v>0</v>
      </c>
      <c r="R154" s="125">
        <f>Q154*H154</f>
        <v>0</v>
      </c>
      <c r="S154" s="125">
        <v>0</v>
      </c>
      <c r="T154" s="126">
        <f>S154*H154</f>
        <v>0</v>
      </c>
      <c r="AR154" s="127" t="s">
        <v>131</v>
      </c>
      <c r="AT154" s="127" t="s">
        <v>127</v>
      </c>
      <c r="AU154" s="127" t="s">
        <v>84</v>
      </c>
      <c r="AY154" s="17" t="s">
        <v>125</v>
      </c>
      <c r="BE154" s="128">
        <f>IF(N154="základní",J154,0)</f>
        <v>0</v>
      </c>
      <c r="BF154" s="128">
        <f>IF(N154="snížená",J154,0)</f>
        <v>0</v>
      </c>
      <c r="BG154" s="128">
        <f>IF(N154="zákl. přenesená",J154,0)</f>
        <v>0</v>
      </c>
      <c r="BH154" s="128">
        <f>IF(N154="sníž. přenesená",J154,0)</f>
        <v>0</v>
      </c>
      <c r="BI154" s="128">
        <f>IF(N154="nulová",J154,0)</f>
        <v>0</v>
      </c>
      <c r="BJ154" s="17" t="s">
        <v>78</v>
      </c>
      <c r="BK154" s="128">
        <f>ROUND(I154*H154,2)</f>
        <v>0</v>
      </c>
      <c r="BL154" s="17" t="s">
        <v>131</v>
      </c>
      <c r="BM154" s="127" t="s">
        <v>162</v>
      </c>
    </row>
    <row r="155" spans="2:65" s="12" customFormat="1">
      <c r="B155" s="129"/>
      <c r="D155" s="162" t="s">
        <v>133</v>
      </c>
      <c r="E155" s="130" t="s">
        <v>1</v>
      </c>
      <c r="F155" s="163" t="s">
        <v>163</v>
      </c>
      <c r="H155" s="130" t="s">
        <v>1</v>
      </c>
      <c r="I155" s="182"/>
      <c r="L155" s="129"/>
      <c r="M155" s="131"/>
      <c r="T155" s="132"/>
      <c r="AT155" s="130" t="s">
        <v>133</v>
      </c>
      <c r="AU155" s="130" t="s">
        <v>84</v>
      </c>
      <c r="AV155" s="12" t="s">
        <v>78</v>
      </c>
      <c r="AW155" s="12" t="s">
        <v>28</v>
      </c>
      <c r="AX155" s="12" t="s">
        <v>73</v>
      </c>
      <c r="AY155" s="130" t="s">
        <v>125</v>
      </c>
    </row>
    <row r="156" spans="2:65" s="13" customFormat="1">
      <c r="B156" s="133"/>
      <c r="D156" s="162" t="s">
        <v>133</v>
      </c>
      <c r="E156" s="134" t="s">
        <v>1</v>
      </c>
      <c r="F156" s="164" t="s">
        <v>164</v>
      </c>
      <c r="H156" s="165">
        <v>2.9159999999999999</v>
      </c>
      <c r="I156" s="183"/>
      <c r="L156" s="133"/>
      <c r="M156" s="135"/>
      <c r="T156" s="136"/>
      <c r="AT156" s="134" t="s">
        <v>133</v>
      </c>
      <c r="AU156" s="134" t="s">
        <v>84</v>
      </c>
      <c r="AV156" s="13" t="s">
        <v>84</v>
      </c>
      <c r="AW156" s="13" t="s">
        <v>28</v>
      </c>
      <c r="AX156" s="13" t="s">
        <v>78</v>
      </c>
      <c r="AY156" s="134" t="s">
        <v>125</v>
      </c>
    </row>
    <row r="157" spans="2:65" s="1" customFormat="1" ht="24.15" customHeight="1">
      <c r="B157" s="120"/>
      <c r="C157" s="157">
        <v>6</v>
      </c>
      <c r="D157" s="157" t="s">
        <v>127</v>
      </c>
      <c r="E157" s="158" t="s">
        <v>165</v>
      </c>
      <c r="F157" s="159" t="s">
        <v>166</v>
      </c>
      <c r="G157" s="160" t="s">
        <v>138</v>
      </c>
      <c r="H157" s="161">
        <v>497.43400000000003</v>
      </c>
      <c r="I157" s="188"/>
      <c r="J157" s="180">
        <f>ROUND(I157*H157,2)</f>
        <v>0</v>
      </c>
      <c r="K157" s="122"/>
      <c r="L157" s="30"/>
      <c r="M157" s="123" t="s">
        <v>1</v>
      </c>
      <c r="N157" s="124" t="s">
        <v>38</v>
      </c>
      <c r="O157" s="125">
        <v>7.0000000000000007E-2</v>
      </c>
      <c r="P157" s="125">
        <f>O157*H157</f>
        <v>34.820380000000007</v>
      </c>
      <c r="Q157" s="125">
        <v>0</v>
      </c>
      <c r="R157" s="125">
        <f>Q157*H157</f>
        <v>0</v>
      </c>
      <c r="S157" s="125">
        <v>0</v>
      </c>
      <c r="T157" s="126">
        <f>S157*H157</f>
        <v>0</v>
      </c>
      <c r="AR157" s="127" t="s">
        <v>131</v>
      </c>
      <c r="AT157" s="127" t="s">
        <v>127</v>
      </c>
      <c r="AU157" s="127" t="s">
        <v>84</v>
      </c>
      <c r="AY157" s="17" t="s">
        <v>125</v>
      </c>
      <c r="BE157" s="128">
        <f>IF(N157="základní",J157,0)</f>
        <v>0</v>
      </c>
      <c r="BF157" s="128">
        <f>IF(N157="snížená",J157,0)</f>
        <v>0</v>
      </c>
      <c r="BG157" s="128">
        <f>IF(N157="zákl. přenesená",J157,0)</f>
        <v>0</v>
      </c>
      <c r="BH157" s="128">
        <f>IF(N157="sníž. přenesená",J157,0)</f>
        <v>0</v>
      </c>
      <c r="BI157" s="128">
        <f>IF(N157="nulová",J157,0)</f>
        <v>0</v>
      </c>
      <c r="BJ157" s="17" t="s">
        <v>78</v>
      </c>
      <c r="BK157" s="128">
        <f>ROUND(I157*H157,2)</f>
        <v>0</v>
      </c>
      <c r="BL157" s="17" t="s">
        <v>131</v>
      </c>
      <c r="BM157" s="127" t="s">
        <v>167</v>
      </c>
    </row>
    <row r="158" spans="2:65" s="12" customFormat="1">
      <c r="B158" s="129"/>
      <c r="D158" s="162" t="s">
        <v>133</v>
      </c>
      <c r="E158" s="130" t="s">
        <v>1</v>
      </c>
      <c r="F158" s="163" t="s">
        <v>168</v>
      </c>
      <c r="H158" s="130" t="s">
        <v>1</v>
      </c>
      <c r="I158" s="182"/>
      <c r="L158" s="129"/>
      <c r="M158" s="131"/>
      <c r="T158" s="132"/>
      <c r="AT158" s="130" t="s">
        <v>133</v>
      </c>
      <c r="AU158" s="130" t="s">
        <v>84</v>
      </c>
      <c r="AV158" s="12" t="s">
        <v>78</v>
      </c>
      <c r="AW158" s="12" t="s">
        <v>28</v>
      </c>
      <c r="AX158" s="12" t="s">
        <v>73</v>
      </c>
      <c r="AY158" s="130" t="s">
        <v>125</v>
      </c>
    </row>
    <row r="159" spans="2:65" s="13" customFormat="1">
      <c r="B159" s="133"/>
      <c r="D159" s="162" t="s">
        <v>133</v>
      </c>
      <c r="E159" s="134" t="s">
        <v>1</v>
      </c>
      <c r="F159" s="164" t="s">
        <v>169</v>
      </c>
      <c r="H159" s="165">
        <v>427.50400000000002</v>
      </c>
      <c r="I159" s="183"/>
      <c r="L159" s="133"/>
      <c r="M159" s="135"/>
      <c r="T159" s="136"/>
      <c r="AT159" s="134" t="s">
        <v>133</v>
      </c>
      <c r="AU159" s="134" t="s">
        <v>84</v>
      </c>
      <c r="AV159" s="13" t="s">
        <v>84</v>
      </c>
      <c r="AW159" s="13" t="s">
        <v>28</v>
      </c>
      <c r="AX159" s="13" t="s">
        <v>73</v>
      </c>
      <c r="AY159" s="134" t="s">
        <v>125</v>
      </c>
    </row>
    <row r="160" spans="2:65" s="12" customFormat="1">
      <c r="B160" s="129"/>
      <c r="D160" s="162" t="s">
        <v>133</v>
      </c>
      <c r="E160" s="130" t="s">
        <v>1</v>
      </c>
      <c r="F160" s="163" t="s">
        <v>170</v>
      </c>
      <c r="H160" s="130" t="s">
        <v>1</v>
      </c>
      <c r="I160" s="182"/>
      <c r="L160" s="129"/>
      <c r="M160" s="131"/>
      <c r="T160" s="132"/>
      <c r="AT160" s="130" t="s">
        <v>133</v>
      </c>
      <c r="AU160" s="130" t="s">
        <v>84</v>
      </c>
      <c r="AV160" s="12" t="s">
        <v>78</v>
      </c>
      <c r="AW160" s="12" t="s">
        <v>28</v>
      </c>
      <c r="AX160" s="12" t="s">
        <v>73</v>
      </c>
      <c r="AY160" s="130" t="s">
        <v>125</v>
      </c>
    </row>
    <row r="161" spans="2:65" s="13" customFormat="1">
      <c r="B161" s="133"/>
      <c r="D161" s="162" t="s">
        <v>133</v>
      </c>
      <c r="E161" s="134" t="s">
        <v>1</v>
      </c>
      <c r="F161" s="164" t="s">
        <v>171</v>
      </c>
      <c r="H161" s="165">
        <v>69.930000000000007</v>
      </c>
      <c r="I161" s="183"/>
      <c r="L161" s="133"/>
      <c r="M161" s="135"/>
      <c r="T161" s="136"/>
      <c r="AT161" s="134" t="s">
        <v>133</v>
      </c>
      <c r="AU161" s="134" t="s">
        <v>84</v>
      </c>
      <c r="AV161" s="13" t="s">
        <v>84</v>
      </c>
      <c r="AW161" s="13" t="s">
        <v>28</v>
      </c>
      <c r="AX161" s="13" t="s">
        <v>73</v>
      </c>
      <c r="AY161" s="134" t="s">
        <v>125</v>
      </c>
    </row>
    <row r="162" spans="2:65" s="14" customFormat="1">
      <c r="B162" s="137"/>
      <c r="D162" s="162" t="s">
        <v>133</v>
      </c>
      <c r="E162" s="138" t="s">
        <v>1</v>
      </c>
      <c r="F162" s="166" t="s">
        <v>144</v>
      </c>
      <c r="H162" s="167">
        <v>497.43400000000003</v>
      </c>
      <c r="I162" s="184"/>
      <c r="L162" s="137"/>
      <c r="M162" s="139"/>
      <c r="T162" s="140"/>
      <c r="AT162" s="138" t="s">
        <v>133</v>
      </c>
      <c r="AU162" s="138" t="s">
        <v>84</v>
      </c>
      <c r="AV162" s="14" t="s">
        <v>131</v>
      </c>
      <c r="AW162" s="14" t="s">
        <v>28</v>
      </c>
      <c r="AX162" s="14" t="s">
        <v>78</v>
      </c>
      <c r="AY162" s="138" t="s">
        <v>125</v>
      </c>
    </row>
    <row r="163" spans="2:65" s="1" customFormat="1" ht="21.75" customHeight="1">
      <c r="B163" s="120"/>
      <c r="C163" s="157">
        <v>7</v>
      </c>
      <c r="D163" s="157" t="s">
        <v>127</v>
      </c>
      <c r="E163" s="158" t="s">
        <v>174</v>
      </c>
      <c r="F163" s="159" t="s">
        <v>175</v>
      </c>
      <c r="G163" s="160" t="s">
        <v>138</v>
      </c>
      <c r="H163" s="161">
        <v>672.65200000000004</v>
      </c>
      <c r="I163" s="188"/>
      <c r="J163" s="180">
        <f>ROUND(I163*H163,2)</f>
        <v>0</v>
      </c>
      <c r="K163" s="122"/>
      <c r="L163" s="30"/>
      <c r="M163" s="123" t="s">
        <v>1</v>
      </c>
      <c r="N163" s="124" t="s">
        <v>38</v>
      </c>
      <c r="O163" s="125">
        <v>0.48399999999999999</v>
      </c>
      <c r="P163" s="125">
        <f>O163*H163</f>
        <v>325.56356800000003</v>
      </c>
      <c r="Q163" s="125">
        <v>0</v>
      </c>
      <c r="R163" s="125">
        <f>Q163*H163</f>
        <v>0</v>
      </c>
      <c r="S163" s="125">
        <v>0</v>
      </c>
      <c r="T163" s="126">
        <f>S163*H163</f>
        <v>0</v>
      </c>
      <c r="AR163" s="127" t="s">
        <v>131</v>
      </c>
      <c r="AT163" s="127" t="s">
        <v>127</v>
      </c>
      <c r="AU163" s="127" t="s">
        <v>84</v>
      </c>
      <c r="AY163" s="17" t="s">
        <v>125</v>
      </c>
      <c r="BE163" s="128">
        <f>IF(N163="základní",J163,0)</f>
        <v>0</v>
      </c>
      <c r="BF163" s="128">
        <f>IF(N163="snížená",J163,0)</f>
        <v>0</v>
      </c>
      <c r="BG163" s="128">
        <f>IF(N163="zákl. přenesená",J163,0)</f>
        <v>0</v>
      </c>
      <c r="BH163" s="128">
        <f>IF(N163="sníž. přenesená",J163,0)</f>
        <v>0</v>
      </c>
      <c r="BI163" s="128">
        <f>IF(N163="nulová",J163,0)</f>
        <v>0</v>
      </c>
      <c r="BJ163" s="17" t="s">
        <v>78</v>
      </c>
      <c r="BK163" s="128">
        <f>ROUND(I163*H163,2)</f>
        <v>0</v>
      </c>
      <c r="BL163" s="17" t="s">
        <v>131</v>
      </c>
      <c r="BM163" s="127" t="s">
        <v>176</v>
      </c>
    </row>
    <row r="164" spans="2:65" s="12" customFormat="1">
      <c r="B164" s="129"/>
      <c r="D164" s="162" t="s">
        <v>133</v>
      </c>
      <c r="E164" s="130" t="s">
        <v>1</v>
      </c>
      <c r="F164" s="163" t="s">
        <v>177</v>
      </c>
      <c r="H164" s="130" t="s">
        <v>1</v>
      </c>
      <c r="I164" s="182"/>
      <c r="L164" s="129"/>
      <c r="M164" s="131"/>
      <c r="T164" s="132"/>
      <c r="AT164" s="130" t="s">
        <v>133</v>
      </c>
      <c r="AU164" s="130" t="s">
        <v>84</v>
      </c>
      <c r="AV164" s="12" t="s">
        <v>78</v>
      </c>
      <c r="AW164" s="12" t="s">
        <v>28</v>
      </c>
      <c r="AX164" s="12" t="s">
        <v>73</v>
      </c>
      <c r="AY164" s="130" t="s">
        <v>125</v>
      </c>
    </row>
    <row r="165" spans="2:65" s="13" customFormat="1">
      <c r="B165" s="133"/>
      <c r="D165" s="162" t="s">
        <v>133</v>
      </c>
      <c r="E165" s="134" t="s">
        <v>1</v>
      </c>
      <c r="F165" s="164" t="s">
        <v>178</v>
      </c>
      <c r="H165" s="165">
        <v>423.935</v>
      </c>
      <c r="I165" s="183"/>
      <c r="L165" s="133"/>
      <c r="M165" s="135"/>
      <c r="T165" s="136"/>
      <c r="AT165" s="134" t="s">
        <v>133</v>
      </c>
      <c r="AU165" s="134" t="s">
        <v>84</v>
      </c>
      <c r="AV165" s="13" t="s">
        <v>84</v>
      </c>
      <c r="AW165" s="13" t="s">
        <v>28</v>
      </c>
      <c r="AX165" s="13" t="s">
        <v>73</v>
      </c>
      <c r="AY165" s="134" t="s">
        <v>125</v>
      </c>
    </row>
    <row r="166" spans="2:65" s="12" customFormat="1">
      <c r="B166" s="129"/>
      <c r="D166" s="162" t="s">
        <v>133</v>
      </c>
      <c r="E166" s="130" t="s">
        <v>1</v>
      </c>
      <c r="F166" s="163" t="s">
        <v>179</v>
      </c>
      <c r="H166" s="130" t="s">
        <v>1</v>
      </c>
      <c r="I166" s="182"/>
      <c r="L166" s="129"/>
      <c r="M166" s="131"/>
      <c r="T166" s="132"/>
      <c r="AT166" s="130" t="s">
        <v>133</v>
      </c>
      <c r="AU166" s="130" t="s">
        <v>84</v>
      </c>
      <c r="AV166" s="12" t="s">
        <v>78</v>
      </c>
      <c r="AW166" s="12" t="s">
        <v>28</v>
      </c>
      <c r="AX166" s="12" t="s">
        <v>73</v>
      </c>
      <c r="AY166" s="130" t="s">
        <v>125</v>
      </c>
    </row>
    <row r="167" spans="2:65" s="13" customFormat="1">
      <c r="B167" s="133"/>
      <c r="D167" s="162" t="s">
        <v>133</v>
      </c>
      <c r="E167" s="134" t="s">
        <v>1</v>
      </c>
      <c r="F167" s="164" t="s">
        <v>180</v>
      </c>
      <c r="H167" s="165">
        <v>248.71700000000001</v>
      </c>
      <c r="I167" s="183"/>
      <c r="L167" s="133"/>
      <c r="M167" s="135"/>
      <c r="T167" s="136"/>
      <c r="AT167" s="134" t="s">
        <v>133</v>
      </c>
      <c r="AU167" s="134" t="s">
        <v>84</v>
      </c>
      <c r="AV167" s="13" t="s">
        <v>84</v>
      </c>
      <c r="AW167" s="13" t="s">
        <v>28</v>
      </c>
      <c r="AX167" s="13" t="s">
        <v>73</v>
      </c>
      <c r="AY167" s="134" t="s">
        <v>125</v>
      </c>
    </row>
    <row r="168" spans="2:65" s="14" customFormat="1">
      <c r="B168" s="137"/>
      <c r="D168" s="162" t="s">
        <v>133</v>
      </c>
      <c r="E168" s="138" t="s">
        <v>1</v>
      </c>
      <c r="F168" s="166" t="s">
        <v>144</v>
      </c>
      <c r="H168" s="167">
        <v>672.65200000000004</v>
      </c>
      <c r="I168" s="184"/>
      <c r="L168" s="137"/>
      <c r="M168" s="139"/>
      <c r="T168" s="140"/>
      <c r="AT168" s="138" t="s">
        <v>133</v>
      </c>
      <c r="AU168" s="138" t="s">
        <v>84</v>
      </c>
      <c r="AV168" s="14" t="s">
        <v>131</v>
      </c>
      <c r="AW168" s="14" t="s">
        <v>28</v>
      </c>
      <c r="AX168" s="14" t="s">
        <v>78</v>
      </c>
      <c r="AY168" s="138" t="s">
        <v>125</v>
      </c>
    </row>
    <row r="169" spans="2:65" s="1" customFormat="1" ht="24.15" customHeight="1">
      <c r="B169" s="120"/>
      <c r="C169" s="157">
        <v>8</v>
      </c>
      <c r="D169" s="157" t="s">
        <v>127</v>
      </c>
      <c r="E169" s="158" t="s">
        <v>181</v>
      </c>
      <c r="F169" s="159" t="s">
        <v>182</v>
      </c>
      <c r="G169" s="160" t="s">
        <v>138</v>
      </c>
      <c r="H169" s="161">
        <v>63.4</v>
      </c>
      <c r="I169" s="188"/>
      <c r="J169" s="180">
        <f>ROUND(I169*H169,2)</f>
        <v>0</v>
      </c>
      <c r="K169" s="122"/>
      <c r="L169" s="30"/>
      <c r="M169" s="123" t="s">
        <v>1</v>
      </c>
      <c r="N169" s="124" t="s">
        <v>38</v>
      </c>
      <c r="O169" s="125">
        <v>0.23499999999999999</v>
      </c>
      <c r="P169" s="125">
        <f>O169*H169</f>
        <v>14.898999999999999</v>
      </c>
      <c r="Q169" s="125">
        <v>0</v>
      </c>
      <c r="R169" s="125">
        <f>Q169*H169</f>
        <v>0</v>
      </c>
      <c r="S169" s="125">
        <v>0</v>
      </c>
      <c r="T169" s="126">
        <f>S169*H169</f>
        <v>0</v>
      </c>
      <c r="AR169" s="127" t="s">
        <v>131</v>
      </c>
      <c r="AT169" s="127" t="s">
        <v>127</v>
      </c>
      <c r="AU169" s="127" t="s">
        <v>84</v>
      </c>
      <c r="AY169" s="17" t="s">
        <v>125</v>
      </c>
      <c r="BE169" s="128">
        <f>IF(N169="základní",J169,0)</f>
        <v>0</v>
      </c>
      <c r="BF169" s="128">
        <f>IF(N169="snížená",J169,0)</f>
        <v>0</v>
      </c>
      <c r="BG169" s="128">
        <f>IF(N169="zákl. přenesená",J169,0)</f>
        <v>0</v>
      </c>
      <c r="BH169" s="128">
        <f>IF(N169="sníž. přenesená",J169,0)</f>
        <v>0</v>
      </c>
      <c r="BI169" s="128">
        <f>IF(N169="nulová",J169,0)</f>
        <v>0</v>
      </c>
      <c r="BJ169" s="17" t="s">
        <v>78</v>
      </c>
      <c r="BK169" s="128">
        <f>ROUND(I169*H169,2)</f>
        <v>0</v>
      </c>
      <c r="BL169" s="17" t="s">
        <v>131</v>
      </c>
      <c r="BM169" s="127" t="s">
        <v>183</v>
      </c>
    </row>
    <row r="170" spans="2:65" s="13" customFormat="1">
      <c r="B170" s="133"/>
      <c r="D170" s="162" t="s">
        <v>133</v>
      </c>
      <c r="E170" s="134" t="s">
        <v>1</v>
      </c>
      <c r="F170" s="164" t="s">
        <v>184</v>
      </c>
      <c r="H170" s="165">
        <v>27.3</v>
      </c>
      <c r="I170" s="183"/>
      <c r="L170" s="133"/>
      <c r="M170" s="135"/>
      <c r="T170" s="136"/>
      <c r="AT170" s="134" t="s">
        <v>133</v>
      </c>
      <c r="AU170" s="134" t="s">
        <v>84</v>
      </c>
      <c r="AV170" s="13" t="s">
        <v>84</v>
      </c>
      <c r="AW170" s="13" t="s">
        <v>28</v>
      </c>
      <c r="AX170" s="13" t="s">
        <v>73</v>
      </c>
      <c r="AY170" s="134" t="s">
        <v>125</v>
      </c>
    </row>
    <row r="171" spans="2:65" s="13" customFormat="1">
      <c r="B171" s="133"/>
      <c r="D171" s="162" t="s">
        <v>133</v>
      </c>
      <c r="E171" s="134" t="s">
        <v>1</v>
      </c>
      <c r="F171" s="164" t="s">
        <v>185</v>
      </c>
      <c r="H171" s="165">
        <v>36.1</v>
      </c>
      <c r="I171" s="183"/>
      <c r="L171" s="133"/>
      <c r="M171" s="135"/>
      <c r="T171" s="136"/>
      <c r="AT171" s="134" t="s">
        <v>133</v>
      </c>
      <c r="AU171" s="134" t="s">
        <v>84</v>
      </c>
      <c r="AV171" s="13" t="s">
        <v>84</v>
      </c>
      <c r="AW171" s="13" t="s">
        <v>28</v>
      </c>
      <c r="AX171" s="13" t="s">
        <v>73</v>
      </c>
      <c r="AY171" s="134" t="s">
        <v>125</v>
      </c>
    </row>
    <row r="172" spans="2:65" s="14" customFormat="1">
      <c r="B172" s="137"/>
      <c r="D172" s="162" t="s">
        <v>133</v>
      </c>
      <c r="E172" s="138" t="s">
        <v>1</v>
      </c>
      <c r="F172" s="166" t="s">
        <v>144</v>
      </c>
      <c r="H172" s="167">
        <v>63.400000000000006</v>
      </c>
      <c r="I172" s="184"/>
      <c r="L172" s="137"/>
      <c r="M172" s="139"/>
      <c r="T172" s="140"/>
      <c r="AT172" s="138" t="s">
        <v>133</v>
      </c>
      <c r="AU172" s="138" t="s">
        <v>84</v>
      </c>
      <c r="AV172" s="14" t="s">
        <v>131</v>
      </c>
      <c r="AW172" s="14" t="s">
        <v>28</v>
      </c>
      <c r="AX172" s="14" t="s">
        <v>78</v>
      </c>
      <c r="AY172" s="138" t="s">
        <v>125</v>
      </c>
    </row>
    <row r="173" spans="2:65" s="1" customFormat="1" ht="16.5" customHeight="1">
      <c r="B173" s="120"/>
      <c r="C173" s="157">
        <v>9</v>
      </c>
      <c r="D173" s="157" t="s">
        <v>127</v>
      </c>
      <c r="E173" s="158" t="s">
        <v>186</v>
      </c>
      <c r="F173" s="159" t="s">
        <v>187</v>
      </c>
      <c r="G173" s="160" t="s">
        <v>138</v>
      </c>
      <c r="H173" s="161">
        <v>213.75200000000001</v>
      </c>
      <c r="I173" s="188"/>
      <c r="J173" s="180">
        <f>ROUND(I173*H173,2)</f>
        <v>0</v>
      </c>
      <c r="K173" s="122"/>
      <c r="L173" s="30"/>
      <c r="M173" s="123" t="s">
        <v>1</v>
      </c>
      <c r="N173" s="124" t="s">
        <v>38</v>
      </c>
      <c r="O173" s="125">
        <v>0.252</v>
      </c>
      <c r="P173" s="125">
        <f>O173*H173</f>
        <v>53.865504000000001</v>
      </c>
      <c r="Q173" s="125">
        <v>0</v>
      </c>
      <c r="R173" s="125">
        <f>Q173*H173</f>
        <v>0</v>
      </c>
      <c r="S173" s="125">
        <v>0</v>
      </c>
      <c r="T173" s="126">
        <f>S173*H173</f>
        <v>0</v>
      </c>
      <c r="AR173" s="127" t="s">
        <v>131</v>
      </c>
      <c r="AT173" s="127" t="s">
        <v>127</v>
      </c>
      <c r="AU173" s="127" t="s">
        <v>84</v>
      </c>
      <c r="AY173" s="17" t="s">
        <v>125</v>
      </c>
      <c r="BE173" s="128">
        <f>IF(N173="základní",J173,0)</f>
        <v>0</v>
      </c>
      <c r="BF173" s="128">
        <f>IF(N173="snížená",J173,0)</f>
        <v>0</v>
      </c>
      <c r="BG173" s="128">
        <f>IF(N173="zákl. přenesená",J173,0)</f>
        <v>0</v>
      </c>
      <c r="BH173" s="128">
        <f>IF(N173="sníž. přenesená",J173,0)</f>
        <v>0</v>
      </c>
      <c r="BI173" s="128">
        <f>IF(N173="nulová",J173,0)</f>
        <v>0</v>
      </c>
      <c r="BJ173" s="17" t="s">
        <v>78</v>
      </c>
      <c r="BK173" s="128">
        <f>ROUND(I173*H173,2)</f>
        <v>0</v>
      </c>
      <c r="BL173" s="17" t="s">
        <v>131</v>
      </c>
      <c r="BM173" s="127" t="s">
        <v>188</v>
      </c>
    </row>
    <row r="174" spans="2:65" s="13" customFormat="1">
      <c r="B174" s="133"/>
      <c r="D174" s="162" t="s">
        <v>133</v>
      </c>
      <c r="E174" s="134" t="s">
        <v>1</v>
      </c>
      <c r="F174" s="164" t="s">
        <v>189</v>
      </c>
      <c r="H174" s="165">
        <v>213.75200000000001</v>
      </c>
      <c r="I174" s="183"/>
      <c r="L174" s="133"/>
      <c r="M174" s="135"/>
      <c r="T174" s="136"/>
      <c r="AT174" s="134" t="s">
        <v>133</v>
      </c>
      <c r="AU174" s="134" t="s">
        <v>84</v>
      </c>
      <c r="AV174" s="13" t="s">
        <v>84</v>
      </c>
      <c r="AW174" s="13" t="s">
        <v>28</v>
      </c>
      <c r="AX174" s="13" t="s">
        <v>78</v>
      </c>
      <c r="AY174" s="134" t="s">
        <v>125</v>
      </c>
    </row>
    <row r="175" spans="2:65" s="1" customFormat="1" ht="24.15" customHeight="1">
      <c r="B175" s="120"/>
      <c r="C175" s="157">
        <v>10</v>
      </c>
      <c r="D175" s="157" t="s">
        <v>127</v>
      </c>
      <c r="E175" s="158" t="s">
        <v>190</v>
      </c>
      <c r="F175" s="159" t="s">
        <v>191</v>
      </c>
      <c r="G175" s="160" t="s">
        <v>138</v>
      </c>
      <c r="H175" s="161">
        <v>32.200000000000003</v>
      </c>
      <c r="I175" s="188"/>
      <c r="J175" s="180">
        <f>ROUND(I175*H175,2)</f>
        <v>0</v>
      </c>
      <c r="K175" s="122"/>
      <c r="L175" s="30"/>
      <c r="M175" s="123" t="s">
        <v>1</v>
      </c>
      <c r="N175" s="124" t="s">
        <v>38</v>
      </c>
      <c r="O175" s="125">
        <v>0.435</v>
      </c>
      <c r="P175" s="125">
        <f>O175*H175</f>
        <v>14.007000000000001</v>
      </c>
      <c r="Q175" s="125">
        <v>0</v>
      </c>
      <c r="R175" s="125">
        <f>Q175*H175</f>
        <v>0</v>
      </c>
      <c r="S175" s="125">
        <v>0</v>
      </c>
      <c r="T175" s="126">
        <f>S175*H175</f>
        <v>0</v>
      </c>
      <c r="AR175" s="127" t="s">
        <v>131</v>
      </c>
      <c r="AT175" s="127" t="s">
        <v>127</v>
      </c>
      <c r="AU175" s="127" t="s">
        <v>84</v>
      </c>
      <c r="AY175" s="17" t="s">
        <v>125</v>
      </c>
      <c r="BE175" s="128">
        <f>IF(N175="základní",J175,0)</f>
        <v>0</v>
      </c>
      <c r="BF175" s="128">
        <f>IF(N175="snížená",J175,0)</f>
        <v>0</v>
      </c>
      <c r="BG175" s="128">
        <f>IF(N175="zákl. přenesená",J175,0)</f>
        <v>0</v>
      </c>
      <c r="BH175" s="128">
        <f>IF(N175="sníž. přenesená",J175,0)</f>
        <v>0</v>
      </c>
      <c r="BI175" s="128">
        <f>IF(N175="nulová",J175,0)</f>
        <v>0</v>
      </c>
      <c r="BJ175" s="17" t="s">
        <v>78</v>
      </c>
      <c r="BK175" s="128">
        <f>ROUND(I175*H175,2)</f>
        <v>0</v>
      </c>
      <c r="BL175" s="17" t="s">
        <v>131</v>
      </c>
      <c r="BM175" s="127" t="s">
        <v>192</v>
      </c>
    </row>
    <row r="176" spans="2:65" s="13" customFormat="1">
      <c r="B176" s="133"/>
      <c r="D176" s="162" t="s">
        <v>133</v>
      </c>
      <c r="E176" s="134" t="s">
        <v>1</v>
      </c>
      <c r="F176" s="164" t="s">
        <v>193</v>
      </c>
      <c r="H176" s="165">
        <v>18.899999999999999</v>
      </c>
      <c r="I176" s="183"/>
      <c r="L176" s="133"/>
      <c r="M176" s="135"/>
      <c r="T176" s="136"/>
      <c r="AT176" s="134" t="s">
        <v>133</v>
      </c>
      <c r="AU176" s="134" t="s">
        <v>84</v>
      </c>
      <c r="AV176" s="13" t="s">
        <v>84</v>
      </c>
      <c r="AW176" s="13" t="s">
        <v>28</v>
      </c>
      <c r="AX176" s="13" t="s">
        <v>73</v>
      </c>
      <c r="AY176" s="134" t="s">
        <v>125</v>
      </c>
    </row>
    <row r="177" spans="2:65" s="13" customFormat="1">
      <c r="B177" s="133"/>
      <c r="D177" s="162" t="s">
        <v>133</v>
      </c>
      <c r="E177" s="134" t="s">
        <v>1</v>
      </c>
      <c r="F177" s="164" t="s">
        <v>194</v>
      </c>
      <c r="H177" s="165">
        <v>13.3</v>
      </c>
      <c r="I177" s="183"/>
      <c r="L177" s="133"/>
      <c r="M177" s="135"/>
      <c r="T177" s="136"/>
      <c r="AT177" s="134" t="s">
        <v>133</v>
      </c>
      <c r="AU177" s="134" t="s">
        <v>84</v>
      </c>
      <c r="AV177" s="13" t="s">
        <v>84</v>
      </c>
      <c r="AW177" s="13" t="s">
        <v>28</v>
      </c>
      <c r="AX177" s="13" t="s">
        <v>73</v>
      </c>
      <c r="AY177" s="134" t="s">
        <v>125</v>
      </c>
    </row>
    <row r="178" spans="2:65" s="14" customFormat="1">
      <c r="B178" s="137"/>
      <c r="D178" s="162" t="s">
        <v>133</v>
      </c>
      <c r="E178" s="138" t="s">
        <v>1</v>
      </c>
      <c r="F178" s="166" t="s">
        <v>144</v>
      </c>
      <c r="H178" s="167">
        <v>32.200000000000003</v>
      </c>
      <c r="I178" s="184"/>
      <c r="L178" s="137"/>
      <c r="M178" s="139"/>
      <c r="T178" s="140"/>
      <c r="AT178" s="138" t="s">
        <v>133</v>
      </c>
      <c r="AU178" s="138" t="s">
        <v>84</v>
      </c>
      <c r="AV178" s="14" t="s">
        <v>131</v>
      </c>
      <c r="AW178" s="14" t="s">
        <v>28</v>
      </c>
      <c r="AX178" s="14" t="s">
        <v>78</v>
      </c>
      <c r="AY178" s="138" t="s">
        <v>125</v>
      </c>
    </row>
    <row r="179" spans="2:65" s="1" customFormat="1" ht="16.5" customHeight="1">
      <c r="B179" s="120"/>
      <c r="C179" s="168">
        <v>11</v>
      </c>
      <c r="D179" s="168" t="s">
        <v>195</v>
      </c>
      <c r="E179" s="169" t="s">
        <v>196</v>
      </c>
      <c r="F179" s="170" t="s">
        <v>197</v>
      </c>
      <c r="G179" s="171" t="s">
        <v>198</v>
      </c>
      <c r="H179" s="172">
        <v>64.400000000000006</v>
      </c>
      <c r="I179" s="188"/>
      <c r="J179" s="181">
        <f>ROUND(I179*H179,2)</f>
        <v>0</v>
      </c>
      <c r="K179" s="141"/>
      <c r="L179" s="142"/>
      <c r="M179" s="143" t="s">
        <v>1</v>
      </c>
      <c r="N179" s="144" t="s">
        <v>38</v>
      </c>
      <c r="O179" s="125">
        <v>0</v>
      </c>
      <c r="P179" s="125">
        <f>O179*H179</f>
        <v>0</v>
      </c>
      <c r="Q179" s="125">
        <v>1</v>
      </c>
      <c r="R179" s="125">
        <f>Q179*H179</f>
        <v>64.400000000000006</v>
      </c>
      <c r="S179" s="125">
        <v>0</v>
      </c>
      <c r="T179" s="126">
        <f>S179*H179</f>
        <v>0</v>
      </c>
      <c r="AR179" s="127" t="s">
        <v>172</v>
      </c>
      <c r="AT179" s="127" t="s">
        <v>195</v>
      </c>
      <c r="AU179" s="127" t="s">
        <v>84</v>
      </c>
      <c r="AY179" s="17" t="s">
        <v>125</v>
      </c>
      <c r="BE179" s="128">
        <f>IF(N179="základní",J179,0)</f>
        <v>0</v>
      </c>
      <c r="BF179" s="128">
        <f>IF(N179="snížená",J179,0)</f>
        <v>0</v>
      </c>
      <c r="BG179" s="128">
        <f>IF(N179="zákl. přenesená",J179,0)</f>
        <v>0</v>
      </c>
      <c r="BH179" s="128">
        <f>IF(N179="sníž. přenesená",J179,0)</f>
        <v>0</v>
      </c>
      <c r="BI179" s="128">
        <f>IF(N179="nulová",J179,0)</f>
        <v>0</v>
      </c>
      <c r="BJ179" s="17" t="s">
        <v>78</v>
      </c>
      <c r="BK179" s="128">
        <f>ROUND(I179*H179,2)</f>
        <v>0</v>
      </c>
      <c r="BL179" s="17" t="s">
        <v>131</v>
      </c>
      <c r="BM179" s="127" t="s">
        <v>199</v>
      </c>
    </row>
    <row r="180" spans="2:65" s="13" customFormat="1">
      <c r="B180" s="133"/>
      <c r="D180" s="162" t="s">
        <v>133</v>
      </c>
      <c r="F180" s="164" t="s">
        <v>200</v>
      </c>
      <c r="H180" s="165">
        <v>64.400000000000006</v>
      </c>
      <c r="I180" s="183"/>
      <c r="L180" s="133"/>
      <c r="M180" s="135"/>
      <c r="T180" s="136"/>
      <c r="AT180" s="134" t="s">
        <v>133</v>
      </c>
      <c r="AU180" s="134" t="s">
        <v>84</v>
      </c>
      <c r="AV180" s="13" t="s">
        <v>84</v>
      </c>
      <c r="AW180" s="13" t="s">
        <v>3</v>
      </c>
      <c r="AX180" s="13" t="s">
        <v>78</v>
      </c>
      <c r="AY180" s="134" t="s">
        <v>125</v>
      </c>
    </row>
    <row r="181" spans="2:65" s="1" customFormat="1" ht="21.75" customHeight="1">
      <c r="B181" s="120"/>
      <c r="C181" s="157">
        <v>12</v>
      </c>
      <c r="D181" s="157" t="s">
        <v>127</v>
      </c>
      <c r="E181" s="158" t="s">
        <v>201</v>
      </c>
      <c r="F181" s="159" t="s">
        <v>202</v>
      </c>
      <c r="G181" s="160" t="s">
        <v>130</v>
      </c>
      <c r="H181" s="161">
        <v>777</v>
      </c>
      <c r="I181" s="188"/>
      <c r="J181" s="180">
        <f>ROUND(I181*H181,2)</f>
        <v>0</v>
      </c>
      <c r="K181" s="122"/>
      <c r="L181" s="30"/>
      <c r="M181" s="123" t="s">
        <v>1</v>
      </c>
      <c r="N181" s="124" t="s">
        <v>38</v>
      </c>
      <c r="O181" s="125">
        <v>1.7999999999999999E-2</v>
      </c>
      <c r="P181" s="125">
        <f>O181*H181</f>
        <v>13.985999999999999</v>
      </c>
      <c r="Q181" s="125">
        <v>0</v>
      </c>
      <c r="R181" s="125">
        <f>Q181*H181</f>
        <v>0</v>
      </c>
      <c r="S181" s="125">
        <v>0</v>
      </c>
      <c r="T181" s="126">
        <f>S181*H181</f>
        <v>0</v>
      </c>
      <c r="AR181" s="127" t="s">
        <v>131</v>
      </c>
      <c r="AT181" s="127" t="s">
        <v>127</v>
      </c>
      <c r="AU181" s="127" t="s">
        <v>84</v>
      </c>
      <c r="AY181" s="17" t="s">
        <v>125</v>
      </c>
      <c r="BE181" s="128">
        <f>IF(N181="základní",J181,0)</f>
        <v>0</v>
      </c>
      <c r="BF181" s="128">
        <f>IF(N181="snížená",J181,0)</f>
        <v>0</v>
      </c>
      <c r="BG181" s="128">
        <f>IF(N181="zákl. přenesená",J181,0)</f>
        <v>0</v>
      </c>
      <c r="BH181" s="128">
        <f>IF(N181="sníž. přenesená",J181,0)</f>
        <v>0</v>
      </c>
      <c r="BI181" s="128">
        <f>IF(N181="nulová",J181,0)</f>
        <v>0</v>
      </c>
      <c r="BJ181" s="17" t="s">
        <v>78</v>
      </c>
      <c r="BK181" s="128">
        <f>ROUND(I181*H181,2)</f>
        <v>0</v>
      </c>
      <c r="BL181" s="17" t="s">
        <v>131</v>
      </c>
      <c r="BM181" s="127" t="s">
        <v>203</v>
      </c>
    </row>
    <row r="182" spans="2:65" s="12" customFormat="1">
      <c r="B182" s="129"/>
      <c r="D182" s="162" t="s">
        <v>133</v>
      </c>
      <c r="E182" s="130" t="s">
        <v>1</v>
      </c>
      <c r="F182" s="163" t="s">
        <v>134</v>
      </c>
      <c r="H182" s="130" t="s">
        <v>1</v>
      </c>
      <c r="I182" s="182"/>
      <c r="L182" s="129"/>
      <c r="M182" s="131"/>
      <c r="T182" s="132"/>
      <c r="AT182" s="130" t="s">
        <v>133</v>
      </c>
      <c r="AU182" s="130" t="s">
        <v>84</v>
      </c>
      <c r="AV182" s="12" t="s">
        <v>78</v>
      </c>
      <c r="AW182" s="12" t="s">
        <v>28</v>
      </c>
      <c r="AX182" s="12" t="s">
        <v>73</v>
      </c>
      <c r="AY182" s="130" t="s">
        <v>125</v>
      </c>
    </row>
    <row r="183" spans="2:65" s="13" customFormat="1">
      <c r="B183" s="133"/>
      <c r="D183" s="162" t="s">
        <v>133</v>
      </c>
      <c r="E183" s="134" t="s">
        <v>1</v>
      </c>
      <c r="F183" s="164" t="s">
        <v>135</v>
      </c>
      <c r="H183" s="165">
        <v>777</v>
      </c>
      <c r="I183" s="183"/>
      <c r="L183" s="133"/>
      <c r="M183" s="135"/>
      <c r="T183" s="136"/>
      <c r="AT183" s="134" t="s">
        <v>133</v>
      </c>
      <c r="AU183" s="134" t="s">
        <v>84</v>
      </c>
      <c r="AV183" s="13" t="s">
        <v>84</v>
      </c>
      <c r="AW183" s="13" t="s">
        <v>28</v>
      </c>
      <c r="AX183" s="13" t="s">
        <v>78</v>
      </c>
      <c r="AY183" s="134" t="s">
        <v>125</v>
      </c>
    </row>
    <row r="184" spans="2:65" s="11" customFormat="1" ht="22.95" customHeight="1">
      <c r="B184" s="113"/>
      <c r="D184" s="114" t="s">
        <v>72</v>
      </c>
      <c r="E184" s="156" t="s">
        <v>84</v>
      </c>
      <c r="F184" s="156" t="s">
        <v>204</v>
      </c>
      <c r="I184" s="185"/>
      <c r="J184" s="179">
        <f>BK184</f>
        <v>0</v>
      </c>
      <c r="L184" s="113"/>
      <c r="M184" s="115"/>
      <c r="P184" s="116">
        <f>SUM(P185:P232)</f>
        <v>278.84664199999997</v>
      </c>
      <c r="R184" s="116">
        <f>SUM(R185:R232)</f>
        <v>216.49556525000003</v>
      </c>
      <c r="T184" s="117">
        <f>SUM(T185:T232)</f>
        <v>0</v>
      </c>
      <c r="AR184" s="114" t="s">
        <v>78</v>
      </c>
      <c r="AT184" s="118" t="s">
        <v>72</v>
      </c>
      <c r="AU184" s="118" t="s">
        <v>78</v>
      </c>
      <c r="AY184" s="114" t="s">
        <v>125</v>
      </c>
      <c r="BK184" s="119">
        <f>SUM(BK185:BK232)</f>
        <v>0</v>
      </c>
    </row>
    <row r="185" spans="2:65" s="1" customFormat="1" ht="44.25" customHeight="1">
      <c r="B185" s="120"/>
      <c r="C185" s="157">
        <v>13</v>
      </c>
      <c r="D185" s="157" t="s">
        <v>127</v>
      </c>
      <c r="E185" s="158" t="s">
        <v>206</v>
      </c>
      <c r="F185" s="159" t="s">
        <v>207</v>
      </c>
      <c r="G185" s="160" t="s">
        <v>208</v>
      </c>
      <c r="H185" s="161">
        <v>12</v>
      </c>
      <c r="I185" s="188"/>
      <c r="J185" s="180">
        <f>ROUND(I185*H185,2)</f>
        <v>0</v>
      </c>
      <c r="K185" s="122"/>
      <c r="L185" s="30"/>
      <c r="M185" s="123" t="s">
        <v>1</v>
      </c>
      <c r="N185" s="124" t="s">
        <v>38</v>
      </c>
      <c r="O185" s="125">
        <v>0.50700000000000001</v>
      </c>
      <c r="P185" s="125">
        <f>O185*H185</f>
        <v>6.0839999999999996</v>
      </c>
      <c r="Q185" s="125">
        <v>0</v>
      </c>
      <c r="R185" s="125">
        <f>Q185*H185</f>
        <v>0</v>
      </c>
      <c r="S185" s="125">
        <v>0</v>
      </c>
      <c r="T185" s="126">
        <f>S185*H185</f>
        <v>0</v>
      </c>
      <c r="AR185" s="127" t="s">
        <v>131</v>
      </c>
      <c r="AT185" s="127" t="s">
        <v>127</v>
      </c>
      <c r="AU185" s="127" t="s">
        <v>84</v>
      </c>
      <c r="AY185" s="17" t="s">
        <v>125</v>
      </c>
      <c r="BE185" s="128">
        <f>IF(N185="základní",J185,0)</f>
        <v>0</v>
      </c>
      <c r="BF185" s="128">
        <f>IF(N185="snížená",J185,0)</f>
        <v>0</v>
      </c>
      <c r="BG185" s="128">
        <f>IF(N185="zákl. přenesená",J185,0)</f>
        <v>0</v>
      </c>
      <c r="BH185" s="128">
        <f>IF(N185="sníž. přenesená",J185,0)</f>
        <v>0</v>
      </c>
      <c r="BI185" s="128">
        <f>IF(N185="nulová",J185,0)</f>
        <v>0</v>
      </c>
      <c r="BJ185" s="17" t="s">
        <v>78</v>
      </c>
      <c r="BK185" s="128">
        <f>ROUND(I185*H185,2)</f>
        <v>0</v>
      </c>
      <c r="BL185" s="17" t="s">
        <v>131</v>
      </c>
      <c r="BM185" s="127" t="s">
        <v>209</v>
      </c>
    </row>
    <row r="186" spans="2:65" s="12" customFormat="1">
      <c r="B186" s="129"/>
      <c r="D186" s="162" t="s">
        <v>133</v>
      </c>
      <c r="E186" s="130" t="s">
        <v>1</v>
      </c>
      <c r="F186" s="163" t="s">
        <v>210</v>
      </c>
      <c r="H186" s="130" t="s">
        <v>1</v>
      </c>
      <c r="I186" s="182"/>
      <c r="L186" s="129"/>
      <c r="M186" s="131"/>
      <c r="T186" s="132"/>
      <c r="AT186" s="130" t="s">
        <v>133</v>
      </c>
      <c r="AU186" s="130" t="s">
        <v>84</v>
      </c>
      <c r="AV186" s="12" t="s">
        <v>78</v>
      </c>
      <c r="AW186" s="12" t="s">
        <v>28</v>
      </c>
      <c r="AX186" s="12" t="s">
        <v>73</v>
      </c>
      <c r="AY186" s="130" t="s">
        <v>125</v>
      </c>
    </row>
    <row r="187" spans="2:65" s="13" customFormat="1">
      <c r="B187" s="133"/>
      <c r="D187" s="162" t="s">
        <v>133</v>
      </c>
      <c r="E187" s="134" t="s">
        <v>1</v>
      </c>
      <c r="F187" s="164" t="s">
        <v>8</v>
      </c>
      <c r="H187" s="165">
        <v>12</v>
      </c>
      <c r="I187" s="183"/>
      <c r="L187" s="133"/>
      <c r="M187" s="135"/>
      <c r="T187" s="136"/>
      <c r="AT187" s="134" t="s">
        <v>133</v>
      </c>
      <c r="AU187" s="134" t="s">
        <v>84</v>
      </c>
      <c r="AV187" s="13" t="s">
        <v>84</v>
      </c>
      <c r="AW187" s="13" t="s">
        <v>28</v>
      </c>
      <c r="AX187" s="13" t="s">
        <v>78</v>
      </c>
      <c r="AY187" s="134" t="s">
        <v>125</v>
      </c>
    </row>
    <row r="188" spans="2:65" s="1" customFormat="1" ht="33" customHeight="1">
      <c r="B188" s="120"/>
      <c r="C188" s="157">
        <v>14</v>
      </c>
      <c r="D188" s="157" t="s">
        <v>127</v>
      </c>
      <c r="E188" s="158" t="s">
        <v>211</v>
      </c>
      <c r="F188" s="159" t="s">
        <v>212</v>
      </c>
      <c r="G188" s="160" t="s">
        <v>208</v>
      </c>
      <c r="H188" s="161">
        <v>12</v>
      </c>
      <c r="I188" s="188"/>
      <c r="J188" s="180">
        <f>ROUND(I188*H188,2)</f>
        <v>0</v>
      </c>
      <c r="K188" s="122"/>
      <c r="L188" s="30"/>
      <c r="M188" s="123" t="s">
        <v>1</v>
      </c>
      <c r="N188" s="124" t="s">
        <v>38</v>
      </c>
      <c r="O188" s="125">
        <v>0.17599999999999999</v>
      </c>
      <c r="P188" s="125">
        <f>O188*H188</f>
        <v>2.1120000000000001</v>
      </c>
      <c r="Q188" s="125">
        <v>6.9999999999999994E-5</v>
      </c>
      <c r="R188" s="125">
        <f>Q188*H188</f>
        <v>8.3999999999999993E-4</v>
      </c>
      <c r="S188" s="125">
        <v>0</v>
      </c>
      <c r="T188" s="126">
        <f>S188*H188</f>
        <v>0</v>
      </c>
      <c r="AR188" s="127" t="s">
        <v>131</v>
      </c>
      <c r="AT188" s="127" t="s">
        <v>127</v>
      </c>
      <c r="AU188" s="127" t="s">
        <v>84</v>
      </c>
      <c r="AY188" s="17" t="s">
        <v>125</v>
      </c>
      <c r="BE188" s="128">
        <f>IF(N188="základní",J188,0)</f>
        <v>0</v>
      </c>
      <c r="BF188" s="128">
        <f>IF(N188="snížená",J188,0)</f>
        <v>0</v>
      </c>
      <c r="BG188" s="128">
        <f>IF(N188="zákl. přenesená",J188,0)</f>
        <v>0</v>
      </c>
      <c r="BH188" s="128">
        <f>IF(N188="sníž. přenesená",J188,0)</f>
        <v>0</v>
      </c>
      <c r="BI188" s="128">
        <f>IF(N188="nulová",J188,0)</f>
        <v>0</v>
      </c>
      <c r="BJ188" s="17" t="s">
        <v>78</v>
      </c>
      <c r="BK188" s="128">
        <f>ROUND(I188*H188,2)</f>
        <v>0</v>
      </c>
      <c r="BL188" s="17" t="s">
        <v>131</v>
      </c>
      <c r="BM188" s="127" t="s">
        <v>213</v>
      </c>
    </row>
    <row r="189" spans="2:65" s="1" customFormat="1" ht="24.15" customHeight="1">
      <c r="B189" s="120"/>
      <c r="C189" s="168">
        <v>15</v>
      </c>
      <c r="D189" s="168" t="s">
        <v>195</v>
      </c>
      <c r="E189" s="169" t="s">
        <v>214</v>
      </c>
      <c r="F189" s="170" t="s">
        <v>215</v>
      </c>
      <c r="G189" s="171" t="s">
        <v>216</v>
      </c>
      <c r="H189" s="172">
        <v>7.2</v>
      </c>
      <c r="I189" s="188"/>
      <c r="J189" s="181">
        <f>ROUND(I189*H189,2)</f>
        <v>0</v>
      </c>
      <c r="K189" s="141"/>
      <c r="L189" s="142"/>
      <c r="M189" s="143" t="s">
        <v>1</v>
      </c>
      <c r="N189" s="144" t="s">
        <v>38</v>
      </c>
      <c r="O189" s="125">
        <v>0</v>
      </c>
      <c r="P189" s="125">
        <f>O189*H189</f>
        <v>0</v>
      </c>
      <c r="Q189" s="125">
        <v>6.7299999999999999E-3</v>
      </c>
      <c r="R189" s="125">
        <f>Q189*H189</f>
        <v>4.8455999999999999E-2</v>
      </c>
      <c r="S189" s="125">
        <v>0</v>
      </c>
      <c r="T189" s="126">
        <f>S189*H189</f>
        <v>0</v>
      </c>
      <c r="AR189" s="127" t="s">
        <v>172</v>
      </c>
      <c r="AT189" s="127" t="s">
        <v>195</v>
      </c>
      <c r="AU189" s="127" t="s">
        <v>84</v>
      </c>
      <c r="AY189" s="17" t="s">
        <v>125</v>
      </c>
      <c r="BE189" s="128">
        <f>IF(N189="základní",J189,0)</f>
        <v>0</v>
      </c>
      <c r="BF189" s="128">
        <f>IF(N189="snížená",J189,0)</f>
        <v>0</v>
      </c>
      <c r="BG189" s="128">
        <f>IF(N189="zákl. přenesená",J189,0)</f>
        <v>0</v>
      </c>
      <c r="BH189" s="128">
        <f>IF(N189="sníž. přenesená",J189,0)</f>
        <v>0</v>
      </c>
      <c r="BI189" s="128">
        <f>IF(N189="nulová",J189,0)</f>
        <v>0</v>
      </c>
      <c r="BJ189" s="17" t="s">
        <v>78</v>
      </c>
      <c r="BK189" s="128">
        <f>ROUND(I189*H189,2)</f>
        <v>0</v>
      </c>
      <c r="BL189" s="17" t="s">
        <v>131</v>
      </c>
      <c r="BM189" s="127" t="s">
        <v>217</v>
      </c>
    </row>
    <row r="190" spans="2:65" s="13" customFormat="1">
      <c r="B190" s="133"/>
      <c r="D190" s="162" t="s">
        <v>133</v>
      </c>
      <c r="E190" s="134" t="s">
        <v>1</v>
      </c>
      <c r="F190" s="164" t="s">
        <v>218</v>
      </c>
      <c r="H190" s="165">
        <v>7.2</v>
      </c>
      <c r="I190" s="183"/>
      <c r="L190" s="133"/>
      <c r="M190" s="135"/>
      <c r="T190" s="136"/>
      <c r="AT190" s="134" t="s">
        <v>133</v>
      </c>
      <c r="AU190" s="134" t="s">
        <v>84</v>
      </c>
      <c r="AV190" s="13" t="s">
        <v>84</v>
      </c>
      <c r="AW190" s="13" t="s">
        <v>28</v>
      </c>
      <c r="AX190" s="13" t="s">
        <v>78</v>
      </c>
      <c r="AY190" s="134" t="s">
        <v>125</v>
      </c>
    </row>
    <row r="191" spans="2:65" s="1" customFormat="1" ht="24.15" customHeight="1">
      <c r="B191" s="120"/>
      <c r="C191" s="157">
        <v>16</v>
      </c>
      <c r="D191" s="157" t="s">
        <v>127</v>
      </c>
      <c r="E191" s="158" t="s">
        <v>219</v>
      </c>
      <c r="F191" s="159" t="s">
        <v>220</v>
      </c>
      <c r="G191" s="160" t="s">
        <v>138</v>
      </c>
      <c r="H191" s="161">
        <v>4.1769999999999996</v>
      </c>
      <c r="I191" s="188"/>
      <c r="J191" s="180">
        <f>ROUND(I191*H191,2)</f>
        <v>0</v>
      </c>
      <c r="K191" s="122"/>
      <c r="L191" s="30"/>
      <c r="M191" s="123" t="s">
        <v>1</v>
      </c>
      <c r="N191" s="124" t="s">
        <v>38</v>
      </c>
      <c r="O191" s="125">
        <v>0.98499999999999999</v>
      </c>
      <c r="P191" s="125">
        <f>O191*H191</f>
        <v>4.1143449999999993</v>
      </c>
      <c r="Q191" s="125">
        <v>1.98</v>
      </c>
      <c r="R191" s="125">
        <f>Q191*H191</f>
        <v>8.2704599999999999</v>
      </c>
      <c r="S191" s="125">
        <v>0</v>
      </c>
      <c r="T191" s="126">
        <f>S191*H191</f>
        <v>0</v>
      </c>
      <c r="AR191" s="127" t="s">
        <v>131</v>
      </c>
      <c r="AT191" s="127" t="s">
        <v>127</v>
      </c>
      <c r="AU191" s="127" t="s">
        <v>84</v>
      </c>
      <c r="AY191" s="17" t="s">
        <v>125</v>
      </c>
      <c r="BE191" s="128">
        <f>IF(N191="základní",J191,0)</f>
        <v>0</v>
      </c>
      <c r="BF191" s="128">
        <f>IF(N191="snížená",J191,0)</f>
        <v>0</v>
      </c>
      <c r="BG191" s="128">
        <f>IF(N191="zákl. přenesená",J191,0)</f>
        <v>0</v>
      </c>
      <c r="BH191" s="128">
        <f>IF(N191="sníž. přenesená",J191,0)</f>
        <v>0</v>
      </c>
      <c r="BI191" s="128">
        <f>IF(N191="nulová",J191,0)</f>
        <v>0</v>
      </c>
      <c r="BJ191" s="17" t="s">
        <v>78</v>
      </c>
      <c r="BK191" s="128">
        <f>ROUND(I191*H191,2)</f>
        <v>0</v>
      </c>
      <c r="BL191" s="17" t="s">
        <v>131</v>
      </c>
      <c r="BM191" s="127" t="s">
        <v>221</v>
      </c>
    </row>
    <row r="192" spans="2:65" s="12" customFormat="1">
      <c r="B192" s="129"/>
      <c r="D192" s="162" t="s">
        <v>133</v>
      </c>
      <c r="E192" s="130" t="s">
        <v>1</v>
      </c>
      <c r="F192" s="163" t="s">
        <v>222</v>
      </c>
      <c r="H192" s="130" t="s">
        <v>1</v>
      </c>
      <c r="I192" s="182"/>
      <c r="L192" s="129"/>
      <c r="M192" s="131"/>
      <c r="T192" s="132"/>
      <c r="AT192" s="130" t="s">
        <v>133</v>
      </c>
      <c r="AU192" s="130" t="s">
        <v>84</v>
      </c>
      <c r="AV192" s="12" t="s">
        <v>78</v>
      </c>
      <c r="AW192" s="12" t="s">
        <v>28</v>
      </c>
      <c r="AX192" s="12" t="s">
        <v>73</v>
      </c>
      <c r="AY192" s="130" t="s">
        <v>125</v>
      </c>
    </row>
    <row r="193" spans="2:65" s="13" customFormat="1">
      <c r="B193" s="133"/>
      <c r="D193" s="162" t="s">
        <v>133</v>
      </c>
      <c r="E193" s="134" t="s">
        <v>1</v>
      </c>
      <c r="F193" s="164" t="s">
        <v>223</v>
      </c>
      <c r="H193" s="165">
        <v>3.4740000000000002</v>
      </c>
      <c r="I193" s="183"/>
      <c r="L193" s="133"/>
      <c r="M193" s="135"/>
      <c r="T193" s="136"/>
      <c r="AT193" s="134" t="s">
        <v>133</v>
      </c>
      <c r="AU193" s="134" t="s">
        <v>84</v>
      </c>
      <c r="AV193" s="13" t="s">
        <v>84</v>
      </c>
      <c r="AW193" s="13" t="s">
        <v>28</v>
      </c>
      <c r="AX193" s="13" t="s">
        <v>73</v>
      </c>
      <c r="AY193" s="134" t="s">
        <v>125</v>
      </c>
    </row>
    <row r="194" spans="2:65" s="12" customFormat="1">
      <c r="B194" s="129"/>
      <c r="D194" s="162" t="s">
        <v>133</v>
      </c>
      <c r="E194" s="130" t="s">
        <v>1</v>
      </c>
      <c r="F194" s="163" t="s">
        <v>224</v>
      </c>
      <c r="H194" s="130" t="s">
        <v>1</v>
      </c>
      <c r="I194" s="182"/>
      <c r="L194" s="129"/>
      <c r="M194" s="131"/>
      <c r="T194" s="132"/>
      <c r="AT194" s="130" t="s">
        <v>133</v>
      </c>
      <c r="AU194" s="130" t="s">
        <v>84</v>
      </c>
      <c r="AV194" s="12" t="s">
        <v>78</v>
      </c>
      <c r="AW194" s="12" t="s">
        <v>28</v>
      </c>
      <c r="AX194" s="12" t="s">
        <v>73</v>
      </c>
      <c r="AY194" s="130" t="s">
        <v>125</v>
      </c>
    </row>
    <row r="195" spans="2:65" s="13" customFormat="1">
      <c r="B195" s="133"/>
      <c r="D195" s="162" t="s">
        <v>133</v>
      </c>
      <c r="E195" s="134" t="s">
        <v>1</v>
      </c>
      <c r="F195" s="164" t="s">
        <v>225</v>
      </c>
      <c r="H195" s="165">
        <v>0.70299999999999996</v>
      </c>
      <c r="I195" s="183"/>
      <c r="L195" s="133"/>
      <c r="M195" s="135"/>
      <c r="T195" s="136"/>
      <c r="AT195" s="134" t="s">
        <v>133</v>
      </c>
      <c r="AU195" s="134" t="s">
        <v>84</v>
      </c>
      <c r="AV195" s="13" t="s">
        <v>84</v>
      </c>
      <c r="AW195" s="13" t="s">
        <v>28</v>
      </c>
      <c r="AX195" s="13" t="s">
        <v>73</v>
      </c>
      <c r="AY195" s="134" t="s">
        <v>125</v>
      </c>
    </row>
    <row r="196" spans="2:65" s="14" customFormat="1">
      <c r="B196" s="137"/>
      <c r="D196" s="162" t="s">
        <v>133</v>
      </c>
      <c r="E196" s="138" t="s">
        <v>1</v>
      </c>
      <c r="F196" s="166" t="s">
        <v>144</v>
      </c>
      <c r="H196" s="167">
        <v>4.1770000000000005</v>
      </c>
      <c r="I196" s="184"/>
      <c r="L196" s="137"/>
      <c r="M196" s="139"/>
      <c r="T196" s="140"/>
      <c r="AT196" s="138" t="s">
        <v>133</v>
      </c>
      <c r="AU196" s="138" t="s">
        <v>84</v>
      </c>
      <c r="AV196" s="14" t="s">
        <v>131</v>
      </c>
      <c r="AW196" s="14" t="s">
        <v>28</v>
      </c>
      <c r="AX196" s="14" t="s">
        <v>78</v>
      </c>
      <c r="AY196" s="138" t="s">
        <v>125</v>
      </c>
    </row>
    <row r="197" spans="2:65" s="1" customFormat="1" ht="24.15" customHeight="1">
      <c r="B197" s="120"/>
      <c r="C197" s="157">
        <v>17</v>
      </c>
      <c r="D197" s="157" t="s">
        <v>127</v>
      </c>
      <c r="E197" s="158" t="s">
        <v>226</v>
      </c>
      <c r="F197" s="159" t="s">
        <v>227</v>
      </c>
      <c r="G197" s="160" t="s">
        <v>138</v>
      </c>
      <c r="H197" s="161">
        <v>4.0049999999999999</v>
      </c>
      <c r="I197" s="188"/>
      <c r="J197" s="180">
        <f>ROUND(I197*H197,2)</f>
        <v>0</v>
      </c>
      <c r="K197" s="122"/>
      <c r="L197" s="30"/>
      <c r="M197" s="123" t="s">
        <v>1</v>
      </c>
      <c r="N197" s="124" t="s">
        <v>38</v>
      </c>
      <c r="O197" s="125">
        <v>0.629</v>
      </c>
      <c r="P197" s="125">
        <f>O197*H197</f>
        <v>2.519145</v>
      </c>
      <c r="Q197" s="125">
        <v>2.45329</v>
      </c>
      <c r="R197" s="125">
        <f>Q197*H197</f>
        <v>9.8254264500000001</v>
      </c>
      <c r="S197" s="125">
        <v>0</v>
      </c>
      <c r="T197" s="126">
        <f>S197*H197</f>
        <v>0</v>
      </c>
      <c r="AR197" s="127" t="s">
        <v>131</v>
      </c>
      <c r="AT197" s="127" t="s">
        <v>127</v>
      </c>
      <c r="AU197" s="127" t="s">
        <v>84</v>
      </c>
      <c r="AY197" s="17" t="s">
        <v>125</v>
      </c>
      <c r="BE197" s="128">
        <f>IF(N197="základní",J197,0)</f>
        <v>0</v>
      </c>
      <c r="BF197" s="128">
        <f>IF(N197="snížená",J197,0)</f>
        <v>0</v>
      </c>
      <c r="BG197" s="128">
        <f>IF(N197="zákl. přenesená",J197,0)</f>
        <v>0</v>
      </c>
      <c r="BH197" s="128">
        <f>IF(N197="sníž. přenesená",J197,0)</f>
        <v>0</v>
      </c>
      <c r="BI197" s="128">
        <f>IF(N197="nulová",J197,0)</f>
        <v>0</v>
      </c>
      <c r="BJ197" s="17" t="s">
        <v>78</v>
      </c>
      <c r="BK197" s="128">
        <f>ROUND(I197*H197,2)</f>
        <v>0</v>
      </c>
      <c r="BL197" s="17" t="s">
        <v>131</v>
      </c>
      <c r="BM197" s="127" t="s">
        <v>228</v>
      </c>
    </row>
    <row r="198" spans="2:65" s="12" customFormat="1">
      <c r="B198" s="129"/>
      <c r="D198" s="162" t="s">
        <v>133</v>
      </c>
      <c r="E198" s="130" t="s">
        <v>1</v>
      </c>
      <c r="F198" s="163" t="s">
        <v>151</v>
      </c>
      <c r="H198" s="130" t="s">
        <v>1</v>
      </c>
      <c r="I198" s="182"/>
      <c r="L198" s="129"/>
      <c r="M198" s="131"/>
      <c r="T198" s="132"/>
      <c r="AT198" s="130" t="s">
        <v>133</v>
      </c>
      <c r="AU198" s="130" t="s">
        <v>84</v>
      </c>
      <c r="AV198" s="12" t="s">
        <v>78</v>
      </c>
      <c r="AW198" s="12" t="s">
        <v>28</v>
      </c>
      <c r="AX198" s="12" t="s">
        <v>73</v>
      </c>
      <c r="AY198" s="130" t="s">
        <v>125</v>
      </c>
    </row>
    <row r="199" spans="2:65" s="13" customFormat="1">
      <c r="B199" s="133"/>
      <c r="D199" s="162" t="s">
        <v>133</v>
      </c>
      <c r="E199" s="134" t="s">
        <v>1</v>
      </c>
      <c r="F199" s="164" t="s">
        <v>229</v>
      </c>
      <c r="H199" s="165">
        <v>4.0049999999999999</v>
      </c>
      <c r="I199" s="183"/>
      <c r="L199" s="133"/>
      <c r="M199" s="135"/>
      <c r="T199" s="136"/>
      <c r="AT199" s="134" t="s">
        <v>133</v>
      </c>
      <c r="AU199" s="134" t="s">
        <v>84</v>
      </c>
      <c r="AV199" s="13" t="s">
        <v>84</v>
      </c>
      <c r="AW199" s="13" t="s">
        <v>28</v>
      </c>
      <c r="AX199" s="13" t="s">
        <v>73</v>
      </c>
      <c r="AY199" s="134" t="s">
        <v>125</v>
      </c>
    </row>
    <row r="200" spans="2:65" s="14" customFormat="1">
      <c r="B200" s="137"/>
      <c r="D200" s="162" t="s">
        <v>133</v>
      </c>
      <c r="E200" s="138" t="s">
        <v>1</v>
      </c>
      <c r="F200" s="166" t="s">
        <v>144</v>
      </c>
      <c r="H200" s="167">
        <v>4.0049999999999999</v>
      </c>
      <c r="I200" s="184"/>
      <c r="L200" s="137"/>
      <c r="M200" s="139"/>
      <c r="T200" s="140"/>
      <c r="AT200" s="138" t="s">
        <v>133</v>
      </c>
      <c r="AU200" s="138" t="s">
        <v>84</v>
      </c>
      <c r="AV200" s="14" t="s">
        <v>131</v>
      </c>
      <c r="AW200" s="14" t="s">
        <v>28</v>
      </c>
      <c r="AX200" s="14" t="s">
        <v>78</v>
      </c>
      <c r="AY200" s="138" t="s">
        <v>125</v>
      </c>
    </row>
    <row r="201" spans="2:65" s="1" customFormat="1" ht="16.5" customHeight="1">
      <c r="B201" s="120"/>
      <c r="C201" s="157">
        <v>18</v>
      </c>
      <c r="D201" s="157" t="s">
        <v>127</v>
      </c>
      <c r="E201" s="158" t="s">
        <v>230</v>
      </c>
      <c r="F201" s="159" t="s">
        <v>231</v>
      </c>
      <c r="G201" s="160" t="s">
        <v>130</v>
      </c>
      <c r="H201" s="161">
        <v>2.8050000000000002</v>
      </c>
      <c r="I201" s="188"/>
      <c r="J201" s="180">
        <f>ROUND(I201*H201,2)</f>
        <v>0</v>
      </c>
      <c r="K201" s="122"/>
      <c r="L201" s="30"/>
      <c r="M201" s="123" t="s">
        <v>1</v>
      </c>
      <c r="N201" s="124" t="s">
        <v>38</v>
      </c>
      <c r="O201" s="125">
        <v>0.3</v>
      </c>
      <c r="P201" s="125">
        <f>O201*H201</f>
        <v>0.84150000000000003</v>
      </c>
      <c r="Q201" s="125">
        <v>2.47E-3</v>
      </c>
      <c r="R201" s="125">
        <f>Q201*H201</f>
        <v>6.9283500000000007E-3</v>
      </c>
      <c r="S201" s="125">
        <v>0</v>
      </c>
      <c r="T201" s="126">
        <f>S201*H201</f>
        <v>0</v>
      </c>
      <c r="AR201" s="127" t="s">
        <v>131</v>
      </c>
      <c r="AT201" s="127" t="s">
        <v>127</v>
      </c>
      <c r="AU201" s="127" t="s">
        <v>84</v>
      </c>
      <c r="AY201" s="17" t="s">
        <v>125</v>
      </c>
      <c r="BE201" s="128">
        <f>IF(N201="základní",J201,0)</f>
        <v>0</v>
      </c>
      <c r="BF201" s="128">
        <f>IF(N201="snížená",J201,0)</f>
        <v>0</v>
      </c>
      <c r="BG201" s="128">
        <f>IF(N201="zákl. přenesená",J201,0)</f>
        <v>0</v>
      </c>
      <c r="BH201" s="128">
        <f>IF(N201="sníž. přenesená",J201,0)</f>
        <v>0</v>
      </c>
      <c r="BI201" s="128">
        <f>IF(N201="nulová",J201,0)</f>
        <v>0</v>
      </c>
      <c r="BJ201" s="17" t="s">
        <v>78</v>
      </c>
      <c r="BK201" s="128">
        <f>ROUND(I201*H201,2)</f>
        <v>0</v>
      </c>
      <c r="BL201" s="17" t="s">
        <v>131</v>
      </c>
      <c r="BM201" s="127" t="s">
        <v>232</v>
      </c>
    </row>
    <row r="202" spans="2:65" s="12" customFormat="1">
      <c r="B202" s="129"/>
      <c r="D202" s="162" t="s">
        <v>133</v>
      </c>
      <c r="E202" s="130" t="s">
        <v>1</v>
      </c>
      <c r="F202" s="163" t="s">
        <v>151</v>
      </c>
      <c r="H202" s="130" t="s">
        <v>1</v>
      </c>
      <c r="I202" s="182"/>
      <c r="L202" s="129"/>
      <c r="M202" s="131"/>
      <c r="T202" s="132"/>
      <c r="AT202" s="130" t="s">
        <v>133</v>
      </c>
      <c r="AU202" s="130" t="s">
        <v>84</v>
      </c>
      <c r="AV202" s="12" t="s">
        <v>78</v>
      </c>
      <c r="AW202" s="12" t="s">
        <v>28</v>
      </c>
      <c r="AX202" s="12" t="s">
        <v>73</v>
      </c>
      <c r="AY202" s="130" t="s">
        <v>125</v>
      </c>
    </row>
    <row r="203" spans="2:65" s="13" customFormat="1">
      <c r="B203" s="133"/>
      <c r="D203" s="162" t="s">
        <v>133</v>
      </c>
      <c r="E203" s="134" t="s">
        <v>1</v>
      </c>
      <c r="F203" s="164" t="s">
        <v>233</v>
      </c>
      <c r="H203" s="165">
        <v>2.8050000000000002</v>
      </c>
      <c r="I203" s="183"/>
      <c r="L203" s="133"/>
      <c r="M203" s="135"/>
      <c r="T203" s="136"/>
      <c r="AT203" s="134" t="s">
        <v>133</v>
      </c>
      <c r="AU203" s="134" t="s">
        <v>84</v>
      </c>
      <c r="AV203" s="13" t="s">
        <v>84</v>
      </c>
      <c r="AW203" s="13" t="s">
        <v>28</v>
      </c>
      <c r="AX203" s="13" t="s">
        <v>73</v>
      </c>
      <c r="AY203" s="134" t="s">
        <v>125</v>
      </c>
    </row>
    <row r="204" spans="2:65" s="14" customFormat="1">
      <c r="B204" s="137"/>
      <c r="D204" s="162" t="s">
        <v>133</v>
      </c>
      <c r="E204" s="138" t="s">
        <v>1</v>
      </c>
      <c r="F204" s="166" t="s">
        <v>144</v>
      </c>
      <c r="H204" s="167">
        <v>2.8050000000000002</v>
      </c>
      <c r="I204" s="184"/>
      <c r="L204" s="137"/>
      <c r="M204" s="139"/>
      <c r="T204" s="140"/>
      <c r="AT204" s="138" t="s">
        <v>133</v>
      </c>
      <c r="AU204" s="138" t="s">
        <v>84</v>
      </c>
      <c r="AV204" s="14" t="s">
        <v>131</v>
      </c>
      <c r="AW204" s="14" t="s">
        <v>28</v>
      </c>
      <c r="AX204" s="14" t="s">
        <v>78</v>
      </c>
      <c r="AY204" s="138" t="s">
        <v>125</v>
      </c>
    </row>
    <row r="205" spans="2:65" s="1" customFormat="1" ht="16.5" customHeight="1">
      <c r="B205" s="120"/>
      <c r="C205" s="157">
        <v>19</v>
      </c>
      <c r="D205" s="157" t="s">
        <v>127</v>
      </c>
      <c r="E205" s="158" t="s">
        <v>234</v>
      </c>
      <c r="F205" s="159" t="s">
        <v>235</v>
      </c>
      <c r="G205" s="160" t="s">
        <v>130</v>
      </c>
      <c r="H205" s="161">
        <v>2.8050000000000002</v>
      </c>
      <c r="I205" s="188"/>
      <c r="J205" s="180">
        <f>ROUND(I205*H205,2)</f>
        <v>0</v>
      </c>
      <c r="K205" s="122"/>
      <c r="L205" s="30"/>
      <c r="M205" s="123" t="s">
        <v>1</v>
      </c>
      <c r="N205" s="124" t="s">
        <v>38</v>
      </c>
      <c r="O205" s="125">
        <v>0.152</v>
      </c>
      <c r="P205" s="125">
        <f>O205*H205</f>
        <v>0.42636000000000002</v>
      </c>
      <c r="Q205" s="125">
        <v>0</v>
      </c>
      <c r="R205" s="125">
        <f>Q205*H205</f>
        <v>0</v>
      </c>
      <c r="S205" s="125">
        <v>0</v>
      </c>
      <c r="T205" s="126">
        <f>S205*H205</f>
        <v>0</v>
      </c>
      <c r="AR205" s="127" t="s">
        <v>131</v>
      </c>
      <c r="AT205" s="127" t="s">
        <v>127</v>
      </c>
      <c r="AU205" s="127" t="s">
        <v>84</v>
      </c>
      <c r="AY205" s="17" t="s">
        <v>125</v>
      </c>
      <c r="BE205" s="128">
        <f>IF(N205="základní",J205,0)</f>
        <v>0</v>
      </c>
      <c r="BF205" s="128">
        <f>IF(N205="snížená",J205,0)</f>
        <v>0</v>
      </c>
      <c r="BG205" s="128">
        <f>IF(N205="zákl. přenesená",J205,0)</f>
        <v>0</v>
      </c>
      <c r="BH205" s="128">
        <f>IF(N205="sníž. přenesená",J205,0)</f>
        <v>0</v>
      </c>
      <c r="BI205" s="128">
        <f>IF(N205="nulová",J205,0)</f>
        <v>0</v>
      </c>
      <c r="BJ205" s="17" t="s">
        <v>78</v>
      </c>
      <c r="BK205" s="128">
        <f>ROUND(I205*H205,2)</f>
        <v>0</v>
      </c>
      <c r="BL205" s="17" t="s">
        <v>131</v>
      </c>
      <c r="BM205" s="127" t="s">
        <v>236</v>
      </c>
    </row>
    <row r="206" spans="2:65" s="1" customFormat="1" ht="16.5" customHeight="1">
      <c r="B206" s="120"/>
      <c r="C206" s="157">
        <v>20</v>
      </c>
      <c r="D206" s="157" t="s">
        <v>127</v>
      </c>
      <c r="E206" s="158" t="s">
        <v>237</v>
      </c>
      <c r="F206" s="159" t="s">
        <v>238</v>
      </c>
      <c r="G206" s="160" t="s">
        <v>198</v>
      </c>
      <c r="H206" s="161">
        <v>0.27400000000000002</v>
      </c>
      <c r="I206" s="188"/>
      <c r="J206" s="180">
        <f>ROUND(I206*H206,2)</f>
        <v>0</v>
      </c>
      <c r="K206" s="122"/>
      <c r="L206" s="30"/>
      <c r="M206" s="123" t="s">
        <v>1</v>
      </c>
      <c r="N206" s="124" t="s">
        <v>38</v>
      </c>
      <c r="O206" s="125">
        <v>15.231</v>
      </c>
      <c r="P206" s="125">
        <f>O206*H206</f>
        <v>4.1732940000000003</v>
      </c>
      <c r="Q206" s="125">
        <v>1.06277</v>
      </c>
      <c r="R206" s="125">
        <f>Q206*H206</f>
        <v>0.29119898</v>
      </c>
      <c r="S206" s="125">
        <v>0</v>
      </c>
      <c r="T206" s="126">
        <f>S206*H206</f>
        <v>0</v>
      </c>
      <c r="AR206" s="127" t="s">
        <v>131</v>
      </c>
      <c r="AT206" s="127" t="s">
        <v>127</v>
      </c>
      <c r="AU206" s="127" t="s">
        <v>84</v>
      </c>
      <c r="AY206" s="17" t="s">
        <v>125</v>
      </c>
      <c r="BE206" s="128">
        <f>IF(N206="základní",J206,0)</f>
        <v>0</v>
      </c>
      <c r="BF206" s="128">
        <f>IF(N206="snížená",J206,0)</f>
        <v>0</v>
      </c>
      <c r="BG206" s="128">
        <f>IF(N206="zákl. přenesená",J206,0)</f>
        <v>0</v>
      </c>
      <c r="BH206" s="128">
        <f>IF(N206="sníž. přenesená",J206,0)</f>
        <v>0</v>
      </c>
      <c r="BI206" s="128">
        <f>IF(N206="nulová",J206,0)</f>
        <v>0</v>
      </c>
      <c r="BJ206" s="17" t="s">
        <v>78</v>
      </c>
      <c r="BK206" s="128">
        <f>ROUND(I206*H206,2)</f>
        <v>0</v>
      </c>
      <c r="BL206" s="17" t="s">
        <v>131</v>
      </c>
      <c r="BM206" s="127" t="s">
        <v>239</v>
      </c>
    </row>
    <row r="207" spans="2:65" s="12" customFormat="1">
      <c r="B207" s="129"/>
      <c r="D207" s="162" t="s">
        <v>133</v>
      </c>
      <c r="E207" s="130" t="s">
        <v>1</v>
      </c>
      <c r="F207" s="163" t="s">
        <v>151</v>
      </c>
      <c r="H207" s="130" t="s">
        <v>1</v>
      </c>
      <c r="I207" s="182"/>
      <c r="L207" s="129"/>
      <c r="M207" s="131"/>
      <c r="T207" s="132"/>
      <c r="AT207" s="130" t="s">
        <v>133</v>
      </c>
      <c r="AU207" s="130" t="s">
        <v>84</v>
      </c>
      <c r="AV207" s="12" t="s">
        <v>78</v>
      </c>
      <c r="AW207" s="12" t="s">
        <v>28</v>
      </c>
      <c r="AX207" s="12" t="s">
        <v>73</v>
      </c>
      <c r="AY207" s="130" t="s">
        <v>125</v>
      </c>
    </row>
    <row r="208" spans="2:65" s="13" customFormat="1">
      <c r="B208" s="133"/>
      <c r="D208" s="162" t="s">
        <v>133</v>
      </c>
      <c r="E208" s="134" t="s">
        <v>1</v>
      </c>
      <c r="F208" s="164" t="s">
        <v>240</v>
      </c>
      <c r="H208" s="165">
        <v>0.27400000000000002</v>
      </c>
      <c r="I208" s="183"/>
      <c r="L208" s="133"/>
      <c r="M208" s="135"/>
      <c r="T208" s="136"/>
      <c r="AT208" s="134" t="s">
        <v>133</v>
      </c>
      <c r="AU208" s="134" t="s">
        <v>84</v>
      </c>
      <c r="AV208" s="13" t="s">
        <v>84</v>
      </c>
      <c r="AW208" s="13" t="s">
        <v>28</v>
      </c>
      <c r="AX208" s="13" t="s">
        <v>73</v>
      </c>
      <c r="AY208" s="134" t="s">
        <v>125</v>
      </c>
    </row>
    <row r="209" spans="2:65" s="14" customFormat="1">
      <c r="B209" s="137"/>
      <c r="D209" s="162" t="s">
        <v>133</v>
      </c>
      <c r="E209" s="138" t="s">
        <v>1</v>
      </c>
      <c r="F209" s="166" t="s">
        <v>144</v>
      </c>
      <c r="H209" s="167">
        <v>0.27400000000000002</v>
      </c>
      <c r="I209" s="184"/>
      <c r="L209" s="137"/>
      <c r="M209" s="139"/>
      <c r="T209" s="140"/>
      <c r="AT209" s="138" t="s">
        <v>133</v>
      </c>
      <c r="AU209" s="138" t="s">
        <v>84</v>
      </c>
      <c r="AV209" s="14" t="s">
        <v>131</v>
      </c>
      <c r="AW209" s="14" t="s">
        <v>28</v>
      </c>
      <c r="AX209" s="14" t="s">
        <v>78</v>
      </c>
      <c r="AY209" s="138" t="s">
        <v>125</v>
      </c>
    </row>
    <row r="210" spans="2:65" s="1" customFormat="1" ht="16.5" customHeight="1">
      <c r="B210" s="120"/>
      <c r="C210" s="157">
        <v>21</v>
      </c>
      <c r="D210" s="157" t="s">
        <v>127</v>
      </c>
      <c r="E210" s="158" t="s">
        <v>241</v>
      </c>
      <c r="F210" s="159" t="s">
        <v>242</v>
      </c>
      <c r="G210" s="160" t="s">
        <v>138</v>
      </c>
      <c r="H210" s="161">
        <v>33.411999999999999</v>
      </c>
      <c r="I210" s="188"/>
      <c r="J210" s="180">
        <f>ROUND(I210*H210,2)</f>
        <v>0</v>
      </c>
      <c r="K210" s="122"/>
      <c r="L210" s="30"/>
      <c r="M210" s="123" t="s">
        <v>1</v>
      </c>
      <c r="N210" s="124" t="s">
        <v>38</v>
      </c>
      <c r="O210" s="125">
        <v>0.58399999999999996</v>
      </c>
      <c r="P210" s="125">
        <f>O210*H210</f>
        <v>19.512607999999997</v>
      </c>
      <c r="Q210" s="125">
        <v>2.5018699999999998</v>
      </c>
      <c r="R210" s="125">
        <f>Q210*H210</f>
        <v>83.592480439999989</v>
      </c>
      <c r="S210" s="125">
        <v>0</v>
      </c>
      <c r="T210" s="126">
        <f>S210*H210</f>
        <v>0</v>
      </c>
      <c r="AR210" s="127" t="s">
        <v>131</v>
      </c>
      <c r="AT210" s="127" t="s">
        <v>127</v>
      </c>
      <c r="AU210" s="127" t="s">
        <v>84</v>
      </c>
      <c r="AY210" s="17" t="s">
        <v>125</v>
      </c>
      <c r="BE210" s="128">
        <f>IF(N210="základní",J210,0)</f>
        <v>0</v>
      </c>
      <c r="BF210" s="128">
        <f>IF(N210="snížená",J210,0)</f>
        <v>0</v>
      </c>
      <c r="BG210" s="128">
        <f>IF(N210="zákl. přenesená",J210,0)</f>
        <v>0</v>
      </c>
      <c r="BH210" s="128">
        <f>IF(N210="sníž. přenesená",J210,0)</f>
        <v>0</v>
      </c>
      <c r="BI210" s="128">
        <f>IF(N210="nulová",J210,0)</f>
        <v>0</v>
      </c>
      <c r="BJ210" s="17" t="s">
        <v>78</v>
      </c>
      <c r="BK210" s="128">
        <f>ROUND(I210*H210,2)</f>
        <v>0</v>
      </c>
      <c r="BL210" s="17" t="s">
        <v>131</v>
      </c>
      <c r="BM210" s="127" t="s">
        <v>243</v>
      </c>
    </row>
    <row r="211" spans="2:65" s="12" customFormat="1">
      <c r="B211" s="129"/>
      <c r="D211" s="162" t="s">
        <v>133</v>
      </c>
      <c r="E211" s="130" t="s">
        <v>1</v>
      </c>
      <c r="F211" s="163" t="s">
        <v>149</v>
      </c>
      <c r="H211" s="130" t="s">
        <v>1</v>
      </c>
      <c r="I211" s="182"/>
      <c r="L211" s="129"/>
      <c r="M211" s="131"/>
      <c r="T211" s="132"/>
      <c r="AT211" s="130" t="s">
        <v>133</v>
      </c>
      <c r="AU211" s="130" t="s">
        <v>84</v>
      </c>
      <c r="AV211" s="12" t="s">
        <v>78</v>
      </c>
      <c r="AW211" s="12" t="s">
        <v>28</v>
      </c>
      <c r="AX211" s="12" t="s">
        <v>73</v>
      </c>
      <c r="AY211" s="130" t="s">
        <v>125</v>
      </c>
    </row>
    <row r="212" spans="2:65" s="13" customFormat="1">
      <c r="B212" s="133"/>
      <c r="D212" s="162" t="s">
        <v>133</v>
      </c>
      <c r="E212" s="134" t="s">
        <v>1</v>
      </c>
      <c r="F212" s="164" t="s">
        <v>244</v>
      </c>
      <c r="H212" s="165">
        <v>27.79</v>
      </c>
      <c r="I212" s="183"/>
      <c r="L212" s="133"/>
      <c r="M212" s="135"/>
      <c r="T212" s="136"/>
      <c r="AT212" s="134" t="s">
        <v>133</v>
      </c>
      <c r="AU212" s="134" t="s">
        <v>84</v>
      </c>
      <c r="AV212" s="13" t="s">
        <v>84</v>
      </c>
      <c r="AW212" s="13" t="s">
        <v>28</v>
      </c>
      <c r="AX212" s="13" t="s">
        <v>73</v>
      </c>
      <c r="AY212" s="134" t="s">
        <v>125</v>
      </c>
    </row>
    <row r="213" spans="2:65" s="12" customFormat="1">
      <c r="B213" s="129"/>
      <c r="D213" s="162" t="s">
        <v>133</v>
      </c>
      <c r="E213" s="130" t="s">
        <v>1</v>
      </c>
      <c r="F213" s="163" t="s">
        <v>151</v>
      </c>
      <c r="H213" s="130" t="s">
        <v>1</v>
      </c>
      <c r="I213" s="182"/>
      <c r="L213" s="129"/>
      <c r="M213" s="131"/>
      <c r="T213" s="132"/>
      <c r="AT213" s="130" t="s">
        <v>133</v>
      </c>
      <c r="AU213" s="130" t="s">
        <v>84</v>
      </c>
      <c r="AV213" s="12" t="s">
        <v>78</v>
      </c>
      <c r="AW213" s="12" t="s">
        <v>28</v>
      </c>
      <c r="AX213" s="12" t="s">
        <v>73</v>
      </c>
      <c r="AY213" s="130" t="s">
        <v>125</v>
      </c>
    </row>
    <row r="214" spans="2:65" s="13" customFormat="1">
      <c r="B214" s="133"/>
      <c r="D214" s="162" t="s">
        <v>133</v>
      </c>
      <c r="E214" s="134" t="s">
        <v>1</v>
      </c>
      <c r="F214" s="164" t="s">
        <v>245</v>
      </c>
      <c r="H214" s="165">
        <v>5.6219999999999999</v>
      </c>
      <c r="I214" s="183"/>
      <c r="L214" s="133"/>
      <c r="M214" s="135"/>
      <c r="T214" s="136"/>
      <c r="AT214" s="134" t="s">
        <v>133</v>
      </c>
      <c r="AU214" s="134" t="s">
        <v>84</v>
      </c>
      <c r="AV214" s="13" t="s">
        <v>84</v>
      </c>
      <c r="AW214" s="13" t="s">
        <v>28</v>
      </c>
      <c r="AX214" s="13" t="s">
        <v>73</v>
      </c>
      <c r="AY214" s="134" t="s">
        <v>125</v>
      </c>
    </row>
    <row r="215" spans="2:65" s="14" customFormat="1">
      <c r="B215" s="137"/>
      <c r="D215" s="162" t="s">
        <v>133</v>
      </c>
      <c r="E215" s="138" t="s">
        <v>1</v>
      </c>
      <c r="F215" s="166" t="s">
        <v>144</v>
      </c>
      <c r="H215" s="167">
        <v>33.411999999999999</v>
      </c>
      <c r="I215" s="184"/>
      <c r="L215" s="137"/>
      <c r="M215" s="139"/>
      <c r="T215" s="140"/>
      <c r="AT215" s="138" t="s">
        <v>133</v>
      </c>
      <c r="AU215" s="138" t="s">
        <v>84</v>
      </c>
      <c r="AV215" s="14" t="s">
        <v>131</v>
      </c>
      <c r="AW215" s="14" t="s">
        <v>28</v>
      </c>
      <c r="AX215" s="14" t="s">
        <v>78</v>
      </c>
      <c r="AY215" s="138" t="s">
        <v>125</v>
      </c>
    </row>
    <row r="216" spans="2:65" s="1" customFormat="1" ht="33" customHeight="1">
      <c r="B216" s="120"/>
      <c r="C216" s="157">
        <v>22</v>
      </c>
      <c r="D216" s="157" t="s">
        <v>127</v>
      </c>
      <c r="E216" s="158" t="s">
        <v>246</v>
      </c>
      <c r="F216" s="159" t="s">
        <v>247</v>
      </c>
      <c r="G216" s="160" t="s">
        <v>130</v>
      </c>
      <c r="H216" s="161">
        <v>104.94</v>
      </c>
      <c r="I216" s="188"/>
      <c r="J216" s="180">
        <f>ROUND(I216*H216,2)</f>
        <v>0</v>
      </c>
      <c r="K216" s="122"/>
      <c r="L216" s="30"/>
      <c r="M216" s="123" t="s">
        <v>1</v>
      </c>
      <c r="N216" s="124" t="s">
        <v>38</v>
      </c>
      <c r="O216" s="125">
        <v>0.94</v>
      </c>
      <c r="P216" s="125">
        <f>O216*H216</f>
        <v>98.643599999999992</v>
      </c>
      <c r="Q216" s="125">
        <v>0.71545999999999998</v>
      </c>
      <c r="R216" s="125">
        <f>Q216*H216</f>
        <v>75.080372400000002</v>
      </c>
      <c r="S216" s="125">
        <v>0</v>
      </c>
      <c r="T216" s="126">
        <f>S216*H216</f>
        <v>0</v>
      </c>
      <c r="AR216" s="127" t="s">
        <v>131</v>
      </c>
      <c r="AT216" s="127" t="s">
        <v>127</v>
      </c>
      <c r="AU216" s="127" t="s">
        <v>84</v>
      </c>
      <c r="AY216" s="17" t="s">
        <v>125</v>
      </c>
      <c r="BE216" s="128">
        <f>IF(N216="základní",J216,0)</f>
        <v>0</v>
      </c>
      <c r="BF216" s="128">
        <f>IF(N216="snížená",J216,0)</f>
        <v>0</v>
      </c>
      <c r="BG216" s="128">
        <f>IF(N216="zákl. přenesená",J216,0)</f>
        <v>0</v>
      </c>
      <c r="BH216" s="128">
        <f>IF(N216="sníž. přenesená",J216,0)</f>
        <v>0</v>
      </c>
      <c r="BI216" s="128">
        <f>IF(N216="nulová",J216,0)</f>
        <v>0</v>
      </c>
      <c r="BJ216" s="17" t="s">
        <v>78</v>
      </c>
      <c r="BK216" s="128">
        <f>ROUND(I216*H216,2)</f>
        <v>0</v>
      </c>
      <c r="BL216" s="17" t="s">
        <v>131</v>
      </c>
      <c r="BM216" s="127" t="s">
        <v>248</v>
      </c>
    </row>
    <row r="217" spans="2:65" s="12" customFormat="1">
      <c r="B217" s="129"/>
      <c r="D217" s="162" t="s">
        <v>133</v>
      </c>
      <c r="E217" s="130" t="s">
        <v>1</v>
      </c>
      <c r="F217" s="163" t="s">
        <v>149</v>
      </c>
      <c r="H217" s="130" t="s">
        <v>1</v>
      </c>
      <c r="I217" s="182"/>
      <c r="L217" s="129"/>
      <c r="M217" s="131"/>
      <c r="T217" s="132"/>
      <c r="AT217" s="130" t="s">
        <v>133</v>
      </c>
      <c r="AU217" s="130" t="s">
        <v>84</v>
      </c>
      <c r="AV217" s="12" t="s">
        <v>78</v>
      </c>
      <c r="AW217" s="12" t="s">
        <v>28</v>
      </c>
      <c r="AX217" s="12" t="s">
        <v>73</v>
      </c>
      <c r="AY217" s="130" t="s">
        <v>125</v>
      </c>
    </row>
    <row r="218" spans="2:65" s="13" customFormat="1">
      <c r="B218" s="133"/>
      <c r="D218" s="162" t="s">
        <v>133</v>
      </c>
      <c r="E218" s="134" t="s">
        <v>1</v>
      </c>
      <c r="F218" s="164" t="s">
        <v>249</v>
      </c>
      <c r="H218" s="165">
        <v>87.71</v>
      </c>
      <c r="I218" s="183"/>
      <c r="L218" s="133"/>
      <c r="M218" s="135"/>
      <c r="T218" s="136"/>
      <c r="AT218" s="134" t="s">
        <v>133</v>
      </c>
      <c r="AU218" s="134" t="s">
        <v>84</v>
      </c>
      <c r="AV218" s="13" t="s">
        <v>84</v>
      </c>
      <c r="AW218" s="13" t="s">
        <v>28</v>
      </c>
      <c r="AX218" s="13" t="s">
        <v>73</v>
      </c>
      <c r="AY218" s="134" t="s">
        <v>125</v>
      </c>
    </row>
    <row r="219" spans="2:65" s="13" customFormat="1">
      <c r="B219" s="133"/>
      <c r="D219" s="162" t="s">
        <v>133</v>
      </c>
      <c r="E219" s="134" t="s">
        <v>1</v>
      </c>
      <c r="F219" s="164" t="s">
        <v>250</v>
      </c>
      <c r="H219" s="165">
        <v>-2.875</v>
      </c>
      <c r="I219" s="183"/>
      <c r="L219" s="133"/>
      <c r="M219" s="135"/>
      <c r="T219" s="136"/>
      <c r="AT219" s="134" t="s">
        <v>133</v>
      </c>
      <c r="AU219" s="134" t="s">
        <v>84</v>
      </c>
      <c r="AV219" s="13" t="s">
        <v>84</v>
      </c>
      <c r="AW219" s="13" t="s">
        <v>28</v>
      </c>
      <c r="AX219" s="13" t="s">
        <v>73</v>
      </c>
      <c r="AY219" s="134" t="s">
        <v>125</v>
      </c>
    </row>
    <row r="220" spans="2:65" s="15" customFormat="1">
      <c r="B220" s="145"/>
      <c r="D220" s="162" t="s">
        <v>133</v>
      </c>
      <c r="E220" s="146" t="s">
        <v>1</v>
      </c>
      <c r="F220" s="173" t="s">
        <v>251</v>
      </c>
      <c r="H220" s="174">
        <v>84.834999999999994</v>
      </c>
      <c r="I220" s="186"/>
      <c r="L220" s="145"/>
      <c r="M220" s="147"/>
      <c r="T220" s="148"/>
      <c r="AT220" s="146" t="s">
        <v>133</v>
      </c>
      <c r="AU220" s="146" t="s">
        <v>84</v>
      </c>
      <c r="AV220" s="15" t="s">
        <v>145</v>
      </c>
      <c r="AW220" s="15" t="s">
        <v>28</v>
      </c>
      <c r="AX220" s="15" t="s">
        <v>73</v>
      </c>
      <c r="AY220" s="146" t="s">
        <v>125</v>
      </c>
    </row>
    <row r="221" spans="2:65" s="12" customFormat="1">
      <c r="B221" s="129"/>
      <c r="D221" s="162" t="s">
        <v>133</v>
      </c>
      <c r="E221" s="130" t="s">
        <v>1</v>
      </c>
      <c r="F221" s="163" t="s">
        <v>151</v>
      </c>
      <c r="H221" s="130" t="s">
        <v>1</v>
      </c>
      <c r="I221" s="182"/>
      <c r="L221" s="129"/>
      <c r="M221" s="131"/>
      <c r="T221" s="132"/>
      <c r="AT221" s="130" t="s">
        <v>133</v>
      </c>
      <c r="AU221" s="130" t="s">
        <v>84</v>
      </c>
      <c r="AV221" s="12" t="s">
        <v>78</v>
      </c>
      <c r="AW221" s="12" t="s">
        <v>28</v>
      </c>
      <c r="AX221" s="12" t="s">
        <v>73</v>
      </c>
      <c r="AY221" s="130" t="s">
        <v>125</v>
      </c>
    </row>
    <row r="222" spans="2:65" s="13" customFormat="1">
      <c r="B222" s="133"/>
      <c r="D222" s="162" t="s">
        <v>133</v>
      </c>
      <c r="E222" s="134" t="s">
        <v>1</v>
      </c>
      <c r="F222" s="164" t="s">
        <v>252</v>
      </c>
      <c r="H222" s="165">
        <v>1.151</v>
      </c>
      <c r="I222" s="183"/>
      <c r="L222" s="133"/>
      <c r="M222" s="135"/>
      <c r="T222" s="136"/>
      <c r="AT222" s="134" t="s">
        <v>133</v>
      </c>
      <c r="AU222" s="134" t="s">
        <v>84</v>
      </c>
      <c r="AV222" s="13" t="s">
        <v>84</v>
      </c>
      <c r="AW222" s="13" t="s">
        <v>28</v>
      </c>
      <c r="AX222" s="13" t="s">
        <v>73</v>
      </c>
      <c r="AY222" s="134" t="s">
        <v>125</v>
      </c>
    </row>
    <row r="223" spans="2:65" s="13" customFormat="1">
      <c r="B223" s="133"/>
      <c r="D223" s="162" t="s">
        <v>133</v>
      </c>
      <c r="E223" s="134" t="s">
        <v>1</v>
      </c>
      <c r="F223" s="164" t="s">
        <v>253</v>
      </c>
      <c r="H223" s="165">
        <v>3.7</v>
      </c>
      <c r="I223" s="183"/>
      <c r="L223" s="133"/>
      <c r="M223" s="135"/>
      <c r="T223" s="136"/>
      <c r="AT223" s="134" t="s">
        <v>133</v>
      </c>
      <c r="AU223" s="134" t="s">
        <v>84</v>
      </c>
      <c r="AV223" s="13" t="s">
        <v>84</v>
      </c>
      <c r="AW223" s="13" t="s">
        <v>28</v>
      </c>
      <c r="AX223" s="13" t="s">
        <v>73</v>
      </c>
      <c r="AY223" s="134" t="s">
        <v>125</v>
      </c>
    </row>
    <row r="224" spans="2:65" s="13" customFormat="1">
      <c r="B224" s="133"/>
      <c r="D224" s="162" t="s">
        <v>133</v>
      </c>
      <c r="E224" s="134" t="s">
        <v>1</v>
      </c>
      <c r="F224" s="164" t="s">
        <v>254</v>
      </c>
      <c r="H224" s="165">
        <v>3.4540000000000002</v>
      </c>
      <c r="I224" s="183"/>
      <c r="L224" s="133"/>
      <c r="M224" s="135"/>
      <c r="T224" s="136"/>
      <c r="AT224" s="134" t="s">
        <v>133</v>
      </c>
      <c r="AU224" s="134" t="s">
        <v>84</v>
      </c>
      <c r="AV224" s="13" t="s">
        <v>84</v>
      </c>
      <c r="AW224" s="13" t="s">
        <v>28</v>
      </c>
      <c r="AX224" s="13" t="s">
        <v>73</v>
      </c>
      <c r="AY224" s="134" t="s">
        <v>125</v>
      </c>
    </row>
    <row r="225" spans="2:65" s="13" customFormat="1">
      <c r="B225" s="133"/>
      <c r="D225" s="162" t="s">
        <v>133</v>
      </c>
      <c r="E225" s="134" t="s">
        <v>1</v>
      </c>
      <c r="F225" s="164" t="s">
        <v>255</v>
      </c>
      <c r="H225" s="165">
        <v>11.8</v>
      </c>
      <c r="I225" s="183"/>
      <c r="L225" s="133"/>
      <c r="M225" s="135"/>
      <c r="T225" s="136"/>
      <c r="AT225" s="134" t="s">
        <v>133</v>
      </c>
      <c r="AU225" s="134" t="s">
        <v>84</v>
      </c>
      <c r="AV225" s="13" t="s">
        <v>84</v>
      </c>
      <c r="AW225" s="13" t="s">
        <v>28</v>
      </c>
      <c r="AX225" s="13" t="s">
        <v>73</v>
      </c>
      <c r="AY225" s="134" t="s">
        <v>125</v>
      </c>
    </row>
    <row r="226" spans="2:65" s="15" customFormat="1">
      <c r="B226" s="145"/>
      <c r="D226" s="162" t="s">
        <v>133</v>
      </c>
      <c r="E226" s="146" t="s">
        <v>1</v>
      </c>
      <c r="F226" s="173" t="s">
        <v>251</v>
      </c>
      <c r="H226" s="174">
        <v>20.105</v>
      </c>
      <c r="I226" s="186"/>
      <c r="L226" s="145"/>
      <c r="M226" s="147"/>
      <c r="T226" s="148"/>
      <c r="AT226" s="146" t="s">
        <v>133</v>
      </c>
      <c r="AU226" s="146" t="s">
        <v>84</v>
      </c>
      <c r="AV226" s="15" t="s">
        <v>145</v>
      </c>
      <c r="AW226" s="15" t="s">
        <v>28</v>
      </c>
      <c r="AX226" s="15" t="s">
        <v>73</v>
      </c>
      <c r="AY226" s="146" t="s">
        <v>125</v>
      </c>
    </row>
    <row r="227" spans="2:65" s="14" customFormat="1">
      <c r="B227" s="137"/>
      <c r="D227" s="162" t="s">
        <v>133</v>
      </c>
      <c r="E227" s="138" t="s">
        <v>1</v>
      </c>
      <c r="F227" s="166" t="s">
        <v>144</v>
      </c>
      <c r="H227" s="167">
        <v>104.93999999999998</v>
      </c>
      <c r="I227" s="184"/>
      <c r="L227" s="137"/>
      <c r="M227" s="139"/>
      <c r="T227" s="140"/>
      <c r="AT227" s="138" t="s">
        <v>133</v>
      </c>
      <c r="AU227" s="138" t="s">
        <v>84</v>
      </c>
      <c r="AV227" s="14" t="s">
        <v>131</v>
      </c>
      <c r="AW227" s="14" t="s">
        <v>28</v>
      </c>
      <c r="AX227" s="14" t="s">
        <v>78</v>
      </c>
      <c r="AY227" s="138" t="s">
        <v>125</v>
      </c>
    </row>
    <row r="228" spans="2:65" s="1" customFormat="1" ht="33" customHeight="1">
      <c r="B228" s="120"/>
      <c r="C228" s="157">
        <v>23</v>
      </c>
      <c r="D228" s="157" t="s">
        <v>127</v>
      </c>
      <c r="E228" s="158" t="s">
        <v>256</v>
      </c>
      <c r="F228" s="159" t="s">
        <v>257</v>
      </c>
      <c r="G228" s="160" t="s">
        <v>130</v>
      </c>
      <c r="H228" s="161">
        <v>29.28</v>
      </c>
      <c r="I228" s="188"/>
      <c r="J228" s="180">
        <f>ROUND(I228*H228,2)</f>
        <v>0</v>
      </c>
      <c r="K228" s="122"/>
      <c r="L228" s="30"/>
      <c r="M228" s="123" t="s">
        <v>1</v>
      </c>
      <c r="N228" s="124" t="s">
        <v>38</v>
      </c>
      <c r="O228" s="125">
        <v>1.5169999999999999</v>
      </c>
      <c r="P228" s="125">
        <f>O228*H228</f>
        <v>44.417760000000001</v>
      </c>
      <c r="Q228" s="125">
        <v>1.2381500000000001</v>
      </c>
      <c r="R228" s="125">
        <f>Q228*H228</f>
        <v>36.253032000000005</v>
      </c>
      <c r="S228" s="125">
        <v>0</v>
      </c>
      <c r="T228" s="126">
        <f>S228*H228</f>
        <v>0</v>
      </c>
      <c r="AR228" s="127" t="s">
        <v>131</v>
      </c>
      <c r="AT228" s="127" t="s">
        <v>127</v>
      </c>
      <c r="AU228" s="127" t="s">
        <v>84</v>
      </c>
      <c r="AY228" s="17" t="s">
        <v>125</v>
      </c>
      <c r="BE228" s="128">
        <f>IF(N228="základní",J228,0)</f>
        <v>0</v>
      </c>
      <c r="BF228" s="128">
        <f>IF(N228="snížená",J228,0)</f>
        <v>0</v>
      </c>
      <c r="BG228" s="128">
        <f>IF(N228="zákl. přenesená",J228,0)</f>
        <v>0</v>
      </c>
      <c r="BH228" s="128">
        <f>IF(N228="sníž. přenesená",J228,0)</f>
        <v>0</v>
      </c>
      <c r="BI228" s="128">
        <f>IF(N228="nulová",J228,0)</f>
        <v>0</v>
      </c>
      <c r="BJ228" s="17" t="s">
        <v>78</v>
      </c>
      <c r="BK228" s="128">
        <f>ROUND(I228*H228,2)</f>
        <v>0</v>
      </c>
      <c r="BL228" s="17" t="s">
        <v>131</v>
      </c>
      <c r="BM228" s="127" t="s">
        <v>258</v>
      </c>
    </row>
    <row r="229" spans="2:65" s="12" customFormat="1">
      <c r="B229" s="129"/>
      <c r="D229" s="162" t="s">
        <v>133</v>
      </c>
      <c r="E229" s="130" t="s">
        <v>1</v>
      </c>
      <c r="F229" s="163" t="s">
        <v>149</v>
      </c>
      <c r="H229" s="130" t="s">
        <v>1</v>
      </c>
      <c r="I229" s="182"/>
      <c r="L229" s="129"/>
      <c r="M229" s="131"/>
      <c r="T229" s="132"/>
      <c r="AT229" s="130" t="s">
        <v>133</v>
      </c>
      <c r="AU229" s="130" t="s">
        <v>84</v>
      </c>
      <c r="AV229" s="12" t="s">
        <v>78</v>
      </c>
      <c r="AW229" s="12" t="s">
        <v>28</v>
      </c>
      <c r="AX229" s="12" t="s">
        <v>73</v>
      </c>
      <c r="AY229" s="130" t="s">
        <v>125</v>
      </c>
    </row>
    <row r="230" spans="2:65" s="13" customFormat="1">
      <c r="B230" s="133"/>
      <c r="D230" s="162" t="s">
        <v>133</v>
      </c>
      <c r="E230" s="134" t="s">
        <v>1</v>
      </c>
      <c r="F230" s="164" t="s">
        <v>259</v>
      </c>
      <c r="H230" s="165">
        <v>29.28</v>
      </c>
      <c r="I230" s="183"/>
      <c r="L230" s="133"/>
      <c r="M230" s="135"/>
      <c r="T230" s="136"/>
      <c r="AT230" s="134" t="s">
        <v>133</v>
      </c>
      <c r="AU230" s="134" t="s">
        <v>84</v>
      </c>
      <c r="AV230" s="13" t="s">
        <v>84</v>
      </c>
      <c r="AW230" s="13" t="s">
        <v>28</v>
      </c>
      <c r="AX230" s="13" t="s">
        <v>78</v>
      </c>
      <c r="AY230" s="134" t="s">
        <v>125</v>
      </c>
    </row>
    <row r="231" spans="2:65" s="1" customFormat="1" ht="24.15" customHeight="1">
      <c r="B231" s="120"/>
      <c r="C231" s="157">
        <v>24</v>
      </c>
      <c r="D231" s="157" t="s">
        <v>127</v>
      </c>
      <c r="E231" s="158" t="s">
        <v>260</v>
      </c>
      <c r="F231" s="159" t="s">
        <v>261</v>
      </c>
      <c r="G231" s="160" t="s">
        <v>198</v>
      </c>
      <c r="H231" s="161">
        <v>2.9529999999999998</v>
      </c>
      <c r="I231" s="188"/>
      <c r="J231" s="180">
        <f>ROUND(I231*H231,2)</f>
        <v>0</v>
      </c>
      <c r="K231" s="122"/>
      <c r="L231" s="30"/>
      <c r="M231" s="123" t="s">
        <v>1</v>
      </c>
      <c r="N231" s="124" t="s">
        <v>38</v>
      </c>
      <c r="O231" s="125">
        <v>32.51</v>
      </c>
      <c r="P231" s="125">
        <f>O231*H231</f>
        <v>96.002029999999991</v>
      </c>
      <c r="Q231" s="125">
        <v>1.05871</v>
      </c>
      <c r="R231" s="125">
        <f>Q231*H231</f>
        <v>3.1263706299999998</v>
      </c>
      <c r="S231" s="125">
        <v>0</v>
      </c>
      <c r="T231" s="126">
        <f>S231*H231</f>
        <v>0</v>
      </c>
      <c r="AR231" s="127" t="s">
        <v>131</v>
      </c>
      <c r="AT231" s="127" t="s">
        <v>127</v>
      </c>
      <c r="AU231" s="127" t="s">
        <v>84</v>
      </c>
      <c r="AY231" s="17" t="s">
        <v>125</v>
      </c>
      <c r="BE231" s="128">
        <f>IF(N231="základní",J231,0)</f>
        <v>0</v>
      </c>
      <c r="BF231" s="128">
        <f>IF(N231="snížená",J231,0)</f>
        <v>0</v>
      </c>
      <c r="BG231" s="128">
        <f>IF(N231="zákl. přenesená",J231,0)</f>
        <v>0</v>
      </c>
      <c r="BH231" s="128">
        <f>IF(N231="sníž. přenesená",J231,0)</f>
        <v>0</v>
      </c>
      <c r="BI231" s="128">
        <f>IF(N231="nulová",J231,0)</f>
        <v>0</v>
      </c>
      <c r="BJ231" s="17" t="s">
        <v>78</v>
      </c>
      <c r="BK231" s="128">
        <f>ROUND(I231*H231,2)</f>
        <v>0</v>
      </c>
      <c r="BL231" s="17" t="s">
        <v>131</v>
      </c>
      <c r="BM231" s="127" t="s">
        <v>262</v>
      </c>
    </row>
    <row r="232" spans="2:65" s="13" customFormat="1">
      <c r="B232" s="133"/>
      <c r="D232" s="162" t="s">
        <v>133</v>
      </c>
      <c r="E232" s="134" t="s">
        <v>1</v>
      </c>
      <c r="F232" s="164" t="s">
        <v>263</v>
      </c>
      <c r="H232" s="165">
        <v>2.9529999999999998</v>
      </c>
      <c r="I232" s="183"/>
      <c r="L232" s="133"/>
      <c r="M232" s="135"/>
      <c r="T232" s="136"/>
      <c r="AT232" s="134" t="s">
        <v>133</v>
      </c>
      <c r="AU232" s="134" t="s">
        <v>84</v>
      </c>
      <c r="AV232" s="13" t="s">
        <v>84</v>
      </c>
      <c r="AW232" s="13" t="s">
        <v>28</v>
      </c>
      <c r="AX232" s="13" t="s">
        <v>78</v>
      </c>
      <c r="AY232" s="134" t="s">
        <v>125</v>
      </c>
    </row>
    <row r="233" spans="2:65" s="11" customFormat="1" ht="22.95" customHeight="1">
      <c r="B233" s="113"/>
      <c r="D233" s="114" t="s">
        <v>72</v>
      </c>
      <c r="E233" s="156" t="s">
        <v>145</v>
      </c>
      <c r="F233" s="156" t="s">
        <v>264</v>
      </c>
      <c r="I233" s="185"/>
      <c r="J233" s="179">
        <f>BK233</f>
        <v>0</v>
      </c>
      <c r="L233" s="113"/>
      <c r="M233" s="115"/>
      <c r="P233" s="116">
        <f>SUM(P234:P235)</f>
        <v>0</v>
      </c>
      <c r="R233" s="116">
        <f>SUM(R234:R235)</f>
        <v>0</v>
      </c>
      <c r="T233" s="117">
        <f>SUM(T234:T235)</f>
        <v>0</v>
      </c>
      <c r="AR233" s="114" t="s">
        <v>78</v>
      </c>
      <c r="AT233" s="118" t="s">
        <v>72</v>
      </c>
      <c r="AU233" s="118" t="s">
        <v>78</v>
      </c>
      <c r="AY233" s="114" t="s">
        <v>125</v>
      </c>
      <c r="BK233" s="119">
        <f>SUM(BK234:BK235)</f>
        <v>0</v>
      </c>
    </row>
    <row r="234" spans="2:65" s="1" customFormat="1" ht="24.15" customHeight="1">
      <c r="B234" s="120"/>
      <c r="C234" s="157"/>
      <c r="D234" s="157"/>
      <c r="E234" s="158"/>
      <c r="F234" s="159"/>
      <c r="G234" s="160"/>
      <c r="H234" s="161"/>
      <c r="I234" s="121"/>
      <c r="J234" s="180"/>
      <c r="K234" s="122"/>
      <c r="L234" s="30"/>
      <c r="M234" s="123" t="s">
        <v>1</v>
      </c>
      <c r="N234" s="124" t="s">
        <v>38</v>
      </c>
      <c r="O234" s="125">
        <v>23.125</v>
      </c>
      <c r="P234" s="125">
        <f>O234*H234</f>
        <v>0</v>
      </c>
      <c r="Q234" s="125">
        <v>0</v>
      </c>
      <c r="R234" s="125">
        <f>Q234*H234</f>
        <v>0</v>
      </c>
      <c r="S234" s="125">
        <v>0</v>
      </c>
      <c r="T234" s="126">
        <f>S234*H234</f>
        <v>0</v>
      </c>
      <c r="AR234" s="127" t="s">
        <v>131</v>
      </c>
      <c r="AT234" s="127" t="s">
        <v>127</v>
      </c>
      <c r="AU234" s="127" t="s">
        <v>84</v>
      </c>
      <c r="AY234" s="17" t="s">
        <v>125</v>
      </c>
      <c r="BE234" s="128">
        <f>IF(N234="základní",J234,0)</f>
        <v>0</v>
      </c>
      <c r="BF234" s="128">
        <f>IF(N234="snížená",J234,0)</f>
        <v>0</v>
      </c>
      <c r="BG234" s="128">
        <f>IF(N234="zákl. přenesená",J234,0)</f>
        <v>0</v>
      </c>
      <c r="BH234" s="128">
        <f>IF(N234="sníž. přenesená",J234,0)</f>
        <v>0</v>
      </c>
      <c r="BI234" s="128">
        <f>IF(N234="nulová",J234,0)</f>
        <v>0</v>
      </c>
      <c r="BJ234" s="17" t="s">
        <v>78</v>
      </c>
      <c r="BK234" s="128">
        <f>ROUND(I234*H234,2)</f>
        <v>0</v>
      </c>
      <c r="BL234" s="17" t="s">
        <v>131</v>
      </c>
      <c r="BM234" s="127" t="s">
        <v>265</v>
      </c>
    </row>
    <row r="235" spans="2:65" s="1" customFormat="1">
      <c r="B235" s="30"/>
      <c r="D235" s="162" t="s">
        <v>267</v>
      </c>
      <c r="F235" s="175"/>
      <c r="I235" s="187"/>
      <c r="L235" s="30"/>
      <c r="M235" s="149"/>
      <c r="T235" s="54"/>
      <c r="AT235" s="17" t="s">
        <v>267</v>
      </c>
      <c r="AU235" s="17" t="s">
        <v>84</v>
      </c>
    </row>
    <row r="236" spans="2:65" s="11" customFormat="1" ht="22.95" customHeight="1">
      <c r="B236" s="113"/>
      <c r="D236" s="114" t="s">
        <v>72</v>
      </c>
      <c r="E236" s="156" t="s">
        <v>131</v>
      </c>
      <c r="F236" s="156" t="s">
        <v>268</v>
      </c>
      <c r="I236" s="185"/>
      <c r="J236" s="179">
        <f>BK236</f>
        <v>0</v>
      </c>
      <c r="L236" s="113"/>
      <c r="M236" s="115"/>
      <c r="P236" s="116">
        <f>SUM(P237:P243)</f>
        <v>12.598422000000001</v>
      </c>
      <c r="R236" s="116">
        <f>SUM(R237:R243)</f>
        <v>0</v>
      </c>
      <c r="T236" s="117">
        <f>SUM(T237:T243)</f>
        <v>0</v>
      </c>
      <c r="AR236" s="114" t="s">
        <v>78</v>
      </c>
      <c r="AT236" s="118" t="s">
        <v>72</v>
      </c>
      <c r="AU236" s="118" t="s">
        <v>78</v>
      </c>
      <c r="AY236" s="114" t="s">
        <v>125</v>
      </c>
      <c r="BK236" s="119">
        <f>SUM(BK237:BK243)</f>
        <v>0</v>
      </c>
    </row>
    <row r="237" spans="2:65" s="1" customFormat="1" ht="16.5" customHeight="1">
      <c r="B237" s="120"/>
      <c r="C237" s="157">
        <v>26</v>
      </c>
      <c r="D237" s="157" t="s">
        <v>127</v>
      </c>
      <c r="E237" s="158" t="s">
        <v>270</v>
      </c>
      <c r="F237" s="159" t="s">
        <v>271</v>
      </c>
      <c r="G237" s="160" t="s">
        <v>138</v>
      </c>
      <c r="H237" s="161">
        <v>9.5660000000000007</v>
      </c>
      <c r="I237" s="188"/>
      <c r="J237" s="180">
        <f>ROUND(I237*H237,2)</f>
        <v>0</v>
      </c>
      <c r="K237" s="122"/>
      <c r="L237" s="30"/>
      <c r="M237" s="123" t="s">
        <v>1</v>
      </c>
      <c r="N237" s="124" t="s">
        <v>38</v>
      </c>
      <c r="O237" s="125">
        <v>1.3169999999999999</v>
      </c>
      <c r="P237" s="125">
        <f>O237*H237</f>
        <v>12.598422000000001</v>
      </c>
      <c r="Q237" s="125">
        <v>0</v>
      </c>
      <c r="R237" s="125">
        <f>Q237*H237</f>
        <v>0</v>
      </c>
      <c r="S237" s="125">
        <v>0</v>
      </c>
      <c r="T237" s="126">
        <f>S237*H237</f>
        <v>0</v>
      </c>
      <c r="AR237" s="127" t="s">
        <v>131</v>
      </c>
      <c r="AT237" s="127" t="s">
        <v>127</v>
      </c>
      <c r="AU237" s="127" t="s">
        <v>84</v>
      </c>
      <c r="AY237" s="17" t="s">
        <v>125</v>
      </c>
      <c r="BE237" s="128">
        <f>IF(N237="základní",J237,0)</f>
        <v>0</v>
      </c>
      <c r="BF237" s="128">
        <f>IF(N237="snížená",J237,0)</f>
        <v>0</v>
      </c>
      <c r="BG237" s="128">
        <f>IF(N237="zákl. přenesená",J237,0)</f>
        <v>0</v>
      </c>
      <c r="BH237" s="128">
        <f>IF(N237="sníž. přenesená",J237,0)</f>
        <v>0</v>
      </c>
      <c r="BI237" s="128">
        <f>IF(N237="nulová",J237,0)</f>
        <v>0</v>
      </c>
      <c r="BJ237" s="17" t="s">
        <v>78</v>
      </c>
      <c r="BK237" s="128">
        <f>ROUND(I237*H237,2)</f>
        <v>0</v>
      </c>
      <c r="BL237" s="17" t="s">
        <v>131</v>
      </c>
      <c r="BM237" s="127" t="s">
        <v>272</v>
      </c>
    </row>
    <row r="238" spans="2:65" s="12" customFormat="1">
      <c r="B238" s="129"/>
      <c r="D238" s="162" t="s">
        <v>133</v>
      </c>
      <c r="E238" s="130" t="s">
        <v>1</v>
      </c>
      <c r="F238" s="163" t="s">
        <v>273</v>
      </c>
      <c r="H238" s="130" t="s">
        <v>1</v>
      </c>
      <c r="I238" s="182"/>
      <c r="L238" s="129"/>
      <c r="M238" s="131"/>
      <c r="T238" s="132"/>
      <c r="AT238" s="130" t="s">
        <v>133</v>
      </c>
      <c r="AU238" s="130" t="s">
        <v>84</v>
      </c>
      <c r="AV238" s="12" t="s">
        <v>78</v>
      </c>
      <c r="AW238" s="12" t="s">
        <v>28</v>
      </c>
      <c r="AX238" s="12" t="s">
        <v>73</v>
      </c>
      <c r="AY238" s="130" t="s">
        <v>125</v>
      </c>
    </row>
    <row r="239" spans="2:65" s="13" customFormat="1">
      <c r="B239" s="133"/>
      <c r="D239" s="162" t="s">
        <v>133</v>
      </c>
      <c r="E239" s="134" t="s">
        <v>1</v>
      </c>
      <c r="F239" s="164" t="s">
        <v>274</v>
      </c>
      <c r="H239" s="165">
        <v>4.2</v>
      </c>
      <c r="I239" s="183"/>
      <c r="L239" s="133"/>
      <c r="M239" s="135"/>
      <c r="T239" s="136"/>
      <c r="AT239" s="134" t="s">
        <v>133</v>
      </c>
      <c r="AU239" s="134" t="s">
        <v>84</v>
      </c>
      <c r="AV239" s="13" t="s">
        <v>84</v>
      </c>
      <c r="AW239" s="13" t="s">
        <v>28</v>
      </c>
      <c r="AX239" s="13" t="s">
        <v>73</v>
      </c>
      <c r="AY239" s="134" t="s">
        <v>125</v>
      </c>
    </row>
    <row r="240" spans="2:65" s="13" customFormat="1">
      <c r="B240" s="133"/>
      <c r="D240" s="162" t="s">
        <v>133</v>
      </c>
      <c r="E240" s="134" t="s">
        <v>1</v>
      </c>
      <c r="F240" s="164" t="s">
        <v>275</v>
      </c>
      <c r="H240" s="165">
        <v>3.8</v>
      </c>
      <c r="I240" s="183"/>
      <c r="L240" s="133"/>
      <c r="M240" s="135"/>
      <c r="T240" s="136"/>
      <c r="AT240" s="134" t="s">
        <v>133</v>
      </c>
      <c r="AU240" s="134" t="s">
        <v>84</v>
      </c>
      <c r="AV240" s="13" t="s">
        <v>84</v>
      </c>
      <c r="AW240" s="13" t="s">
        <v>28</v>
      </c>
      <c r="AX240" s="13" t="s">
        <v>73</v>
      </c>
      <c r="AY240" s="134" t="s">
        <v>125</v>
      </c>
    </row>
    <row r="241" spans="2:65" s="12" customFormat="1">
      <c r="B241" s="129"/>
      <c r="D241" s="162" t="s">
        <v>133</v>
      </c>
      <c r="E241" s="130" t="s">
        <v>1</v>
      </c>
      <c r="F241" s="163" t="s">
        <v>276</v>
      </c>
      <c r="H241" s="130" t="s">
        <v>1</v>
      </c>
      <c r="I241" s="182"/>
      <c r="L241" s="129"/>
      <c r="M241" s="131"/>
      <c r="T241" s="132"/>
      <c r="AT241" s="130" t="s">
        <v>133</v>
      </c>
      <c r="AU241" s="130" t="s">
        <v>84</v>
      </c>
      <c r="AV241" s="12" t="s">
        <v>78</v>
      </c>
      <c r="AW241" s="12" t="s">
        <v>28</v>
      </c>
      <c r="AX241" s="12" t="s">
        <v>73</v>
      </c>
      <c r="AY241" s="130" t="s">
        <v>125</v>
      </c>
    </row>
    <row r="242" spans="2:65" s="13" customFormat="1">
      <c r="B242" s="133"/>
      <c r="D242" s="162" t="s">
        <v>133</v>
      </c>
      <c r="E242" s="134" t="s">
        <v>1</v>
      </c>
      <c r="F242" s="164" t="s">
        <v>277</v>
      </c>
      <c r="H242" s="165">
        <v>1.5660000000000001</v>
      </c>
      <c r="I242" s="183"/>
      <c r="L242" s="133"/>
      <c r="M242" s="135"/>
      <c r="T242" s="136"/>
      <c r="AT242" s="134" t="s">
        <v>133</v>
      </c>
      <c r="AU242" s="134" t="s">
        <v>84</v>
      </c>
      <c r="AV242" s="13" t="s">
        <v>84</v>
      </c>
      <c r="AW242" s="13" t="s">
        <v>28</v>
      </c>
      <c r="AX242" s="13" t="s">
        <v>73</v>
      </c>
      <c r="AY242" s="134" t="s">
        <v>125</v>
      </c>
    </row>
    <row r="243" spans="2:65" s="14" customFormat="1">
      <c r="B243" s="137"/>
      <c r="D243" s="162" t="s">
        <v>133</v>
      </c>
      <c r="E243" s="138" t="s">
        <v>1</v>
      </c>
      <c r="F243" s="166" t="s">
        <v>144</v>
      </c>
      <c r="H243" s="167">
        <v>9.5660000000000007</v>
      </c>
      <c r="I243" s="184"/>
      <c r="L243" s="137"/>
      <c r="M243" s="139"/>
      <c r="T243" s="140"/>
      <c r="AT243" s="138" t="s">
        <v>133</v>
      </c>
      <c r="AU243" s="138" t="s">
        <v>84</v>
      </c>
      <c r="AV243" s="14" t="s">
        <v>131</v>
      </c>
      <c r="AW243" s="14" t="s">
        <v>28</v>
      </c>
      <c r="AX243" s="14" t="s">
        <v>78</v>
      </c>
      <c r="AY243" s="138" t="s">
        <v>125</v>
      </c>
    </row>
    <row r="244" spans="2:65" s="11" customFormat="1" ht="22.95" customHeight="1">
      <c r="B244" s="113"/>
      <c r="D244" s="114" t="s">
        <v>72</v>
      </c>
      <c r="E244" s="156" t="s">
        <v>159</v>
      </c>
      <c r="F244" s="156" t="s">
        <v>278</v>
      </c>
      <c r="I244" s="185"/>
      <c r="J244" s="179">
        <f>BK244</f>
        <v>0</v>
      </c>
      <c r="L244" s="113"/>
      <c r="M244" s="115"/>
      <c r="P244" s="116">
        <f>SUM(P245:P259)</f>
        <v>52.867370000000001</v>
      </c>
      <c r="R244" s="116">
        <f>SUM(R245:R259)</f>
        <v>9.1722281999999993</v>
      </c>
      <c r="T244" s="117">
        <f>SUM(T245:T259)</f>
        <v>0</v>
      </c>
      <c r="AR244" s="114" t="s">
        <v>78</v>
      </c>
      <c r="AT244" s="118" t="s">
        <v>72</v>
      </c>
      <c r="AU244" s="118" t="s">
        <v>78</v>
      </c>
      <c r="AY244" s="114" t="s">
        <v>125</v>
      </c>
      <c r="BK244" s="119">
        <f>SUM(BK245:BK259)</f>
        <v>0</v>
      </c>
    </row>
    <row r="245" spans="2:65" s="1" customFormat="1" ht="24.15" customHeight="1">
      <c r="B245" s="120"/>
      <c r="C245" s="157">
        <v>27</v>
      </c>
      <c r="D245" s="157" t="s">
        <v>127</v>
      </c>
      <c r="E245" s="158" t="s">
        <v>279</v>
      </c>
      <c r="F245" s="159" t="s">
        <v>280</v>
      </c>
      <c r="G245" s="160" t="s">
        <v>130</v>
      </c>
      <c r="H245" s="161">
        <v>304.77999999999997</v>
      </c>
      <c r="I245" s="188"/>
      <c r="J245" s="180">
        <f>ROUND(I245*H245,2)</f>
        <v>0</v>
      </c>
      <c r="K245" s="122"/>
      <c r="L245" s="30"/>
      <c r="M245" s="123" t="s">
        <v>1</v>
      </c>
      <c r="N245" s="124" t="s">
        <v>38</v>
      </c>
      <c r="O245" s="125">
        <v>2.5000000000000001E-2</v>
      </c>
      <c r="P245" s="125">
        <f>O245*H245</f>
        <v>7.6194999999999995</v>
      </c>
      <c r="Q245" s="125">
        <v>0</v>
      </c>
      <c r="R245" s="125">
        <f>Q245*H245</f>
        <v>0</v>
      </c>
      <c r="S245" s="125">
        <v>0</v>
      </c>
      <c r="T245" s="126">
        <f>S245*H245</f>
        <v>0</v>
      </c>
      <c r="AR245" s="127" t="s">
        <v>131</v>
      </c>
      <c r="AT245" s="127" t="s">
        <v>127</v>
      </c>
      <c r="AU245" s="127" t="s">
        <v>84</v>
      </c>
      <c r="AY245" s="17" t="s">
        <v>125</v>
      </c>
      <c r="BE245" s="128">
        <f>IF(N245="základní",J245,0)</f>
        <v>0</v>
      </c>
      <c r="BF245" s="128">
        <f>IF(N245="snížená",J245,0)</f>
        <v>0</v>
      </c>
      <c r="BG245" s="128">
        <f>IF(N245="zákl. přenesená",J245,0)</f>
        <v>0</v>
      </c>
      <c r="BH245" s="128">
        <f>IF(N245="sníž. přenesená",J245,0)</f>
        <v>0</v>
      </c>
      <c r="BI245" s="128">
        <f>IF(N245="nulová",J245,0)</f>
        <v>0</v>
      </c>
      <c r="BJ245" s="17" t="s">
        <v>78</v>
      </c>
      <c r="BK245" s="128">
        <f>ROUND(I245*H245,2)</f>
        <v>0</v>
      </c>
      <c r="BL245" s="17" t="s">
        <v>131</v>
      </c>
      <c r="BM245" s="127" t="s">
        <v>281</v>
      </c>
    </row>
    <row r="246" spans="2:65" s="12" customFormat="1">
      <c r="B246" s="129"/>
      <c r="D246" s="162" t="s">
        <v>133</v>
      </c>
      <c r="E246" s="130" t="s">
        <v>1</v>
      </c>
      <c r="F246" s="163" t="s">
        <v>282</v>
      </c>
      <c r="H246" s="130" t="s">
        <v>1</v>
      </c>
      <c r="I246" s="182"/>
      <c r="L246" s="129"/>
      <c r="M246" s="131"/>
      <c r="T246" s="132"/>
      <c r="AT246" s="130" t="s">
        <v>133</v>
      </c>
      <c r="AU246" s="130" t="s">
        <v>84</v>
      </c>
      <c r="AV246" s="12" t="s">
        <v>78</v>
      </c>
      <c r="AW246" s="12" t="s">
        <v>28</v>
      </c>
      <c r="AX246" s="12" t="s">
        <v>73</v>
      </c>
      <c r="AY246" s="130" t="s">
        <v>125</v>
      </c>
    </row>
    <row r="247" spans="2:65" s="13" customFormat="1">
      <c r="B247" s="133"/>
      <c r="D247" s="162" t="s">
        <v>133</v>
      </c>
      <c r="E247" s="134" t="s">
        <v>1</v>
      </c>
      <c r="F247" s="164" t="s">
        <v>283</v>
      </c>
      <c r="H247" s="165">
        <v>304.77999999999997</v>
      </c>
      <c r="I247" s="183"/>
      <c r="L247" s="133"/>
      <c r="M247" s="135"/>
      <c r="T247" s="136"/>
      <c r="AT247" s="134" t="s">
        <v>133</v>
      </c>
      <c r="AU247" s="134" t="s">
        <v>84</v>
      </c>
      <c r="AV247" s="13" t="s">
        <v>84</v>
      </c>
      <c r="AW247" s="13" t="s">
        <v>28</v>
      </c>
      <c r="AX247" s="13" t="s">
        <v>78</v>
      </c>
      <c r="AY247" s="134" t="s">
        <v>125</v>
      </c>
    </row>
    <row r="248" spans="2:65" s="1" customFormat="1" ht="24.15" customHeight="1">
      <c r="B248" s="120"/>
      <c r="C248" s="157">
        <v>28</v>
      </c>
      <c r="D248" s="157" t="s">
        <v>127</v>
      </c>
      <c r="E248" s="158" t="s">
        <v>284</v>
      </c>
      <c r="F248" s="159" t="s">
        <v>285</v>
      </c>
      <c r="G248" s="160" t="s">
        <v>130</v>
      </c>
      <c r="H248" s="161">
        <v>44.61</v>
      </c>
      <c r="I248" s="188"/>
      <c r="J248" s="180">
        <f>ROUND(I248*H248,2)</f>
        <v>0</v>
      </c>
      <c r="K248" s="122"/>
      <c r="L248" s="30"/>
      <c r="M248" s="123" t="s">
        <v>1</v>
      </c>
      <c r="N248" s="124" t="s">
        <v>38</v>
      </c>
      <c r="O248" s="125">
        <v>0.10299999999999999</v>
      </c>
      <c r="P248" s="125">
        <f>O248*H248</f>
        <v>4.59483</v>
      </c>
      <c r="Q248" s="125">
        <v>0</v>
      </c>
      <c r="R248" s="125">
        <f>Q248*H248</f>
        <v>0</v>
      </c>
      <c r="S248" s="125">
        <v>0</v>
      </c>
      <c r="T248" s="126">
        <f>S248*H248</f>
        <v>0</v>
      </c>
      <c r="AR248" s="127" t="s">
        <v>131</v>
      </c>
      <c r="AT248" s="127" t="s">
        <v>127</v>
      </c>
      <c r="AU248" s="127" t="s">
        <v>84</v>
      </c>
      <c r="AY248" s="17" t="s">
        <v>125</v>
      </c>
      <c r="BE248" s="128">
        <f>IF(N248="základní",J248,0)</f>
        <v>0</v>
      </c>
      <c r="BF248" s="128">
        <f>IF(N248="snížená",J248,0)</f>
        <v>0</v>
      </c>
      <c r="BG248" s="128">
        <f>IF(N248="zákl. přenesená",J248,0)</f>
        <v>0</v>
      </c>
      <c r="BH248" s="128">
        <f>IF(N248="sníž. přenesená",J248,0)</f>
        <v>0</v>
      </c>
      <c r="BI248" s="128">
        <f>IF(N248="nulová",J248,0)</f>
        <v>0</v>
      </c>
      <c r="BJ248" s="17" t="s">
        <v>78</v>
      </c>
      <c r="BK248" s="128">
        <f>ROUND(I248*H248,2)</f>
        <v>0</v>
      </c>
      <c r="BL248" s="17" t="s">
        <v>131</v>
      </c>
      <c r="BM248" s="127" t="s">
        <v>286</v>
      </c>
    </row>
    <row r="249" spans="2:65" s="12" customFormat="1">
      <c r="B249" s="129"/>
      <c r="D249" s="162" t="s">
        <v>133</v>
      </c>
      <c r="E249" s="130" t="s">
        <v>1</v>
      </c>
      <c r="F249" s="163" t="s">
        <v>287</v>
      </c>
      <c r="H249" s="130" t="s">
        <v>1</v>
      </c>
      <c r="I249" s="182"/>
      <c r="L249" s="129"/>
      <c r="M249" s="131"/>
      <c r="T249" s="132"/>
      <c r="AT249" s="130" t="s">
        <v>133</v>
      </c>
      <c r="AU249" s="130" t="s">
        <v>84</v>
      </c>
      <c r="AV249" s="12" t="s">
        <v>78</v>
      </c>
      <c r="AW249" s="12" t="s">
        <v>28</v>
      </c>
      <c r="AX249" s="12" t="s">
        <v>73</v>
      </c>
      <c r="AY249" s="130" t="s">
        <v>125</v>
      </c>
    </row>
    <row r="250" spans="2:65" s="13" customFormat="1">
      <c r="B250" s="133"/>
      <c r="D250" s="162" t="s">
        <v>133</v>
      </c>
      <c r="E250" s="134" t="s">
        <v>1</v>
      </c>
      <c r="F250" s="164" t="s">
        <v>288</v>
      </c>
      <c r="H250" s="165">
        <v>44.61</v>
      </c>
      <c r="I250" s="183"/>
      <c r="L250" s="133"/>
      <c r="M250" s="135"/>
      <c r="T250" s="136"/>
      <c r="AT250" s="134" t="s">
        <v>133</v>
      </c>
      <c r="AU250" s="134" t="s">
        <v>84</v>
      </c>
      <c r="AV250" s="13" t="s">
        <v>84</v>
      </c>
      <c r="AW250" s="13" t="s">
        <v>28</v>
      </c>
      <c r="AX250" s="13" t="s">
        <v>78</v>
      </c>
      <c r="AY250" s="134" t="s">
        <v>125</v>
      </c>
    </row>
    <row r="251" spans="2:65" s="1" customFormat="1" ht="24.15" customHeight="1">
      <c r="B251" s="120"/>
      <c r="C251" s="157">
        <v>29</v>
      </c>
      <c r="D251" s="157" t="s">
        <v>127</v>
      </c>
      <c r="E251" s="158" t="s">
        <v>289</v>
      </c>
      <c r="F251" s="159" t="s">
        <v>290</v>
      </c>
      <c r="G251" s="160" t="s">
        <v>130</v>
      </c>
      <c r="H251" s="161">
        <v>304.77999999999997</v>
      </c>
      <c r="I251" s="188"/>
      <c r="J251" s="180">
        <f>ROUND(I251*H251,2)</f>
        <v>0</v>
      </c>
      <c r="K251" s="122"/>
      <c r="L251" s="30"/>
      <c r="M251" s="123" t="s">
        <v>1</v>
      </c>
      <c r="N251" s="124" t="s">
        <v>38</v>
      </c>
      <c r="O251" s="125">
        <v>2.8000000000000001E-2</v>
      </c>
      <c r="P251" s="125">
        <f>O251*H251</f>
        <v>8.5338399999999996</v>
      </c>
      <c r="Q251" s="125">
        <v>0</v>
      </c>
      <c r="R251" s="125">
        <f>Q251*H251</f>
        <v>0</v>
      </c>
      <c r="S251" s="125">
        <v>0</v>
      </c>
      <c r="T251" s="126">
        <f>S251*H251</f>
        <v>0</v>
      </c>
      <c r="AR251" s="127" t="s">
        <v>131</v>
      </c>
      <c r="AT251" s="127" t="s">
        <v>127</v>
      </c>
      <c r="AU251" s="127" t="s">
        <v>84</v>
      </c>
      <c r="AY251" s="17" t="s">
        <v>125</v>
      </c>
      <c r="BE251" s="128">
        <f>IF(N251="základní",J251,0)</f>
        <v>0</v>
      </c>
      <c r="BF251" s="128">
        <f>IF(N251="snížená",J251,0)</f>
        <v>0</v>
      </c>
      <c r="BG251" s="128">
        <f>IF(N251="zákl. přenesená",J251,0)</f>
        <v>0</v>
      </c>
      <c r="BH251" s="128">
        <f>IF(N251="sníž. přenesená",J251,0)</f>
        <v>0</v>
      </c>
      <c r="BI251" s="128">
        <f>IF(N251="nulová",J251,0)</f>
        <v>0</v>
      </c>
      <c r="BJ251" s="17" t="s">
        <v>78</v>
      </c>
      <c r="BK251" s="128">
        <f>ROUND(I251*H251,2)</f>
        <v>0</v>
      </c>
      <c r="BL251" s="17" t="s">
        <v>131</v>
      </c>
      <c r="BM251" s="127" t="s">
        <v>291</v>
      </c>
    </row>
    <row r="252" spans="2:65" s="12" customFormat="1">
      <c r="B252" s="129"/>
      <c r="D252" s="162" t="s">
        <v>133</v>
      </c>
      <c r="E252" s="130" t="s">
        <v>1</v>
      </c>
      <c r="F252" s="163" t="s">
        <v>282</v>
      </c>
      <c r="H252" s="130" t="s">
        <v>1</v>
      </c>
      <c r="I252" s="182"/>
      <c r="L252" s="129"/>
      <c r="M252" s="131"/>
      <c r="T252" s="132"/>
      <c r="AT252" s="130" t="s">
        <v>133</v>
      </c>
      <c r="AU252" s="130" t="s">
        <v>84</v>
      </c>
      <c r="AV252" s="12" t="s">
        <v>78</v>
      </c>
      <c r="AW252" s="12" t="s">
        <v>28</v>
      </c>
      <c r="AX252" s="12" t="s">
        <v>73</v>
      </c>
      <c r="AY252" s="130" t="s">
        <v>125</v>
      </c>
    </row>
    <row r="253" spans="2:65" s="13" customFormat="1">
      <c r="B253" s="133"/>
      <c r="D253" s="162" t="s">
        <v>133</v>
      </c>
      <c r="E253" s="134" t="s">
        <v>1</v>
      </c>
      <c r="F253" s="164" t="s">
        <v>283</v>
      </c>
      <c r="H253" s="165">
        <v>304.77999999999997</v>
      </c>
      <c r="I253" s="183"/>
      <c r="L253" s="133"/>
      <c r="M253" s="135"/>
      <c r="T253" s="136"/>
      <c r="AT253" s="134" t="s">
        <v>133</v>
      </c>
      <c r="AU253" s="134" t="s">
        <v>84</v>
      </c>
      <c r="AV253" s="13" t="s">
        <v>84</v>
      </c>
      <c r="AW253" s="13" t="s">
        <v>28</v>
      </c>
      <c r="AX253" s="13" t="s">
        <v>78</v>
      </c>
      <c r="AY253" s="134" t="s">
        <v>125</v>
      </c>
    </row>
    <row r="254" spans="2:65" s="1" customFormat="1" ht="24.15" customHeight="1">
      <c r="B254" s="120"/>
      <c r="C254" s="157">
        <v>30</v>
      </c>
      <c r="D254" s="157" t="s">
        <v>127</v>
      </c>
      <c r="E254" s="158" t="s">
        <v>292</v>
      </c>
      <c r="F254" s="159" t="s">
        <v>293</v>
      </c>
      <c r="G254" s="160" t="s">
        <v>130</v>
      </c>
      <c r="H254" s="161">
        <v>44.61</v>
      </c>
      <c r="I254" s="188"/>
      <c r="J254" s="180">
        <f>ROUND(I254*H254,2)</f>
        <v>0</v>
      </c>
      <c r="K254" s="122"/>
      <c r="L254" s="30"/>
      <c r="M254" s="123" t="s">
        <v>1</v>
      </c>
      <c r="N254" s="124" t="s">
        <v>38</v>
      </c>
      <c r="O254" s="125">
        <v>0.72</v>
      </c>
      <c r="P254" s="125">
        <f>O254*H254</f>
        <v>32.119199999999999</v>
      </c>
      <c r="Q254" s="125">
        <v>8.9219999999999994E-2</v>
      </c>
      <c r="R254" s="125">
        <f>Q254*H254</f>
        <v>3.9801041999999995</v>
      </c>
      <c r="S254" s="125">
        <v>0</v>
      </c>
      <c r="T254" s="126">
        <f>S254*H254</f>
        <v>0</v>
      </c>
      <c r="AR254" s="127" t="s">
        <v>131</v>
      </c>
      <c r="AT254" s="127" t="s">
        <v>127</v>
      </c>
      <c r="AU254" s="127" t="s">
        <v>84</v>
      </c>
      <c r="AY254" s="17" t="s">
        <v>125</v>
      </c>
      <c r="BE254" s="128">
        <f>IF(N254="základní",J254,0)</f>
        <v>0</v>
      </c>
      <c r="BF254" s="128">
        <f>IF(N254="snížená",J254,0)</f>
        <v>0</v>
      </c>
      <c r="BG254" s="128">
        <f>IF(N254="zákl. přenesená",J254,0)</f>
        <v>0</v>
      </c>
      <c r="BH254" s="128">
        <f>IF(N254="sníž. přenesená",J254,0)</f>
        <v>0</v>
      </c>
      <c r="BI254" s="128">
        <f>IF(N254="nulová",J254,0)</f>
        <v>0</v>
      </c>
      <c r="BJ254" s="17" t="s">
        <v>78</v>
      </c>
      <c r="BK254" s="128">
        <f>ROUND(I254*H254,2)</f>
        <v>0</v>
      </c>
      <c r="BL254" s="17" t="s">
        <v>131</v>
      </c>
      <c r="BM254" s="127" t="s">
        <v>294</v>
      </c>
    </row>
    <row r="255" spans="2:65" s="12" customFormat="1">
      <c r="B255" s="129"/>
      <c r="D255" s="162" t="s">
        <v>133</v>
      </c>
      <c r="E255" s="130" t="s">
        <v>1</v>
      </c>
      <c r="F255" s="163" t="s">
        <v>287</v>
      </c>
      <c r="H255" s="130" t="s">
        <v>1</v>
      </c>
      <c r="I255" s="182"/>
      <c r="L255" s="129"/>
      <c r="M255" s="131"/>
      <c r="T255" s="132"/>
      <c r="AT255" s="130" t="s">
        <v>133</v>
      </c>
      <c r="AU255" s="130" t="s">
        <v>84</v>
      </c>
      <c r="AV255" s="12" t="s">
        <v>78</v>
      </c>
      <c r="AW255" s="12" t="s">
        <v>28</v>
      </c>
      <c r="AX255" s="12" t="s">
        <v>73</v>
      </c>
      <c r="AY255" s="130" t="s">
        <v>125</v>
      </c>
    </row>
    <row r="256" spans="2:65" s="13" customFormat="1">
      <c r="B256" s="133"/>
      <c r="D256" s="162" t="s">
        <v>133</v>
      </c>
      <c r="E256" s="134" t="s">
        <v>1</v>
      </c>
      <c r="F256" s="164" t="s">
        <v>288</v>
      </c>
      <c r="H256" s="165">
        <v>44.61</v>
      </c>
      <c r="I256" s="183"/>
      <c r="L256" s="133"/>
      <c r="M256" s="135"/>
      <c r="T256" s="136"/>
      <c r="AT256" s="134" t="s">
        <v>133</v>
      </c>
      <c r="AU256" s="134" t="s">
        <v>84</v>
      </c>
      <c r="AV256" s="13" t="s">
        <v>84</v>
      </c>
      <c r="AW256" s="13" t="s">
        <v>28</v>
      </c>
      <c r="AX256" s="13" t="s">
        <v>78</v>
      </c>
      <c r="AY256" s="134" t="s">
        <v>125</v>
      </c>
    </row>
    <row r="257" spans="2:65" s="1" customFormat="1" ht="24.15" customHeight="1">
      <c r="B257" s="120"/>
      <c r="C257" s="168">
        <v>31</v>
      </c>
      <c r="D257" s="168" t="s">
        <v>195</v>
      </c>
      <c r="E257" s="169" t="s">
        <v>295</v>
      </c>
      <c r="F257" s="170" t="s">
        <v>296</v>
      </c>
      <c r="G257" s="171" t="s">
        <v>130</v>
      </c>
      <c r="H257" s="172">
        <v>45.948</v>
      </c>
      <c r="I257" s="188"/>
      <c r="J257" s="181">
        <f>ROUND(I257*H257,2)</f>
        <v>0</v>
      </c>
      <c r="K257" s="141"/>
      <c r="L257" s="142"/>
      <c r="M257" s="143" t="s">
        <v>1</v>
      </c>
      <c r="N257" s="144" t="s">
        <v>38</v>
      </c>
      <c r="O257" s="125">
        <v>0</v>
      </c>
      <c r="P257" s="125">
        <f>O257*H257</f>
        <v>0</v>
      </c>
      <c r="Q257" s="125">
        <v>0.113</v>
      </c>
      <c r="R257" s="125">
        <f>Q257*H257</f>
        <v>5.1921240000000006</v>
      </c>
      <c r="S257" s="125">
        <v>0</v>
      </c>
      <c r="T257" s="126">
        <f>S257*H257</f>
        <v>0</v>
      </c>
      <c r="AR257" s="127" t="s">
        <v>172</v>
      </c>
      <c r="AT257" s="127" t="s">
        <v>195</v>
      </c>
      <c r="AU257" s="127" t="s">
        <v>84</v>
      </c>
      <c r="AY257" s="17" t="s">
        <v>125</v>
      </c>
      <c r="BE257" s="128">
        <f>IF(N257="základní",J257,0)</f>
        <v>0</v>
      </c>
      <c r="BF257" s="128">
        <f>IF(N257="snížená",J257,0)</f>
        <v>0</v>
      </c>
      <c r="BG257" s="128">
        <f>IF(N257="zákl. přenesená",J257,0)</f>
        <v>0</v>
      </c>
      <c r="BH257" s="128">
        <f>IF(N257="sníž. přenesená",J257,0)</f>
        <v>0</v>
      </c>
      <c r="BI257" s="128">
        <f>IF(N257="nulová",J257,0)</f>
        <v>0</v>
      </c>
      <c r="BJ257" s="17" t="s">
        <v>78</v>
      </c>
      <c r="BK257" s="128">
        <f>ROUND(I257*H257,2)</f>
        <v>0</v>
      </c>
      <c r="BL257" s="17" t="s">
        <v>131</v>
      </c>
      <c r="BM257" s="127" t="s">
        <v>297</v>
      </c>
    </row>
    <row r="258" spans="2:65" s="1" customFormat="1" ht="19.2">
      <c r="B258" s="30"/>
      <c r="D258" s="162" t="s">
        <v>267</v>
      </c>
      <c r="F258" s="175" t="s">
        <v>298</v>
      </c>
      <c r="I258" s="187"/>
      <c r="L258" s="30"/>
      <c r="M258" s="149"/>
      <c r="T258" s="54"/>
      <c r="AT258" s="17" t="s">
        <v>267</v>
      </c>
      <c r="AU258" s="17" t="s">
        <v>84</v>
      </c>
    </row>
    <row r="259" spans="2:65" s="13" customFormat="1">
      <c r="B259" s="133"/>
      <c r="D259" s="162" t="s">
        <v>133</v>
      </c>
      <c r="F259" s="164" t="s">
        <v>299</v>
      </c>
      <c r="H259" s="165">
        <v>45.948</v>
      </c>
      <c r="I259" s="183"/>
      <c r="L259" s="133"/>
      <c r="M259" s="135"/>
      <c r="T259" s="136"/>
      <c r="AT259" s="134" t="s">
        <v>133</v>
      </c>
      <c r="AU259" s="134" t="s">
        <v>84</v>
      </c>
      <c r="AV259" s="13" t="s">
        <v>84</v>
      </c>
      <c r="AW259" s="13" t="s">
        <v>3</v>
      </c>
      <c r="AX259" s="13" t="s">
        <v>78</v>
      </c>
      <c r="AY259" s="134" t="s">
        <v>125</v>
      </c>
    </row>
    <row r="260" spans="2:65" s="11" customFormat="1" ht="22.95" customHeight="1">
      <c r="B260" s="113"/>
      <c r="D260" s="114" t="s">
        <v>72</v>
      </c>
      <c r="E260" s="156" t="s">
        <v>172</v>
      </c>
      <c r="F260" s="156" t="s">
        <v>300</v>
      </c>
      <c r="I260" s="185"/>
      <c r="J260" s="179">
        <f>BK260</f>
        <v>0</v>
      </c>
      <c r="L260" s="113"/>
      <c r="M260" s="115"/>
      <c r="P260" s="116">
        <f>SUM(P261:P326)</f>
        <v>65.249999999999986</v>
      </c>
      <c r="R260" s="116">
        <f>SUM(R261:R326)</f>
        <v>3.8166748999999998</v>
      </c>
      <c r="T260" s="117">
        <f>SUM(T261:T326)</f>
        <v>0</v>
      </c>
      <c r="AR260" s="114" t="s">
        <v>78</v>
      </c>
      <c r="AT260" s="118" t="s">
        <v>72</v>
      </c>
      <c r="AU260" s="118" t="s">
        <v>78</v>
      </c>
      <c r="AY260" s="114" t="s">
        <v>125</v>
      </c>
      <c r="BK260" s="119">
        <f>SUM(BK261:BK326)</f>
        <v>0</v>
      </c>
    </row>
    <row r="261" spans="2:65" s="1" customFormat="1" ht="24.15" customHeight="1">
      <c r="B261" s="120"/>
      <c r="C261" s="157">
        <v>32</v>
      </c>
      <c r="D261" s="157" t="s">
        <v>127</v>
      </c>
      <c r="E261" s="158" t="s">
        <v>301</v>
      </c>
      <c r="F261" s="159" t="s">
        <v>302</v>
      </c>
      <c r="G261" s="160" t="s">
        <v>216</v>
      </c>
      <c r="H261" s="161">
        <v>14</v>
      </c>
      <c r="I261" s="188"/>
      <c r="J261" s="180">
        <f>ROUND(I261*H261,2)</f>
        <v>0</v>
      </c>
      <c r="K261" s="122"/>
      <c r="L261" s="30"/>
      <c r="M261" s="123" t="s">
        <v>1</v>
      </c>
      <c r="N261" s="124" t="s">
        <v>38</v>
      </c>
      <c r="O261" s="125">
        <v>0.124</v>
      </c>
      <c r="P261" s="125">
        <f>O261*H261</f>
        <v>1.736</v>
      </c>
      <c r="Q261" s="125">
        <v>0</v>
      </c>
      <c r="R261" s="125">
        <f>Q261*H261</f>
        <v>0</v>
      </c>
      <c r="S261" s="125">
        <v>0</v>
      </c>
      <c r="T261" s="126">
        <f>S261*H261</f>
        <v>0</v>
      </c>
      <c r="AR261" s="127" t="s">
        <v>131</v>
      </c>
      <c r="AT261" s="127" t="s">
        <v>127</v>
      </c>
      <c r="AU261" s="127" t="s">
        <v>84</v>
      </c>
      <c r="AY261" s="17" t="s">
        <v>125</v>
      </c>
      <c r="BE261" s="128">
        <f>IF(N261="základní",J261,0)</f>
        <v>0</v>
      </c>
      <c r="BF261" s="128">
        <f>IF(N261="snížená",J261,0)</f>
        <v>0</v>
      </c>
      <c r="BG261" s="128">
        <f>IF(N261="zákl. přenesená",J261,0)</f>
        <v>0</v>
      </c>
      <c r="BH261" s="128">
        <f>IF(N261="sníž. přenesená",J261,0)</f>
        <v>0</v>
      </c>
      <c r="BI261" s="128">
        <f>IF(N261="nulová",J261,0)</f>
        <v>0</v>
      </c>
      <c r="BJ261" s="17" t="s">
        <v>78</v>
      </c>
      <c r="BK261" s="128">
        <f>ROUND(I261*H261,2)</f>
        <v>0</v>
      </c>
      <c r="BL261" s="17" t="s">
        <v>131</v>
      </c>
      <c r="BM261" s="127" t="s">
        <v>303</v>
      </c>
    </row>
    <row r="262" spans="2:65" s="1" customFormat="1" ht="24.15" customHeight="1">
      <c r="B262" s="120"/>
      <c r="C262" s="168">
        <v>33</v>
      </c>
      <c r="D262" s="168" t="s">
        <v>195</v>
      </c>
      <c r="E262" s="169" t="s">
        <v>304</v>
      </c>
      <c r="F262" s="170" t="s">
        <v>305</v>
      </c>
      <c r="G262" s="171" t="s">
        <v>216</v>
      </c>
      <c r="H262" s="172">
        <v>14.21</v>
      </c>
      <c r="I262" s="188"/>
      <c r="J262" s="181">
        <f>ROUND(I262*H262,2)</f>
        <v>0</v>
      </c>
      <c r="K262" s="141"/>
      <c r="L262" s="142"/>
      <c r="M262" s="143" t="s">
        <v>1</v>
      </c>
      <c r="N262" s="144" t="s">
        <v>38</v>
      </c>
      <c r="O262" s="125">
        <v>0</v>
      </c>
      <c r="P262" s="125">
        <f>O262*H262</f>
        <v>0</v>
      </c>
      <c r="Q262" s="125">
        <v>2.7E-4</v>
      </c>
      <c r="R262" s="125">
        <f>Q262*H262</f>
        <v>3.8367000000000002E-3</v>
      </c>
      <c r="S262" s="125">
        <v>0</v>
      </c>
      <c r="T262" s="126">
        <f>S262*H262</f>
        <v>0</v>
      </c>
      <c r="AR262" s="127" t="s">
        <v>172</v>
      </c>
      <c r="AT262" s="127" t="s">
        <v>195</v>
      </c>
      <c r="AU262" s="127" t="s">
        <v>84</v>
      </c>
      <c r="AY262" s="17" t="s">
        <v>125</v>
      </c>
      <c r="BE262" s="128">
        <f>IF(N262="základní",J262,0)</f>
        <v>0</v>
      </c>
      <c r="BF262" s="128">
        <f>IF(N262="snížená",J262,0)</f>
        <v>0</v>
      </c>
      <c r="BG262" s="128">
        <f>IF(N262="zákl. přenesená",J262,0)</f>
        <v>0</v>
      </c>
      <c r="BH262" s="128">
        <f>IF(N262="sníž. přenesená",J262,0)</f>
        <v>0</v>
      </c>
      <c r="BI262" s="128">
        <f>IF(N262="nulová",J262,0)</f>
        <v>0</v>
      </c>
      <c r="BJ262" s="17" t="s">
        <v>78</v>
      </c>
      <c r="BK262" s="128">
        <f>ROUND(I262*H262,2)</f>
        <v>0</v>
      </c>
      <c r="BL262" s="17" t="s">
        <v>131</v>
      </c>
      <c r="BM262" s="127" t="s">
        <v>306</v>
      </c>
    </row>
    <row r="263" spans="2:65" s="13" customFormat="1">
      <c r="B263" s="133"/>
      <c r="D263" s="162" t="s">
        <v>133</v>
      </c>
      <c r="F263" s="164" t="s">
        <v>307</v>
      </c>
      <c r="H263" s="165">
        <v>14.21</v>
      </c>
      <c r="I263" s="183"/>
      <c r="L263" s="133"/>
      <c r="M263" s="135"/>
      <c r="T263" s="136"/>
      <c r="AT263" s="134" t="s">
        <v>133</v>
      </c>
      <c r="AU263" s="134" t="s">
        <v>84</v>
      </c>
      <c r="AV263" s="13" t="s">
        <v>84</v>
      </c>
      <c r="AW263" s="13" t="s">
        <v>3</v>
      </c>
      <c r="AX263" s="13" t="s">
        <v>78</v>
      </c>
      <c r="AY263" s="134" t="s">
        <v>125</v>
      </c>
    </row>
    <row r="264" spans="2:65" s="1" customFormat="1" ht="24.15" customHeight="1">
      <c r="B264" s="120"/>
      <c r="C264" s="157">
        <v>34</v>
      </c>
      <c r="D264" s="157" t="s">
        <v>127</v>
      </c>
      <c r="E264" s="158" t="s">
        <v>308</v>
      </c>
      <c r="F264" s="159" t="s">
        <v>309</v>
      </c>
      <c r="G264" s="160" t="s">
        <v>216</v>
      </c>
      <c r="H264" s="161">
        <v>12</v>
      </c>
      <c r="I264" s="188"/>
      <c r="J264" s="180">
        <f>ROUND(I264*H264,2)</f>
        <v>0</v>
      </c>
      <c r="K264" s="122"/>
      <c r="L264" s="30"/>
      <c r="M264" s="123" t="s">
        <v>1</v>
      </c>
      <c r="N264" s="124" t="s">
        <v>38</v>
      </c>
      <c r="O264" s="125">
        <v>0.155</v>
      </c>
      <c r="P264" s="125">
        <f>O264*H264</f>
        <v>1.8599999999999999</v>
      </c>
      <c r="Q264" s="125">
        <v>0</v>
      </c>
      <c r="R264" s="125">
        <f>Q264*H264</f>
        <v>0</v>
      </c>
      <c r="S264" s="125">
        <v>0</v>
      </c>
      <c r="T264" s="126">
        <f>S264*H264</f>
        <v>0</v>
      </c>
      <c r="AR264" s="127" t="s">
        <v>131</v>
      </c>
      <c r="AT264" s="127" t="s">
        <v>127</v>
      </c>
      <c r="AU264" s="127" t="s">
        <v>84</v>
      </c>
      <c r="AY264" s="17" t="s">
        <v>125</v>
      </c>
      <c r="BE264" s="128">
        <f>IF(N264="základní",J264,0)</f>
        <v>0</v>
      </c>
      <c r="BF264" s="128">
        <f>IF(N264="snížená",J264,0)</f>
        <v>0</v>
      </c>
      <c r="BG264" s="128">
        <f>IF(N264="zákl. přenesená",J264,0)</f>
        <v>0</v>
      </c>
      <c r="BH264" s="128">
        <f>IF(N264="sníž. přenesená",J264,0)</f>
        <v>0</v>
      </c>
      <c r="BI264" s="128">
        <f>IF(N264="nulová",J264,0)</f>
        <v>0</v>
      </c>
      <c r="BJ264" s="17" t="s">
        <v>78</v>
      </c>
      <c r="BK264" s="128">
        <f>ROUND(I264*H264,2)</f>
        <v>0</v>
      </c>
      <c r="BL264" s="17" t="s">
        <v>131</v>
      </c>
      <c r="BM264" s="127" t="s">
        <v>310</v>
      </c>
    </row>
    <row r="265" spans="2:65" s="1" customFormat="1" ht="24.15" customHeight="1">
      <c r="B265" s="120"/>
      <c r="C265" s="168">
        <v>35</v>
      </c>
      <c r="D265" s="168" t="s">
        <v>195</v>
      </c>
      <c r="E265" s="169" t="s">
        <v>311</v>
      </c>
      <c r="F265" s="170" t="s">
        <v>312</v>
      </c>
      <c r="G265" s="171" t="s">
        <v>216</v>
      </c>
      <c r="H265" s="172">
        <v>12.18</v>
      </c>
      <c r="I265" s="188"/>
      <c r="J265" s="181">
        <f>ROUND(I265*H265,2)</f>
        <v>0</v>
      </c>
      <c r="K265" s="141"/>
      <c r="L265" s="142"/>
      <c r="M265" s="143" t="s">
        <v>1</v>
      </c>
      <c r="N265" s="144" t="s">
        <v>38</v>
      </c>
      <c r="O265" s="125">
        <v>0</v>
      </c>
      <c r="P265" s="125">
        <f>O265*H265</f>
        <v>0</v>
      </c>
      <c r="Q265" s="125">
        <v>4.2999999999999999E-4</v>
      </c>
      <c r="R265" s="125">
        <f>Q265*H265</f>
        <v>5.2373999999999997E-3</v>
      </c>
      <c r="S265" s="125">
        <v>0</v>
      </c>
      <c r="T265" s="126">
        <f>S265*H265</f>
        <v>0</v>
      </c>
      <c r="AR265" s="127" t="s">
        <v>172</v>
      </c>
      <c r="AT265" s="127" t="s">
        <v>195</v>
      </c>
      <c r="AU265" s="127" t="s">
        <v>84</v>
      </c>
      <c r="AY265" s="17" t="s">
        <v>125</v>
      </c>
      <c r="BE265" s="128">
        <f>IF(N265="základní",J265,0)</f>
        <v>0</v>
      </c>
      <c r="BF265" s="128">
        <f>IF(N265="snížená",J265,0)</f>
        <v>0</v>
      </c>
      <c r="BG265" s="128">
        <f>IF(N265="zákl. přenesená",J265,0)</f>
        <v>0</v>
      </c>
      <c r="BH265" s="128">
        <f>IF(N265="sníž. přenesená",J265,0)</f>
        <v>0</v>
      </c>
      <c r="BI265" s="128">
        <f>IF(N265="nulová",J265,0)</f>
        <v>0</v>
      </c>
      <c r="BJ265" s="17" t="s">
        <v>78</v>
      </c>
      <c r="BK265" s="128">
        <f>ROUND(I265*H265,2)</f>
        <v>0</v>
      </c>
      <c r="BL265" s="17" t="s">
        <v>131</v>
      </c>
      <c r="BM265" s="127" t="s">
        <v>313</v>
      </c>
    </row>
    <row r="266" spans="2:65" s="13" customFormat="1">
      <c r="B266" s="133"/>
      <c r="D266" s="162" t="s">
        <v>133</v>
      </c>
      <c r="F266" s="164" t="s">
        <v>314</v>
      </c>
      <c r="H266" s="165">
        <v>12.18</v>
      </c>
      <c r="I266" s="183"/>
      <c r="L266" s="133"/>
      <c r="M266" s="135"/>
      <c r="T266" s="136"/>
      <c r="AT266" s="134" t="s">
        <v>133</v>
      </c>
      <c r="AU266" s="134" t="s">
        <v>84</v>
      </c>
      <c r="AV266" s="13" t="s">
        <v>84</v>
      </c>
      <c r="AW266" s="13" t="s">
        <v>3</v>
      </c>
      <c r="AX266" s="13" t="s">
        <v>78</v>
      </c>
      <c r="AY266" s="134" t="s">
        <v>125</v>
      </c>
    </row>
    <row r="267" spans="2:65" s="1" customFormat="1" ht="24.15" customHeight="1">
      <c r="B267" s="120"/>
      <c r="C267" s="157">
        <v>36</v>
      </c>
      <c r="D267" s="157" t="s">
        <v>127</v>
      </c>
      <c r="E267" s="158" t="s">
        <v>315</v>
      </c>
      <c r="F267" s="159" t="s">
        <v>316</v>
      </c>
      <c r="G267" s="160" t="s">
        <v>216</v>
      </c>
      <c r="H267" s="161">
        <v>31</v>
      </c>
      <c r="I267" s="188"/>
      <c r="J267" s="180">
        <f>ROUND(I267*H267,2)</f>
        <v>0</v>
      </c>
      <c r="K267" s="122"/>
      <c r="L267" s="30"/>
      <c r="M267" s="123" t="s">
        <v>1</v>
      </c>
      <c r="N267" s="124" t="s">
        <v>38</v>
      </c>
      <c r="O267" s="125">
        <v>0.19400000000000001</v>
      </c>
      <c r="P267" s="125">
        <f>O267*H267</f>
        <v>6.0140000000000002</v>
      </c>
      <c r="Q267" s="125">
        <v>0</v>
      </c>
      <c r="R267" s="125">
        <f>Q267*H267</f>
        <v>0</v>
      </c>
      <c r="S267" s="125">
        <v>0</v>
      </c>
      <c r="T267" s="126">
        <f>S267*H267</f>
        <v>0</v>
      </c>
      <c r="AR267" s="127" t="s">
        <v>131</v>
      </c>
      <c r="AT267" s="127" t="s">
        <v>127</v>
      </c>
      <c r="AU267" s="127" t="s">
        <v>84</v>
      </c>
      <c r="AY267" s="17" t="s">
        <v>125</v>
      </c>
      <c r="BE267" s="128">
        <f>IF(N267="základní",J267,0)</f>
        <v>0</v>
      </c>
      <c r="BF267" s="128">
        <f>IF(N267="snížená",J267,0)</f>
        <v>0</v>
      </c>
      <c r="BG267" s="128">
        <f>IF(N267="zákl. přenesená",J267,0)</f>
        <v>0</v>
      </c>
      <c r="BH267" s="128">
        <f>IF(N267="sníž. přenesená",J267,0)</f>
        <v>0</v>
      </c>
      <c r="BI267" s="128">
        <f>IF(N267="nulová",J267,0)</f>
        <v>0</v>
      </c>
      <c r="BJ267" s="17" t="s">
        <v>78</v>
      </c>
      <c r="BK267" s="128">
        <f>ROUND(I267*H267,2)</f>
        <v>0</v>
      </c>
      <c r="BL267" s="17" t="s">
        <v>131</v>
      </c>
      <c r="BM267" s="127" t="s">
        <v>317</v>
      </c>
    </row>
    <row r="268" spans="2:65" s="1" customFormat="1" ht="24.15" customHeight="1">
      <c r="B268" s="120"/>
      <c r="C268" s="168">
        <v>37</v>
      </c>
      <c r="D268" s="168" t="s">
        <v>195</v>
      </c>
      <c r="E268" s="169" t="s">
        <v>318</v>
      </c>
      <c r="F268" s="170" t="s">
        <v>319</v>
      </c>
      <c r="G268" s="171" t="s">
        <v>216</v>
      </c>
      <c r="H268" s="172">
        <v>31.465</v>
      </c>
      <c r="I268" s="188"/>
      <c r="J268" s="181">
        <f>ROUND(I268*H268,2)</f>
        <v>0</v>
      </c>
      <c r="K268" s="141"/>
      <c r="L268" s="142"/>
      <c r="M268" s="143" t="s">
        <v>1</v>
      </c>
      <c r="N268" s="144" t="s">
        <v>38</v>
      </c>
      <c r="O268" s="125">
        <v>0</v>
      </c>
      <c r="P268" s="125">
        <f>O268*H268</f>
        <v>0</v>
      </c>
      <c r="Q268" s="125">
        <v>6.7000000000000002E-4</v>
      </c>
      <c r="R268" s="125">
        <f>Q268*H268</f>
        <v>2.1081550000000001E-2</v>
      </c>
      <c r="S268" s="125">
        <v>0</v>
      </c>
      <c r="T268" s="126">
        <f>S268*H268</f>
        <v>0</v>
      </c>
      <c r="AR268" s="127" t="s">
        <v>172</v>
      </c>
      <c r="AT268" s="127" t="s">
        <v>195</v>
      </c>
      <c r="AU268" s="127" t="s">
        <v>84</v>
      </c>
      <c r="AY268" s="17" t="s">
        <v>125</v>
      </c>
      <c r="BE268" s="128">
        <f>IF(N268="základní",J268,0)</f>
        <v>0</v>
      </c>
      <c r="BF268" s="128">
        <f>IF(N268="snížená",J268,0)</f>
        <v>0</v>
      </c>
      <c r="BG268" s="128">
        <f>IF(N268="zákl. přenesená",J268,0)</f>
        <v>0</v>
      </c>
      <c r="BH268" s="128">
        <f>IF(N268="sníž. přenesená",J268,0)</f>
        <v>0</v>
      </c>
      <c r="BI268" s="128">
        <f>IF(N268="nulová",J268,0)</f>
        <v>0</v>
      </c>
      <c r="BJ268" s="17" t="s">
        <v>78</v>
      </c>
      <c r="BK268" s="128">
        <f>ROUND(I268*H268,2)</f>
        <v>0</v>
      </c>
      <c r="BL268" s="17" t="s">
        <v>131</v>
      </c>
      <c r="BM268" s="127" t="s">
        <v>320</v>
      </c>
    </row>
    <row r="269" spans="2:65" s="13" customFormat="1">
      <c r="B269" s="133"/>
      <c r="D269" s="162" t="s">
        <v>133</v>
      </c>
      <c r="F269" s="164" t="s">
        <v>321</v>
      </c>
      <c r="H269" s="165">
        <v>31.465</v>
      </c>
      <c r="I269" s="183"/>
      <c r="L269" s="133"/>
      <c r="M269" s="135"/>
      <c r="T269" s="136"/>
      <c r="AT269" s="134" t="s">
        <v>133</v>
      </c>
      <c r="AU269" s="134" t="s">
        <v>84</v>
      </c>
      <c r="AV269" s="13" t="s">
        <v>84</v>
      </c>
      <c r="AW269" s="13" t="s">
        <v>3</v>
      </c>
      <c r="AX269" s="13" t="s">
        <v>78</v>
      </c>
      <c r="AY269" s="134" t="s">
        <v>125</v>
      </c>
    </row>
    <row r="270" spans="2:65" s="1" customFormat="1" ht="24.15" customHeight="1">
      <c r="B270" s="120"/>
      <c r="C270" s="157">
        <v>38</v>
      </c>
      <c r="D270" s="157" t="s">
        <v>127</v>
      </c>
      <c r="E270" s="158" t="s">
        <v>322</v>
      </c>
      <c r="F270" s="159" t="s">
        <v>323</v>
      </c>
      <c r="G270" s="160" t="s">
        <v>216</v>
      </c>
      <c r="H270" s="161">
        <v>19</v>
      </c>
      <c r="I270" s="188"/>
      <c r="J270" s="180">
        <f>ROUND(I270*H270,2)</f>
        <v>0</v>
      </c>
      <c r="K270" s="122"/>
      <c r="L270" s="30"/>
      <c r="M270" s="123" t="s">
        <v>1</v>
      </c>
      <c r="N270" s="124" t="s">
        <v>38</v>
      </c>
      <c r="O270" s="125">
        <v>0.23300000000000001</v>
      </c>
      <c r="P270" s="125">
        <f>O270*H270</f>
        <v>4.4270000000000005</v>
      </c>
      <c r="Q270" s="125">
        <v>0</v>
      </c>
      <c r="R270" s="125">
        <f>Q270*H270</f>
        <v>0</v>
      </c>
      <c r="S270" s="125">
        <v>0</v>
      </c>
      <c r="T270" s="126">
        <f>S270*H270</f>
        <v>0</v>
      </c>
      <c r="AR270" s="127" t="s">
        <v>131</v>
      </c>
      <c r="AT270" s="127" t="s">
        <v>127</v>
      </c>
      <c r="AU270" s="127" t="s">
        <v>84</v>
      </c>
      <c r="AY270" s="17" t="s">
        <v>125</v>
      </c>
      <c r="BE270" s="128">
        <f>IF(N270="základní",J270,0)</f>
        <v>0</v>
      </c>
      <c r="BF270" s="128">
        <f>IF(N270="snížená",J270,0)</f>
        <v>0</v>
      </c>
      <c r="BG270" s="128">
        <f>IF(N270="zákl. přenesená",J270,0)</f>
        <v>0</v>
      </c>
      <c r="BH270" s="128">
        <f>IF(N270="sníž. přenesená",J270,0)</f>
        <v>0</v>
      </c>
      <c r="BI270" s="128">
        <f>IF(N270="nulová",J270,0)</f>
        <v>0</v>
      </c>
      <c r="BJ270" s="17" t="s">
        <v>78</v>
      </c>
      <c r="BK270" s="128">
        <f>ROUND(I270*H270,2)</f>
        <v>0</v>
      </c>
      <c r="BL270" s="17" t="s">
        <v>131</v>
      </c>
      <c r="BM270" s="127" t="s">
        <v>324</v>
      </c>
    </row>
    <row r="271" spans="2:65" s="1" customFormat="1" ht="24.15" customHeight="1">
      <c r="B271" s="120"/>
      <c r="C271" s="168">
        <v>39</v>
      </c>
      <c r="D271" s="168" t="s">
        <v>195</v>
      </c>
      <c r="E271" s="169" t="s">
        <v>325</v>
      </c>
      <c r="F271" s="170" t="s">
        <v>326</v>
      </c>
      <c r="G271" s="171" t="s">
        <v>216</v>
      </c>
      <c r="H271" s="172">
        <v>19.285</v>
      </c>
      <c r="I271" s="188"/>
      <c r="J271" s="181">
        <f>ROUND(I271*H271,2)</f>
        <v>0</v>
      </c>
      <c r="K271" s="141"/>
      <c r="L271" s="142"/>
      <c r="M271" s="143" t="s">
        <v>1</v>
      </c>
      <c r="N271" s="144" t="s">
        <v>38</v>
      </c>
      <c r="O271" s="125">
        <v>0</v>
      </c>
      <c r="P271" s="125">
        <f>O271*H271</f>
        <v>0</v>
      </c>
      <c r="Q271" s="125">
        <v>1.0499999999999999E-3</v>
      </c>
      <c r="R271" s="125">
        <f>Q271*H271</f>
        <v>2.024925E-2</v>
      </c>
      <c r="S271" s="125">
        <v>0</v>
      </c>
      <c r="T271" s="126">
        <f>S271*H271</f>
        <v>0</v>
      </c>
      <c r="AR271" s="127" t="s">
        <v>172</v>
      </c>
      <c r="AT271" s="127" t="s">
        <v>195</v>
      </c>
      <c r="AU271" s="127" t="s">
        <v>84</v>
      </c>
      <c r="AY271" s="17" t="s">
        <v>125</v>
      </c>
      <c r="BE271" s="128">
        <f>IF(N271="základní",J271,0)</f>
        <v>0</v>
      </c>
      <c r="BF271" s="128">
        <f>IF(N271="snížená",J271,0)</f>
        <v>0</v>
      </c>
      <c r="BG271" s="128">
        <f>IF(N271="zákl. přenesená",J271,0)</f>
        <v>0</v>
      </c>
      <c r="BH271" s="128">
        <f>IF(N271="sníž. přenesená",J271,0)</f>
        <v>0</v>
      </c>
      <c r="BI271" s="128">
        <f>IF(N271="nulová",J271,0)</f>
        <v>0</v>
      </c>
      <c r="BJ271" s="17" t="s">
        <v>78</v>
      </c>
      <c r="BK271" s="128">
        <f>ROUND(I271*H271,2)</f>
        <v>0</v>
      </c>
      <c r="BL271" s="17" t="s">
        <v>131</v>
      </c>
      <c r="BM271" s="127" t="s">
        <v>327</v>
      </c>
    </row>
    <row r="272" spans="2:65" s="13" customFormat="1">
      <c r="B272" s="133"/>
      <c r="D272" s="162" t="s">
        <v>133</v>
      </c>
      <c r="F272" s="164" t="s">
        <v>328</v>
      </c>
      <c r="H272" s="165">
        <v>19.285</v>
      </c>
      <c r="I272" s="183"/>
      <c r="L272" s="133"/>
      <c r="M272" s="135"/>
      <c r="T272" s="136"/>
      <c r="AT272" s="134" t="s">
        <v>133</v>
      </c>
      <c r="AU272" s="134" t="s">
        <v>84</v>
      </c>
      <c r="AV272" s="13" t="s">
        <v>84</v>
      </c>
      <c r="AW272" s="13" t="s">
        <v>3</v>
      </c>
      <c r="AX272" s="13" t="s">
        <v>78</v>
      </c>
      <c r="AY272" s="134" t="s">
        <v>125</v>
      </c>
    </row>
    <row r="273" spans="2:65" s="1" customFormat="1" ht="24.15" customHeight="1">
      <c r="B273" s="120"/>
      <c r="C273" s="157">
        <v>40</v>
      </c>
      <c r="D273" s="157" t="s">
        <v>127</v>
      </c>
      <c r="E273" s="158" t="s">
        <v>329</v>
      </c>
      <c r="F273" s="159" t="s">
        <v>330</v>
      </c>
      <c r="G273" s="160" t="s">
        <v>216</v>
      </c>
      <c r="H273" s="161">
        <v>39</v>
      </c>
      <c r="I273" s="188"/>
      <c r="J273" s="180">
        <f>ROUND(I273*H273,2)</f>
        <v>0</v>
      </c>
      <c r="K273" s="122"/>
      <c r="L273" s="30"/>
      <c r="M273" s="123" t="s">
        <v>1</v>
      </c>
      <c r="N273" s="124" t="s">
        <v>38</v>
      </c>
      <c r="O273" s="125">
        <v>0.312</v>
      </c>
      <c r="P273" s="125">
        <f>O273*H273</f>
        <v>12.167999999999999</v>
      </c>
      <c r="Q273" s="125">
        <v>1.0000000000000001E-5</v>
      </c>
      <c r="R273" s="125">
        <f>Q273*H273</f>
        <v>3.9000000000000005E-4</v>
      </c>
      <c r="S273" s="125">
        <v>0</v>
      </c>
      <c r="T273" s="126">
        <f>S273*H273</f>
        <v>0</v>
      </c>
      <c r="AR273" s="127" t="s">
        <v>131</v>
      </c>
      <c r="AT273" s="127" t="s">
        <v>127</v>
      </c>
      <c r="AU273" s="127" t="s">
        <v>84</v>
      </c>
      <c r="AY273" s="17" t="s">
        <v>125</v>
      </c>
      <c r="BE273" s="128">
        <f>IF(N273="základní",J273,0)</f>
        <v>0</v>
      </c>
      <c r="BF273" s="128">
        <f>IF(N273="snížená",J273,0)</f>
        <v>0</v>
      </c>
      <c r="BG273" s="128">
        <f>IF(N273="zákl. přenesená",J273,0)</f>
        <v>0</v>
      </c>
      <c r="BH273" s="128">
        <f>IF(N273="sníž. přenesená",J273,0)</f>
        <v>0</v>
      </c>
      <c r="BI273" s="128">
        <f>IF(N273="nulová",J273,0)</f>
        <v>0</v>
      </c>
      <c r="BJ273" s="17" t="s">
        <v>78</v>
      </c>
      <c r="BK273" s="128">
        <f>ROUND(I273*H273,2)</f>
        <v>0</v>
      </c>
      <c r="BL273" s="17" t="s">
        <v>131</v>
      </c>
      <c r="BM273" s="127" t="s">
        <v>331</v>
      </c>
    </row>
    <row r="274" spans="2:65" s="1" customFormat="1" ht="24.15" customHeight="1">
      <c r="B274" s="120"/>
      <c r="C274" s="168">
        <v>41</v>
      </c>
      <c r="D274" s="168" t="s">
        <v>195</v>
      </c>
      <c r="E274" s="169" t="s">
        <v>332</v>
      </c>
      <c r="F274" s="170" t="s">
        <v>333</v>
      </c>
      <c r="G274" s="171" t="s">
        <v>216</v>
      </c>
      <c r="H274" s="172">
        <v>7</v>
      </c>
      <c r="I274" s="188"/>
      <c r="J274" s="181">
        <f>ROUND(I274*H274,2)</f>
        <v>0</v>
      </c>
      <c r="K274" s="141"/>
      <c r="L274" s="142"/>
      <c r="M274" s="143" t="s">
        <v>1</v>
      </c>
      <c r="N274" s="144" t="s">
        <v>38</v>
      </c>
      <c r="O274" s="125">
        <v>0</v>
      </c>
      <c r="P274" s="125">
        <f>O274*H274</f>
        <v>0</v>
      </c>
      <c r="Q274" s="125">
        <v>4.2599999999999999E-3</v>
      </c>
      <c r="R274" s="125">
        <f>Q274*H274</f>
        <v>2.9819999999999999E-2</v>
      </c>
      <c r="S274" s="125">
        <v>0</v>
      </c>
      <c r="T274" s="126">
        <f>S274*H274</f>
        <v>0</v>
      </c>
      <c r="AR274" s="127" t="s">
        <v>172</v>
      </c>
      <c r="AT274" s="127" t="s">
        <v>195</v>
      </c>
      <c r="AU274" s="127" t="s">
        <v>84</v>
      </c>
      <c r="AY274" s="17" t="s">
        <v>125</v>
      </c>
      <c r="BE274" s="128">
        <f>IF(N274="základní",J274,0)</f>
        <v>0</v>
      </c>
      <c r="BF274" s="128">
        <f>IF(N274="snížená",J274,0)</f>
        <v>0</v>
      </c>
      <c r="BG274" s="128">
        <f>IF(N274="zákl. přenesená",J274,0)</f>
        <v>0</v>
      </c>
      <c r="BH274" s="128">
        <f>IF(N274="sníž. přenesená",J274,0)</f>
        <v>0</v>
      </c>
      <c r="BI274" s="128">
        <f>IF(N274="nulová",J274,0)</f>
        <v>0</v>
      </c>
      <c r="BJ274" s="17" t="s">
        <v>78</v>
      </c>
      <c r="BK274" s="128">
        <f>ROUND(I274*H274,2)</f>
        <v>0</v>
      </c>
      <c r="BL274" s="17" t="s">
        <v>131</v>
      </c>
      <c r="BM274" s="127" t="s">
        <v>334</v>
      </c>
    </row>
    <row r="275" spans="2:65" s="13" customFormat="1" ht="20.399999999999999">
      <c r="B275" s="133"/>
      <c r="D275" s="162" t="s">
        <v>133</v>
      </c>
      <c r="F275" s="164" t="s">
        <v>335</v>
      </c>
      <c r="H275" s="165">
        <v>7</v>
      </c>
      <c r="I275" s="183"/>
      <c r="L275" s="133"/>
      <c r="M275" s="135"/>
      <c r="T275" s="136"/>
      <c r="AT275" s="134" t="s">
        <v>133</v>
      </c>
      <c r="AU275" s="134" t="s">
        <v>84</v>
      </c>
      <c r="AV275" s="13" t="s">
        <v>84</v>
      </c>
      <c r="AW275" s="13" t="s">
        <v>3</v>
      </c>
      <c r="AX275" s="13" t="s">
        <v>78</v>
      </c>
      <c r="AY275" s="134" t="s">
        <v>125</v>
      </c>
    </row>
    <row r="276" spans="2:65" s="1" customFormat="1" ht="24.15" customHeight="1">
      <c r="B276" s="120"/>
      <c r="C276" s="168">
        <v>42</v>
      </c>
      <c r="D276" s="168" t="s">
        <v>195</v>
      </c>
      <c r="E276" s="169" t="s">
        <v>336</v>
      </c>
      <c r="F276" s="170" t="s">
        <v>337</v>
      </c>
      <c r="G276" s="171" t="s">
        <v>216</v>
      </c>
      <c r="H276" s="172">
        <v>36</v>
      </c>
      <c r="I276" s="188"/>
      <c r="J276" s="181">
        <f>ROUND(I276*H276,2)</f>
        <v>0</v>
      </c>
      <c r="K276" s="141"/>
      <c r="L276" s="142"/>
      <c r="M276" s="143" t="s">
        <v>1</v>
      </c>
      <c r="N276" s="144" t="s">
        <v>38</v>
      </c>
      <c r="O276" s="125">
        <v>0</v>
      </c>
      <c r="P276" s="125">
        <f>O276*H276</f>
        <v>0</v>
      </c>
      <c r="Q276" s="125">
        <v>4.45E-3</v>
      </c>
      <c r="R276" s="125">
        <f>Q276*H276</f>
        <v>0.16020000000000001</v>
      </c>
      <c r="S276" s="125">
        <v>0</v>
      </c>
      <c r="T276" s="126">
        <f>S276*H276</f>
        <v>0</v>
      </c>
      <c r="AR276" s="127" t="s">
        <v>172</v>
      </c>
      <c r="AT276" s="127" t="s">
        <v>195</v>
      </c>
      <c r="AU276" s="127" t="s">
        <v>84</v>
      </c>
      <c r="AY276" s="17" t="s">
        <v>125</v>
      </c>
      <c r="BE276" s="128">
        <f>IF(N276="základní",J276,0)</f>
        <v>0</v>
      </c>
      <c r="BF276" s="128">
        <f>IF(N276="snížená",J276,0)</f>
        <v>0</v>
      </c>
      <c r="BG276" s="128">
        <f>IF(N276="zákl. přenesená",J276,0)</f>
        <v>0</v>
      </c>
      <c r="BH276" s="128">
        <f>IF(N276="sníž. přenesená",J276,0)</f>
        <v>0</v>
      </c>
      <c r="BI276" s="128">
        <f>IF(N276="nulová",J276,0)</f>
        <v>0</v>
      </c>
      <c r="BJ276" s="17" t="s">
        <v>78</v>
      </c>
      <c r="BK276" s="128">
        <f>ROUND(I276*H276,2)</f>
        <v>0</v>
      </c>
      <c r="BL276" s="17" t="s">
        <v>131</v>
      </c>
      <c r="BM276" s="127" t="s">
        <v>338</v>
      </c>
    </row>
    <row r="277" spans="2:65" s="13" customFormat="1" ht="20.399999999999999">
      <c r="B277" s="133"/>
      <c r="D277" s="162" t="s">
        <v>133</v>
      </c>
      <c r="F277" s="164" t="s">
        <v>339</v>
      </c>
      <c r="H277" s="165">
        <v>36</v>
      </c>
      <c r="I277" s="183"/>
      <c r="L277" s="133"/>
      <c r="M277" s="135"/>
      <c r="T277" s="136"/>
      <c r="AT277" s="134" t="s">
        <v>133</v>
      </c>
      <c r="AU277" s="134" t="s">
        <v>84</v>
      </c>
      <c r="AV277" s="13" t="s">
        <v>84</v>
      </c>
      <c r="AW277" s="13" t="s">
        <v>3</v>
      </c>
      <c r="AX277" s="13" t="s">
        <v>78</v>
      </c>
      <c r="AY277" s="134" t="s">
        <v>125</v>
      </c>
    </row>
    <row r="278" spans="2:65" s="1" customFormat="1" ht="24.15" customHeight="1">
      <c r="B278" s="120"/>
      <c r="C278" s="157">
        <v>43</v>
      </c>
      <c r="D278" s="157" t="s">
        <v>127</v>
      </c>
      <c r="E278" s="158" t="s">
        <v>340</v>
      </c>
      <c r="F278" s="159" t="s">
        <v>341</v>
      </c>
      <c r="G278" s="160" t="s">
        <v>208</v>
      </c>
      <c r="H278" s="161">
        <v>3</v>
      </c>
      <c r="I278" s="188"/>
      <c r="J278" s="180">
        <f t="shared" ref="J278:J310" si="0">ROUND(I278*H278,2)</f>
        <v>0</v>
      </c>
      <c r="K278" s="122"/>
      <c r="L278" s="30"/>
      <c r="M278" s="123" t="s">
        <v>1</v>
      </c>
      <c r="N278" s="124" t="s">
        <v>38</v>
      </c>
      <c r="O278" s="125">
        <v>0.47299999999999998</v>
      </c>
      <c r="P278" s="125">
        <f t="shared" ref="P278:P310" si="1">O278*H278</f>
        <v>1.419</v>
      </c>
      <c r="Q278" s="125">
        <v>0</v>
      </c>
      <c r="R278" s="125">
        <f t="shared" ref="R278:R310" si="2">Q278*H278</f>
        <v>0</v>
      </c>
      <c r="S278" s="125">
        <v>0</v>
      </c>
      <c r="T278" s="126">
        <f t="shared" ref="T278:T310" si="3">S278*H278</f>
        <v>0</v>
      </c>
      <c r="AR278" s="127" t="s">
        <v>131</v>
      </c>
      <c r="AT278" s="127" t="s">
        <v>127</v>
      </c>
      <c r="AU278" s="127" t="s">
        <v>84</v>
      </c>
      <c r="AY278" s="17" t="s">
        <v>125</v>
      </c>
      <c r="BE278" s="128">
        <f t="shared" ref="BE278:BE310" si="4">IF(N278="základní",J278,0)</f>
        <v>0</v>
      </c>
      <c r="BF278" s="128">
        <f t="shared" ref="BF278:BF310" si="5">IF(N278="snížená",J278,0)</f>
        <v>0</v>
      </c>
      <c r="BG278" s="128">
        <f t="shared" ref="BG278:BG310" si="6">IF(N278="zákl. přenesená",J278,0)</f>
        <v>0</v>
      </c>
      <c r="BH278" s="128">
        <f t="shared" ref="BH278:BH310" si="7">IF(N278="sníž. přenesená",J278,0)</f>
        <v>0</v>
      </c>
      <c r="BI278" s="128">
        <f t="shared" ref="BI278:BI310" si="8">IF(N278="nulová",J278,0)</f>
        <v>0</v>
      </c>
      <c r="BJ278" s="17" t="s">
        <v>78</v>
      </c>
      <c r="BK278" s="128">
        <f t="shared" ref="BK278:BK310" si="9">ROUND(I278*H278,2)</f>
        <v>0</v>
      </c>
      <c r="BL278" s="17" t="s">
        <v>131</v>
      </c>
      <c r="BM278" s="127" t="s">
        <v>342</v>
      </c>
    </row>
    <row r="279" spans="2:65" s="1" customFormat="1" ht="16.5" customHeight="1">
      <c r="B279" s="120"/>
      <c r="C279" s="168">
        <v>44</v>
      </c>
      <c r="D279" s="168" t="s">
        <v>195</v>
      </c>
      <c r="E279" s="169" t="s">
        <v>343</v>
      </c>
      <c r="F279" s="170" t="s">
        <v>344</v>
      </c>
      <c r="G279" s="171" t="s">
        <v>208</v>
      </c>
      <c r="H279" s="172">
        <v>3</v>
      </c>
      <c r="I279" s="188"/>
      <c r="J279" s="181">
        <f t="shared" si="0"/>
        <v>0</v>
      </c>
      <c r="K279" s="141"/>
      <c r="L279" s="142"/>
      <c r="M279" s="143" t="s">
        <v>1</v>
      </c>
      <c r="N279" s="144" t="s">
        <v>38</v>
      </c>
      <c r="O279" s="125">
        <v>0</v>
      </c>
      <c r="P279" s="125">
        <f t="shared" si="1"/>
        <v>0</v>
      </c>
      <c r="Q279" s="125">
        <v>5.0000000000000002E-5</v>
      </c>
      <c r="R279" s="125">
        <f t="shared" si="2"/>
        <v>1.5000000000000001E-4</v>
      </c>
      <c r="S279" s="125">
        <v>0</v>
      </c>
      <c r="T279" s="126">
        <f t="shared" si="3"/>
        <v>0</v>
      </c>
      <c r="AR279" s="127" t="s">
        <v>172</v>
      </c>
      <c r="AT279" s="127" t="s">
        <v>195</v>
      </c>
      <c r="AU279" s="127" t="s">
        <v>84</v>
      </c>
      <c r="AY279" s="17" t="s">
        <v>125</v>
      </c>
      <c r="BE279" s="128">
        <f t="shared" si="4"/>
        <v>0</v>
      </c>
      <c r="BF279" s="128">
        <f t="shared" si="5"/>
        <v>0</v>
      </c>
      <c r="BG279" s="128">
        <f t="shared" si="6"/>
        <v>0</v>
      </c>
      <c r="BH279" s="128">
        <f t="shared" si="7"/>
        <v>0</v>
      </c>
      <c r="BI279" s="128">
        <f t="shared" si="8"/>
        <v>0</v>
      </c>
      <c r="BJ279" s="17" t="s">
        <v>78</v>
      </c>
      <c r="BK279" s="128">
        <f t="shared" si="9"/>
        <v>0</v>
      </c>
      <c r="BL279" s="17" t="s">
        <v>131</v>
      </c>
      <c r="BM279" s="127" t="s">
        <v>345</v>
      </c>
    </row>
    <row r="280" spans="2:65" s="1" customFormat="1" ht="24.15" customHeight="1">
      <c r="B280" s="120"/>
      <c r="C280" s="157">
        <v>45</v>
      </c>
      <c r="D280" s="157" t="s">
        <v>127</v>
      </c>
      <c r="E280" s="158" t="s">
        <v>346</v>
      </c>
      <c r="F280" s="159" t="s">
        <v>347</v>
      </c>
      <c r="G280" s="160" t="s">
        <v>208</v>
      </c>
      <c r="H280" s="161">
        <v>3</v>
      </c>
      <c r="I280" s="188"/>
      <c r="J280" s="180">
        <f t="shared" si="0"/>
        <v>0</v>
      </c>
      <c r="K280" s="122"/>
      <c r="L280" s="30"/>
      <c r="M280" s="123" t="s">
        <v>1</v>
      </c>
      <c r="N280" s="124" t="s">
        <v>38</v>
      </c>
      <c r="O280" s="125">
        <v>0.46500000000000002</v>
      </c>
      <c r="P280" s="125">
        <f t="shared" si="1"/>
        <v>1.395</v>
      </c>
      <c r="Q280" s="125">
        <v>0</v>
      </c>
      <c r="R280" s="125">
        <f t="shared" si="2"/>
        <v>0</v>
      </c>
      <c r="S280" s="125">
        <v>0</v>
      </c>
      <c r="T280" s="126">
        <f t="shared" si="3"/>
        <v>0</v>
      </c>
      <c r="AR280" s="127" t="s">
        <v>131</v>
      </c>
      <c r="AT280" s="127" t="s">
        <v>127</v>
      </c>
      <c r="AU280" s="127" t="s">
        <v>84</v>
      </c>
      <c r="AY280" s="17" t="s">
        <v>125</v>
      </c>
      <c r="BE280" s="128">
        <f t="shared" si="4"/>
        <v>0</v>
      </c>
      <c r="BF280" s="128">
        <f t="shared" si="5"/>
        <v>0</v>
      </c>
      <c r="BG280" s="128">
        <f t="shared" si="6"/>
        <v>0</v>
      </c>
      <c r="BH280" s="128">
        <f t="shared" si="7"/>
        <v>0</v>
      </c>
      <c r="BI280" s="128">
        <f t="shared" si="8"/>
        <v>0</v>
      </c>
      <c r="BJ280" s="17" t="s">
        <v>78</v>
      </c>
      <c r="BK280" s="128">
        <f t="shared" si="9"/>
        <v>0</v>
      </c>
      <c r="BL280" s="17" t="s">
        <v>131</v>
      </c>
      <c r="BM280" s="127" t="s">
        <v>348</v>
      </c>
    </row>
    <row r="281" spans="2:65" s="1" customFormat="1" ht="16.5" customHeight="1">
      <c r="B281" s="120"/>
      <c r="C281" s="168">
        <v>46</v>
      </c>
      <c r="D281" s="168" t="s">
        <v>195</v>
      </c>
      <c r="E281" s="169" t="s">
        <v>349</v>
      </c>
      <c r="F281" s="170" t="s">
        <v>350</v>
      </c>
      <c r="G281" s="171" t="s">
        <v>208</v>
      </c>
      <c r="H281" s="172">
        <v>3</v>
      </c>
      <c r="I281" s="188"/>
      <c r="J281" s="181">
        <f t="shared" si="0"/>
        <v>0</v>
      </c>
      <c r="K281" s="141"/>
      <c r="L281" s="142"/>
      <c r="M281" s="143" t="s">
        <v>1</v>
      </c>
      <c r="N281" s="144" t="s">
        <v>38</v>
      </c>
      <c r="O281" s="125">
        <v>0</v>
      </c>
      <c r="P281" s="125">
        <f t="shared" si="1"/>
        <v>0</v>
      </c>
      <c r="Q281" s="125">
        <v>8.0000000000000007E-5</v>
      </c>
      <c r="R281" s="125">
        <f t="shared" si="2"/>
        <v>2.4000000000000003E-4</v>
      </c>
      <c r="S281" s="125">
        <v>0</v>
      </c>
      <c r="T281" s="126">
        <f t="shared" si="3"/>
        <v>0</v>
      </c>
      <c r="AR281" s="127" t="s">
        <v>172</v>
      </c>
      <c r="AT281" s="127" t="s">
        <v>195</v>
      </c>
      <c r="AU281" s="127" t="s">
        <v>84</v>
      </c>
      <c r="AY281" s="17" t="s">
        <v>125</v>
      </c>
      <c r="BE281" s="128">
        <f t="shared" si="4"/>
        <v>0</v>
      </c>
      <c r="BF281" s="128">
        <f t="shared" si="5"/>
        <v>0</v>
      </c>
      <c r="BG281" s="128">
        <f t="shared" si="6"/>
        <v>0</v>
      </c>
      <c r="BH281" s="128">
        <f t="shared" si="7"/>
        <v>0</v>
      </c>
      <c r="BI281" s="128">
        <f t="shared" si="8"/>
        <v>0</v>
      </c>
      <c r="BJ281" s="17" t="s">
        <v>78</v>
      </c>
      <c r="BK281" s="128">
        <f t="shared" si="9"/>
        <v>0</v>
      </c>
      <c r="BL281" s="17" t="s">
        <v>131</v>
      </c>
      <c r="BM281" s="127" t="s">
        <v>351</v>
      </c>
    </row>
    <row r="282" spans="2:65" s="1" customFormat="1" ht="24.15" customHeight="1">
      <c r="B282" s="120"/>
      <c r="C282" s="157">
        <v>47</v>
      </c>
      <c r="D282" s="157" t="s">
        <v>127</v>
      </c>
      <c r="E282" s="158" t="s">
        <v>352</v>
      </c>
      <c r="F282" s="159" t="s">
        <v>353</v>
      </c>
      <c r="G282" s="160" t="s">
        <v>208</v>
      </c>
      <c r="H282" s="161">
        <v>1</v>
      </c>
      <c r="I282" s="188"/>
      <c r="J282" s="180">
        <f t="shared" si="0"/>
        <v>0</v>
      </c>
      <c r="K282" s="122"/>
      <c r="L282" s="30"/>
      <c r="M282" s="123" t="s">
        <v>1</v>
      </c>
      <c r="N282" s="124" t="s">
        <v>38</v>
      </c>
      <c r="O282" s="125">
        <v>0.47299999999999998</v>
      </c>
      <c r="P282" s="125">
        <f t="shared" si="1"/>
        <v>0.47299999999999998</v>
      </c>
      <c r="Q282" s="125">
        <v>0</v>
      </c>
      <c r="R282" s="125">
        <f t="shared" si="2"/>
        <v>0</v>
      </c>
      <c r="S282" s="125">
        <v>0</v>
      </c>
      <c r="T282" s="126">
        <f t="shared" si="3"/>
        <v>0</v>
      </c>
      <c r="AR282" s="127" t="s">
        <v>131</v>
      </c>
      <c r="AT282" s="127" t="s">
        <v>127</v>
      </c>
      <c r="AU282" s="127" t="s">
        <v>84</v>
      </c>
      <c r="AY282" s="17" t="s">
        <v>125</v>
      </c>
      <c r="BE282" s="128">
        <f t="shared" si="4"/>
        <v>0</v>
      </c>
      <c r="BF282" s="128">
        <f t="shared" si="5"/>
        <v>0</v>
      </c>
      <c r="BG282" s="128">
        <f t="shared" si="6"/>
        <v>0</v>
      </c>
      <c r="BH282" s="128">
        <f t="shared" si="7"/>
        <v>0</v>
      </c>
      <c r="BI282" s="128">
        <f t="shared" si="8"/>
        <v>0</v>
      </c>
      <c r="BJ282" s="17" t="s">
        <v>78</v>
      </c>
      <c r="BK282" s="128">
        <f t="shared" si="9"/>
        <v>0</v>
      </c>
      <c r="BL282" s="17" t="s">
        <v>131</v>
      </c>
      <c r="BM282" s="127" t="s">
        <v>354</v>
      </c>
    </row>
    <row r="283" spans="2:65" s="1" customFormat="1" ht="16.5" customHeight="1">
      <c r="B283" s="120"/>
      <c r="C283" s="168">
        <v>48</v>
      </c>
      <c r="D283" s="168" t="s">
        <v>195</v>
      </c>
      <c r="E283" s="169" t="s">
        <v>355</v>
      </c>
      <c r="F283" s="170" t="s">
        <v>356</v>
      </c>
      <c r="G283" s="171" t="s">
        <v>208</v>
      </c>
      <c r="H283" s="172">
        <v>1</v>
      </c>
      <c r="I283" s="188"/>
      <c r="J283" s="181">
        <f t="shared" si="0"/>
        <v>0</v>
      </c>
      <c r="K283" s="141"/>
      <c r="L283" s="142"/>
      <c r="M283" s="143" t="s">
        <v>1</v>
      </c>
      <c r="N283" s="144" t="s">
        <v>38</v>
      </c>
      <c r="O283" s="125">
        <v>0</v>
      </c>
      <c r="P283" s="125">
        <f t="shared" si="1"/>
        <v>0</v>
      </c>
      <c r="Q283" s="125">
        <v>8.0000000000000007E-5</v>
      </c>
      <c r="R283" s="125">
        <f t="shared" si="2"/>
        <v>8.0000000000000007E-5</v>
      </c>
      <c r="S283" s="125">
        <v>0</v>
      </c>
      <c r="T283" s="126">
        <f t="shared" si="3"/>
        <v>0</v>
      </c>
      <c r="AR283" s="127" t="s">
        <v>172</v>
      </c>
      <c r="AT283" s="127" t="s">
        <v>195</v>
      </c>
      <c r="AU283" s="127" t="s">
        <v>84</v>
      </c>
      <c r="AY283" s="17" t="s">
        <v>125</v>
      </c>
      <c r="BE283" s="128">
        <f t="shared" si="4"/>
        <v>0</v>
      </c>
      <c r="BF283" s="128">
        <f t="shared" si="5"/>
        <v>0</v>
      </c>
      <c r="BG283" s="128">
        <f t="shared" si="6"/>
        <v>0</v>
      </c>
      <c r="BH283" s="128">
        <f t="shared" si="7"/>
        <v>0</v>
      </c>
      <c r="BI283" s="128">
        <f t="shared" si="8"/>
        <v>0</v>
      </c>
      <c r="BJ283" s="17" t="s">
        <v>78</v>
      </c>
      <c r="BK283" s="128">
        <f t="shared" si="9"/>
        <v>0</v>
      </c>
      <c r="BL283" s="17" t="s">
        <v>131</v>
      </c>
      <c r="BM283" s="127" t="s">
        <v>357</v>
      </c>
    </row>
    <row r="284" spans="2:65" s="1" customFormat="1" ht="24.15" customHeight="1">
      <c r="B284" s="120"/>
      <c r="C284" s="157">
        <v>49</v>
      </c>
      <c r="D284" s="157" t="s">
        <v>127</v>
      </c>
      <c r="E284" s="158" t="s">
        <v>358</v>
      </c>
      <c r="F284" s="159" t="s">
        <v>359</v>
      </c>
      <c r="G284" s="160" t="s">
        <v>208</v>
      </c>
      <c r="H284" s="161">
        <v>3</v>
      </c>
      <c r="I284" s="188"/>
      <c r="J284" s="180">
        <f t="shared" si="0"/>
        <v>0</v>
      </c>
      <c r="K284" s="122"/>
      <c r="L284" s="30"/>
      <c r="M284" s="123" t="s">
        <v>1</v>
      </c>
      <c r="N284" s="124" t="s">
        <v>38</v>
      </c>
      <c r="O284" s="125">
        <v>0.497</v>
      </c>
      <c r="P284" s="125">
        <f t="shared" si="1"/>
        <v>1.4910000000000001</v>
      </c>
      <c r="Q284" s="125">
        <v>0</v>
      </c>
      <c r="R284" s="125">
        <f t="shared" si="2"/>
        <v>0</v>
      </c>
      <c r="S284" s="125">
        <v>0</v>
      </c>
      <c r="T284" s="126">
        <f t="shared" si="3"/>
        <v>0</v>
      </c>
      <c r="AR284" s="127" t="s">
        <v>131</v>
      </c>
      <c r="AT284" s="127" t="s">
        <v>127</v>
      </c>
      <c r="AU284" s="127" t="s">
        <v>84</v>
      </c>
      <c r="AY284" s="17" t="s">
        <v>125</v>
      </c>
      <c r="BE284" s="128">
        <f t="shared" si="4"/>
        <v>0</v>
      </c>
      <c r="BF284" s="128">
        <f t="shared" si="5"/>
        <v>0</v>
      </c>
      <c r="BG284" s="128">
        <f t="shared" si="6"/>
        <v>0</v>
      </c>
      <c r="BH284" s="128">
        <f t="shared" si="7"/>
        <v>0</v>
      </c>
      <c r="BI284" s="128">
        <f t="shared" si="8"/>
        <v>0</v>
      </c>
      <c r="BJ284" s="17" t="s">
        <v>78</v>
      </c>
      <c r="BK284" s="128">
        <f t="shared" si="9"/>
        <v>0</v>
      </c>
      <c r="BL284" s="17" t="s">
        <v>131</v>
      </c>
      <c r="BM284" s="127" t="s">
        <v>360</v>
      </c>
    </row>
    <row r="285" spans="2:65" s="1" customFormat="1" ht="16.5" customHeight="1">
      <c r="B285" s="120"/>
      <c r="C285" s="168">
        <v>50</v>
      </c>
      <c r="D285" s="168" t="s">
        <v>195</v>
      </c>
      <c r="E285" s="169" t="s">
        <v>361</v>
      </c>
      <c r="F285" s="170" t="s">
        <v>362</v>
      </c>
      <c r="G285" s="171" t="s">
        <v>208</v>
      </c>
      <c r="H285" s="172">
        <v>1</v>
      </c>
      <c r="I285" s="188"/>
      <c r="J285" s="181">
        <f t="shared" si="0"/>
        <v>0</v>
      </c>
      <c r="K285" s="141"/>
      <c r="L285" s="142"/>
      <c r="M285" s="143" t="s">
        <v>1</v>
      </c>
      <c r="N285" s="144" t="s">
        <v>38</v>
      </c>
      <c r="O285" s="125">
        <v>0</v>
      </c>
      <c r="P285" s="125">
        <f t="shared" si="1"/>
        <v>0</v>
      </c>
      <c r="Q285" s="125">
        <v>1E-4</v>
      </c>
      <c r="R285" s="125">
        <f t="shared" si="2"/>
        <v>1E-4</v>
      </c>
      <c r="S285" s="125">
        <v>0</v>
      </c>
      <c r="T285" s="126">
        <f t="shared" si="3"/>
        <v>0</v>
      </c>
      <c r="AR285" s="127" t="s">
        <v>172</v>
      </c>
      <c r="AT285" s="127" t="s">
        <v>195</v>
      </c>
      <c r="AU285" s="127" t="s">
        <v>84</v>
      </c>
      <c r="AY285" s="17" t="s">
        <v>125</v>
      </c>
      <c r="BE285" s="128">
        <f t="shared" si="4"/>
        <v>0</v>
      </c>
      <c r="BF285" s="128">
        <f t="shared" si="5"/>
        <v>0</v>
      </c>
      <c r="BG285" s="128">
        <f t="shared" si="6"/>
        <v>0</v>
      </c>
      <c r="BH285" s="128">
        <f t="shared" si="7"/>
        <v>0</v>
      </c>
      <c r="BI285" s="128">
        <f t="shared" si="8"/>
        <v>0</v>
      </c>
      <c r="BJ285" s="17" t="s">
        <v>78</v>
      </c>
      <c r="BK285" s="128">
        <f t="shared" si="9"/>
        <v>0</v>
      </c>
      <c r="BL285" s="17" t="s">
        <v>131</v>
      </c>
      <c r="BM285" s="127" t="s">
        <v>363</v>
      </c>
    </row>
    <row r="286" spans="2:65" s="1" customFormat="1" ht="16.5" customHeight="1">
      <c r="B286" s="120"/>
      <c r="C286" s="168">
        <v>51</v>
      </c>
      <c r="D286" s="168" t="s">
        <v>195</v>
      </c>
      <c r="E286" s="169" t="s">
        <v>364</v>
      </c>
      <c r="F286" s="170" t="s">
        <v>365</v>
      </c>
      <c r="G286" s="171" t="s">
        <v>208</v>
      </c>
      <c r="H286" s="172">
        <v>2</v>
      </c>
      <c r="I286" s="188"/>
      <c r="J286" s="181">
        <f t="shared" si="0"/>
        <v>0</v>
      </c>
      <c r="K286" s="141"/>
      <c r="L286" s="142"/>
      <c r="M286" s="143" t="s">
        <v>1</v>
      </c>
      <c r="N286" s="144" t="s">
        <v>38</v>
      </c>
      <c r="O286" s="125">
        <v>0</v>
      </c>
      <c r="P286" s="125">
        <f t="shared" si="1"/>
        <v>0</v>
      </c>
      <c r="Q286" s="125">
        <v>9.0000000000000006E-5</v>
      </c>
      <c r="R286" s="125">
        <f t="shared" si="2"/>
        <v>1.8000000000000001E-4</v>
      </c>
      <c r="S286" s="125">
        <v>0</v>
      </c>
      <c r="T286" s="126">
        <f t="shared" si="3"/>
        <v>0</v>
      </c>
      <c r="AR286" s="127" t="s">
        <v>172</v>
      </c>
      <c r="AT286" s="127" t="s">
        <v>195</v>
      </c>
      <c r="AU286" s="127" t="s">
        <v>84</v>
      </c>
      <c r="AY286" s="17" t="s">
        <v>125</v>
      </c>
      <c r="BE286" s="128">
        <f t="shared" si="4"/>
        <v>0</v>
      </c>
      <c r="BF286" s="128">
        <f t="shared" si="5"/>
        <v>0</v>
      </c>
      <c r="BG286" s="128">
        <f t="shared" si="6"/>
        <v>0</v>
      </c>
      <c r="BH286" s="128">
        <f t="shared" si="7"/>
        <v>0</v>
      </c>
      <c r="BI286" s="128">
        <f t="shared" si="8"/>
        <v>0</v>
      </c>
      <c r="BJ286" s="17" t="s">
        <v>78</v>
      </c>
      <c r="BK286" s="128">
        <f t="shared" si="9"/>
        <v>0</v>
      </c>
      <c r="BL286" s="17" t="s">
        <v>131</v>
      </c>
      <c r="BM286" s="127" t="s">
        <v>366</v>
      </c>
    </row>
    <row r="287" spans="2:65" s="1" customFormat="1" ht="24.15" customHeight="1">
      <c r="B287" s="120"/>
      <c r="C287" s="157">
        <v>52</v>
      </c>
      <c r="D287" s="157" t="s">
        <v>127</v>
      </c>
      <c r="E287" s="158" t="s">
        <v>367</v>
      </c>
      <c r="F287" s="159" t="s">
        <v>368</v>
      </c>
      <c r="G287" s="160" t="s">
        <v>208</v>
      </c>
      <c r="H287" s="161">
        <v>1</v>
      </c>
      <c r="I287" s="188"/>
      <c r="J287" s="180">
        <f t="shared" si="0"/>
        <v>0</v>
      </c>
      <c r="K287" s="122"/>
      <c r="L287" s="30"/>
      <c r="M287" s="123" t="s">
        <v>1</v>
      </c>
      <c r="N287" s="124" t="s">
        <v>38</v>
      </c>
      <c r="O287" s="125">
        <v>0.55000000000000004</v>
      </c>
      <c r="P287" s="125">
        <f t="shared" si="1"/>
        <v>0.55000000000000004</v>
      </c>
      <c r="Q287" s="125">
        <v>0</v>
      </c>
      <c r="R287" s="125">
        <f t="shared" si="2"/>
        <v>0</v>
      </c>
      <c r="S287" s="125">
        <v>0</v>
      </c>
      <c r="T287" s="126">
        <f t="shared" si="3"/>
        <v>0</v>
      </c>
      <c r="AR287" s="127" t="s">
        <v>131</v>
      </c>
      <c r="AT287" s="127" t="s">
        <v>127</v>
      </c>
      <c r="AU287" s="127" t="s">
        <v>84</v>
      </c>
      <c r="AY287" s="17" t="s">
        <v>125</v>
      </c>
      <c r="BE287" s="128">
        <f t="shared" si="4"/>
        <v>0</v>
      </c>
      <c r="BF287" s="128">
        <f t="shared" si="5"/>
        <v>0</v>
      </c>
      <c r="BG287" s="128">
        <f t="shared" si="6"/>
        <v>0</v>
      </c>
      <c r="BH287" s="128">
        <f t="shared" si="7"/>
        <v>0</v>
      </c>
      <c r="BI287" s="128">
        <f t="shared" si="8"/>
        <v>0</v>
      </c>
      <c r="BJ287" s="17" t="s">
        <v>78</v>
      </c>
      <c r="BK287" s="128">
        <f t="shared" si="9"/>
        <v>0</v>
      </c>
      <c r="BL287" s="17" t="s">
        <v>131</v>
      </c>
      <c r="BM287" s="127" t="s">
        <v>369</v>
      </c>
    </row>
    <row r="288" spans="2:65" s="1" customFormat="1" ht="24.15" customHeight="1">
      <c r="B288" s="120"/>
      <c r="C288" s="168">
        <v>53</v>
      </c>
      <c r="D288" s="168" t="s">
        <v>195</v>
      </c>
      <c r="E288" s="169" t="s">
        <v>370</v>
      </c>
      <c r="F288" s="170" t="s">
        <v>371</v>
      </c>
      <c r="G288" s="171" t="s">
        <v>208</v>
      </c>
      <c r="H288" s="172">
        <v>1</v>
      </c>
      <c r="I288" s="188"/>
      <c r="J288" s="181">
        <f t="shared" si="0"/>
        <v>0</v>
      </c>
      <c r="K288" s="141"/>
      <c r="L288" s="142"/>
      <c r="M288" s="143" t="s">
        <v>1</v>
      </c>
      <c r="N288" s="144" t="s">
        <v>38</v>
      </c>
      <c r="O288" s="125">
        <v>0</v>
      </c>
      <c r="P288" s="125">
        <f t="shared" si="1"/>
        <v>0</v>
      </c>
      <c r="Q288" s="125">
        <v>1.7000000000000001E-4</v>
      </c>
      <c r="R288" s="125">
        <f t="shared" si="2"/>
        <v>1.7000000000000001E-4</v>
      </c>
      <c r="S288" s="125">
        <v>0</v>
      </c>
      <c r="T288" s="126">
        <f t="shared" si="3"/>
        <v>0</v>
      </c>
      <c r="AR288" s="127" t="s">
        <v>172</v>
      </c>
      <c r="AT288" s="127" t="s">
        <v>195</v>
      </c>
      <c r="AU288" s="127" t="s">
        <v>84</v>
      </c>
      <c r="AY288" s="17" t="s">
        <v>125</v>
      </c>
      <c r="BE288" s="128">
        <f t="shared" si="4"/>
        <v>0</v>
      </c>
      <c r="BF288" s="128">
        <f t="shared" si="5"/>
        <v>0</v>
      </c>
      <c r="BG288" s="128">
        <f t="shared" si="6"/>
        <v>0</v>
      </c>
      <c r="BH288" s="128">
        <f t="shared" si="7"/>
        <v>0</v>
      </c>
      <c r="BI288" s="128">
        <f t="shared" si="8"/>
        <v>0</v>
      </c>
      <c r="BJ288" s="17" t="s">
        <v>78</v>
      </c>
      <c r="BK288" s="128">
        <f t="shared" si="9"/>
        <v>0</v>
      </c>
      <c r="BL288" s="17" t="s">
        <v>131</v>
      </c>
      <c r="BM288" s="127" t="s">
        <v>372</v>
      </c>
    </row>
    <row r="289" spans="2:65" s="1" customFormat="1" ht="24.15" customHeight="1">
      <c r="B289" s="120"/>
      <c r="C289" s="157">
        <v>54</v>
      </c>
      <c r="D289" s="157" t="s">
        <v>127</v>
      </c>
      <c r="E289" s="158" t="s">
        <v>373</v>
      </c>
      <c r="F289" s="159" t="s">
        <v>374</v>
      </c>
      <c r="G289" s="160" t="s">
        <v>208</v>
      </c>
      <c r="H289" s="161">
        <v>4</v>
      </c>
      <c r="I289" s="188"/>
      <c r="J289" s="180">
        <f t="shared" si="0"/>
        <v>0</v>
      </c>
      <c r="K289" s="122"/>
      <c r="L289" s="30"/>
      <c r="M289" s="123" t="s">
        <v>1</v>
      </c>
      <c r="N289" s="124" t="s">
        <v>38</v>
      </c>
      <c r="O289" s="125">
        <v>0.52600000000000002</v>
      </c>
      <c r="P289" s="125">
        <f t="shared" si="1"/>
        <v>2.1040000000000001</v>
      </c>
      <c r="Q289" s="125">
        <v>0</v>
      </c>
      <c r="R289" s="125">
        <f t="shared" si="2"/>
        <v>0</v>
      </c>
      <c r="S289" s="125">
        <v>0</v>
      </c>
      <c r="T289" s="126">
        <f t="shared" si="3"/>
        <v>0</v>
      </c>
      <c r="AR289" s="127" t="s">
        <v>131</v>
      </c>
      <c r="AT289" s="127" t="s">
        <v>127</v>
      </c>
      <c r="AU289" s="127" t="s">
        <v>84</v>
      </c>
      <c r="AY289" s="17" t="s">
        <v>125</v>
      </c>
      <c r="BE289" s="128">
        <f t="shared" si="4"/>
        <v>0</v>
      </c>
      <c r="BF289" s="128">
        <f t="shared" si="5"/>
        <v>0</v>
      </c>
      <c r="BG289" s="128">
        <f t="shared" si="6"/>
        <v>0</v>
      </c>
      <c r="BH289" s="128">
        <f t="shared" si="7"/>
        <v>0</v>
      </c>
      <c r="BI289" s="128">
        <f t="shared" si="8"/>
        <v>0</v>
      </c>
      <c r="BJ289" s="17" t="s">
        <v>78</v>
      </c>
      <c r="BK289" s="128">
        <f t="shared" si="9"/>
        <v>0</v>
      </c>
      <c r="BL289" s="17" t="s">
        <v>131</v>
      </c>
      <c r="BM289" s="127" t="s">
        <v>375</v>
      </c>
    </row>
    <row r="290" spans="2:65" s="1" customFormat="1" ht="16.5" customHeight="1">
      <c r="B290" s="120"/>
      <c r="C290" s="168">
        <v>55</v>
      </c>
      <c r="D290" s="168" t="s">
        <v>195</v>
      </c>
      <c r="E290" s="169" t="s">
        <v>376</v>
      </c>
      <c r="F290" s="170" t="s">
        <v>377</v>
      </c>
      <c r="G290" s="171" t="s">
        <v>208</v>
      </c>
      <c r="H290" s="172">
        <v>2</v>
      </c>
      <c r="I290" s="188"/>
      <c r="J290" s="181">
        <f t="shared" si="0"/>
        <v>0</v>
      </c>
      <c r="K290" s="141"/>
      <c r="L290" s="142"/>
      <c r="M290" s="143" t="s">
        <v>1</v>
      </c>
      <c r="N290" s="144" t="s">
        <v>38</v>
      </c>
      <c r="O290" s="125">
        <v>0</v>
      </c>
      <c r="P290" s="125">
        <f t="shared" si="1"/>
        <v>0</v>
      </c>
      <c r="Q290" s="125">
        <v>1.2999999999999999E-4</v>
      </c>
      <c r="R290" s="125">
        <f t="shared" si="2"/>
        <v>2.5999999999999998E-4</v>
      </c>
      <c r="S290" s="125">
        <v>0</v>
      </c>
      <c r="T290" s="126">
        <f t="shared" si="3"/>
        <v>0</v>
      </c>
      <c r="AR290" s="127" t="s">
        <v>172</v>
      </c>
      <c r="AT290" s="127" t="s">
        <v>195</v>
      </c>
      <c r="AU290" s="127" t="s">
        <v>84</v>
      </c>
      <c r="AY290" s="17" t="s">
        <v>125</v>
      </c>
      <c r="BE290" s="128">
        <f t="shared" si="4"/>
        <v>0</v>
      </c>
      <c r="BF290" s="128">
        <f t="shared" si="5"/>
        <v>0</v>
      </c>
      <c r="BG290" s="128">
        <f t="shared" si="6"/>
        <v>0</v>
      </c>
      <c r="BH290" s="128">
        <f t="shared" si="7"/>
        <v>0</v>
      </c>
      <c r="BI290" s="128">
        <f t="shared" si="8"/>
        <v>0</v>
      </c>
      <c r="BJ290" s="17" t="s">
        <v>78</v>
      </c>
      <c r="BK290" s="128">
        <f t="shared" si="9"/>
        <v>0</v>
      </c>
      <c r="BL290" s="17" t="s">
        <v>131</v>
      </c>
      <c r="BM290" s="127" t="s">
        <v>378</v>
      </c>
    </row>
    <row r="291" spans="2:65" s="1" customFormat="1" ht="16.5" customHeight="1">
      <c r="B291" s="120"/>
      <c r="C291" s="168">
        <v>56</v>
      </c>
      <c r="D291" s="168" t="s">
        <v>195</v>
      </c>
      <c r="E291" s="169" t="s">
        <v>379</v>
      </c>
      <c r="F291" s="170" t="s">
        <v>380</v>
      </c>
      <c r="G291" s="171" t="s">
        <v>208</v>
      </c>
      <c r="H291" s="172">
        <v>1</v>
      </c>
      <c r="I291" s="188"/>
      <c r="J291" s="181">
        <f t="shared" si="0"/>
        <v>0</v>
      </c>
      <c r="K291" s="141"/>
      <c r="L291" s="142"/>
      <c r="M291" s="143" t="s">
        <v>1</v>
      </c>
      <c r="N291" s="144" t="s">
        <v>38</v>
      </c>
      <c r="O291" s="125">
        <v>0</v>
      </c>
      <c r="P291" s="125">
        <f t="shared" si="1"/>
        <v>0</v>
      </c>
      <c r="Q291" s="125">
        <v>1.2E-4</v>
      </c>
      <c r="R291" s="125">
        <f t="shared" si="2"/>
        <v>1.2E-4</v>
      </c>
      <c r="S291" s="125">
        <v>0</v>
      </c>
      <c r="T291" s="126">
        <f t="shared" si="3"/>
        <v>0</v>
      </c>
      <c r="AR291" s="127" t="s">
        <v>172</v>
      </c>
      <c r="AT291" s="127" t="s">
        <v>195</v>
      </c>
      <c r="AU291" s="127" t="s">
        <v>84</v>
      </c>
      <c r="AY291" s="17" t="s">
        <v>125</v>
      </c>
      <c r="BE291" s="128">
        <f t="shared" si="4"/>
        <v>0</v>
      </c>
      <c r="BF291" s="128">
        <f t="shared" si="5"/>
        <v>0</v>
      </c>
      <c r="BG291" s="128">
        <f t="shared" si="6"/>
        <v>0</v>
      </c>
      <c r="BH291" s="128">
        <f t="shared" si="7"/>
        <v>0</v>
      </c>
      <c r="BI291" s="128">
        <f t="shared" si="8"/>
        <v>0</v>
      </c>
      <c r="BJ291" s="17" t="s">
        <v>78</v>
      </c>
      <c r="BK291" s="128">
        <f t="shared" si="9"/>
        <v>0</v>
      </c>
      <c r="BL291" s="17" t="s">
        <v>131</v>
      </c>
      <c r="BM291" s="127" t="s">
        <v>381</v>
      </c>
    </row>
    <row r="292" spans="2:65" s="1" customFormat="1" ht="16.5" customHeight="1">
      <c r="B292" s="120"/>
      <c r="C292" s="168">
        <v>57</v>
      </c>
      <c r="D292" s="168" t="s">
        <v>195</v>
      </c>
      <c r="E292" s="169" t="s">
        <v>382</v>
      </c>
      <c r="F292" s="170" t="s">
        <v>383</v>
      </c>
      <c r="G292" s="171" t="s">
        <v>208</v>
      </c>
      <c r="H292" s="172">
        <v>1</v>
      </c>
      <c r="I292" s="188"/>
      <c r="J292" s="181">
        <f t="shared" si="0"/>
        <v>0</v>
      </c>
      <c r="K292" s="141"/>
      <c r="L292" s="142"/>
      <c r="M292" s="143" t="s">
        <v>1</v>
      </c>
      <c r="N292" s="144" t="s">
        <v>38</v>
      </c>
      <c r="O292" s="125">
        <v>0</v>
      </c>
      <c r="P292" s="125">
        <f t="shared" si="1"/>
        <v>0</v>
      </c>
      <c r="Q292" s="125">
        <v>1.2E-4</v>
      </c>
      <c r="R292" s="125">
        <f t="shared" si="2"/>
        <v>1.2E-4</v>
      </c>
      <c r="S292" s="125">
        <v>0</v>
      </c>
      <c r="T292" s="126">
        <f t="shared" si="3"/>
        <v>0</v>
      </c>
      <c r="AR292" s="127" t="s">
        <v>172</v>
      </c>
      <c r="AT292" s="127" t="s">
        <v>195</v>
      </c>
      <c r="AU292" s="127" t="s">
        <v>84</v>
      </c>
      <c r="AY292" s="17" t="s">
        <v>125</v>
      </c>
      <c r="BE292" s="128">
        <f t="shared" si="4"/>
        <v>0</v>
      </c>
      <c r="BF292" s="128">
        <f t="shared" si="5"/>
        <v>0</v>
      </c>
      <c r="BG292" s="128">
        <f t="shared" si="6"/>
        <v>0</v>
      </c>
      <c r="BH292" s="128">
        <f t="shared" si="7"/>
        <v>0</v>
      </c>
      <c r="BI292" s="128">
        <f t="shared" si="8"/>
        <v>0</v>
      </c>
      <c r="BJ292" s="17" t="s">
        <v>78</v>
      </c>
      <c r="BK292" s="128">
        <f t="shared" si="9"/>
        <v>0</v>
      </c>
      <c r="BL292" s="17" t="s">
        <v>131</v>
      </c>
      <c r="BM292" s="127" t="s">
        <v>384</v>
      </c>
    </row>
    <row r="293" spans="2:65" s="1" customFormat="1" ht="24.15" customHeight="1">
      <c r="B293" s="120"/>
      <c r="C293" s="157">
        <v>58</v>
      </c>
      <c r="D293" s="157" t="s">
        <v>127</v>
      </c>
      <c r="E293" s="158" t="s">
        <v>385</v>
      </c>
      <c r="F293" s="159" t="s">
        <v>386</v>
      </c>
      <c r="G293" s="160" t="s">
        <v>208</v>
      </c>
      <c r="H293" s="161">
        <v>2</v>
      </c>
      <c r="I293" s="188"/>
      <c r="J293" s="180">
        <f t="shared" si="0"/>
        <v>0</v>
      </c>
      <c r="K293" s="122"/>
      <c r="L293" s="30"/>
      <c r="M293" s="123" t="s">
        <v>1</v>
      </c>
      <c r="N293" s="124" t="s">
        <v>38</v>
      </c>
      <c r="O293" s="125">
        <v>0.48499999999999999</v>
      </c>
      <c r="P293" s="125">
        <f t="shared" si="1"/>
        <v>0.97</v>
      </c>
      <c r="Q293" s="125">
        <v>0</v>
      </c>
      <c r="R293" s="125">
        <f t="shared" si="2"/>
        <v>0</v>
      </c>
      <c r="S293" s="125">
        <v>0</v>
      </c>
      <c r="T293" s="126">
        <f t="shared" si="3"/>
        <v>0</v>
      </c>
      <c r="AR293" s="127" t="s">
        <v>131</v>
      </c>
      <c r="AT293" s="127" t="s">
        <v>127</v>
      </c>
      <c r="AU293" s="127" t="s">
        <v>84</v>
      </c>
      <c r="AY293" s="17" t="s">
        <v>125</v>
      </c>
      <c r="BE293" s="128">
        <f t="shared" si="4"/>
        <v>0</v>
      </c>
      <c r="BF293" s="128">
        <f t="shared" si="5"/>
        <v>0</v>
      </c>
      <c r="BG293" s="128">
        <f t="shared" si="6"/>
        <v>0</v>
      </c>
      <c r="BH293" s="128">
        <f t="shared" si="7"/>
        <v>0</v>
      </c>
      <c r="BI293" s="128">
        <f t="shared" si="8"/>
        <v>0</v>
      </c>
      <c r="BJ293" s="17" t="s">
        <v>78</v>
      </c>
      <c r="BK293" s="128">
        <f t="shared" si="9"/>
        <v>0</v>
      </c>
      <c r="BL293" s="17" t="s">
        <v>131</v>
      </c>
      <c r="BM293" s="127" t="s">
        <v>387</v>
      </c>
    </row>
    <row r="294" spans="2:65" s="1" customFormat="1" ht="16.5" customHeight="1">
      <c r="B294" s="120"/>
      <c r="C294" s="168">
        <v>59</v>
      </c>
      <c r="D294" s="168" t="s">
        <v>195</v>
      </c>
      <c r="E294" s="169" t="s">
        <v>388</v>
      </c>
      <c r="F294" s="170" t="s">
        <v>389</v>
      </c>
      <c r="G294" s="171" t="s">
        <v>208</v>
      </c>
      <c r="H294" s="172">
        <v>2</v>
      </c>
      <c r="I294" s="188"/>
      <c r="J294" s="181">
        <f t="shared" si="0"/>
        <v>0</v>
      </c>
      <c r="K294" s="141"/>
      <c r="L294" s="142"/>
      <c r="M294" s="143" t="s">
        <v>1</v>
      </c>
      <c r="N294" s="144" t="s">
        <v>38</v>
      </c>
      <c r="O294" s="125">
        <v>0</v>
      </c>
      <c r="P294" s="125">
        <f t="shared" si="1"/>
        <v>0</v>
      </c>
      <c r="Q294" s="125">
        <v>1.6000000000000001E-4</v>
      </c>
      <c r="R294" s="125">
        <f t="shared" si="2"/>
        <v>3.2000000000000003E-4</v>
      </c>
      <c r="S294" s="125">
        <v>0</v>
      </c>
      <c r="T294" s="126">
        <f t="shared" si="3"/>
        <v>0</v>
      </c>
      <c r="AR294" s="127" t="s">
        <v>172</v>
      </c>
      <c r="AT294" s="127" t="s">
        <v>195</v>
      </c>
      <c r="AU294" s="127" t="s">
        <v>84</v>
      </c>
      <c r="AY294" s="17" t="s">
        <v>125</v>
      </c>
      <c r="BE294" s="128">
        <f t="shared" si="4"/>
        <v>0</v>
      </c>
      <c r="BF294" s="128">
        <f t="shared" si="5"/>
        <v>0</v>
      </c>
      <c r="BG294" s="128">
        <f t="shared" si="6"/>
        <v>0</v>
      </c>
      <c r="BH294" s="128">
        <f t="shared" si="7"/>
        <v>0</v>
      </c>
      <c r="BI294" s="128">
        <f t="shared" si="8"/>
        <v>0</v>
      </c>
      <c r="BJ294" s="17" t="s">
        <v>78</v>
      </c>
      <c r="BK294" s="128">
        <f t="shared" si="9"/>
        <v>0</v>
      </c>
      <c r="BL294" s="17" t="s">
        <v>131</v>
      </c>
      <c r="BM294" s="127" t="s">
        <v>390</v>
      </c>
    </row>
    <row r="295" spans="2:65" s="1" customFormat="1" ht="24.15" customHeight="1">
      <c r="B295" s="120"/>
      <c r="C295" s="157">
        <v>60</v>
      </c>
      <c r="D295" s="157" t="s">
        <v>127</v>
      </c>
      <c r="E295" s="158" t="s">
        <v>391</v>
      </c>
      <c r="F295" s="159" t="s">
        <v>392</v>
      </c>
      <c r="G295" s="160" t="s">
        <v>208</v>
      </c>
      <c r="H295" s="161">
        <v>1</v>
      </c>
      <c r="I295" s="188"/>
      <c r="J295" s="180">
        <f t="shared" si="0"/>
        <v>0</v>
      </c>
      <c r="K295" s="122"/>
      <c r="L295" s="30"/>
      <c r="M295" s="123" t="s">
        <v>1</v>
      </c>
      <c r="N295" s="124" t="s">
        <v>38</v>
      </c>
      <c r="O295" s="125">
        <v>0.63500000000000001</v>
      </c>
      <c r="P295" s="125">
        <f t="shared" si="1"/>
        <v>0.63500000000000001</v>
      </c>
      <c r="Q295" s="125">
        <v>0</v>
      </c>
      <c r="R295" s="125">
        <f t="shared" si="2"/>
        <v>0</v>
      </c>
      <c r="S295" s="125">
        <v>0</v>
      </c>
      <c r="T295" s="126">
        <f t="shared" si="3"/>
        <v>0</v>
      </c>
      <c r="AR295" s="127" t="s">
        <v>131</v>
      </c>
      <c r="AT295" s="127" t="s">
        <v>127</v>
      </c>
      <c r="AU295" s="127" t="s">
        <v>84</v>
      </c>
      <c r="AY295" s="17" t="s">
        <v>125</v>
      </c>
      <c r="BE295" s="128">
        <f t="shared" si="4"/>
        <v>0</v>
      </c>
      <c r="BF295" s="128">
        <f t="shared" si="5"/>
        <v>0</v>
      </c>
      <c r="BG295" s="128">
        <f t="shared" si="6"/>
        <v>0</v>
      </c>
      <c r="BH295" s="128">
        <f t="shared" si="7"/>
        <v>0</v>
      </c>
      <c r="BI295" s="128">
        <f t="shared" si="8"/>
        <v>0</v>
      </c>
      <c r="BJ295" s="17" t="s">
        <v>78</v>
      </c>
      <c r="BK295" s="128">
        <f t="shared" si="9"/>
        <v>0</v>
      </c>
      <c r="BL295" s="17" t="s">
        <v>131</v>
      </c>
      <c r="BM295" s="127" t="s">
        <v>393</v>
      </c>
    </row>
    <row r="296" spans="2:65" s="1" customFormat="1" ht="24.15" customHeight="1">
      <c r="B296" s="120"/>
      <c r="C296" s="168">
        <v>61</v>
      </c>
      <c r="D296" s="168" t="s">
        <v>195</v>
      </c>
      <c r="E296" s="169" t="s">
        <v>394</v>
      </c>
      <c r="F296" s="170" t="s">
        <v>395</v>
      </c>
      <c r="G296" s="171" t="s">
        <v>208</v>
      </c>
      <c r="H296" s="172">
        <v>1</v>
      </c>
      <c r="I296" s="188"/>
      <c r="J296" s="181">
        <f t="shared" si="0"/>
        <v>0</v>
      </c>
      <c r="K296" s="141"/>
      <c r="L296" s="142"/>
      <c r="M296" s="143" t="s">
        <v>1</v>
      </c>
      <c r="N296" s="144" t="s">
        <v>38</v>
      </c>
      <c r="O296" s="125">
        <v>0</v>
      </c>
      <c r="P296" s="125">
        <f t="shared" si="1"/>
        <v>0</v>
      </c>
      <c r="Q296" s="125">
        <v>3.1E-4</v>
      </c>
      <c r="R296" s="125">
        <f t="shared" si="2"/>
        <v>3.1E-4</v>
      </c>
      <c r="S296" s="125">
        <v>0</v>
      </c>
      <c r="T296" s="126">
        <f t="shared" si="3"/>
        <v>0</v>
      </c>
      <c r="AR296" s="127" t="s">
        <v>172</v>
      </c>
      <c r="AT296" s="127" t="s">
        <v>195</v>
      </c>
      <c r="AU296" s="127" t="s">
        <v>84</v>
      </c>
      <c r="AY296" s="17" t="s">
        <v>125</v>
      </c>
      <c r="BE296" s="128">
        <f t="shared" si="4"/>
        <v>0</v>
      </c>
      <c r="BF296" s="128">
        <f t="shared" si="5"/>
        <v>0</v>
      </c>
      <c r="BG296" s="128">
        <f t="shared" si="6"/>
        <v>0</v>
      </c>
      <c r="BH296" s="128">
        <f t="shared" si="7"/>
        <v>0</v>
      </c>
      <c r="BI296" s="128">
        <f t="shared" si="8"/>
        <v>0</v>
      </c>
      <c r="BJ296" s="17" t="s">
        <v>78</v>
      </c>
      <c r="BK296" s="128">
        <f t="shared" si="9"/>
        <v>0</v>
      </c>
      <c r="BL296" s="17" t="s">
        <v>131</v>
      </c>
      <c r="BM296" s="127" t="s">
        <v>396</v>
      </c>
    </row>
    <row r="297" spans="2:65" s="1" customFormat="1" ht="24.15" customHeight="1">
      <c r="B297" s="120"/>
      <c r="C297" s="157">
        <v>62</v>
      </c>
      <c r="D297" s="157" t="s">
        <v>127</v>
      </c>
      <c r="E297" s="158" t="s">
        <v>397</v>
      </c>
      <c r="F297" s="159" t="s">
        <v>398</v>
      </c>
      <c r="G297" s="160" t="s">
        <v>208</v>
      </c>
      <c r="H297" s="161">
        <v>5</v>
      </c>
      <c r="I297" s="188"/>
      <c r="J297" s="180">
        <f t="shared" si="0"/>
        <v>0</v>
      </c>
      <c r="K297" s="122"/>
      <c r="L297" s="30"/>
      <c r="M297" s="123" t="s">
        <v>1</v>
      </c>
      <c r="N297" s="124" t="s">
        <v>38</v>
      </c>
      <c r="O297" s="125">
        <v>0.56499999999999995</v>
      </c>
      <c r="P297" s="125">
        <f t="shared" si="1"/>
        <v>2.8249999999999997</v>
      </c>
      <c r="Q297" s="125">
        <v>0</v>
      </c>
      <c r="R297" s="125">
        <f t="shared" si="2"/>
        <v>0</v>
      </c>
      <c r="S297" s="125">
        <v>0</v>
      </c>
      <c r="T297" s="126">
        <f t="shared" si="3"/>
        <v>0</v>
      </c>
      <c r="AR297" s="127" t="s">
        <v>131</v>
      </c>
      <c r="AT297" s="127" t="s">
        <v>127</v>
      </c>
      <c r="AU297" s="127" t="s">
        <v>84</v>
      </c>
      <c r="AY297" s="17" t="s">
        <v>125</v>
      </c>
      <c r="BE297" s="128">
        <f t="shared" si="4"/>
        <v>0</v>
      </c>
      <c r="BF297" s="128">
        <f t="shared" si="5"/>
        <v>0</v>
      </c>
      <c r="BG297" s="128">
        <f t="shared" si="6"/>
        <v>0</v>
      </c>
      <c r="BH297" s="128">
        <f t="shared" si="7"/>
        <v>0</v>
      </c>
      <c r="BI297" s="128">
        <f t="shared" si="8"/>
        <v>0</v>
      </c>
      <c r="BJ297" s="17" t="s">
        <v>78</v>
      </c>
      <c r="BK297" s="128">
        <f t="shared" si="9"/>
        <v>0</v>
      </c>
      <c r="BL297" s="17" t="s">
        <v>131</v>
      </c>
      <c r="BM297" s="127" t="s">
        <v>399</v>
      </c>
    </row>
    <row r="298" spans="2:65" s="1" customFormat="1" ht="16.5" customHeight="1">
      <c r="B298" s="120"/>
      <c r="C298" s="168">
        <v>63</v>
      </c>
      <c r="D298" s="168" t="s">
        <v>195</v>
      </c>
      <c r="E298" s="169" t="s">
        <v>400</v>
      </c>
      <c r="F298" s="170" t="s">
        <v>401</v>
      </c>
      <c r="G298" s="171" t="s">
        <v>208</v>
      </c>
      <c r="H298" s="172">
        <v>3</v>
      </c>
      <c r="I298" s="188"/>
      <c r="J298" s="181">
        <f t="shared" si="0"/>
        <v>0</v>
      </c>
      <c r="K298" s="141"/>
      <c r="L298" s="142"/>
      <c r="M298" s="143" t="s">
        <v>1</v>
      </c>
      <c r="N298" s="144" t="s">
        <v>38</v>
      </c>
      <c r="O298" s="125">
        <v>0</v>
      </c>
      <c r="P298" s="125">
        <f t="shared" si="1"/>
        <v>0</v>
      </c>
      <c r="Q298" s="125">
        <v>2.2000000000000001E-4</v>
      </c>
      <c r="R298" s="125">
        <f t="shared" si="2"/>
        <v>6.6E-4</v>
      </c>
      <c r="S298" s="125">
        <v>0</v>
      </c>
      <c r="T298" s="126">
        <f t="shared" si="3"/>
        <v>0</v>
      </c>
      <c r="AR298" s="127" t="s">
        <v>172</v>
      </c>
      <c r="AT298" s="127" t="s">
        <v>195</v>
      </c>
      <c r="AU298" s="127" t="s">
        <v>84</v>
      </c>
      <c r="AY298" s="17" t="s">
        <v>125</v>
      </c>
      <c r="BE298" s="128">
        <f t="shared" si="4"/>
        <v>0</v>
      </c>
      <c r="BF298" s="128">
        <f t="shared" si="5"/>
        <v>0</v>
      </c>
      <c r="BG298" s="128">
        <f t="shared" si="6"/>
        <v>0</v>
      </c>
      <c r="BH298" s="128">
        <f t="shared" si="7"/>
        <v>0</v>
      </c>
      <c r="BI298" s="128">
        <f t="shared" si="8"/>
        <v>0</v>
      </c>
      <c r="BJ298" s="17" t="s">
        <v>78</v>
      </c>
      <c r="BK298" s="128">
        <f t="shared" si="9"/>
        <v>0</v>
      </c>
      <c r="BL298" s="17" t="s">
        <v>131</v>
      </c>
      <c r="BM298" s="127" t="s">
        <v>402</v>
      </c>
    </row>
    <row r="299" spans="2:65" s="1" customFormat="1" ht="16.5" customHeight="1">
      <c r="B299" s="120"/>
      <c r="C299" s="168">
        <v>64</v>
      </c>
      <c r="D299" s="168" t="s">
        <v>195</v>
      </c>
      <c r="E299" s="169" t="s">
        <v>403</v>
      </c>
      <c r="F299" s="170" t="s">
        <v>404</v>
      </c>
      <c r="G299" s="171" t="s">
        <v>208</v>
      </c>
      <c r="H299" s="172">
        <v>1</v>
      </c>
      <c r="I299" s="188"/>
      <c r="J299" s="181">
        <f t="shared" si="0"/>
        <v>0</v>
      </c>
      <c r="K299" s="141"/>
      <c r="L299" s="142"/>
      <c r="M299" s="143" t="s">
        <v>1</v>
      </c>
      <c r="N299" s="144" t="s">
        <v>38</v>
      </c>
      <c r="O299" s="125">
        <v>0</v>
      </c>
      <c r="P299" s="125">
        <f t="shared" si="1"/>
        <v>0</v>
      </c>
      <c r="Q299" s="125">
        <v>1.7000000000000001E-4</v>
      </c>
      <c r="R299" s="125">
        <f t="shared" si="2"/>
        <v>1.7000000000000001E-4</v>
      </c>
      <c r="S299" s="125">
        <v>0</v>
      </c>
      <c r="T299" s="126">
        <f t="shared" si="3"/>
        <v>0</v>
      </c>
      <c r="AR299" s="127" t="s">
        <v>172</v>
      </c>
      <c r="AT299" s="127" t="s">
        <v>195</v>
      </c>
      <c r="AU299" s="127" t="s">
        <v>84</v>
      </c>
      <c r="AY299" s="17" t="s">
        <v>125</v>
      </c>
      <c r="BE299" s="128">
        <f t="shared" si="4"/>
        <v>0</v>
      </c>
      <c r="BF299" s="128">
        <f t="shared" si="5"/>
        <v>0</v>
      </c>
      <c r="BG299" s="128">
        <f t="shared" si="6"/>
        <v>0</v>
      </c>
      <c r="BH299" s="128">
        <f t="shared" si="7"/>
        <v>0</v>
      </c>
      <c r="BI299" s="128">
        <f t="shared" si="8"/>
        <v>0</v>
      </c>
      <c r="BJ299" s="17" t="s">
        <v>78</v>
      </c>
      <c r="BK299" s="128">
        <f t="shared" si="9"/>
        <v>0</v>
      </c>
      <c r="BL299" s="17" t="s">
        <v>131</v>
      </c>
      <c r="BM299" s="127" t="s">
        <v>405</v>
      </c>
    </row>
    <row r="300" spans="2:65" s="1" customFormat="1" ht="16.5" customHeight="1">
      <c r="B300" s="120"/>
      <c r="C300" s="168">
        <v>65</v>
      </c>
      <c r="D300" s="168" t="s">
        <v>195</v>
      </c>
      <c r="E300" s="169" t="s">
        <v>406</v>
      </c>
      <c r="F300" s="170" t="s">
        <v>407</v>
      </c>
      <c r="G300" s="171" t="s">
        <v>208</v>
      </c>
      <c r="H300" s="172">
        <v>1</v>
      </c>
      <c r="I300" s="188"/>
      <c r="J300" s="181">
        <f t="shared" si="0"/>
        <v>0</v>
      </c>
      <c r="K300" s="141"/>
      <c r="L300" s="142"/>
      <c r="M300" s="143" t="s">
        <v>1</v>
      </c>
      <c r="N300" s="144" t="s">
        <v>38</v>
      </c>
      <c r="O300" s="125">
        <v>0</v>
      </c>
      <c r="P300" s="125">
        <f t="shared" si="1"/>
        <v>0</v>
      </c>
      <c r="Q300" s="125">
        <v>1.9000000000000001E-4</v>
      </c>
      <c r="R300" s="125">
        <f t="shared" si="2"/>
        <v>1.9000000000000001E-4</v>
      </c>
      <c r="S300" s="125">
        <v>0</v>
      </c>
      <c r="T300" s="126">
        <f t="shared" si="3"/>
        <v>0</v>
      </c>
      <c r="AR300" s="127" t="s">
        <v>172</v>
      </c>
      <c r="AT300" s="127" t="s">
        <v>195</v>
      </c>
      <c r="AU300" s="127" t="s">
        <v>84</v>
      </c>
      <c r="AY300" s="17" t="s">
        <v>125</v>
      </c>
      <c r="BE300" s="128">
        <f t="shared" si="4"/>
        <v>0</v>
      </c>
      <c r="BF300" s="128">
        <f t="shared" si="5"/>
        <v>0</v>
      </c>
      <c r="BG300" s="128">
        <f t="shared" si="6"/>
        <v>0</v>
      </c>
      <c r="BH300" s="128">
        <f t="shared" si="7"/>
        <v>0</v>
      </c>
      <c r="BI300" s="128">
        <f t="shared" si="8"/>
        <v>0</v>
      </c>
      <c r="BJ300" s="17" t="s">
        <v>78</v>
      </c>
      <c r="BK300" s="128">
        <f t="shared" si="9"/>
        <v>0</v>
      </c>
      <c r="BL300" s="17" t="s">
        <v>131</v>
      </c>
      <c r="BM300" s="127" t="s">
        <v>408</v>
      </c>
    </row>
    <row r="301" spans="2:65" s="1" customFormat="1" ht="24.15" customHeight="1">
      <c r="B301" s="120"/>
      <c r="C301" s="157">
        <v>66</v>
      </c>
      <c r="D301" s="157" t="s">
        <v>127</v>
      </c>
      <c r="E301" s="158" t="s">
        <v>409</v>
      </c>
      <c r="F301" s="159" t="s">
        <v>410</v>
      </c>
      <c r="G301" s="160" t="s">
        <v>208</v>
      </c>
      <c r="H301" s="161">
        <v>1</v>
      </c>
      <c r="I301" s="188"/>
      <c r="J301" s="180">
        <f t="shared" si="0"/>
        <v>0</v>
      </c>
      <c r="K301" s="122"/>
      <c r="L301" s="30"/>
      <c r="M301" s="123" t="s">
        <v>1</v>
      </c>
      <c r="N301" s="124" t="s">
        <v>38</v>
      </c>
      <c r="O301" s="125">
        <v>0.67100000000000004</v>
      </c>
      <c r="P301" s="125">
        <f t="shared" si="1"/>
        <v>0.67100000000000004</v>
      </c>
      <c r="Q301" s="125">
        <v>0</v>
      </c>
      <c r="R301" s="125">
        <f t="shared" si="2"/>
        <v>0</v>
      </c>
      <c r="S301" s="125">
        <v>0</v>
      </c>
      <c r="T301" s="126">
        <f t="shared" si="3"/>
        <v>0</v>
      </c>
      <c r="AR301" s="127" t="s">
        <v>131</v>
      </c>
      <c r="AT301" s="127" t="s">
        <v>127</v>
      </c>
      <c r="AU301" s="127" t="s">
        <v>84</v>
      </c>
      <c r="AY301" s="17" t="s">
        <v>125</v>
      </c>
      <c r="BE301" s="128">
        <f t="shared" si="4"/>
        <v>0</v>
      </c>
      <c r="BF301" s="128">
        <f t="shared" si="5"/>
        <v>0</v>
      </c>
      <c r="BG301" s="128">
        <f t="shared" si="6"/>
        <v>0</v>
      </c>
      <c r="BH301" s="128">
        <f t="shared" si="7"/>
        <v>0</v>
      </c>
      <c r="BI301" s="128">
        <f t="shared" si="8"/>
        <v>0</v>
      </c>
      <c r="BJ301" s="17" t="s">
        <v>78</v>
      </c>
      <c r="BK301" s="128">
        <f t="shared" si="9"/>
        <v>0</v>
      </c>
      <c r="BL301" s="17" t="s">
        <v>131</v>
      </c>
      <c r="BM301" s="127" t="s">
        <v>411</v>
      </c>
    </row>
    <row r="302" spans="2:65" s="1" customFormat="1" ht="24.15" customHeight="1">
      <c r="B302" s="120"/>
      <c r="C302" s="168">
        <v>67</v>
      </c>
      <c r="D302" s="168" t="s">
        <v>195</v>
      </c>
      <c r="E302" s="169" t="s">
        <v>412</v>
      </c>
      <c r="F302" s="170" t="s">
        <v>413</v>
      </c>
      <c r="G302" s="171" t="s">
        <v>208</v>
      </c>
      <c r="H302" s="172">
        <v>1</v>
      </c>
      <c r="I302" s="188"/>
      <c r="J302" s="181">
        <f t="shared" si="0"/>
        <v>0</v>
      </c>
      <c r="K302" s="141"/>
      <c r="L302" s="142"/>
      <c r="M302" s="143" t="s">
        <v>1</v>
      </c>
      <c r="N302" s="144" t="s">
        <v>38</v>
      </c>
      <c r="O302" s="125">
        <v>0</v>
      </c>
      <c r="P302" s="125">
        <f t="shared" si="1"/>
        <v>0</v>
      </c>
      <c r="Q302" s="125">
        <v>4.8999999999999998E-4</v>
      </c>
      <c r="R302" s="125">
        <f t="shared" si="2"/>
        <v>4.8999999999999998E-4</v>
      </c>
      <c r="S302" s="125">
        <v>0</v>
      </c>
      <c r="T302" s="126">
        <f t="shared" si="3"/>
        <v>0</v>
      </c>
      <c r="AR302" s="127" t="s">
        <v>172</v>
      </c>
      <c r="AT302" s="127" t="s">
        <v>195</v>
      </c>
      <c r="AU302" s="127" t="s">
        <v>84</v>
      </c>
      <c r="AY302" s="17" t="s">
        <v>125</v>
      </c>
      <c r="BE302" s="128">
        <f t="shared" si="4"/>
        <v>0</v>
      </c>
      <c r="BF302" s="128">
        <f t="shared" si="5"/>
        <v>0</v>
      </c>
      <c r="BG302" s="128">
        <f t="shared" si="6"/>
        <v>0</v>
      </c>
      <c r="BH302" s="128">
        <f t="shared" si="7"/>
        <v>0</v>
      </c>
      <c r="BI302" s="128">
        <f t="shared" si="8"/>
        <v>0</v>
      </c>
      <c r="BJ302" s="17" t="s">
        <v>78</v>
      </c>
      <c r="BK302" s="128">
        <f t="shared" si="9"/>
        <v>0</v>
      </c>
      <c r="BL302" s="17" t="s">
        <v>131</v>
      </c>
      <c r="BM302" s="127" t="s">
        <v>414</v>
      </c>
    </row>
    <row r="303" spans="2:65" s="1" customFormat="1" ht="33" customHeight="1">
      <c r="B303" s="120"/>
      <c r="C303" s="157">
        <v>68</v>
      </c>
      <c r="D303" s="157" t="s">
        <v>127</v>
      </c>
      <c r="E303" s="158" t="s">
        <v>415</v>
      </c>
      <c r="F303" s="159" t="s">
        <v>416</v>
      </c>
      <c r="G303" s="160" t="s">
        <v>208</v>
      </c>
      <c r="H303" s="161">
        <v>1</v>
      </c>
      <c r="I303" s="188"/>
      <c r="J303" s="180">
        <f t="shared" si="0"/>
        <v>0</v>
      </c>
      <c r="K303" s="122"/>
      <c r="L303" s="30"/>
      <c r="M303" s="123" t="s">
        <v>1</v>
      </c>
      <c r="N303" s="124" t="s">
        <v>38</v>
      </c>
      <c r="O303" s="125">
        <v>0.73699999999999999</v>
      </c>
      <c r="P303" s="125">
        <f t="shared" si="1"/>
        <v>0.73699999999999999</v>
      </c>
      <c r="Q303" s="125">
        <v>0</v>
      </c>
      <c r="R303" s="125">
        <f t="shared" si="2"/>
        <v>0</v>
      </c>
      <c r="S303" s="125">
        <v>0</v>
      </c>
      <c r="T303" s="126">
        <f t="shared" si="3"/>
        <v>0</v>
      </c>
      <c r="AR303" s="127" t="s">
        <v>131</v>
      </c>
      <c r="AT303" s="127" t="s">
        <v>127</v>
      </c>
      <c r="AU303" s="127" t="s">
        <v>84</v>
      </c>
      <c r="AY303" s="17" t="s">
        <v>125</v>
      </c>
      <c r="BE303" s="128">
        <f t="shared" si="4"/>
        <v>0</v>
      </c>
      <c r="BF303" s="128">
        <f t="shared" si="5"/>
        <v>0</v>
      </c>
      <c r="BG303" s="128">
        <f t="shared" si="6"/>
        <v>0</v>
      </c>
      <c r="BH303" s="128">
        <f t="shared" si="7"/>
        <v>0</v>
      </c>
      <c r="BI303" s="128">
        <f t="shared" si="8"/>
        <v>0</v>
      </c>
      <c r="BJ303" s="17" t="s">
        <v>78</v>
      </c>
      <c r="BK303" s="128">
        <f t="shared" si="9"/>
        <v>0</v>
      </c>
      <c r="BL303" s="17" t="s">
        <v>131</v>
      </c>
      <c r="BM303" s="127" t="s">
        <v>417</v>
      </c>
    </row>
    <row r="304" spans="2:65" s="1" customFormat="1" ht="24.15" customHeight="1">
      <c r="B304" s="120"/>
      <c r="C304" s="168">
        <v>69</v>
      </c>
      <c r="D304" s="168" t="s">
        <v>195</v>
      </c>
      <c r="E304" s="169" t="s">
        <v>418</v>
      </c>
      <c r="F304" s="170" t="s">
        <v>419</v>
      </c>
      <c r="G304" s="171" t="s">
        <v>208</v>
      </c>
      <c r="H304" s="172">
        <v>1</v>
      </c>
      <c r="I304" s="188"/>
      <c r="J304" s="181">
        <f t="shared" si="0"/>
        <v>0</v>
      </c>
      <c r="K304" s="141"/>
      <c r="L304" s="142"/>
      <c r="M304" s="143" t="s">
        <v>1</v>
      </c>
      <c r="N304" s="144" t="s">
        <v>38</v>
      </c>
      <c r="O304" s="125">
        <v>0</v>
      </c>
      <c r="P304" s="125">
        <f t="shared" si="1"/>
        <v>0</v>
      </c>
      <c r="Q304" s="125">
        <v>2.7000000000000001E-3</v>
      </c>
      <c r="R304" s="125">
        <f t="shared" si="2"/>
        <v>2.7000000000000001E-3</v>
      </c>
      <c r="S304" s="125">
        <v>0</v>
      </c>
      <c r="T304" s="126">
        <f t="shared" si="3"/>
        <v>0</v>
      </c>
      <c r="AR304" s="127" t="s">
        <v>172</v>
      </c>
      <c r="AT304" s="127" t="s">
        <v>195</v>
      </c>
      <c r="AU304" s="127" t="s">
        <v>84</v>
      </c>
      <c r="AY304" s="17" t="s">
        <v>125</v>
      </c>
      <c r="BE304" s="128">
        <f t="shared" si="4"/>
        <v>0</v>
      </c>
      <c r="BF304" s="128">
        <f t="shared" si="5"/>
        <v>0</v>
      </c>
      <c r="BG304" s="128">
        <f t="shared" si="6"/>
        <v>0</v>
      </c>
      <c r="BH304" s="128">
        <f t="shared" si="7"/>
        <v>0</v>
      </c>
      <c r="BI304" s="128">
        <f t="shared" si="8"/>
        <v>0</v>
      </c>
      <c r="BJ304" s="17" t="s">
        <v>78</v>
      </c>
      <c r="BK304" s="128">
        <f t="shared" si="9"/>
        <v>0</v>
      </c>
      <c r="BL304" s="17" t="s">
        <v>131</v>
      </c>
      <c r="BM304" s="127" t="s">
        <v>420</v>
      </c>
    </row>
    <row r="305" spans="2:65" s="1" customFormat="1" ht="33" customHeight="1">
      <c r="B305" s="120"/>
      <c r="C305" s="157">
        <v>70</v>
      </c>
      <c r="D305" s="157" t="s">
        <v>127</v>
      </c>
      <c r="E305" s="158" t="s">
        <v>421</v>
      </c>
      <c r="F305" s="159" t="s">
        <v>422</v>
      </c>
      <c r="G305" s="160" t="s">
        <v>208</v>
      </c>
      <c r="H305" s="161">
        <v>4</v>
      </c>
      <c r="I305" s="188"/>
      <c r="J305" s="180">
        <f t="shared" si="0"/>
        <v>0</v>
      </c>
      <c r="K305" s="122"/>
      <c r="L305" s="30"/>
      <c r="M305" s="123" t="s">
        <v>1</v>
      </c>
      <c r="N305" s="124" t="s">
        <v>38</v>
      </c>
      <c r="O305" s="125">
        <v>0.745</v>
      </c>
      <c r="P305" s="125">
        <f t="shared" si="1"/>
        <v>2.98</v>
      </c>
      <c r="Q305" s="125">
        <v>0</v>
      </c>
      <c r="R305" s="125">
        <f t="shared" si="2"/>
        <v>0</v>
      </c>
      <c r="S305" s="125">
        <v>0</v>
      </c>
      <c r="T305" s="126">
        <f t="shared" si="3"/>
        <v>0</v>
      </c>
      <c r="AR305" s="127" t="s">
        <v>131</v>
      </c>
      <c r="AT305" s="127" t="s">
        <v>127</v>
      </c>
      <c r="AU305" s="127" t="s">
        <v>84</v>
      </c>
      <c r="AY305" s="17" t="s">
        <v>125</v>
      </c>
      <c r="BE305" s="128">
        <f t="shared" si="4"/>
        <v>0</v>
      </c>
      <c r="BF305" s="128">
        <f t="shared" si="5"/>
        <v>0</v>
      </c>
      <c r="BG305" s="128">
        <f t="shared" si="6"/>
        <v>0</v>
      </c>
      <c r="BH305" s="128">
        <f t="shared" si="7"/>
        <v>0</v>
      </c>
      <c r="BI305" s="128">
        <f t="shared" si="8"/>
        <v>0</v>
      </c>
      <c r="BJ305" s="17" t="s">
        <v>78</v>
      </c>
      <c r="BK305" s="128">
        <f t="shared" si="9"/>
        <v>0</v>
      </c>
      <c r="BL305" s="17" t="s">
        <v>131</v>
      </c>
      <c r="BM305" s="127" t="s">
        <v>423</v>
      </c>
    </row>
    <row r="306" spans="2:65" s="1" customFormat="1" ht="24.15" customHeight="1">
      <c r="B306" s="120"/>
      <c r="C306" s="168">
        <v>71</v>
      </c>
      <c r="D306" s="168" t="s">
        <v>195</v>
      </c>
      <c r="E306" s="169" t="s">
        <v>424</v>
      </c>
      <c r="F306" s="170" t="s">
        <v>425</v>
      </c>
      <c r="G306" s="171" t="s">
        <v>208</v>
      </c>
      <c r="H306" s="172">
        <v>2</v>
      </c>
      <c r="I306" s="188"/>
      <c r="J306" s="181">
        <f t="shared" si="0"/>
        <v>0</v>
      </c>
      <c r="K306" s="141"/>
      <c r="L306" s="142"/>
      <c r="M306" s="143" t="s">
        <v>1</v>
      </c>
      <c r="N306" s="144" t="s">
        <v>38</v>
      </c>
      <c r="O306" s="125">
        <v>0</v>
      </c>
      <c r="P306" s="125">
        <f t="shared" si="1"/>
        <v>0</v>
      </c>
      <c r="Q306" s="125">
        <v>1.4E-3</v>
      </c>
      <c r="R306" s="125">
        <f t="shared" si="2"/>
        <v>2.8E-3</v>
      </c>
      <c r="S306" s="125">
        <v>0</v>
      </c>
      <c r="T306" s="126">
        <f t="shared" si="3"/>
        <v>0</v>
      </c>
      <c r="AR306" s="127" t="s">
        <v>172</v>
      </c>
      <c r="AT306" s="127" t="s">
        <v>195</v>
      </c>
      <c r="AU306" s="127" t="s">
        <v>84</v>
      </c>
      <c r="AY306" s="17" t="s">
        <v>125</v>
      </c>
      <c r="BE306" s="128">
        <f t="shared" si="4"/>
        <v>0</v>
      </c>
      <c r="BF306" s="128">
        <f t="shared" si="5"/>
        <v>0</v>
      </c>
      <c r="BG306" s="128">
        <f t="shared" si="6"/>
        <v>0</v>
      </c>
      <c r="BH306" s="128">
        <f t="shared" si="7"/>
        <v>0</v>
      </c>
      <c r="BI306" s="128">
        <f t="shared" si="8"/>
        <v>0</v>
      </c>
      <c r="BJ306" s="17" t="s">
        <v>78</v>
      </c>
      <c r="BK306" s="128">
        <f t="shared" si="9"/>
        <v>0</v>
      </c>
      <c r="BL306" s="17" t="s">
        <v>131</v>
      </c>
      <c r="BM306" s="127" t="s">
        <v>426</v>
      </c>
    </row>
    <row r="307" spans="2:65" s="1" customFormat="1" ht="16.5" customHeight="1">
      <c r="B307" s="120"/>
      <c r="C307" s="168">
        <v>72</v>
      </c>
      <c r="D307" s="168" t="s">
        <v>195</v>
      </c>
      <c r="E307" s="169" t="s">
        <v>427</v>
      </c>
      <c r="F307" s="170" t="s">
        <v>428</v>
      </c>
      <c r="G307" s="171" t="s">
        <v>208</v>
      </c>
      <c r="H307" s="172">
        <v>2</v>
      </c>
      <c r="I307" s="188"/>
      <c r="J307" s="181">
        <f t="shared" si="0"/>
        <v>0</v>
      </c>
      <c r="K307" s="141"/>
      <c r="L307" s="142"/>
      <c r="M307" s="143" t="s">
        <v>1</v>
      </c>
      <c r="N307" s="144" t="s">
        <v>38</v>
      </c>
      <c r="O307" s="125">
        <v>0</v>
      </c>
      <c r="P307" s="125">
        <f t="shared" si="1"/>
        <v>0</v>
      </c>
      <c r="Q307" s="125">
        <v>5.0000000000000001E-4</v>
      </c>
      <c r="R307" s="125">
        <f t="shared" si="2"/>
        <v>1E-3</v>
      </c>
      <c r="S307" s="125">
        <v>0</v>
      </c>
      <c r="T307" s="126">
        <f t="shared" si="3"/>
        <v>0</v>
      </c>
      <c r="AR307" s="127" t="s">
        <v>172</v>
      </c>
      <c r="AT307" s="127" t="s">
        <v>195</v>
      </c>
      <c r="AU307" s="127" t="s">
        <v>84</v>
      </c>
      <c r="AY307" s="17" t="s">
        <v>125</v>
      </c>
      <c r="BE307" s="128">
        <f t="shared" si="4"/>
        <v>0</v>
      </c>
      <c r="BF307" s="128">
        <f t="shared" si="5"/>
        <v>0</v>
      </c>
      <c r="BG307" s="128">
        <f t="shared" si="6"/>
        <v>0</v>
      </c>
      <c r="BH307" s="128">
        <f t="shared" si="7"/>
        <v>0</v>
      </c>
      <c r="BI307" s="128">
        <f t="shared" si="8"/>
        <v>0</v>
      </c>
      <c r="BJ307" s="17" t="s">
        <v>78</v>
      </c>
      <c r="BK307" s="128">
        <f t="shared" si="9"/>
        <v>0</v>
      </c>
      <c r="BL307" s="17" t="s">
        <v>131</v>
      </c>
      <c r="BM307" s="127" t="s">
        <v>429</v>
      </c>
    </row>
    <row r="308" spans="2:65" s="1" customFormat="1" ht="33" customHeight="1">
      <c r="B308" s="120"/>
      <c r="C308" s="157">
        <v>73</v>
      </c>
      <c r="D308" s="157" t="s">
        <v>127</v>
      </c>
      <c r="E308" s="158" t="s">
        <v>430</v>
      </c>
      <c r="F308" s="159" t="s">
        <v>431</v>
      </c>
      <c r="G308" s="160" t="s">
        <v>208</v>
      </c>
      <c r="H308" s="161">
        <v>4</v>
      </c>
      <c r="I308" s="188"/>
      <c r="J308" s="180">
        <f t="shared" si="0"/>
        <v>0</v>
      </c>
      <c r="K308" s="122"/>
      <c r="L308" s="30"/>
      <c r="M308" s="123" t="s">
        <v>1</v>
      </c>
      <c r="N308" s="124" t="s">
        <v>38</v>
      </c>
      <c r="O308" s="125">
        <v>0.745</v>
      </c>
      <c r="P308" s="125">
        <f t="shared" si="1"/>
        <v>2.98</v>
      </c>
      <c r="Q308" s="125">
        <v>0</v>
      </c>
      <c r="R308" s="125">
        <f t="shared" si="2"/>
        <v>0</v>
      </c>
      <c r="S308" s="125">
        <v>0</v>
      </c>
      <c r="T308" s="126">
        <f t="shared" si="3"/>
        <v>0</v>
      </c>
      <c r="AR308" s="127" t="s">
        <v>131</v>
      </c>
      <c r="AT308" s="127" t="s">
        <v>127</v>
      </c>
      <c r="AU308" s="127" t="s">
        <v>84</v>
      </c>
      <c r="AY308" s="17" t="s">
        <v>125</v>
      </c>
      <c r="BE308" s="128">
        <f t="shared" si="4"/>
        <v>0</v>
      </c>
      <c r="BF308" s="128">
        <f t="shared" si="5"/>
        <v>0</v>
      </c>
      <c r="BG308" s="128">
        <f t="shared" si="6"/>
        <v>0</v>
      </c>
      <c r="BH308" s="128">
        <f t="shared" si="7"/>
        <v>0</v>
      </c>
      <c r="BI308" s="128">
        <f t="shared" si="8"/>
        <v>0</v>
      </c>
      <c r="BJ308" s="17" t="s">
        <v>78</v>
      </c>
      <c r="BK308" s="128">
        <f t="shared" si="9"/>
        <v>0</v>
      </c>
      <c r="BL308" s="17" t="s">
        <v>131</v>
      </c>
      <c r="BM308" s="127" t="s">
        <v>432</v>
      </c>
    </row>
    <row r="309" spans="2:65" s="1" customFormat="1" ht="16.5" customHeight="1">
      <c r="B309" s="120"/>
      <c r="C309" s="168">
        <v>74</v>
      </c>
      <c r="D309" s="168" t="s">
        <v>195</v>
      </c>
      <c r="E309" s="169" t="s">
        <v>433</v>
      </c>
      <c r="F309" s="170" t="s">
        <v>434</v>
      </c>
      <c r="G309" s="171" t="s">
        <v>208</v>
      </c>
      <c r="H309" s="172">
        <v>4</v>
      </c>
      <c r="I309" s="188"/>
      <c r="J309" s="181">
        <f t="shared" si="0"/>
        <v>0</v>
      </c>
      <c r="K309" s="141"/>
      <c r="L309" s="142"/>
      <c r="M309" s="143" t="s">
        <v>1</v>
      </c>
      <c r="N309" s="144" t="s">
        <v>38</v>
      </c>
      <c r="O309" s="125">
        <v>0</v>
      </c>
      <c r="P309" s="125">
        <f t="shared" si="1"/>
        <v>0</v>
      </c>
      <c r="Q309" s="125">
        <v>8.0000000000000004E-4</v>
      </c>
      <c r="R309" s="125">
        <f t="shared" si="2"/>
        <v>3.2000000000000002E-3</v>
      </c>
      <c r="S309" s="125">
        <v>0</v>
      </c>
      <c r="T309" s="126">
        <f t="shared" si="3"/>
        <v>0</v>
      </c>
      <c r="AR309" s="127" t="s">
        <v>172</v>
      </c>
      <c r="AT309" s="127" t="s">
        <v>195</v>
      </c>
      <c r="AU309" s="127" t="s">
        <v>84</v>
      </c>
      <c r="AY309" s="17" t="s">
        <v>125</v>
      </c>
      <c r="BE309" s="128">
        <f t="shared" si="4"/>
        <v>0</v>
      </c>
      <c r="BF309" s="128">
        <f t="shared" si="5"/>
        <v>0</v>
      </c>
      <c r="BG309" s="128">
        <f t="shared" si="6"/>
        <v>0</v>
      </c>
      <c r="BH309" s="128">
        <f t="shared" si="7"/>
        <v>0</v>
      </c>
      <c r="BI309" s="128">
        <f t="shared" si="8"/>
        <v>0</v>
      </c>
      <c r="BJ309" s="17" t="s">
        <v>78</v>
      </c>
      <c r="BK309" s="128">
        <f t="shared" si="9"/>
        <v>0</v>
      </c>
      <c r="BL309" s="17" t="s">
        <v>131</v>
      </c>
      <c r="BM309" s="127" t="s">
        <v>435</v>
      </c>
    </row>
    <row r="310" spans="2:65" s="1" customFormat="1" ht="24.15" customHeight="1">
      <c r="B310" s="120"/>
      <c r="C310" s="157">
        <v>75</v>
      </c>
      <c r="D310" s="157" t="s">
        <v>127</v>
      </c>
      <c r="E310" s="158" t="s">
        <v>436</v>
      </c>
      <c r="F310" s="159" t="s">
        <v>437</v>
      </c>
      <c r="G310" s="160" t="s">
        <v>208</v>
      </c>
      <c r="H310" s="161">
        <v>1</v>
      </c>
      <c r="I310" s="188"/>
      <c r="J310" s="180">
        <f t="shared" si="0"/>
        <v>0</v>
      </c>
      <c r="K310" s="122"/>
      <c r="L310" s="30"/>
      <c r="M310" s="123" t="s">
        <v>1</v>
      </c>
      <c r="N310" s="124" t="s">
        <v>38</v>
      </c>
      <c r="O310" s="125">
        <v>0.749</v>
      </c>
      <c r="P310" s="125">
        <f t="shared" si="1"/>
        <v>0.749</v>
      </c>
      <c r="Q310" s="125">
        <v>1.6299999999999999E-3</v>
      </c>
      <c r="R310" s="125">
        <f t="shared" si="2"/>
        <v>1.6299999999999999E-3</v>
      </c>
      <c r="S310" s="125">
        <v>0</v>
      </c>
      <c r="T310" s="126">
        <f t="shared" si="3"/>
        <v>0</v>
      </c>
      <c r="AR310" s="127" t="s">
        <v>131</v>
      </c>
      <c r="AT310" s="127" t="s">
        <v>127</v>
      </c>
      <c r="AU310" s="127" t="s">
        <v>84</v>
      </c>
      <c r="AY310" s="17" t="s">
        <v>125</v>
      </c>
      <c r="BE310" s="128">
        <f t="shared" si="4"/>
        <v>0</v>
      </c>
      <c r="BF310" s="128">
        <f t="shared" si="5"/>
        <v>0</v>
      </c>
      <c r="BG310" s="128">
        <f t="shared" si="6"/>
        <v>0</v>
      </c>
      <c r="BH310" s="128">
        <f t="shared" si="7"/>
        <v>0</v>
      </c>
      <c r="BI310" s="128">
        <f t="shared" si="8"/>
        <v>0</v>
      </c>
      <c r="BJ310" s="17" t="s">
        <v>78</v>
      </c>
      <c r="BK310" s="128">
        <f t="shared" si="9"/>
        <v>0</v>
      </c>
      <c r="BL310" s="17" t="s">
        <v>131</v>
      </c>
      <c r="BM310" s="127" t="s">
        <v>438</v>
      </c>
    </row>
    <row r="311" spans="2:65" s="1" customFormat="1" ht="124.8">
      <c r="B311" s="30"/>
      <c r="D311" s="162" t="s">
        <v>267</v>
      </c>
      <c r="F311" s="175" t="s">
        <v>439</v>
      </c>
      <c r="I311" s="187"/>
      <c r="L311" s="30"/>
      <c r="M311" s="149"/>
      <c r="T311" s="54"/>
      <c r="AT311" s="17" t="s">
        <v>267</v>
      </c>
      <c r="AU311" s="17" t="s">
        <v>84</v>
      </c>
    </row>
    <row r="312" spans="2:65" s="1" customFormat="1" ht="24.15" customHeight="1">
      <c r="B312" s="120"/>
      <c r="C312" s="157">
        <v>76</v>
      </c>
      <c r="D312" s="157" t="s">
        <v>127</v>
      </c>
      <c r="E312" s="158" t="s">
        <v>440</v>
      </c>
      <c r="F312" s="159" t="s">
        <v>441</v>
      </c>
      <c r="G312" s="160" t="s">
        <v>208</v>
      </c>
      <c r="H312" s="161">
        <v>1</v>
      </c>
      <c r="I312" s="188"/>
      <c r="J312" s="180">
        <f t="shared" ref="J312:J326" si="10">ROUND(I312*H312,2)</f>
        <v>0</v>
      </c>
      <c r="K312" s="122"/>
      <c r="L312" s="30"/>
      <c r="M312" s="123" t="s">
        <v>1</v>
      </c>
      <c r="N312" s="124" t="s">
        <v>38</v>
      </c>
      <c r="O312" s="125">
        <v>6.2649999999999997</v>
      </c>
      <c r="P312" s="125">
        <f t="shared" ref="P312:P326" si="11">O312*H312</f>
        <v>6.2649999999999997</v>
      </c>
      <c r="Q312" s="125">
        <v>0.38627</v>
      </c>
      <c r="R312" s="125">
        <f t="shared" ref="R312:R326" si="12">Q312*H312</f>
        <v>0.38627</v>
      </c>
      <c r="S312" s="125">
        <v>0</v>
      </c>
      <c r="T312" s="126">
        <f t="shared" ref="T312:T326" si="13">S312*H312</f>
        <v>0</v>
      </c>
      <c r="AR312" s="127" t="s">
        <v>131</v>
      </c>
      <c r="AT312" s="127" t="s">
        <v>127</v>
      </c>
      <c r="AU312" s="127" t="s">
        <v>84</v>
      </c>
      <c r="AY312" s="17" t="s">
        <v>125</v>
      </c>
      <c r="BE312" s="128">
        <f t="shared" ref="BE312:BE326" si="14">IF(N312="základní",J312,0)</f>
        <v>0</v>
      </c>
      <c r="BF312" s="128">
        <f t="shared" ref="BF312:BF326" si="15">IF(N312="snížená",J312,0)</f>
        <v>0</v>
      </c>
      <c r="BG312" s="128">
        <f t="shared" ref="BG312:BG326" si="16">IF(N312="zákl. přenesená",J312,0)</f>
        <v>0</v>
      </c>
      <c r="BH312" s="128">
        <f t="shared" ref="BH312:BH326" si="17">IF(N312="sníž. přenesená",J312,0)</f>
        <v>0</v>
      </c>
      <c r="BI312" s="128">
        <f t="shared" ref="BI312:BI326" si="18">IF(N312="nulová",J312,0)</f>
        <v>0</v>
      </c>
      <c r="BJ312" s="17" t="s">
        <v>78</v>
      </c>
      <c r="BK312" s="128">
        <f t="shared" ref="BK312:BK326" si="19">ROUND(I312*H312,2)</f>
        <v>0</v>
      </c>
      <c r="BL312" s="17" t="s">
        <v>131</v>
      </c>
      <c r="BM312" s="127" t="s">
        <v>442</v>
      </c>
    </row>
    <row r="313" spans="2:65" s="1" customFormat="1" ht="16.5" customHeight="1">
      <c r="B313" s="120"/>
      <c r="C313" s="168">
        <v>77</v>
      </c>
      <c r="D313" s="168" t="s">
        <v>195</v>
      </c>
      <c r="E313" s="169" t="s">
        <v>443</v>
      </c>
      <c r="F313" s="170" t="s">
        <v>444</v>
      </c>
      <c r="G313" s="171" t="s">
        <v>208</v>
      </c>
      <c r="H313" s="172">
        <v>1</v>
      </c>
      <c r="I313" s="188"/>
      <c r="J313" s="181">
        <f t="shared" si="10"/>
        <v>0</v>
      </c>
      <c r="K313" s="141"/>
      <c r="L313" s="142"/>
      <c r="M313" s="143" t="s">
        <v>1</v>
      </c>
      <c r="N313" s="144" t="s">
        <v>38</v>
      </c>
      <c r="O313" s="125">
        <v>0</v>
      </c>
      <c r="P313" s="125">
        <f t="shared" si="11"/>
        <v>0</v>
      </c>
      <c r="Q313" s="125">
        <v>0.70499999999999996</v>
      </c>
      <c r="R313" s="125">
        <f t="shared" si="12"/>
        <v>0.70499999999999996</v>
      </c>
      <c r="S313" s="125">
        <v>0</v>
      </c>
      <c r="T313" s="126">
        <f t="shared" si="13"/>
        <v>0</v>
      </c>
      <c r="AR313" s="127" t="s">
        <v>172</v>
      </c>
      <c r="AT313" s="127" t="s">
        <v>195</v>
      </c>
      <c r="AU313" s="127" t="s">
        <v>84</v>
      </c>
      <c r="AY313" s="17" t="s">
        <v>125</v>
      </c>
      <c r="BE313" s="128">
        <f t="shared" si="14"/>
        <v>0</v>
      </c>
      <c r="BF313" s="128">
        <f t="shared" si="15"/>
        <v>0</v>
      </c>
      <c r="BG313" s="128">
        <f t="shared" si="16"/>
        <v>0</v>
      </c>
      <c r="BH313" s="128">
        <f t="shared" si="17"/>
        <v>0</v>
      </c>
      <c r="BI313" s="128">
        <f t="shared" si="18"/>
        <v>0</v>
      </c>
      <c r="BJ313" s="17" t="s">
        <v>78</v>
      </c>
      <c r="BK313" s="128">
        <f t="shared" si="19"/>
        <v>0</v>
      </c>
      <c r="BL313" s="17" t="s">
        <v>131</v>
      </c>
      <c r="BM313" s="127" t="s">
        <v>445</v>
      </c>
    </row>
    <row r="314" spans="2:65" s="1" customFormat="1" ht="24.15" customHeight="1">
      <c r="B314" s="120"/>
      <c r="C314" s="168">
        <v>78</v>
      </c>
      <c r="D314" s="168" t="s">
        <v>195</v>
      </c>
      <c r="E314" s="169" t="s">
        <v>446</v>
      </c>
      <c r="F314" s="170" t="s">
        <v>447</v>
      </c>
      <c r="G314" s="171" t="s">
        <v>208</v>
      </c>
      <c r="H314" s="172">
        <v>1</v>
      </c>
      <c r="I314" s="188"/>
      <c r="J314" s="181">
        <f t="shared" si="10"/>
        <v>0</v>
      </c>
      <c r="K314" s="141"/>
      <c r="L314" s="142"/>
      <c r="M314" s="143" t="s">
        <v>1</v>
      </c>
      <c r="N314" s="144" t="s">
        <v>38</v>
      </c>
      <c r="O314" s="125">
        <v>0</v>
      </c>
      <c r="P314" s="125">
        <f t="shared" si="11"/>
        <v>0</v>
      </c>
      <c r="Q314" s="125">
        <v>0.45</v>
      </c>
      <c r="R314" s="125">
        <f t="shared" si="12"/>
        <v>0.45</v>
      </c>
      <c r="S314" s="125">
        <v>0</v>
      </c>
      <c r="T314" s="126">
        <f t="shared" si="13"/>
        <v>0</v>
      </c>
      <c r="AR314" s="127" t="s">
        <v>172</v>
      </c>
      <c r="AT314" s="127" t="s">
        <v>195</v>
      </c>
      <c r="AU314" s="127" t="s">
        <v>84</v>
      </c>
      <c r="AY314" s="17" t="s">
        <v>125</v>
      </c>
      <c r="BE314" s="128">
        <f t="shared" si="14"/>
        <v>0</v>
      </c>
      <c r="BF314" s="128">
        <f t="shared" si="15"/>
        <v>0</v>
      </c>
      <c r="BG314" s="128">
        <f t="shared" si="16"/>
        <v>0</v>
      </c>
      <c r="BH314" s="128">
        <f t="shared" si="17"/>
        <v>0</v>
      </c>
      <c r="BI314" s="128">
        <f t="shared" si="18"/>
        <v>0</v>
      </c>
      <c r="BJ314" s="17" t="s">
        <v>78</v>
      </c>
      <c r="BK314" s="128">
        <f t="shared" si="19"/>
        <v>0</v>
      </c>
      <c r="BL314" s="17" t="s">
        <v>131</v>
      </c>
      <c r="BM314" s="127" t="s">
        <v>448</v>
      </c>
    </row>
    <row r="315" spans="2:65" s="1" customFormat="1" ht="24.15" customHeight="1">
      <c r="B315" s="120"/>
      <c r="C315" s="168">
        <v>79</v>
      </c>
      <c r="D315" s="168" t="s">
        <v>195</v>
      </c>
      <c r="E315" s="169" t="s">
        <v>449</v>
      </c>
      <c r="F315" s="170" t="s">
        <v>450</v>
      </c>
      <c r="G315" s="171" t="s">
        <v>208</v>
      </c>
      <c r="H315" s="172">
        <v>1</v>
      </c>
      <c r="I315" s="188"/>
      <c r="J315" s="181">
        <f t="shared" si="10"/>
        <v>0</v>
      </c>
      <c r="K315" s="141"/>
      <c r="L315" s="142"/>
      <c r="M315" s="143" t="s">
        <v>1</v>
      </c>
      <c r="N315" s="144" t="s">
        <v>38</v>
      </c>
      <c r="O315" s="125">
        <v>0</v>
      </c>
      <c r="P315" s="125">
        <f t="shared" si="11"/>
        <v>0</v>
      </c>
      <c r="Q315" s="125">
        <v>0.89100000000000001</v>
      </c>
      <c r="R315" s="125">
        <f t="shared" si="12"/>
        <v>0.89100000000000001</v>
      </c>
      <c r="S315" s="125">
        <v>0</v>
      </c>
      <c r="T315" s="126">
        <f t="shared" si="13"/>
        <v>0</v>
      </c>
      <c r="AR315" s="127" t="s">
        <v>172</v>
      </c>
      <c r="AT315" s="127" t="s">
        <v>195</v>
      </c>
      <c r="AU315" s="127" t="s">
        <v>84</v>
      </c>
      <c r="AY315" s="17" t="s">
        <v>125</v>
      </c>
      <c r="BE315" s="128">
        <f t="shared" si="14"/>
        <v>0</v>
      </c>
      <c r="BF315" s="128">
        <f t="shared" si="15"/>
        <v>0</v>
      </c>
      <c r="BG315" s="128">
        <f t="shared" si="16"/>
        <v>0</v>
      </c>
      <c r="BH315" s="128">
        <f t="shared" si="17"/>
        <v>0</v>
      </c>
      <c r="BI315" s="128">
        <f t="shared" si="18"/>
        <v>0</v>
      </c>
      <c r="BJ315" s="17" t="s">
        <v>78</v>
      </c>
      <c r="BK315" s="128">
        <f t="shared" si="19"/>
        <v>0</v>
      </c>
      <c r="BL315" s="17" t="s">
        <v>131</v>
      </c>
      <c r="BM315" s="127" t="s">
        <v>451</v>
      </c>
    </row>
    <row r="316" spans="2:65" s="1" customFormat="1" ht="24.15" customHeight="1">
      <c r="B316" s="120"/>
      <c r="C316" s="157">
        <v>80</v>
      </c>
      <c r="D316" s="157" t="s">
        <v>127</v>
      </c>
      <c r="E316" s="158" t="s">
        <v>452</v>
      </c>
      <c r="F316" s="159" t="s">
        <v>453</v>
      </c>
      <c r="G316" s="160" t="s">
        <v>208</v>
      </c>
      <c r="H316" s="161">
        <v>1</v>
      </c>
      <c r="I316" s="188"/>
      <c r="J316" s="180">
        <f t="shared" si="10"/>
        <v>0</v>
      </c>
      <c r="K316" s="122"/>
      <c r="L316" s="30"/>
      <c r="M316" s="123" t="s">
        <v>1</v>
      </c>
      <c r="N316" s="124" t="s">
        <v>38</v>
      </c>
      <c r="O316" s="125">
        <v>2.5059999999999998</v>
      </c>
      <c r="P316" s="125">
        <f t="shared" si="11"/>
        <v>2.5059999999999998</v>
      </c>
      <c r="Q316" s="125">
        <v>5.0500000000000003E-2</v>
      </c>
      <c r="R316" s="125">
        <f t="shared" si="12"/>
        <v>5.0500000000000003E-2</v>
      </c>
      <c r="S316" s="125">
        <v>0</v>
      </c>
      <c r="T316" s="126">
        <f t="shared" si="13"/>
        <v>0</v>
      </c>
      <c r="AR316" s="127" t="s">
        <v>131</v>
      </c>
      <c r="AT316" s="127" t="s">
        <v>127</v>
      </c>
      <c r="AU316" s="127" t="s">
        <v>84</v>
      </c>
      <c r="AY316" s="17" t="s">
        <v>125</v>
      </c>
      <c r="BE316" s="128">
        <f t="shared" si="14"/>
        <v>0</v>
      </c>
      <c r="BF316" s="128">
        <f t="shared" si="15"/>
        <v>0</v>
      </c>
      <c r="BG316" s="128">
        <f t="shared" si="16"/>
        <v>0</v>
      </c>
      <c r="BH316" s="128">
        <f t="shared" si="17"/>
        <v>0</v>
      </c>
      <c r="BI316" s="128">
        <f t="shared" si="18"/>
        <v>0</v>
      </c>
      <c r="BJ316" s="17" t="s">
        <v>78</v>
      </c>
      <c r="BK316" s="128">
        <f t="shared" si="19"/>
        <v>0</v>
      </c>
      <c r="BL316" s="17" t="s">
        <v>131</v>
      </c>
      <c r="BM316" s="127" t="s">
        <v>454</v>
      </c>
    </row>
    <row r="317" spans="2:65" s="1" customFormat="1" ht="24.15" customHeight="1">
      <c r="B317" s="120"/>
      <c r="C317" s="168">
        <v>81</v>
      </c>
      <c r="D317" s="168" t="s">
        <v>195</v>
      </c>
      <c r="E317" s="169" t="s">
        <v>455</v>
      </c>
      <c r="F317" s="170" t="s">
        <v>456</v>
      </c>
      <c r="G317" s="171" t="s">
        <v>208</v>
      </c>
      <c r="H317" s="172">
        <v>1</v>
      </c>
      <c r="I317" s="188"/>
      <c r="J317" s="181">
        <f t="shared" si="10"/>
        <v>0</v>
      </c>
      <c r="K317" s="141"/>
      <c r="L317" s="142"/>
      <c r="M317" s="143" t="s">
        <v>1</v>
      </c>
      <c r="N317" s="144" t="s">
        <v>38</v>
      </c>
      <c r="O317" s="125">
        <v>0</v>
      </c>
      <c r="P317" s="125">
        <f t="shared" si="11"/>
        <v>0</v>
      </c>
      <c r="Q317" s="125">
        <v>0.53300000000000003</v>
      </c>
      <c r="R317" s="125">
        <f t="shared" si="12"/>
        <v>0.53300000000000003</v>
      </c>
      <c r="S317" s="125">
        <v>0</v>
      </c>
      <c r="T317" s="126">
        <f t="shared" si="13"/>
        <v>0</v>
      </c>
      <c r="AR317" s="127" t="s">
        <v>172</v>
      </c>
      <c r="AT317" s="127" t="s">
        <v>195</v>
      </c>
      <c r="AU317" s="127" t="s">
        <v>84</v>
      </c>
      <c r="AY317" s="17" t="s">
        <v>125</v>
      </c>
      <c r="BE317" s="128">
        <f t="shared" si="14"/>
        <v>0</v>
      </c>
      <c r="BF317" s="128">
        <f t="shared" si="15"/>
        <v>0</v>
      </c>
      <c r="BG317" s="128">
        <f t="shared" si="16"/>
        <v>0</v>
      </c>
      <c r="BH317" s="128">
        <f t="shared" si="17"/>
        <v>0</v>
      </c>
      <c r="BI317" s="128">
        <f t="shared" si="18"/>
        <v>0</v>
      </c>
      <c r="BJ317" s="17" t="s">
        <v>78</v>
      </c>
      <c r="BK317" s="128">
        <f t="shared" si="19"/>
        <v>0</v>
      </c>
      <c r="BL317" s="17" t="s">
        <v>131</v>
      </c>
      <c r="BM317" s="127" t="s">
        <v>457</v>
      </c>
    </row>
    <row r="318" spans="2:65" s="1" customFormat="1" ht="24.15" customHeight="1">
      <c r="B318" s="120"/>
      <c r="C318" s="157">
        <v>82</v>
      </c>
      <c r="D318" s="157" t="s">
        <v>127</v>
      </c>
      <c r="E318" s="158" t="s">
        <v>458</v>
      </c>
      <c r="F318" s="159" t="s">
        <v>459</v>
      </c>
      <c r="G318" s="160" t="s">
        <v>208</v>
      </c>
      <c r="H318" s="161">
        <v>2</v>
      </c>
      <c r="I318" s="188"/>
      <c r="J318" s="180">
        <f t="shared" si="10"/>
        <v>0</v>
      </c>
      <c r="K318" s="122"/>
      <c r="L318" s="30"/>
      <c r="M318" s="123" t="s">
        <v>1</v>
      </c>
      <c r="N318" s="124" t="s">
        <v>38</v>
      </c>
      <c r="O318" s="125">
        <v>0.58299999999999996</v>
      </c>
      <c r="P318" s="125">
        <f t="shared" si="11"/>
        <v>1.1659999999999999</v>
      </c>
      <c r="Q318" s="125">
        <v>8.2049999999999998E-2</v>
      </c>
      <c r="R318" s="125">
        <f t="shared" si="12"/>
        <v>0.1641</v>
      </c>
      <c r="S318" s="125">
        <v>0</v>
      </c>
      <c r="T318" s="126">
        <f t="shared" si="13"/>
        <v>0</v>
      </c>
      <c r="AR318" s="127" t="s">
        <v>131</v>
      </c>
      <c r="AT318" s="127" t="s">
        <v>127</v>
      </c>
      <c r="AU318" s="127" t="s">
        <v>84</v>
      </c>
      <c r="AY318" s="17" t="s">
        <v>125</v>
      </c>
      <c r="BE318" s="128">
        <f t="shared" si="14"/>
        <v>0</v>
      </c>
      <c r="BF318" s="128">
        <f t="shared" si="15"/>
        <v>0</v>
      </c>
      <c r="BG318" s="128">
        <f t="shared" si="16"/>
        <v>0</v>
      </c>
      <c r="BH318" s="128">
        <f t="shared" si="17"/>
        <v>0</v>
      </c>
      <c r="BI318" s="128">
        <f t="shared" si="18"/>
        <v>0</v>
      </c>
      <c r="BJ318" s="17" t="s">
        <v>78</v>
      </c>
      <c r="BK318" s="128">
        <f t="shared" si="19"/>
        <v>0</v>
      </c>
      <c r="BL318" s="17" t="s">
        <v>131</v>
      </c>
      <c r="BM318" s="127" t="s">
        <v>460</v>
      </c>
    </row>
    <row r="319" spans="2:65" s="1" customFormat="1" ht="33" customHeight="1">
      <c r="B319" s="120"/>
      <c r="C319" s="157">
        <v>83</v>
      </c>
      <c r="D319" s="157" t="s">
        <v>127</v>
      </c>
      <c r="E319" s="158" t="s">
        <v>461</v>
      </c>
      <c r="F319" s="159" t="s">
        <v>462</v>
      </c>
      <c r="G319" s="160" t="s">
        <v>208</v>
      </c>
      <c r="H319" s="161">
        <v>2</v>
      </c>
      <c r="I319" s="188"/>
      <c r="J319" s="180">
        <f t="shared" si="10"/>
        <v>0</v>
      </c>
      <c r="K319" s="122"/>
      <c r="L319" s="30"/>
      <c r="M319" s="123" t="s">
        <v>1</v>
      </c>
      <c r="N319" s="124" t="s">
        <v>38</v>
      </c>
      <c r="O319" s="125">
        <v>0.16600000000000001</v>
      </c>
      <c r="P319" s="125">
        <f t="shared" si="11"/>
        <v>0.33200000000000002</v>
      </c>
      <c r="Q319" s="125">
        <v>5.94E-3</v>
      </c>
      <c r="R319" s="125">
        <f t="shared" si="12"/>
        <v>1.188E-2</v>
      </c>
      <c r="S319" s="125">
        <v>0</v>
      </c>
      <c r="T319" s="126">
        <f t="shared" si="13"/>
        <v>0</v>
      </c>
      <c r="AR319" s="127" t="s">
        <v>131</v>
      </c>
      <c r="AT319" s="127" t="s">
        <v>127</v>
      </c>
      <c r="AU319" s="127" t="s">
        <v>84</v>
      </c>
      <c r="AY319" s="17" t="s">
        <v>125</v>
      </c>
      <c r="BE319" s="128">
        <f t="shared" si="14"/>
        <v>0</v>
      </c>
      <c r="BF319" s="128">
        <f t="shared" si="15"/>
        <v>0</v>
      </c>
      <c r="BG319" s="128">
        <f t="shared" si="16"/>
        <v>0</v>
      </c>
      <c r="BH319" s="128">
        <f t="shared" si="17"/>
        <v>0</v>
      </c>
      <c r="BI319" s="128">
        <f t="shared" si="18"/>
        <v>0</v>
      </c>
      <c r="BJ319" s="17" t="s">
        <v>78</v>
      </c>
      <c r="BK319" s="128">
        <f t="shared" si="19"/>
        <v>0</v>
      </c>
      <c r="BL319" s="17" t="s">
        <v>131</v>
      </c>
      <c r="BM319" s="127" t="s">
        <v>463</v>
      </c>
    </row>
    <row r="320" spans="2:65" s="1" customFormat="1" ht="24.15" customHeight="1">
      <c r="B320" s="120"/>
      <c r="C320" s="157">
        <v>84</v>
      </c>
      <c r="D320" s="157" t="s">
        <v>127</v>
      </c>
      <c r="E320" s="158" t="s">
        <v>464</v>
      </c>
      <c r="F320" s="159" t="s">
        <v>465</v>
      </c>
      <c r="G320" s="160" t="s">
        <v>208</v>
      </c>
      <c r="H320" s="161">
        <v>2</v>
      </c>
      <c r="I320" s="188"/>
      <c r="J320" s="180">
        <f t="shared" si="10"/>
        <v>0</v>
      </c>
      <c r="K320" s="122"/>
      <c r="L320" s="30"/>
      <c r="M320" s="123" t="s">
        <v>1</v>
      </c>
      <c r="N320" s="124" t="s">
        <v>38</v>
      </c>
      <c r="O320" s="125">
        <v>0.22</v>
      </c>
      <c r="P320" s="125">
        <f t="shared" si="11"/>
        <v>0.44</v>
      </c>
      <c r="Q320" s="125">
        <v>0</v>
      </c>
      <c r="R320" s="125">
        <f t="shared" si="12"/>
        <v>0</v>
      </c>
      <c r="S320" s="125">
        <v>0</v>
      </c>
      <c r="T320" s="126">
        <f t="shared" si="13"/>
        <v>0</v>
      </c>
      <c r="AR320" s="127" t="s">
        <v>131</v>
      </c>
      <c r="AT320" s="127" t="s">
        <v>127</v>
      </c>
      <c r="AU320" s="127" t="s">
        <v>84</v>
      </c>
      <c r="AY320" s="17" t="s">
        <v>125</v>
      </c>
      <c r="BE320" s="128">
        <f t="shared" si="14"/>
        <v>0</v>
      </c>
      <c r="BF320" s="128">
        <f t="shared" si="15"/>
        <v>0</v>
      </c>
      <c r="BG320" s="128">
        <f t="shared" si="16"/>
        <v>0</v>
      </c>
      <c r="BH320" s="128">
        <f t="shared" si="17"/>
        <v>0</v>
      </c>
      <c r="BI320" s="128">
        <f t="shared" si="18"/>
        <v>0</v>
      </c>
      <c r="BJ320" s="17" t="s">
        <v>78</v>
      </c>
      <c r="BK320" s="128">
        <f t="shared" si="19"/>
        <v>0</v>
      </c>
      <c r="BL320" s="17" t="s">
        <v>131</v>
      </c>
      <c r="BM320" s="127" t="s">
        <v>466</v>
      </c>
    </row>
    <row r="321" spans="2:65" s="1" customFormat="1" ht="33" customHeight="1">
      <c r="B321" s="120"/>
      <c r="C321" s="157">
        <v>85</v>
      </c>
      <c r="D321" s="157" t="s">
        <v>127</v>
      </c>
      <c r="E321" s="158" t="s">
        <v>467</v>
      </c>
      <c r="F321" s="159" t="s">
        <v>468</v>
      </c>
      <c r="G321" s="160" t="s">
        <v>208</v>
      </c>
      <c r="H321" s="161">
        <v>2</v>
      </c>
      <c r="I321" s="188"/>
      <c r="J321" s="180">
        <f t="shared" si="10"/>
        <v>0</v>
      </c>
      <c r="K321" s="122"/>
      <c r="L321" s="30"/>
      <c r="M321" s="123" t="s">
        <v>1</v>
      </c>
      <c r="N321" s="124" t="s">
        <v>38</v>
      </c>
      <c r="O321" s="125">
        <v>0.66600000000000004</v>
      </c>
      <c r="P321" s="125">
        <f t="shared" si="11"/>
        <v>1.3320000000000001</v>
      </c>
      <c r="Q321" s="125">
        <v>6.0600000000000001E-2</v>
      </c>
      <c r="R321" s="125">
        <f t="shared" si="12"/>
        <v>0.1212</v>
      </c>
      <c r="S321" s="125">
        <v>0</v>
      </c>
      <c r="T321" s="126">
        <f t="shared" si="13"/>
        <v>0</v>
      </c>
      <c r="AR321" s="127" t="s">
        <v>131</v>
      </c>
      <c r="AT321" s="127" t="s">
        <v>127</v>
      </c>
      <c r="AU321" s="127" t="s">
        <v>84</v>
      </c>
      <c r="AY321" s="17" t="s">
        <v>125</v>
      </c>
      <c r="BE321" s="128">
        <f t="shared" si="14"/>
        <v>0</v>
      </c>
      <c r="BF321" s="128">
        <f t="shared" si="15"/>
        <v>0</v>
      </c>
      <c r="BG321" s="128">
        <f t="shared" si="16"/>
        <v>0</v>
      </c>
      <c r="BH321" s="128">
        <f t="shared" si="17"/>
        <v>0</v>
      </c>
      <c r="BI321" s="128">
        <f t="shared" si="18"/>
        <v>0</v>
      </c>
      <c r="BJ321" s="17" t="s">
        <v>78</v>
      </c>
      <c r="BK321" s="128">
        <f t="shared" si="19"/>
        <v>0</v>
      </c>
      <c r="BL321" s="17" t="s">
        <v>131</v>
      </c>
      <c r="BM321" s="127" t="s">
        <v>469</v>
      </c>
    </row>
    <row r="322" spans="2:65" s="1" customFormat="1" ht="24.15" customHeight="1">
      <c r="B322" s="120"/>
      <c r="C322" s="157">
        <v>86</v>
      </c>
      <c r="D322" s="157" t="s">
        <v>127</v>
      </c>
      <c r="E322" s="158" t="s">
        <v>470</v>
      </c>
      <c r="F322" s="159" t="s">
        <v>471</v>
      </c>
      <c r="G322" s="160" t="s">
        <v>208</v>
      </c>
      <c r="H322" s="161">
        <v>1</v>
      </c>
      <c r="I322" s="188"/>
      <c r="J322" s="180">
        <f t="shared" si="10"/>
        <v>0</v>
      </c>
      <c r="K322" s="122"/>
      <c r="L322" s="30"/>
      <c r="M322" s="123" t="s">
        <v>1</v>
      </c>
      <c r="N322" s="124" t="s">
        <v>38</v>
      </c>
      <c r="O322" s="125">
        <v>0.66700000000000004</v>
      </c>
      <c r="P322" s="125">
        <f t="shared" si="11"/>
        <v>0.66700000000000004</v>
      </c>
      <c r="Q322" s="125">
        <v>8.4150000000000003E-2</v>
      </c>
      <c r="R322" s="125">
        <f t="shared" si="12"/>
        <v>8.4150000000000003E-2</v>
      </c>
      <c r="S322" s="125">
        <v>0</v>
      </c>
      <c r="T322" s="126">
        <f t="shared" si="13"/>
        <v>0</v>
      </c>
      <c r="AR322" s="127" t="s">
        <v>131</v>
      </c>
      <c r="AT322" s="127" t="s">
        <v>127</v>
      </c>
      <c r="AU322" s="127" t="s">
        <v>84</v>
      </c>
      <c r="AY322" s="17" t="s">
        <v>125</v>
      </c>
      <c r="BE322" s="128">
        <f t="shared" si="14"/>
        <v>0</v>
      </c>
      <c r="BF322" s="128">
        <f t="shared" si="15"/>
        <v>0</v>
      </c>
      <c r="BG322" s="128">
        <f t="shared" si="16"/>
        <v>0</v>
      </c>
      <c r="BH322" s="128">
        <f t="shared" si="17"/>
        <v>0</v>
      </c>
      <c r="BI322" s="128">
        <f t="shared" si="18"/>
        <v>0</v>
      </c>
      <c r="BJ322" s="17" t="s">
        <v>78</v>
      </c>
      <c r="BK322" s="128">
        <f t="shared" si="19"/>
        <v>0</v>
      </c>
      <c r="BL322" s="17" t="s">
        <v>131</v>
      </c>
      <c r="BM322" s="127" t="s">
        <v>472</v>
      </c>
    </row>
    <row r="323" spans="2:65" s="1" customFormat="1" ht="33" customHeight="1">
      <c r="B323" s="120"/>
      <c r="C323" s="157">
        <v>87</v>
      </c>
      <c r="D323" s="157" t="s">
        <v>127</v>
      </c>
      <c r="E323" s="158" t="s">
        <v>473</v>
      </c>
      <c r="F323" s="159" t="s">
        <v>474</v>
      </c>
      <c r="G323" s="160" t="s">
        <v>208</v>
      </c>
      <c r="H323" s="161">
        <v>1</v>
      </c>
      <c r="I323" s="188"/>
      <c r="J323" s="180">
        <f t="shared" si="10"/>
        <v>0</v>
      </c>
      <c r="K323" s="122"/>
      <c r="L323" s="30"/>
      <c r="M323" s="123" t="s">
        <v>1</v>
      </c>
      <c r="N323" s="124" t="s">
        <v>38</v>
      </c>
      <c r="O323" s="125">
        <v>0.16600000000000001</v>
      </c>
      <c r="P323" s="125">
        <f t="shared" si="11"/>
        <v>0.16600000000000001</v>
      </c>
      <c r="Q323" s="125">
        <v>1.136E-2</v>
      </c>
      <c r="R323" s="125">
        <f t="shared" si="12"/>
        <v>1.136E-2</v>
      </c>
      <c r="S323" s="125">
        <v>0</v>
      </c>
      <c r="T323" s="126">
        <f t="shared" si="13"/>
        <v>0</v>
      </c>
      <c r="AR323" s="127" t="s">
        <v>131</v>
      </c>
      <c r="AT323" s="127" t="s">
        <v>127</v>
      </c>
      <c r="AU323" s="127" t="s">
        <v>84</v>
      </c>
      <c r="AY323" s="17" t="s">
        <v>125</v>
      </c>
      <c r="BE323" s="128">
        <f t="shared" si="14"/>
        <v>0</v>
      </c>
      <c r="BF323" s="128">
        <f t="shared" si="15"/>
        <v>0</v>
      </c>
      <c r="BG323" s="128">
        <f t="shared" si="16"/>
        <v>0</v>
      </c>
      <c r="BH323" s="128">
        <f t="shared" si="17"/>
        <v>0</v>
      </c>
      <c r="BI323" s="128">
        <f t="shared" si="18"/>
        <v>0</v>
      </c>
      <c r="BJ323" s="17" t="s">
        <v>78</v>
      </c>
      <c r="BK323" s="128">
        <f t="shared" si="19"/>
        <v>0</v>
      </c>
      <c r="BL323" s="17" t="s">
        <v>131</v>
      </c>
      <c r="BM323" s="127" t="s">
        <v>475</v>
      </c>
    </row>
    <row r="324" spans="2:65" s="1" customFormat="1" ht="24.15" customHeight="1">
      <c r="B324" s="120"/>
      <c r="C324" s="157">
        <v>88</v>
      </c>
      <c r="D324" s="157" t="s">
        <v>127</v>
      </c>
      <c r="E324" s="158" t="s">
        <v>476</v>
      </c>
      <c r="F324" s="159" t="s">
        <v>477</v>
      </c>
      <c r="G324" s="160" t="s">
        <v>208</v>
      </c>
      <c r="H324" s="161">
        <v>1</v>
      </c>
      <c r="I324" s="188"/>
      <c r="J324" s="180">
        <f t="shared" si="10"/>
        <v>0</v>
      </c>
      <c r="K324" s="122"/>
      <c r="L324" s="30"/>
      <c r="M324" s="123" t="s">
        <v>1</v>
      </c>
      <c r="N324" s="124" t="s">
        <v>38</v>
      </c>
      <c r="O324" s="125">
        <v>0.25</v>
      </c>
      <c r="P324" s="125">
        <f t="shared" si="11"/>
        <v>0.25</v>
      </c>
      <c r="Q324" s="125">
        <v>0</v>
      </c>
      <c r="R324" s="125">
        <f t="shared" si="12"/>
        <v>0</v>
      </c>
      <c r="S324" s="125">
        <v>0</v>
      </c>
      <c r="T324" s="126">
        <f t="shared" si="13"/>
        <v>0</v>
      </c>
      <c r="AR324" s="127" t="s">
        <v>131</v>
      </c>
      <c r="AT324" s="127" t="s">
        <v>127</v>
      </c>
      <c r="AU324" s="127" t="s">
        <v>84</v>
      </c>
      <c r="AY324" s="17" t="s">
        <v>125</v>
      </c>
      <c r="BE324" s="128">
        <f t="shared" si="14"/>
        <v>0</v>
      </c>
      <c r="BF324" s="128">
        <f t="shared" si="15"/>
        <v>0</v>
      </c>
      <c r="BG324" s="128">
        <f t="shared" si="16"/>
        <v>0</v>
      </c>
      <c r="BH324" s="128">
        <f t="shared" si="17"/>
        <v>0</v>
      </c>
      <c r="BI324" s="128">
        <f t="shared" si="18"/>
        <v>0</v>
      </c>
      <c r="BJ324" s="17" t="s">
        <v>78</v>
      </c>
      <c r="BK324" s="128">
        <f t="shared" si="19"/>
        <v>0</v>
      </c>
      <c r="BL324" s="17" t="s">
        <v>131</v>
      </c>
      <c r="BM324" s="127" t="s">
        <v>478</v>
      </c>
    </row>
    <row r="325" spans="2:65" s="1" customFormat="1" ht="33" customHeight="1">
      <c r="B325" s="120"/>
      <c r="C325" s="157">
        <v>89</v>
      </c>
      <c r="D325" s="157" t="s">
        <v>127</v>
      </c>
      <c r="E325" s="158" t="s">
        <v>479</v>
      </c>
      <c r="F325" s="159" t="s">
        <v>480</v>
      </c>
      <c r="G325" s="160" t="s">
        <v>208</v>
      </c>
      <c r="H325" s="161">
        <v>1</v>
      </c>
      <c r="I325" s="188"/>
      <c r="J325" s="180">
        <f t="shared" si="10"/>
        <v>0</v>
      </c>
      <c r="K325" s="122"/>
      <c r="L325" s="30"/>
      <c r="M325" s="123" t="s">
        <v>1</v>
      </c>
      <c r="N325" s="124" t="s">
        <v>38</v>
      </c>
      <c r="O325" s="125">
        <v>0.66600000000000004</v>
      </c>
      <c r="P325" s="125">
        <f t="shared" si="11"/>
        <v>0.66600000000000004</v>
      </c>
      <c r="Q325" s="125">
        <v>0.15251000000000001</v>
      </c>
      <c r="R325" s="125">
        <f t="shared" si="12"/>
        <v>0.15251000000000001</v>
      </c>
      <c r="S325" s="125">
        <v>0</v>
      </c>
      <c r="T325" s="126">
        <f t="shared" si="13"/>
        <v>0</v>
      </c>
      <c r="AR325" s="127" t="s">
        <v>131</v>
      </c>
      <c r="AT325" s="127" t="s">
        <v>127</v>
      </c>
      <c r="AU325" s="127" t="s">
        <v>84</v>
      </c>
      <c r="AY325" s="17" t="s">
        <v>125</v>
      </c>
      <c r="BE325" s="128">
        <f t="shared" si="14"/>
        <v>0</v>
      </c>
      <c r="BF325" s="128">
        <f t="shared" si="15"/>
        <v>0</v>
      </c>
      <c r="BG325" s="128">
        <f t="shared" si="16"/>
        <v>0</v>
      </c>
      <c r="BH325" s="128">
        <f t="shared" si="17"/>
        <v>0</v>
      </c>
      <c r="BI325" s="128">
        <f t="shared" si="18"/>
        <v>0</v>
      </c>
      <c r="BJ325" s="17" t="s">
        <v>78</v>
      </c>
      <c r="BK325" s="128">
        <f t="shared" si="19"/>
        <v>0</v>
      </c>
      <c r="BL325" s="17" t="s">
        <v>131</v>
      </c>
      <c r="BM325" s="127" t="s">
        <v>481</v>
      </c>
    </row>
    <row r="326" spans="2:65" s="1" customFormat="1" ht="24.15" customHeight="1">
      <c r="B326" s="120"/>
      <c r="C326" s="157">
        <v>90</v>
      </c>
      <c r="D326" s="157" t="s">
        <v>127</v>
      </c>
      <c r="E326" s="158" t="s">
        <v>482</v>
      </c>
      <c r="F326" s="159" t="s">
        <v>483</v>
      </c>
      <c r="G326" s="160" t="s">
        <v>138</v>
      </c>
      <c r="H326" s="161">
        <v>4</v>
      </c>
      <c r="I326" s="188"/>
      <c r="J326" s="180">
        <f t="shared" si="10"/>
        <v>0</v>
      </c>
      <c r="K326" s="122"/>
      <c r="L326" s="30"/>
      <c r="M326" s="123" t="s">
        <v>1</v>
      </c>
      <c r="N326" s="124" t="s">
        <v>38</v>
      </c>
      <c r="O326" s="125">
        <v>1.319</v>
      </c>
      <c r="P326" s="125">
        <f t="shared" si="11"/>
        <v>5.2759999999999998</v>
      </c>
      <c r="Q326" s="125">
        <v>0</v>
      </c>
      <c r="R326" s="125">
        <f t="shared" si="12"/>
        <v>0</v>
      </c>
      <c r="S326" s="125">
        <v>0</v>
      </c>
      <c r="T326" s="126">
        <f t="shared" si="13"/>
        <v>0</v>
      </c>
      <c r="AR326" s="127" t="s">
        <v>131</v>
      </c>
      <c r="AT326" s="127" t="s">
        <v>127</v>
      </c>
      <c r="AU326" s="127" t="s">
        <v>84</v>
      </c>
      <c r="AY326" s="17" t="s">
        <v>125</v>
      </c>
      <c r="BE326" s="128">
        <f t="shared" si="14"/>
        <v>0</v>
      </c>
      <c r="BF326" s="128">
        <f t="shared" si="15"/>
        <v>0</v>
      </c>
      <c r="BG326" s="128">
        <f t="shared" si="16"/>
        <v>0</v>
      </c>
      <c r="BH326" s="128">
        <f t="shared" si="17"/>
        <v>0</v>
      </c>
      <c r="BI326" s="128">
        <f t="shared" si="18"/>
        <v>0</v>
      </c>
      <c r="BJ326" s="17" t="s">
        <v>78</v>
      </c>
      <c r="BK326" s="128">
        <f t="shared" si="19"/>
        <v>0</v>
      </c>
      <c r="BL326" s="17" t="s">
        <v>131</v>
      </c>
      <c r="BM326" s="127" t="s">
        <v>484</v>
      </c>
    </row>
    <row r="327" spans="2:65" s="11" customFormat="1" ht="22.95" customHeight="1">
      <c r="B327" s="113"/>
      <c r="D327" s="114" t="s">
        <v>72</v>
      </c>
      <c r="E327" s="156" t="s">
        <v>173</v>
      </c>
      <c r="F327" s="156" t="s">
        <v>485</v>
      </c>
      <c r="I327" s="185"/>
      <c r="J327" s="179">
        <f>BK327</f>
        <v>0</v>
      </c>
      <c r="L327" s="113"/>
      <c r="M327" s="115"/>
      <c r="P327" s="116">
        <f>SUM(P328:P332)</f>
        <v>8.1833600000000004</v>
      </c>
      <c r="R327" s="116">
        <f>SUM(R328:R332)</f>
        <v>6.0210950000000008</v>
      </c>
      <c r="T327" s="117">
        <f>SUM(T328:T332)</f>
        <v>0</v>
      </c>
      <c r="AR327" s="114" t="s">
        <v>78</v>
      </c>
      <c r="AT327" s="118" t="s">
        <v>72</v>
      </c>
      <c r="AU327" s="118" t="s">
        <v>78</v>
      </c>
      <c r="AY327" s="114" t="s">
        <v>125</v>
      </c>
      <c r="BK327" s="119">
        <f>SUM(BK328:BK332)</f>
        <v>0</v>
      </c>
    </row>
    <row r="328" spans="2:65" s="1" customFormat="1" ht="33" customHeight="1">
      <c r="B328" s="120"/>
      <c r="C328" s="157">
        <v>91</v>
      </c>
      <c r="D328" s="157" t="s">
        <v>127</v>
      </c>
      <c r="E328" s="158" t="s">
        <v>486</v>
      </c>
      <c r="F328" s="159" t="s">
        <v>487</v>
      </c>
      <c r="G328" s="160" t="s">
        <v>216</v>
      </c>
      <c r="H328" s="161">
        <v>34.24</v>
      </c>
      <c r="I328" s="188"/>
      <c r="J328" s="180">
        <f>ROUND(I328*H328,2)</f>
        <v>0</v>
      </c>
      <c r="K328" s="122"/>
      <c r="L328" s="30"/>
      <c r="M328" s="123" t="s">
        <v>1</v>
      </c>
      <c r="N328" s="124" t="s">
        <v>38</v>
      </c>
      <c r="O328" s="125">
        <v>0.23899999999999999</v>
      </c>
      <c r="P328" s="125">
        <f>O328*H328</f>
        <v>8.1833600000000004</v>
      </c>
      <c r="Q328" s="125">
        <v>0.1295</v>
      </c>
      <c r="R328" s="125">
        <f>Q328*H328</f>
        <v>4.4340800000000007</v>
      </c>
      <c r="S328" s="125">
        <v>0</v>
      </c>
      <c r="T328" s="126">
        <f>S328*H328</f>
        <v>0</v>
      </c>
      <c r="AR328" s="127" t="s">
        <v>131</v>
      </c>
      <c r="AT328" s="127" t="s">
        <v>127</v>
      </c>
      <c r="AU328" s="127" t="s">
        <v>84</v>
      </c>
      <c r="AY328" s="17" t="s">
        <v>125</v>
      </c>
      <c r="BE328" s="128">
        <f>IF(N328="základní",J328,0)</f>
        <v>0</v>
      </c>
      <c r="BF328" s="128">
        <f>IF(N328="snížená",J328,0)</f>
        <v>0</v>
      </c>
      <c r="BG328" s="128">
        <f>IF(N328="zákl. přenesená",J328,0)</f>
        <v>0</v>
      </c>
      <c r="BH328" s="128">
        <f>IF(N328="sníž. přenesená",J328,0)</f>
        <v>0</v>
      </c>
      <c r="BI328" s="128">
        <f>IF(N328="nulová",J328,0)</f>
        <v>0</v>
      </c>
      <c r="BJ328" s="17" t="s">
        <v>78</v>
      </c>
      <c r="BK328" s="128">
        <f>ROUND(I328*H328,2)</f>
        <v>0</v>
      </c>
      <c r="BL328" s="17" t="s">
        <v>131</v>
      </c>
      <c r="BM328" s="127" t="s">
        <v>488</v>
      </c>
    </row>
    <row r="329" spans="2:65" s="12" customFormat="1">
      <c r="B329" s="129"/>
      <c r="D329" s="162" t="s">
        <v>133</v>
      </c>
      <c r="E329" s="130" t="s">
        <v>1</v>
      </c>
      <c r="F329" s="163" t="s">
        <v>489</v>
      </c>
      <c r="H329" s="130" t="s">
        <v>1</v>
      </c>
      <c r="I329" s="182"/>
      <c r="L329" s="129"/>
      <c r="M329" s="131"/>
      <c r="T329" s="132"/>
      <c r="AT329" s="130" t="s">
        <v>133</v>
      </c>
      <c r="AU329" s="130" t="s">
        <v>84</v>
      </c>
      <c r="AV329" s="12" t="s">
        <v>78</v>
      </c>
      <c r="AW329" s="12" t="s">
        <v>28</v>
      </c>
      <c r="AX329" s="12" t="s">
        <v>73</v>
      </c>
      <c r="AY329" s="130" t="s">
        <v>125</v>
      </c>
    </row>
    <row r="330" spans="2:65" s="13" customFormat="1">
      <c r="B330" s="133"/>
      <c r="D330" s="162" t="s">
        <v>133</v>
      </c>
      <c r="E330" s="134" t="s">
        <v>1</v>
      </c>
      <c r="F330" s="164" t="s">
        <v>490</v>
      </c>
      <c r="H330" s="165">
        <v>34.24</v>
      </c>
      <c r="I330" s="183"/>
      <c r="L330" s="133"/>
      <c r="M330" s="135"/>
      <c r="T330" s="136"/>
      <c r="AT330" s="134" t="s">
        <v>133</v>
      </c>
      <c r="AU330" s="134" t="s">
        <v>84</v>
      </c>
      <c r="AV330" s="13" t="s">
        <v>84</v>
      </c>
      <c r="AW330" s="13" t="s">
        <v>28</v>
      </c>
      <c r="AX330" s="13" t="s">
        <v>78</v>
      </c>
      <c r="AY330" s="134" t="s">
        <v>125</v>
      </c>
    </row>
    <row r="331" spans="2:65" s="1" customFormat="1" ht="16.5" customHeight="1">
      <c r="B331" s="120"/>
      <c r="C331" s="168">
        <v>92</v>
      </c>
      <c r="D331" s="168" t="s">
        <v>195</v>
      </c>
      <c r="E331" s="169" t="s">
        <v>491</v>
      </c>
      <c r="F331" s="170" t="s">
        <v>492</v>
      </c>
      <c r="G331" s="171" t="s">
        <v>216</v>
      </c>
      <c r="H331" s="172">
        <v>35.267000000000003</v>
      </c>
      <c r="I331" s="188"/>
      <c r="J331" s="181">
        <f>ROUND(I331*H331,2)</f>
        <v>0</v>
      </c>
      <c r="K331" s="141"/>
      <c r="L331" s="142"/>
      <c r="M331" s="143" t="s">
        <v>1</v>
      </c>
      <c r="N331" s="144" t="s">
        <v>38</v>
      </c>
      <c r="O331" s="125">
        <v>0</v>
      </c>
      <c r="P331" s="125">
        <f>O331*H331</f>
        <v>0</v>
      </c>
      <c r="Q331" s="125">
        <v>4.4999999999999998E-2</v>
      </c>
      <c r="R331" s="125">
        <f>Q331*H331</f>
        <v>1.5870150000000001</v>
      </c>
      <c r="S331" s="125">
        <v>0</v>
      </c>
      <c r="T331" s="126">
        <f>S331*H331</f>
        <v>0</v>
      </c>
      <c r="AR331" s="127" t="s">
        <v>172</v>
      </c>
      <c r="AT331" s="127" t="s">
        <v>195</v>
      </c>
      <c r="AU331" s="127" t="s">
        <v>84</v>
      </c>
      <c r="AY331" s="17" t="s">
        <v>125</v>
      </c>
      <c r="BE331" s="128">
        <f>IF(N331="základní",J331,0)</f>
        <v>0</v>
      </c>
      <c r="BF331" s="128">
        <f>IF(N331="snížená",J331,0)</f>
        <v>0</v>
      </c>
      <c r="BG331" s="128">
        <f>IF(N331="zákl. přenesená",J331,0)</f>
        <v>0</v>
      </c>
      <c r="BH331" s="128">
        <f>IF(N331="sníž. přenesená",J331,0)</f>
        <v>0</v>
      </c>
      <c r="BI331" s="128">
        <f>IF(N331="nulová",J331,0)</f>
        <v>0</v>
      </c>
      <c r="BJ331" s="17" t="s">
        <v>78</v>
      </c>
      <c r="BK331" s="128">
        <f>ROUND(I331*H331,2)</f>
        <v>0</v>
      </c>
      <c r="BL331" s="17" t="s">
        <v>131</v>
      </c>
      <c r="BM331" s="127" t="s">
        <v>493</v>
      </c>
    </row>
    <row r="332" spans="2:65" s="13" customFormat="1">
      <c r="B332" s="133"/>
      <c r="D332" s="162" t="s">
        <v>133</v>
      </c>
      <c r="F332" s="164" t="s">
        <v>494</v>
      </c>
      <c r="H332" s="165">
        <v>35.267000000000003</v>
      </c>
      <c r="I332" s="183"/>
      <c r="L332" s="133"/>
      <c r="M332" s="135"/>
      <c r="T332" s="136"/>
      <c r="AT332" s="134" t="s">
        <v>133</v>
      </c>
      <c r="AU332" s="134" t="s">
        <v>84</v>
      </c>
      <c r="AV332" s="13" t="s">
        <v>84</v>
      </c>
      <c r="AW332" s="13" t="s">
        <v>3</v>
      </c>
      <c r="AX332" s="13" t="s">
        <v>78</v>
      </c>
      <c r="AY332" s="134" t="s">
        <v>125</v>
      </c>
    </row>
    <row r="333" spans="2:65" s="11" customFormat="1" ht="22.95" customHeight="1">
      <c r="B333" s="113"/>
      <c r="D333" s="114" t="s">
        <v>72</v>
      </c>
      <c r="E333" s="156" t="s">
        <v>495</v>
      </c>
      <c r="F333" s="156" t="s">
        <v>496</v>
      </c>
      <c r="I333" s="185"/>
      <c r="J333" s="179">
        <f>BK333</f>
        <v>0</v>
      </c>
      <c r="L333" s="113"/>
      <c r="M333" s="115"/>
      <c r="P333" s="116">
        <f>P334</f>
        <v>258.88436000000002</v>
      </c>
      <c r="R333" s="116">
        <f>R334</f>
        <v>0</v>
      </c>
      <c r="T333" s="117">
        <f>T334</f>
        <v>0</v>
      </c>
      <c r="AR333" s="114" t="s">
        <v>78</v>
      </c>
      <c r="AT333" s="118" t="s">
        <v>72</v>
      </c>
      <c r="AU333" s="118" t="s">
        <v>78</v>
      </c>
      <c r="AY333" s="114" t="s">
        <v>125</v>
      </c>
      <c r="BK333" s="119">
        <f>BK334</f>
        <v>0</v>
      </c>
    </row>
    <row r="334" spans="2:65" s="1" customFormat="1" ht="16.5" customHeight="1">
      <c r="B334" s="120"/>
      <c r="C334" s="157">
        <v>93</v>
      </c>
      <c r="D334" s="157" t="s">
        <v>127</v>
      </c>
      <c r="E334" s="158" t="s">
        <v>497</v>
      </c>
      <c r="F334" s="159" t="s">
        <v>498</v>
      </c>
      <c r="G334" s="160" t="s">
        <v>198</v>
      </c>
      <c r="H334" s="161">
        <v>302.435</v>
      </c>
      <c r="I334" s="188"/>
      <c r="J334" s="180">
        <f>ROUND(I334*H334,2)</f>
        <v>0</v>
      </c>
      <c r="K334" s="122"/>
      <c r="L334" s="30"/>
      <c r="M334" s="123" t="s">
        <v>1</v>
      </c>
      <c r="N334" s="124" t="s">
        <v>38</v>
      </c>
      <c r="O334" s="125">
        <v>0.85599999999999998</v>
      </c>
      <c r="P334" s="125">
        <f>O334*H334</f>
        <v>258.88436000000002</v>
      </c>
      <c r="Q334" s="125">
        <v>0</v>
      </c>
      <c r="R334" s="125">
        <f>Q334*H334</f>
        <v>0</v>
      </c>
      <c r="S334" s="125">
        <v>0</v>
      </c>
      <c r="T334" s="126">
        <f>S334*H334</f>
        <v>0</v>
      </c>
      <c r="AR334" s="127" t="s">
        <v>131</v>
      </c>
      <c r="AT334" s="127" t="s">
        <v>127</v>
      </c>
      <c r="AU334" s="127" t="s">
        <v>84</v>
      </c>
      <c r="AY334" s="17" t="s">
        <v>125</v>
      </c>
      <c r="BE334" s="128">
        <f>IF(N334="základní",J334,0)</f>
        <v>0</v>
      </c>
      <c r="BF334" s="128">
        <f>IF(N334="snížená",J334,0)</f>
        <v>0</v>
      </c>
      <c r="BG334" s="128">
        <f>IF(N334="zákl. přenesená",J334,0)</f>
        <v>0</v>
      </c>
      <c r="BH334" s="128">
        <f>IF(N334="sníž. přenesená",J334,0)</f>
        <v>0</v>
      </c>
      <c r="BI334" s="128">
        <f>IF(N334="nulová",J334,0)</f>
        <v>0</v>
      </c>
      <c r="BJ334" s="17" t="s">
        <v>78</v>
      </c>
      <c r="BK334" s="128">
        <f>ROUND(I334*H334,2)</f>
        <v>0</v>
      </c>
      <c r="BL334" s="17" t="s">
        <v>131</v>
      </c>
      <c r="BM334" s="127" t="s">
        <v>499</v>
      </c>
    </row>
    <row r="335" spans="2:65" s="11" customFormat="1" ht="25.95" customHeight="1">
      <c r="B335" s="113"/>
      <c r="D335" s="114" t="s">
        <v>72</v>
      </c>
      <c r="E335" s="155" t="s">
        <v>500</v>
      </c>
      <c r="F335" s="155" t="s">
        <v>501</v>
      </c>
      <c r="I335" s="185"/>
      <c r="J335" s="178">
        <f>BK335</f>
        <v>0</v>
      </c>
      <c r="L335" s="113"/>
      <c r="M335" s="115"/>
      <c r="P335" s="116">
        <f>P336+P347+P351+P353</f>
        <v>67.148592000000008</v>
      </c>
      <c r="R335" s="116">
        <f>R336+R347+R351+R353</f>
        <v>0.93018620000000007</v>
      </c>
      <c r="T335" s="117">
        <f>T336+T347+T351+T353</f>
        <v>0</v>
      </c>
      <c r="AR335" s="114" t="s">
        <v>84</v>
      </c>
      <c r="AT335" s="118" t="s">
        <v>72</v>
      </c>
      <c r="AU335" s="118" t="s">
        <v>73</v>
      </c>
      <c r="AY335" s="114" t="s">
        <v>125</v>
      </c>
      <c r="BK335" s="119">
        <f>BK336+BK347+BK351+BK353</f>
        <v>0</v>
      </c>
    </row>
    <row r="336" spans="2:65" s="11" customFormat="1" ht="22.95" customHeight="1">
      <c r="B336" s="113"/>
      <c r="D336" s="114" t="s">
        <v>72</v>
      </c>
      <c r="E336" s="156" t="s">
        <v>502</v>
      </c>
      <c r="F336" s="156" t="s">
        <v>503</v>
      </c>
      <c r="I336" s="185"/>
      <c r="J336" s="179">
        <f>BK336</f>
        <v>0</v>
      </c>
      <c r="L336" s="113"/>
      <c r="M336" s="115"/>
      <c r="P336" s="116">
        <f>SUM(P337:P346)</f>
        <v>18.579676000000003</v>
      </c>
      <c r="R336" s="116">
        <f>SUM(R337:R346)</f>
        <v>9.425E-2</v>
      </c>
      <c r="T336" s="117">
        <f>SUM(T337:T346)</f>
        <v>0</v>
      </c>
      <c r="AR336" s="114" t="s">
        <v>84</v>
      </c>
      <c r="AT336" s="118" t="s">
        <v>72</v>
      </c>
      <c r="AU336" s="118" t="s">
        <v>78</v>
      </c>
      <c r="AY336" s="114" t="s">
        <v>125</v>
      </c>
      <c r="BK336" s="119">
        <f>SUM(BK337:BK346)</f>
        <v>0</v>
      </c>
    </row>
    <row r="337" spans="2:65" s="1" customFormat="1" ht="21.75" customHeight="1">
      <c r="B337" s="120"/>
      <c r="C337" s="157">
        <v>94</v>
      </c>
      <c r="D337" s="157" t="s">
        <v>127</v>
      </c>
      <c r="E337" s="158" t="s">
        <v>504</v>
      </c>
      <c r="F337" s="159" t="s">
        <v>505</v>
      </c>
      <c r="G337" s="160" t="s">
        <v>216</v>
      </c>
      <c r="H337" s="161">
        <v>14</v>
      </c>
      <c r="I337" s="188"/>
      <c r="J337" s="180">
        <f>ROUND(I337*H337,2)</f>
        <v>0</v>
      </c>
      <c r="K337" s="122"/>
      <c r="L337" s="30"/>
      <c r="M337" s="123" t="s">
        <v>1</v>
      </c>
      <c r="N337" s="124" t="s">
        <v>38</v>
      </c>
      <c r="O337" s="125">
        <v>0.57399999999999995</v>
      </c>
      <c r="P337" s="125">
        <f>O337*H337</f>
        <v>8.0359999999999996</v>
      </c>
      <c r="Q337" s="125">
        <v>3.0799999999999998E-3</v>
      </c>
      <c r="R337" s="125">
        <f>Q337*H337</f>
        <v>4.3119999999999999E-2</v>
      </c>
      <c r="S337" s="125">
        <v>0</v>
      </c>
      <c r="T337" s="126">
        <f>S337*H337</f>
        <v>0</v>
      </c>
      <c r="AR337" s="127" t="s">
        <v>205</v>
      </c>
      <c r="AT337" s="127" t="s">
        <v>127</v>
      </c>
      <c r="AU337" s="127" t="s">
        <v>84</v>
      </c>
      <c r="AY337" s="17" t="s">
        <v>125</v>
      </c>
      <c r="BE337" s="128">
        <f>IF(N337="základní",J337,0)</f>
        <v>0</v>
      </c>
      <c r="BF337" s="128">
        <f>IF(N337="snížená",J337,0)</f>
        <v>0</v>
      </c>
      <c r="BG337" s="128">
        <f>IF(N337="zákl. přenesená",J337,0)</f>
        <v>0</v>
      </c>
      <c r="BH337" s="128">
        <f>IF(N337="sníž. přenesená",J337,0)</f>
        <v>0</v>
      </c>
      <c r="BI337" s="128">
        <f>IF(N337="nulová",J337,0)</f>
        <v>0</v>
      </c>
      <c r="BJ337" s="17" t="s">
        <v>78</v>
      </c>
      <c r="BK337" s="128">
        <f>ROUND(I337*H337,2)</f>
        <v>0</v>
      </c>
      <c r="BL337" s="17" t="s">
        <v>205</v>
      </c>
      <c r="BM337" s="127" t="s">
        <v>506</v>
      </c>
    </row>
    <row r="338" spans="2:65" s="13" customFormat="1">
      <c r="B338" s="133"/>
      <c r="D338" s="162" t="s">
        <v>133</v>
      </c>
      <c r="E338" s="134" t="s">
        <v>1</v>
      </c>
      <c r="F338" s="164" t="s">
        <v>507</v>
      </c>
      <c r="H338" s="165">
        <v>14</v>
      </c>
      <c r="I338" s="183"/>
      <c r="L338" s="133"/>
      <c r="M338" s="135"/>
      <c r="T338" s="136"/>
      <c r="AT338" s="134" t="s">
        <v>133</v>
      </c>
      <c r="AU338" s="134" t="s">
        <v>84</v>
      </c>
      <c r="AV338" s="13" t="s">
        <v>84</v>
      </c>
      <c r="AW338" s="13" t="s">
        <v>28</v>
      </c>
      <c r="AX338" s="13" t="s">
        <v>78</v>
      </c>
      <c r="AY338" s="134" t="s">
        <v>125</v>
      </c>
    </row>
    <row r="339" spans="2:65" s="1" customFormat="1" ht="21.75" customHeight="1">
      <c r="B339" s="120"/>
      <c r="C339" s="157">
        <v>95</v>
      </c>
      <c r="D339" s="157" t="s">
        <v>127</v>
      </c>
      <c r="E339" s="158" t="s">
        <v>508</v>
      </c>
      <c r="F339" s="159" t="s">
        <v>509</v>
      </c>
      <c r="G339" s="160" t="s">
        <v>216</v>
      </c>
      <c r="H339" s="161">
        <v>17</v>
      </c>
      <c r="I339" s="188"/>
      <c r="J339" s="180">
        <f t="shared" ref="J339:J346" si="20">ROUND(I339*H339,2)</f>
        <v>0</v>
      </c>
      <c r="K339" s="122"/>
      <c r="L339" s="30"/>
      <c r="M339" s="123" t="s">
        <v>1</v>
      </c>
      <c r="N339" s="124" t="s">
        <v>38</v>
      </c>
      <c r="O339" s="125">
        <v>0.38300000000000001</v>
      </c>
      <c r="P339" s="125">
        <f t="shared" ref="P339:P346" si="21">O339*H339</f>
        <v>6.5110000000000001</v>
      </c>
      <c r="Q339" s="125">
        <v>1.97E-3</v>
      </c>
      <c r="R339" s="125">
        <f t="shared" ref="R339:R346" si="22">Q339*H339</f>
        <v>3.3489999999999999E-2</v>
      </c>
      <c r="S339" s="125">
        <v>0</v>
      </c>
      <c r="T339" s="126">
        <f t="shared" ref="T339:T346" si="23">S339*H339</f>
        <v>0</v>
      </c>
      <c r="AR339" s="127" t="s">
        <v>205</v>
      </c>
      <c r="AT339" s="127" t="s">
        <v>127</v>
      </c>
      <c r="AU339" s="127" t="s">
        <v>84</v>
      </c>
      <c r="AY339" s="17" t="s">
        <v>125</v>
      </c>
      <c r="BE339" s="128">
        <f t="shared" ref="BE339:BE346" si="24">IF(N339="základní",J339,0)</f>
        <v>0</v>
      </c>
      <c r="BF339" s="128">
        <f t="shared" ref="BF339:BF346" si="25">IF(N339="snížená",J339,0)</f>
        <v>0</v>
      </c>
      <c r="BG339" s="128">
        <f t="shared" ref="BG339:BG346" si="26">IF(N339="zákl. přenesená",J339,0)</f>
        <v>0</v>
      </c>
      <c r="BH339" s="128">
        <f t="shared" ref="BH339:BH346" si="27">IF(N339="sníž. přenesená",J339,0)</f>
        <v>0</v>
      </c>
      <c r="BI339" s="128">
        <f t="shared" ref="BI339:BI346" si="28">IF(N339="nulová",J339,0)</f>
        <v>0</v>
      </c>
      <c r="BJ339" s="17" t="s">
        <v>78</v>
      </c>
      <c r="BK339" s="128">
        <f t="shared" ref="BK339:BK346" si="29">ROUND(I339*H339,2)</f>
        <v>0</v>
      </c>
      <c r="BL339" s="17" t="s">
        <v>205</v>
      </c>
      <c r="BM339" s="127" t="s">
        <v>510</v>
      </c>
    </row>
    <row r="340" spans="2:65" s="1" customFormat="1" ht="16.5" customHeight="1">
      <c r="B340" s="120"/>
      <c r="C340" s="168">
        <v>96</v>
      </c>
      <c r="D340" s="168" t="s">
        <v>195</v>
      </c>
      <c r="E340" s="169" t="s">
        <v>511</v>
      </c>
      <c r="F340" s="170" t="s">
        <v>512</v>
      </c>
      <c r="G340" s="171" t="s">
        <v>208</v>
      </c>
      <c r="H340" s="172">
        <v>2</v>
      </c>
      <c r="I340" s="188"/>
      <c r="J340" s="181">
        <f t="shared" si="20"/>
        <v>0</v>
      </c>
      <c r="K340" s="141"/>
      <c r="L340" s="142"/>
      <c r="M340" s="143" t="s">
        <v>1</v>
      </c>
      <c r="N340" s="144" t="s">
        <v>38</v>
      </c>
      <c r="O340" s="125">
        <v>0</v>
      </c>
      <c r="P340" s="125">
        <f t="shared" si="21"/>
        <v>0</v>
      </c>
      <c r="Q340" s="125">
        <v>3.4000000000000002E-4</v>
      </c>
      <c r="R340" s="125">
        <f t="shared" si="22"/>
        <v>6.8000000000000005E-4</v>
      </c>
      <c r="S340" s="125">
        <v>0</v>
      </c>
      <c r="T340" s="126">
        <f t="shared" si="23"/>
        <v>0</v>
      </c>
      <c r="AR340" s="127" t="s">
        <v>269</v>
      </c>
      <c r="AT340" s="127" t="s">
        <v>195</v>
      </c>
      <c r="AU340" s="127" t="s">
        <v>84</v>
      </c>
      <c r="AY340" s="17" t="s">
        <v>125</v>
      </c>
      <c r="BE340" s="128">
        <f t="shared" si="24"/>
        <v>0</v>
      </c>
      <c r="BF340" s="128">
        <f t="shared" si="25"/>
        <v>0</v>
      </c>
      <c r="BG340" s="128">
        <f t="shared" si="26"/>
        <v>0</v>
      </c>
      <c r="BH340" s="128">
        <f t="shared" si="27"/>
        <v>0</v>
      </c>
      <c r="BI340" s="128">
        <f t="shared" si="28"/>
        <v>0</v>
      </c>
      <c r="BJ340" s="17" t="s">
        <v>78</v>
      </c>
      <c r="BK340" s="128">
        <f t="shared" si="29"/>
        <v>0</v>
      </c>
      <c r="BL340" s="17" t="s">
        <v>205</v>
      </c>
      <c r="BM340" s="127" t="s">
        <v>513</v>
      </c>
    </row>
    <row r="341" spans="2:65" s="1" customFormat="1" ht="16.5" customHeight="1">
      <c r="B341" s="120"/>
      <c r="C341" s="168">
        <v>97</v>
      </c>
      <c r="D341" s="168" t="s">
        <v>195</v>
      </c>
      <c r="E341" s="169" t="s">
        <v>514</v>
      </c>
      <c r="F341" s="170" t="s">
        <v>515</v>
      </c>
      <c r="G341" s="171" t="s">
        <v>208</v>
      </c>
      <c r="H341" s="172">
        <v>2</v>
      </c>
      <c r="I341" s="188"/>
      <c r="J341" s="181">
        <f t="shared" si="20"/>
        <v>0</v>
      </c>
      <c r="K341" s="141"/>
      <c r="L341" s="142"/>
      <c r="M341" s="143" t="s">
        <v>1</v>
      </c>
      <c r="N341" s="144" t="s">
        <v>38</v>
      </c>
      <c r="O341" s="125">
        <v>0</v>
      </c>
      <c r="P341" s="125">
        <f t="shared" si="21"/>
        <v>0</v>
      </c>
      <c r="Q341" s="125">
        <v>2.9E-4</v>
      </c>
      <c r="R341" s="125">
        <f t="shared" si="22"/>
        <v>5.8E-4</v>
      </c>
      <c r="S341" s="125">
        <v>0</v>
      </c>
      <c r="T341" s="126">
        <f t="shared" si="23"/>
        <v>0</v>
      </c>
      <c r="AR341" s="127" t="s">
        <v>269</v>
      </c>
      <c r="AT341" s="127" t="s">
        <v>195</v>
      </c>
      <c r="AU341" s="127" t="s">
        <v>84</v>
      </c>
      <c r="AY341" s="17" t="s">
        <v>125</v>
      </c>
      <c r="BE341" s="128">
        <f t="shared" si="24"/>
        <v>0</v>
      </c>
      <c r="BF341" s="128">
        <f t="shared" si="25"/>
        <v>0</v>
      </c>
      <c r="BG341" s="128">
        <f t="shared" si="26"/>
        <v>0</v>
      </c>
      <c r="BH341" s="128">
        <f t="shared" si="27"/>
        <v>0</v>
      </c>
      <c r="BI341" s="128">
        <f t="shared" si="28"/>
        <v>0</v>
      </c>
      <c r="BJ341" s="17" t="s">
        <v>78</v>
      </c>
      <c r="BK341" s="128">
        <f t="shared" si="29"/>
        <v>0</v>
      </c>
      <c r="BL341" s="17" t="s">
        <v>205</v>
      </c>
      <c r="BM341" s="127" t="s">
        <v>516</v>
      </c>
    </row>
    <row r="342" spans="2:65" s="1" customFormat="1" ht="16.5" customHeight="1">
      <c r="B342" s="120"/>
      <c r="C342" s="168">
        <v>98</v>
      </c>
      <c r="D342" s="168" t="s">
        <v>195</v>
      </c>
      <c r="E342" s="169" t="s">
        <v>517</v>
      </c>
      <c r="F342" s="170" t="s">
        <v>518</v>
      </c>
      <c r="G342" s="171" t="s">
        <v>208</v>
      </c>
      <c r="H342" s="172">
        <v>5</v>
      </c>
      <c r="I342" s="188"/>
      <c r="J342" s="181">
        <f t="shared" si="20"/>
        <v>0</v>
      </c>
      <c r="K342" s="141"/>
      <c r="L342" s="142"/>
      <c r="M342" s="143" t="s">
        <v>1</v>
      </c>
      <c r="N342" s="144" t="s">
        <v>38</v>
      </c>
      <c r="O342" s="125">
        <v>0</v>
      </c>
      <c r="P342" s="125">
        <f t="shared" si="21"/>
        <v>0</v>
      </c>
      <c r="Q342" s="125">
        <v>3.5E-4</v>
      </c>
      <c r="R342" s="125">
        <f t="shared" si="22"/>
        <v>1.75E-3</v>
      </c>
      <c r="S342" s="125">
        <v>0</v>
      </c>
      <c r="T342" s="126">
        <f t="shared" si="23"/>
        <v>0</v>
      </c>
      <c r="AR342" s="127" t="s">
        <v>269</v>
      </c>
      <c r="AT342" s="127" t="s">
        <v>195</v>
      </c>
      <c r="AU342" s="127" t="s">
        <v>84</v>
      </c>
      <c r="AY342" s="17" t="s">
        <v>125</v>
      </c>
      <c r="BE342" s="128">
        <f t="shared" si="24"/>
        <v>0</v>
      </c>
      <c r="BF342" s="128">
        <f t="shared" si="25"/>
        <v>0</v>
      </c>
      <c r="BG342" s="128">
        <f t="shared" si="26"/>
        <v>0</v>
      </c>
      <c r="BH342" s="128">
        <f t="shared" si="27"/>
        <v>0</v>
      </c>
      <c r="BI342" s="128">
        <f t="shared" si="28"/>
        <v>0</v>
      </c>
      <c r="BJ342" s="17" t="s">
        <v>78</v>
      </c>
      <c r="BK342" s="128">
        <f t="shared" si="29"/>
        <v>0</v>
      </c>
      <c r="BL342" s="17" t="s">
        <v>205</v>
      </c>
      <c r="BM342" s="127" t="s">
        <v>519</v>
      </c>
    </row>
    <row r="343" spans="2:65" s="1" customFormat="1" ht="24.15" customHeight="1">
      <c r="B343" s="120"/>
      <c r="C343" s="168">
        <v>99</v>
      </c>
      <c r="D343" s="168" t="s">
        <v>195</v>
      </c>
      <c r="E343" s="169" t="s">
        <v>520</v>
      </c>
      <c r="F343" s="170" t="s">
        <v>521</v>
      </c>
      <c r="G343" s="171" t="s">
        <v>208</v>
      </c>
      <c r="H343" s="172">
        <v>7</v>
      </c>
      <c r="I343" s="188"/>
      <c r="J343" s="181">
        <f t="shared" si="20"/>
        <v>0</v>
      </c>
      <c r="K343" s="141"/>
      <c r="L343" s="142"/>
      <c r="M343" s="143" t="s">
        <v>1</v>
      </c>
      <c r="N343" s="144" t="s">
        <v>38</v>
      </c>
      <c r="O343" s="125">
        <v>0</v>
      </c>
      <c r="P343" s="125">
        <f t="shared" si="21"/>
        <v>0</v>
      </c>
      <c r="Q343" s="125">
        <v>2.0899999999999998E-3</v>
      </c>
      <c r="R343" s="125">
        <f t="shared" si="22"/>
        <v>1.4629999999999999E-2</v>
      </c>
      <c r="S343" s="125">
        <v>0</v>
      </c>
      <c r="T343" s="126">
        <f t="shared" si="23"/>
        <v>0</v>
      </c>
      <c r="AR343" s="127" t="s">
        <v>269</v>
      </c>
      <c r="AT343" s="127" t="s">
        <v>195</v>
      </c>
      <c r="AU343" s="127" t="s">
        <v>84</v>
      </c>
      <c r="AY343" s="17" t="s">
        <v>125</v>
      </c>
      <c r="BE343" s="128">
        <f t="shared" si="24"/>
        <v>0</v>
      </c>
      <c r="BF343" s="128">
        <f t="shared" si="25"/>
        <v>0</v>
      </c>
      <c r="BG343" s="128">
        <f t="shared" si="26"/>
        <v>0</v>
      </c>
      <c r="BH343" s="128">
        <f t="shared" si="27"/>
        <v>0</v>
      </c>
      <c r="BI343" s="128">
        <f t="shared" si="28"/>
        <v>0</v>
      </c>
      <c r="BJ343" s="17" t="s">
        <v>78</v>
      </c>
      <c r="BK343" s="128">
        <f t="shared" si="29"/>
        <v>0</v>
      </c>
      <c r="BL343" s="17" t="s">
        <v>205</v>
      </c>
      <c r="BM343" s="127" t="s">
        <v>522</v>
      </c>
    </row>
    <row r="344" spans="2:65" s="1" customFormat="1" ht="21.75" customHeight="1">
      <c r="B344" s="120"/>
      <c r="C344" s="157">
        <v>100</v>
      </c>
      <c r="D344" s="157" t="s">
        <v>127</v>
      </c>
      <c r="E344" s="158" t="s">
        <v>523</v>
      </c>
      <c r="F344" s="159" t="s">
        <v>524</v>
      </c>
      <c r="G344" s="160" t="s">
        <v>216</v>
      </c>
      <c r="H344" s="161">
        <v>17</v>
      </c>
      <c r="I344" s="188"/>
      <c r="J344" s="180">
        <f t="shared" si="20"/>
        <v>0</v>
      </c>
      <c r="K344" s="122"/>
      <c r="L344" s="30"/>
      <c r="M344" s="123" t="s">
        <v>1</v>
      </c>
      <c r="N344" s="124" t="s">
        <v>38</v>
      </c>
      <c r="O344" s="125">
        <v>4.8000000000000001E-2</v>
      </c>
      <c r="P344" s="125">
        <f t="shared" si="21"/>
        <v>0.81600000000000006</v>
      </c>
      <c r="Q344" s="125">
        <v>0</v>
      </c>
      <c r="R344" s="125">
        <f t="shared" si="22"/>
        <v>0</v>
      </c>
      <c r="S344" s="125">
        <v>0</v>
      </c>
      <c r="T344" s="126">
        <f t="shared" si="23"/>
        <v>0</v>
      </c>
      <c r="AR344" s="127" t="s">
        <v>205</v>
      </c>
      <c r="AT344" s="127" t="s">
        <v>127</v>
      </c>
      <c r="AU344" s="127" t="s">
        <v>84</v>
      </c>
      <c r="AY344" s="17" t="s">
        <v>125</v>
      </c>
      <c r="BE344" s="128">
        <f t="shared" si="24"/>
        <v>0</v>
      </c>
      <c r="BF344" s="128">
        <f t="shared" si="25"/>
        <v>0</v>
      </c>
      <c r="BG344" s="128">
        <f t="shared" si="26"/>
        <v>0</v>
      </c>
      <c r="BH344" s="128">
        <f t="shared" si="27"/>
        <v>0</v>
      </c>
      <c r="BI344" s="128">
        <f t="shared" si="28"/>
        <v>0</v>
      </c>
      <c r="BJ344" s="17" t="s">
        <v>78</v>
      </c>
      <c r="BK344" s="128">
        <f t="shared" si="29"/>
        <v>0</v>
      </c>
      <c r="BL344" s="17" t="s">
        <v>205</v>
      </c>
      <c r="BM344" s="127" t="s">
        <v>525</v>
      </c>
    </row>
    <row r="345" spans="2:65" s="1" customFormat="1" ht="24.15" customHeight="1">
      <c r="B345" s="120"/>
      <c r="C345" s="157">
        <v>101</v>
      </c>
      <c r="D345" s="157" t="s">
        <v>127</v>
      </c>
      <c r="E345" s="158" t="s">
        <v>526</v>
      </c>
      <c r="F345" s="159" t="s">
        <v>527</v>
      </c>
      <c r="G345" s="160" t="s">
        <v>216</v>
      </c>
      <c r="H345" s="161">
        <v>53</v>
      </c>
      <c r="I345" s="188"/>
      <c r="J345" s="180">
        <f t="shared" si="20"/>
        <v>0</v>
      </c>
      <c r="K345" s="122"/>
      <c r="L345" s="30"/>
      <c r="M345" s="123" t="s">
        <v>1</v>
      </c>
      <c r="N345" s="124" t="s">
        <v>38</v>
      </c>
      <c r="O345" s="125">
        <v>5.8999999999999997E-2</v>
      </c>
      <c r="P345" s="125">
        <f t="shared" si="21"/>
        <v>3.1269999999999998</v>
      </c>
      <c r="Q345" s="125">
        <v>0</v>
      </c>
      <c r="R345" s="125">
        <f t="shared" si="22"/>
        <v>0</v>
      </c>
      <c r="S345" s="125">
        <v>0</v>
      </c>
      <c r="T345" s="126">
        <f t="shared" si="23"/>
        <v>0</v>
      </c>
      <c r="AR345" s="127" t="s">
        <v>205</v>
      </c>
      <c r="AT345" s="127" t="s">
        <v>127</v>
      </c>
      <c r="AU345" s="127" t="s">
        <v>84</v>
      </c>
      <c r="AY345" s="17" t="s">
        <v>125</v>
      </c>
      <c r="BE345" s="128">
        <f t="shared" si="24"/>
        <v>0</v>
      </c>
      <c r="BF345" s="128">
        <f t="shared" si="25"/>
        <v>0</v>
      </c>
      <c r="BG345" s="128">
        <f t="shared" si="26"/>
        <v>0</v>
      </c>
      <c r="BH345" s="128">
        <f t="shared" si="27"/>
        <v>0</v>
      </c>
      <c r="BI345" s="128">
        <f t="shared" si="28"/>
        <v>0</v>
      </c>
      <c r="BJ345" s="17" t="s">
        <v>78</v>
      </c>
      <c r="BK345" s="128">
        <f t="shared" si="29"/>
        <v>0</v>
      </c>
      <c r="BL345" s="17" t="s">
        <v>205</v>
      </c>
      <c r="BM345" s="127" t="s">
        <v>528</v>
      </c>
    </row>
    <row r="346" spans="2:65" s="1" customFormat="1" ht="24.15" customHeight="1">
      <c r="B346" s="120"/>
      <c r="C346" s="157">
        <v>102</v>
      </c>
      <c r="D346" s="157" t="s">
        <v>127</v>
      </c>
      <c r="E346" s="158" t="s">
        <v>529</v>
      </c>
      <c r="F346" s="159" t="s">
        <v>530</v>
      </c>
      <c r="G346" s="160" t="s">
        <v>198</v>
      </c>
      <c r="H346" s="161">
        <v>9.4E-2</v>
      </c>
      <c r="I346" s="188"/>
      <c r="J346" s="180">
        <f t="shared" si="20"/>
        <v>0</v>
      </c>
      <c r="K346" s="122"/>
      <c r="L346" s="30"/>
      <c r="M346" s="123" t="s">
        <v>1</v>
      </c>
      <c r="N346" s="124" t="s">
        <v>38</v>
      </c>
      <c r="O346" s="125">
        <v>0.95399999999999996</v>
      </c>
      <c r="P346" s="125">
        <f t="shared" si="21"/>
        <v>8.9675999999999992E-2</v>
      </c>
      <c r="Q346" s="125">
        <v>0</v>
      </c>
      <c r="R346" s="125">
        <f t="shared" si="22"/>
        <v>0</v>
      </c>
      <c r="S346" s="125">
        <v>0</v>
      </c>
      <c r="T346" s="126">
        <f t="shared" si="23"/>
        <v>0</v>
      </c>
      <c r="AR346" s="127" t="s">
        <v>205</v>
      </c>
      <c r="AT346" s="127" t="s">
        <v>127</v>
      </c>
      <c r="AU346" s="127" t="s">
        <v>84</v>
      </c>
      <c r="AY346" s="17" t="s">
        <v>125</v>
      </c>
      <c r="BE346" s="128">
        <f t="shared" si="24"/>
        <v>0</v>
      </c>
      <c r="BF346" s="128">
        <f t="shared" si="25"/>
        <v>0</v>
      </c>
      <c r="BG346" s="128">
        <f t="shared" si="26"/>
        <v>0</v>
      </c>
      <c r="BH346" s="128">
        <f t="shared" si="27"/>
        <v>0</v>
      </c>
      <c r="BI346" s="128">
        <f t="shared" si="28"/>
        <v>0</v>
      </c>
      <c r="BJ346" s="17" t="s">
        <v>78</v>
      </c>
      <c r="BK346" s="128">
        <f t="shared" si="29"/>
        <v>0</v>
      </c>
      <c r="BL346" s="17" t="s">
        <v>205</v>
      </c>
      <c r="BM346" s="127" t="s">
        <v>531</v>
      </c>
    </row>
    <row r="347" spans="2:65" s="11" customFormat="1" ht="22.95" customHeight="1">
      <c r="B347" s="113"/>
      <c r="D347" s="114" t="s">
        <v>72</v>
      </c>
      <c r="E347" s="156" t="s">
        <v>532</v>
      </c>
      <c r="F347" s="156" t="s">
        <v>533</v>
      </c>
      <c r="I347" s="185"/>
      <c r="J347" s="179">
        <f>BK347</f>
        <v>0</v>
      </c>
      <c r="L347" s="113"/>
      <c r="M347" s="115"/>
      <c r="P347" s="116">
        <f>SUM(P348:P350)</f>
        <v>14.774000000000001</v>
      </c>
      <c r="R347" s="116">
        <f>SUM(R348:R350)</f>
        <v>4.28E-3</v>
      </c>
      <c r="T347" s="117">
        <f>SUM(T348:T350)</f>
        <v>0</v>
      </c>
      <c r="AR347" s="114" t="s">
        <v>84</v>
      </c>
      <c r="AT347" s="118" t="s">
        <v>72</v>
      </c>
      <c r="AU347" s="118" t="s">
        <v>78</v>
      </c>
      <c r="AY347" s="114" t="s">
        <v>125</v>
      </c>
      <c r="BK347" s="119">
        <f>SUM(BK348:BK350)</f>
        <v>0</v>
      </c>
    </row>
    <row r="348" spans="2:65" s="1" customFormat="1" ht="21.75" customHeight="1">
      <c r="B348" s="120"/>
      <c r="C348" s="157">
        <v>103</v>
      </c>
      <c r="D348" s="157" t="s">
        <v>127</v>
      </c>
      <c r="E348" s="158" t="s">
        <v>534</v>
      </c>
      <c r="F348" s="159" t="s">
        <v>535</v>
      </c>
      <c r="G348" s="160" t="s">
        <v>216</v>
      </c>
      <c r="H348" s="161">
        <v>76</v>
      </c>
      <c r="I348" s="188"/>
      <c r="J348" s="180">
        <f>ROUND(I348*H348,2)</f>
        <v>0</v>
      </c>
      <c r="K348" s="122"/>
      <c r="L348" s="30"/>
      <c r="M348" s="123" t="s">
        <v>1</v>
      </c>
      <c r="N348" s="124" t="s">
        <v>38</v>
      </c>
      <c r="O348" s="125">
        <v>8.2000000000000003E-2</v>
      </c>
      <c r="P348" s="125">
        <f>O348*H348</f>
        <v>6.2320000000000002</v>
      </c>
      <c r="Q348" s="125">
        <v>1.0000000000000001E-5</v>
      </c>
      <c r="R348" s="125">
        <f>Q348*H348</f>
        <v>7.6000000000000004E-4</v>
      </c>
      <c r="S348" s="125">
        <v>0</v>
      </c>
      <c r="T348" s="126">
        <f>S348*H348</f>
        <v>0</v>
      </c>
      <c r="AR348" s="127" t="s">
        <v>205</v>
      </c>
      <c r="AT348" s="127" t="s">
        <v>127</v>
      </c>
      <c r="AU348" s="127" t="s">
        <v>84</v>
      </c>
      <c r="AY348" s="17" t="s">
        <v>125</v>
      </c>
      <c r="BE348" s="128">
        <f>IF(N348="základní",J348,0)</f>
        <v>0</v>
      </c>
      <c r="BF348" s="128">
        <f>IF(N348="snížená",J348,0)</f>
        <v>0</v>
      </c>
      <c r="BG348" s="128">
        <f>IF(N348="zákl. přenesená",J348,0)</f>
        <v>0</v>
      </c>
      <c r="BH348" s="128">
        <f>IF(N348="sníž. přenesená",J348,0)</f>
        <v>0</v>
      </c>
      <c r="BI348" s="128">
        <f>IF(N348="nulová",J348,0)</f>
        <v>0</v>
      </c>
      <c r="BJ348" s="17" t="s">
        <v>78</v>
      </c>
      <c r="BK348" s="128">
        <f>ROUND(I348*H348,2)</f>
        <v>0</v>
      </c>
      <c r="BL348" s="17" t="s">
        <v>205</v>
      </c>
      <c r="BM348" s="127" t="s">
        <v>536</v>
      </c>
    </row>
    <row r="349" spans="2:65" s="1" customFormat="1" ht="24.15" customHeight="1">
      <c r="B349" s="120"/>
      <c r="C349" s="157">
        <v>104</v>
      </c>
      <c r="D349" s="157" t="s">
        <v>127</v>
      </c>
      <c r="E349" s="158" t="s">
        <v>537</v>
      </c>
      <c r="F349" s="159" t="s">
        <v>538</v>
      </c>
      <c r="G349" s="160" t="s">
        <v>216</v>
      </c>
      <c r="H349" s="161">
        <v>26</v>
      </c>
      <c r="I349" s="188"/>
      <c r="J349" s="180">
        <f>ROUND(I349*H349,2)</f>
        <v>0</v>
      </c>
      <c r="K349" s="122"/>
      <c r="L349" s="30"/>
      <c r="M349" s="123" t="s">
        <v>1</v>
      </c>
      <c r="N349" s="124" t="s">
        <v>38</v>
      </c>
      <c r="O349" s="125">
        <v>6.7000000000000004E-2</v>
      </c>
      <c r="P349" s="125">
        <f>O349*H349</f>
        <v>1.742</v>
      </c>
      <c r="Q349" s="125">
        <v>2.0000000000000002E-5</v>
      </c>
      <c r="R349" s="125">
        <f>Q349*H349</f>
        <v>5.2000000000000006E-4</v>
      </c>
      <c r="S349" s="125">
        <v>0</v>
      </c>
      <c r="T349" s="126">
        <f>S349*H349</f>
        <v>0</v>
      </c>
      <c r="AR349" s="127" t="s">
        <v>205</v>
      </c>
      <c r="AT349" s="127" t="s">
        <v>127</v>
      </c>
      <c r="AU349" s="127" t="s">
        <v>84</v>
      </c>
      <c r="AY349" s="17" t="s">
        <v>125</v>
      </c>
      <c r="BE349" s="128">
        <f>IF(N349="základní",J349,0)</f>
        <v>0</v>
      </c>
      <c r="BF349" s="128">
        <f>IF(N349="snížená",J349,0)</f>
        <v>0</v>
      </c>
      <c r="BG349" s="128">
        <f>IF(N349="zákl. přenesená",J349,0)</f>
        <v>0</v>
      </c>
      <c r="BH349" s="128">
        <f>IF(N349="sníž. přenesená",J349,0)</f>
        <v>0</v>
      </c>
      <c r="BI349" s="128">
        <f>IF(N349="nulová",J349,0)</f>
        <v>0</v>
      </c>
      <c r="BJ349" s="17" t="s">
        <v>78</v>
      </c>
      <c r="BK349" s="128">
        <f>ROUND(I349*H349,2)</f>
        <v>0</v>
      </c>
      <c r="BL349" s="17" t="s">
        <v>205</v>
      </c>
      <c r="BM349" s="127" t="s">
        <v>539</v>
      </c>
    </row>
    <row r="350" spans="2:65" s="1" customFormat="1" ht="24.15" customHeight="1">
      <c r="B350" s="120"/>
      <c r="C350" s="157">
        <v>105</v>
      </c>
      <c r="D350" s="157" t="s">
        <v>127</v>
      </c>
      <c r="E350" s="158" t="s">
        <v>540</v>
      </c>
      <c r="F350" s="159" t="s">
        <v>541</v>
      </c>
      <c r="G350" s="160" t="s">
        <v>216</v>
      </c>
      <c r="H350" s="161">
        <v>50</v>
      </c>
      <c r="I350" s="188"/>
      <c r="J350" s="180">
        <f>ROUND(I350*H350,2)</f>
        <v>0</v>
      </c>
      <c r="K350" s="122"/>
      <c r="L350" s="30"/>
      <c r="M350" s="123" t="s">
        <v>1</v>
      </c>
      <c r="N350" s="124" t="s">
        <v>38</v>
      </c>
      <c r="O350" s="125">
        <v>0.13600000000000001</v>
      </c>
      <c r="P350" s="125">
        <f>O350*H350</f>
        <v>6.8000000000000007</v>
      </c>
      <c r="Q350" s="125">
        <v>6.0000000000000002E-5</v>
      </c>
      <c r="R350" s="125">
        <f>Q350*H350</f>
        <v>3.0000000000000001E-3</v>
      </c>
      <c r="S350" s="125">
        <v>0</v>
      </c>
      <c r="T350" s="126">
        <f>S350*H350</f>
        <v>0</v>
      </c>
      <c r="AR350" s="127" t="s">
        <v>205</v>
      </c>
      <c r="AT350" s="127" t="s">
        <v>127</v>
      </c>
      <c r="AU350" s="127" t="s">
        <v>84</v>
      </c>
      <c r="AY350" s="17" t="s">
        <v>125</v>
      </c>
      <c r="BE350" s="128">
        <f>IF(N350="základní",J350,0)</f>
        <v>0</v>
      </c>
      <c r="BF350" s="128">
        <f>IF(N350="snížená",J350,0)</f>
        <v>0</v>
      </c>
      <c r="BG350" s="128">
        <f>IF(N350="zákl. přenesená",J350,0)</f>
        <v>0</v>
      </c>
      <c r="BH350" s="128">
        <f>IF(N350="sníž. přenesená",J350,0)</f>
        <v>0</v>
      </c>
      <c r="BI350" s="128">
        <f>IF(N350="nulová",J350,0)</f>
        <v>0</v>
      </c>
      <c r="BJ350" s="17" t="s">
        <v>78</v>
      </c>
      <c r="BK350" s="128">
        <f>ROUND(I350*H350,2)</f>
        <v>0</v>
      </c>
      <c r="BL350" s="17" t="s">
        <v>205</v>
      </c>
      <c r="BM350" s="127" t="s">
        <v>542</v>
      </c>
    </row>
    <row r="351" spans="2:65" s="11" customFormat="1" ht="22.95" customHeight="1">
      <c r="B351" s="113"/>
      <c r="D351" s="114" t="s">
        <v>72</v>
      </c>
      <c r="E351" s="156" t="s">
        <v>543</v>
      </c>
      <c r="F351" s="156" t="s">
        <v>544</v>
      </c>
      <c r="I351" s="185"/>
      <c r="J351" s="179">
        <f>BK351</f>
        <v>0</v>
      </c>
      <c r="L351" s="113"/>
      <c r="M351" s="115"/>
      <c r="P351" s="116">
        <f>P352</f>
        <v>8.5000000000000006E-2</v>
      </c>
      <c r="R351" s="116">
        <f>R352</f>
        <v>0</v>
      </c>
      <c r="T351" s="117">
        <f>T352</f>
        <v>0</v>
      </c>
      <c r="AR351" s="114" t="s">
        <v>84</v>
      </c>
      <c r="AT351" s="118" t="s">
        <v>72</v>
      </c>
      <c r="AU351" s="118" t="s">
        <v>78</v>
      </c>
      <c r="AY351" s="114" t="s">
        <v>125</v>
      </c>
      <c r="BK351" s="119">
        <f>BK352</f>
        <v>0</v>
      </c>
    </row>
    <row r="352" spans="2:65" s="1" customFormat="1" ht="24.15" customHeight="1">
      <c r="B352" s="120"/>
      <c r="C352" s="157">
        <v>106</v>
      </c>
      <c r="D352" s="157" t="s">
        <v>127</v>
      </c>
      <c r="E352" s="158" t="s">
        <v>545</v>
      </c>
      <c r="F352" s="159" t="s">
        <v>546</v>
      </c>
      <c r="G352" s="160" t="s">
        <v>266</v>
      </c>
      <c r="H352" s="161">
        <v>1</v>
      </c>
      <c r="I352" s="188"/>
      <c r="J352" s="180">
        <f>ROUND(I352*H352,2)</f>
        <v>0</v>
      </c>
      <c r="K352" s="122"/>
      <c r="L352" s="30"/>
      <c r="M352" s="123" t="s">
        <v>1</v>
      </c>
      <c r="N352" s="124" t="s">
        <v>38</v>
      </c>
      <c r="O352" s="125">
        <v>8.5000000000000006E-2</v>
      </c>
      <c r="P352" s="125">
        <f>O352*H352</f>
        <v>8.5000000000000006E-2</v>
      </c>
      <c r="Q352" s="125">
        <v>0</v>
      </c>
      <c r="R352" s="125">
        <f>Q352*H352</f>
        <v>0</v>
      </c>
      <c r="S352" s="125">
        <v>0</v>
      </c>
      <c r="T352" s="126">
        <f>S352*H352</f>
        <v>0</v>
      </c>
      <c r="AR352" s="127" t="s">
        <v>205</v>
      </c>
      <c r="AT352" s="127" t="s">
        <v>127</v>
      </c>
      <c r="AU352" s="127" t="s">
        <v>84</v>
      </c>
      <c r="AY352" s="17" t="s">
        <v>125</v>
      </c>
      <c r="BE352" s="128">
        <f>IF(N352="základní",J352,0)</f>
        <v>0</v>
      </c>
      <c r="BF352" s="128">
        <f>IF(N352="snížená",J352,0)</f>
        <v>0</v>
      </c>
      <c r="BG352" s="128">
        <f>IF(N352="zákl. přenesená",J352,0)</f>
        <v>0</v>
      </c>
      <c r="BH352" s="128">
        <f>IF(N352="sníž. přenesená",J352,0)</f>
        <v>0</v>
      </c>
      <c r="BI352" s="128">
        <f>IF(N352="nulová",J352,0)</f>
        <v>0</v>
      </c>
      <c r="BJ352" s="17" t="s">
        <v>78</v>
      </c>
      <c r="BK352" s="128">
        <f>ROUND(I352*H352,2)</f>
        <v>0</v>
      </c>
      <c r="BL352" s="17" t="s">
        <v>205</v>
      </c>
      <c r="BM352" s="127" t="s">
        <v>547</v>
      </c>
    </row>
    <row r="353" spans="2:65" s="11" customFormat="1" ht="22.95" customHeight="1">
      <c r="B353" s="113"/>
      <c r="D353" s="114" t="s">
        <v>72</v>
      </c>
      <c r="E353" s="156" t="s">
        <v>548</v>
      </c>
      <c r="F353" s="156" t="s">
        <v>549</v>
      </c>
      <c r="I353" s="185"/>
      <c r="J353" s="179">
        <f>BK353</f>
        <v>0</v>
      </c>
      <c r="L353" s="113"/>
      <c r="M353" s="115"/>
      <c r="P353" s="116">
        <f>SUM(P354:P358)</f>
        <v>33.709916</v>
      </c>
      <c r="R353" s="116">
        <f>SUM(R354:R358)</f>
        <v>0.83165620000000007</v>
      </c>
      <c r="T353" s="117">
        <f>SUM(T354:T358)</f>
        <v>0</v>
      </c>
      <c r="AR353" s="114" t="s">
        <v>84</v>
      </c>
      <c r="AT353" s="118" t="s">
        <v>72</v>
      </c>
      <c r="AU353" s="118" t="s">
        <v>78</v>
      </c>
      <c r="AY353" s="114" t="s">
        <v>125</v>
      </c>
      <c r="BK353" s="119">
        <f>SUM(BK354:BK358)</f>
        <v>0</v>
      </c>
    </row>
    <row r="354" spans="2:65" s="1" customFormat="1" ht="24.15" customHeight="1">
      <c r="B354" s="120"/>
      <c r="C354" s="157">
        <v>107</v>
      </c>
      <c r="D354" s="157" t="s">
        <v>127</v>
      </c>
      <c r="E354" s="158" t="s">
        <v>550</v>
      </c>
      <c r="F354" s="159" t="s">
        <v>551</v>
      </c>
      <c r="G354" s="160" t="s">
        <v>216</v>
      </c>
      <c r="H354" s="161">
        <v>32.335000000000001</v>
      </c>
      <c r="I354" s="188"/>
      <c r="J354" s="180">
        <f>ROUND(I354*H354,2)</f>
        <v>0</v>
      </c>
      <c r="K354" s="122"/>
      <c r="L354" s="30"/>
      <c r="M354" s="123" t="s">
        <v>1</v>
      </c>
      <c r="N354" s="124" t="s">
        <v>38</v>
      </c>
      <c r="O354" s="125">
        <v>0.996</v>
      </c>
      <c r="P354" s="125">
        <f>O354*H354</f>
        <v>32.205660000000002</v>
      </c>
      <c r="Q354" s="125">
        <v>7.2000000000000005E-4</v>
      </c>
      <c r="R354" s="125">
        <f>Q354*H354</f>
        <v>2.3281200000000002E-2</v>
      </c>
      <c r="S354" s="125">
        <v>0</v>
      </c>
      <c r="T354" s="126">
        <f>S354*H354</f>
        <v>0</v>
      </c>
      <c r="AR354" s="127" t="s">
        <v>205</v>
      </c>
      <c r="AT354" s="127" t="s">
        <v>127</v>
      </c>
      <c r="AU354" s="127" t="s">
        <v>84</v>
      </c>
      <c r="AY354" s="17" t="s">
        <v>125</v>
      </c>
      <c r="BE354" s="128">
        <f>IF(N354="základní",J354,0)</f>
        <v>0</v>
      </c>
      <c r="BF354" s="128">
        <f>IF(N354="snížená",J354,0)</f>
        <v>0</v>
      </c>
      <c r="BG354" s="128">
        <f>IF(N354="zákl. přenesená",J354,0)</f>
        <v>0</v>
      </c>
      <c r="BH354" s="128">
        <f>IF(N354="sníž. přenesená",J354,0)</f>
        <v>0</v>
      </c>
      <c r="BI354" s="128">
        <f>IF(N354="nulová",J354,0)</f>
        <v>0</v>
      </c>
      <c r="BJ354" s="17" t="s">
        <v>78</v>
      </c>
      <c r="BK354" s="128">
        <f>ROUND(I354*H354,2)</f>
        <v>0</v>
      </c>
      <c r="BL354" s="17" t="s">
        <v>205</v>
      </c>
      <c r="BM354" s="127" t="s">
        <v>552</v>
      </c>
    </row>
    <row r="355" spans="2:65" s="12" customFormat="1">
      <c r="B355" s="129"/>
      <c r="D355" s="162" t="s">
        <v>133</v>
      </c>
      <c r="E355" s="130" t="s">
        <v>1</v>
      </c>
      <c r="F355" s="163" t="s">
        <v>489</v>
      </c>
      <c r="H355" s="130" t="s">
        <v>1</v>
      </c>
      <c r="I355" s="182"/>
      <c r="L355" s="129"/>
      <c r="M355" s="131"/>
      <c r="T355" s="132"/>
      <c r="AT355" s="130" t="s">
        <v>133</v>
      </c>
      <c r="AU355" s="130" t="s">
        <v>84</v>
      </c>
      <c r="AV355" s="12" t="s">
        <v>78</v>
      </c>
      <c r="AW355" s="12" t="s">
        <v>28</v>
      </c>
      <c r="AX355" s="12" t="s">
        <v>73</v>
      </c>
      <c r="AY355" s="130" t="s">
        <v>125</v>
      </c>
    </row>
    <row r="356" spans="2:65" s="13" customFormat="1">
      <c r="B356" s="133"/>
      <c r="D356" s="162" t="s">
        <v>133</v>
      </c>
      <c r="E356" s="134" t="s">
        <v>1</v>
      </c>
      <c r="F356" s="164" t="s">
        <v>553</v>
      </c>
      <c r="H356" s="165">
        <v>32.335000000000001</v>
      </c>
      <c r="I356" s="183"/>
      <c r="L356" s="133"/>
      <c r="M356" s="135"/>
      <c r="T356" s="136"/>
      <c r="AT356" s="134" t="s">
        <v>133</v>
      </c>
      <c r="AU356" s="134" t="s">
        <v>84</v>
      </c>
      <c r="AV356" s="13" t="s">
        <v>84</v>
      </c>
      <c r="AW356" s="13" t="s">
        <v>28</v>
      </c>
      <c r="AX356" s="13" t="s">
        <v>78</v>
      </c>
      <c r="AY356" s="134" t="s">
        <v>125</v>
      </c>
    </row>
    <row r="357" spans="2:65" s="1" customFormat="1" ht="24.15" customHeight="1">
      <c r="B357" s="120"/>
      <c r="C357" s="168">
        <v>108</v>
      </c>
      <c r="D357" s="168" t="s">
        <v>195</v>
      </c>
      <c r="E357" s="169" t="s">
        <v>554</v>
      </c>
      <c r="F357" s="170" t="s">
        <v>555</v>
      </c>
      <c r="G357" s="171" t="s">
        <v>216</v>
      </c>
      <c r="H357" s="172">
        <v>32.335000000000001</v>
      </c>
      <c r="I357" s="188"/>
      <c r="J357" s="181">
        <f>ROUND(I357*H357,2)</f>
        <v>0</v>
      </c>
      <c r="K357" s="141"/>
      <c r="L357" s="142"/>
      <c r="M357" s="143" t="s">
        <v>1</v>
      </c>
      <c r="N357" s="144" t="s">
        <v>38</v>
      </c>
      <c r="O357" s="125">
        <v>0</v>
      </c>
      <c r="P357" s="125">
        <f>O357*H357</f>
        <v>0</v>
      </c>
      <c r="Q357" s="125">
        <v>2.5000000000000001E-2</v>
      </c>
      <c r="R357" s="125">
        <f>Q357*H357</f>
        <v>0.80837500000000007</v>
      </c>
      <c r="S357" s="125">
        <v>0</v>
      </c>
      <c r="T357" s="126">
        <f>S357*H357</f>
        <v>0</v>
      </c>
      <c r="AR357" s="127" t="s">
        <v>269</v>
      </c>
      <c r="AT357" s="127" t="s">
        <v>195</v>
      </c>
      <c r="AU357" s="127" t="s">
        <v>84</v>
      </c>
      <c r="AY357" s="17" t="s">
        <v>125</v>
      </c>
      <c r="BE357" s="128">
        <f>IF(N357="základní",J357,0)</f>
        <v>0</v>
      </c>
      <c r="BF357" s="128">
        <f>IF(N357="snížená",J357,0)</f>
        <v>0</v>
      </c>
      <c r="BG357" s="128">
        <f>IF(N357="zákl. přenesená",J357,0)</f>
        <v>0</v>
      </c>
      <c r="BH357" s="128">
        <f>IF(N357="sníž. přenesená",J357,0)</f>
        <v>0</v>
      </c>
      <c r="BI357" s="128">
        <f>IF(N357="nulová",J357,0)</f>
        <v>0</v>
      </c>
      <c r="BJ357" s="17" t="s">
        <v>78</v>
      </c>
      <c r="BK357" s="128">
        <f>ROUND(I357*H357,2)</f>
        <v>0</v>
      </c>
      <c r="BL357" s="17" t="s">
        <v>205</v>
      </c>
      <c r="BM357" s="127" t="s">
        <v>556</v>
      </c>
    </row>
    <row r="358" spans="2:65" s="1" customFormat="1" ht="24.15" customHeight="1">
      <c r="B358" s="120"/>
      <c r="C358" s="157">
        <v>109</v>
      </c>
      <c r="D358" s="157" t="s">
        <v>127</v>
      </c>
      <c r="E358" s="158" t="s">
        <v>557</v>
      </c>
      <c r="F358" s="159" t="s">
        <v>558</v>
      </c>
      <c r="G358" s="160" t="s">
        <v>198</v>
      </c>
      <c r="H358" s="161">
        <v>0.83199999999999996</v>
      </c>
      <c r="I358" s="188"/>
      <c r="J358" s="180">
        <f>ROUND(I358*H358,2)</f>
        <v>0</v>
      </c>
      <c r="K358" s="122"/>
      <c r="L358" s="30"/>
      <c r="M358" s="123" t="s">
        <v>1</v>
      </c>
      <c r="N358" s="124" t="s">
        <v>38</v>
      </c>
      <c r="O358" s="125">
        <v>1.8080000000000001</v>
      </c>
      <c r="P358" s="125">
        <f>O358*H358</f>
        <v>1.504256</v>
      </c>
      <c r="Q358" s="125">
        <v>0</v>
      </c>
      <c r="R358" s="125">
        <f>Q358*H358</f>
        <v>0</v>
      </c>
      <c r="S358" s="125">
        <v>0</v>
      </c>
      <c r="T358" s="126">
        <f>S358*H358</f>
        <v>0</v>
      </c>
      <c r="AR358" s="127" t="s">
        <v>205</v>
      </c>
      <c r="AT358" s="127" t="s">
        <v>127</v>
      </c>
      <c r="AU358" s="127" t="s">
        <v>84</v>
      </c>
      <c r="AY358" s="17" t="s">
        <v>125</v>
      </c>
      <c r="BE358" s="128">
        <f>IF(N358="základní",J358,0)</f>
        <v>0</v>
      </c>
      <c r="BF358" s="128">
        <f>IF(N358="snížená",J358,0)</f>
        <v>0</v>
      </c>
      <c r="BG358" s="128">
        <f>IF(N358="zákl. přenesená",J358,0)</f>
        <v>0</v>
      </c>
      <c r="BH358" s="128">
        <f>IF(N358="sníž. přenesená",J358,0)</f>
        <v>0</v>
      </c>
      <c r="BI358" s="128">
        <f>IF(N358="nulová",J358,0)</f>
        <v>0</v>
      </c>
      <c r="BJ358" s="17" t="s">
        <v>78</v>
      </c>
      <c r="BK358" s="128">
        <f>ROUND(I358*H358,2)</f>
        <v>0</v>
      </c>
      <c r="BL358" s="17" t="s">
        <v>205</v>
      </c>
      <c r="BM358" s="127" t="s">
        <v>559</v>
      </c>
    </row>
    <row r="359" spans="2:65" s="11" customFormat="1" ht="25.95" customHeight="1">
      <c r="B359" s="113"/>
      <c r="D359" s="114" t="s">
        <v>72</v>
      </c>
      <c r="E359" s="155" t="s">
        <v>560</v>
      </c>
      <c r="F359" s="155" t="s">
        <v>561</v>
      </c>
      <c r="I359" s="185"/>
      <c r="J359" s="178">
        <f>BK359</f>
        <v>0</v>
      </c>
      <c r="L359" s="113"/>
      <c r="M359" s="115"/>
      <c r="P359" s="116">
        <f>P360+P363+P365+P367</f>
        <v>0</v>
      </c>
      <c r="R359" s="116">
        <f>R360+R363+R365+R367</f>
        <v>0</v>
      </c>
      <c r="T359" s="117">
        <f>T360+T363+T365+T367</f>
        <v>0</v>
      </c>
      <c r="AR359" s="114" t="s">
        <v>159</v>
      </c>
      <c r="AT359" s="118" t="s">
        <v>72</v>
      </c>
      <c r="AU359" s="118" t="s">
        <v>73</v>
      </c>
      <c r="AY359" s="114" t="s">
        <v>125</v>
      </c>
      <c r="BK359" s="119">
        <f>BK360+BK363+BK365+BK367</f>
        <v>0</v>
      </c>
    </row>
    <row r="360" spans="2:65" s="11" customFormat="1" ht="22.95" customHeight="1">
      <c r="B360" s="113"/>
      <c r="D360" s="114" t="s">
        <v>72</v>
      </c>
      <c r="E360" s="156" t="s">
        <v>562</v>
      </c>
      <c r="F360" s="156" t="s">
        <v>563</v>
      </c>
      <c r="I360" s="185"/>
      <c r="J360" s="179">
        <f>BK360</f>
        <v>0</v>
      </c>
      <c r="L360" s="113"/>
      <c r="M360" s="115"/>
      <c r="P360" s="116">
        <f>SUM(P361:P362)</f>
        <v>0</v>
      </c>
      <c r="R360" s="116">
        <f>SUM(R361:R362)</f>
        <v>0</v>
      </c>
      <c r="T360" s="117">
        <f>SUM(T361:T362)</f>
        <v>0</v>
      </c>
      <c r="AR360" s="114" t="s">
        <v>159</v>
      </c>
      <c r="AT360" s="118" t="s">
        <v>72</v>
      </c>
      <c r="AU360" s="118" t="s">
        <v>78</v>
      </c>
      <c r="AY360" s="114" t="s">
        <v>125</v>
      </c>
      <c r="BK360" s="119">
        <f>SUM(BK361:BK362)</f>
        <v>0</v>
      </c>
    </row>
    <row r="361" spans="2:65" s="1" customFormat="1" ht="16.5" customHeight="1">
      <c r="B361" s="120"/>
      <c r="C361" s="157">
        <v>110</v>
      </c>
      <c r="D361" s="157" t="s">
        <v>127</v>
      </c>
      <c r="E361" s="158" t="s">
        <v>564</v>
      </c>
      <c r="F361" s="159" t="s">
        <v>565</v>
      </c>
      <c r="G361" s="160" t="s">
        <v>566</v>
      </c>
      <c r="H361" s="161">
        <v>1</v>
      </c>
      <c r="I361" s="188"/>
      <c r="J361" s="180">
        <f>ROUND(I361*H361,2)</f>
        <v>0</v>
      </c>
      <c r="K361" s="122"/>
      <c r="L361" s="30"/>
      <c r="M361" s="123" t="s">
        <v>1</v>
      </c>
      <c r="N361" s="124" t="s">
        <v>38</v>
      </c>
      <c r="O361" s="125">
        <v>0</v>
      </c>
      <c r="P361" s="125">
        <f>O361*H361</f>
        <v>0</v>
      </c>
      <c r="Q361" s="125">
        <v>0</v>
      </c>
      <c r="R361" s="125">
        <f>Q361*H361</f>
        <v>0</v>
      </c>
      <c r="S361" s="125">
        <v>0</v>
      </c>
      <c r="T361" s="126">
        <f>S361*H361</f>
        <v>0</v>
      </c>
      <c r="AR361" s="127" t="s">
        <v>567</v>
      </c>
      <c r="AT361" s="127" t="s">
        <v>127</v>
      </c>
      <c r="AU361" s="127" t="s">
        <v>84</v>
      </c>
      <c r="AY361" s="17" t="s">
        <v>125</v>
      </c>
      <c r="BE361" s="128">
        <f>IF(N361="základní",J361,0)</f>
        <v>0</v>
      </c>
      <c r="BF361" s="128">
        <f>IF(N361="snížená",J361,0)</f>
        <v>0</v>
      </c>
      <c r="BG361" s="128">
        <f>IF(N361="zákl. přenesená",J361,0)</f>
        <v>0</v>
      </c>
      <c r="BH361" s="128">
        <f>IF(N361="sníž. přenesená",J361,0)</f>
        <v>0</v>
      </c>
      <c r="BI361" s="128">
        <f>IF(N361="nulová",J361,0)</f>
        <v>0</v>
      </c>
      <c r="BJ361" s="17" t="s">
        <v>78</v>
      </c>
      <c r="BK361" s="128">
        <f>ROUND(I361*H361,2)</f>
        <v>0</v>
      </c>
      <c r="BL361" s="17" t="s">
        <v>567</v>
      </c>
      <c r="BM361" s="127" t="s">
        <v>568</v>
      </c>
    </row>
    <row r="362" spans="2:65" s="1" customFormat="1" ht="16.5" customHeight="1">
      <c r="B362" s="120"/>
      <c r="C362" s="157">
        <v>111</v>
      </c>
      <c r="D362" s="157" t="s">
        <v>127</v>
      </c>
      <c r="E362" s="158" t="s">
        <v>569</v>
      </c>
      <c r="F362" s="159" t="s">
        <v>570</v>
      </c>
      <c r="G362" s="160" t="s">
        <v>566</v>
      </c>
      <c r="H362" s="161">
        <v>1</v>
      </c>
      <c r="I362" s="188"/>
      <c r="J362" s="180">
        <f>ROUND(I362*H362,2)</f>
        <v>0</v>
      </c>
      <c r="K362" s="122"/>
      <c r="L362" s="30"/>
      <c r="M362" s="123" t="s">
        <v>1</v>
      </c>
      <c r="N362" s="124" t="s">
        <v>38</v>
      </c>
      <c r="O362" s="125">
        <v>0</v>
      </c>
      <c r="P362" s="125">
        <f>O362*H362</f>
        <v>0</v>
      </c>
      <c r="Q362" s="125">
        <v>0</v>
      </c>
      <c r="R362" s="125">
        <f>Q362*H362</f>
        <v>0</v>
      </c>
      <c r="S362" s="125">
        <v>0</v>
      </c>
      <c r="T362" s="126">
        <f>S362*H362</f>
        <v>0</v>
      </c>
      <c r="AR362" s="127" t="s">
        <v>567</v>
      </c>
      <c r="AT362" s="127" t="s">
        <v>127</v>
      </c>
      <c r="AU362" s="127" t="s">
        <v>84</v>
      </c>
      <c r="AY362" s="17" t="s">
        <v>125</v>
      </c>
      <c r="BE362" s="128">
        <f>IF(N362="základní",J362,0)</f>
        <v>0</v>
      </c>
      <c r="BF362" s="128">
        <f>IF(N362="snížená",J362,0)</f>
        <v>0</v>
      </c>
      <c r="BG362" s="128">
        <f>IF(N362="zákl. přenesená",J362,0)</f>
        <v>0</v>
      </c>
      <c r="BH362" s="128">
        <f>IF(N362="sníž. přenesená",J362,0)</f>
        <v>0</v>
      </c>
      <c r="BI362" s="128">
        <f>IF(N362="nulová",J362,0)</f>
        <v>0</v>
      </c>
      <c r="BJ362" s="17" t="s">
        <v>78</v>
      </c>
      <c r="BK362" s="128">
        <f>ROUND(I362*H362,2)</f>
        <v>0</v>
      </c>
      <c r="BL362" s="17" t="s">
        <v>567</v>
      </c>
      <c r="BM362" s="127" t="s">
        <v>571</v>
      </c>
    </row>
    <row r="363" spans="2:65" s="11" customFormat="1" ht="22.95" customHeight="1">
      <c r="B363" s="113"/>
      <c r="D363" s="114" t="s">
        <v>72</v>
      </c>
      <c r="E363" s="156" t="s">
        <v>572</v>
      </c>
      <c r="F363" s="156" t="s">
        <v>573</v>
      </c>
      <c r="I363" s="185"/>
      <c r="J363" s="179">
        <f>BK363</f>
        <v>0</v>
      </c>
      <c r="L363" s="113"/>
      <c r="M363" s="115"/>
      <c r="P363" s="116">
        <f>P364</f>
        <v>0</v>
      </c>
      <c r="R363" s="116">
        <f>R364</f>
        <v>0</v>
      </c>
      <c r="T363" s="117">
        <f>T364</f>
        <v>0</v>
      </c>
      <c r="AR363" s="114" t="s">
        <v>159</v>
      </c>
      <c r="AT363" s="118" t="s">
        <v>72</v>
      </c>
      <c r="AU363" s="118" t="s">
        <v>78</v>
      </c>
      <c r="AY363" s="114" t="s">
        <v>125</v>
      </c>
      <c r="BK363" s="119">
        <f>BK364</f>
        <v>0</v>
      </c>
    </row>
    <row r="364" spans="2:65" s="1" customFormat="1" ht="16.5" customHeight="1">
      <c r="B364" s="120"/>
      <c r="C364" s="157">
        <v>112</v>
      </c>
      <c r="D364" s="157" t="s">
        <v>127</v>
      </c>
      <c r="E364" s="158" t="s">
        <v>574</v>
      </c>
      <c r="F364" s="159" t="s">
        <v>575</v>
      </c>
      <c r="G364" s="160" t="s">
        <v>576</v>
      </c>
      <c r="H364" s="161">
        <v>1</v>
      </c>
      <c r="I364" s="188"/>
      <c r="J364" s="180">
        <f>ROUND(I364*H364,2)</f>
        <v>0</v>
      </c>
      <c r="K364" s="122"/>
      <c r="L364" s="30"/>
      <c r="M364" s="123" t="s">
        <v>1</v>
      </c>
      <c r="N364" s="124" t="s">
        <v>38</v>
      </c>
      <c r="O364" s="125">
        <v>0</v>
      </c>
      <c r="P364" s="125">
        <f>O364*H364</f>
        <v>0</v>
      </c>
      <c r="Q364" s="125">
        <v>0</v>
      </c>
      <c r="R364" s="125">
        <f>Q364*H364</f>
        <v>0</v>
      </c>
      <c r="S364" s="125">
        <v>0</v>
      </c>
      <c r="T364" s="126">
        <f>S364*H364</f>
        <v>0</v>
      </c>
      <c r="AR364" s="127" t="s">
        <v>567</v>
      </c>
      <c r="AT364" s="127" t="s">
        <v>127</v>
      </c>
      <c r="AU364" s="127" t="s">
        <v>84</v>
      </c>
      <c r="AY364" s="17" t="s">
        <v>125</v>
      </c>
      <c r="BE364" s="128">
        <f>IF(N364="základní",J364,0)</f>
        <v>0</v>
      </c>
      <c r="BF364" s="128">
        <f>IF(N364="snížená",J364,0)</f>
        <v>0</v>
      </c>
      <c r="BG364" s="128">
        <f>IF(N364="zákl. přenesená",J364,0)</f>
        <v>0</v>
      </c>
      <c r="BH364" s="128">
        <f>IF(N364="sníž. přenesená",J364,0)</f>
        <v>0</v>
      </c>
      <c r="BI364" s="128">
        <f>IF(N364="nulová",J364,0)</f>
        <v>0</v>
      </c>
      <c r="BJ364" s="17" t="s">
        <v>78</v>
      </c>
      <c r="BK364" s="128">
        <f>ROUND(I364*H364,2)</f>
        <v>0</v>
      </c>
      <c r="BL364" s="17" t="s">
        <v>567</v>
      </c>
      <c r="BM364" s="127" t="s">
        <v>577</v>
      </c>
    </row>
    <row r="365" spans="2:65" s="11" customFormat="1" ht="22.95" customHeight="1">
      <c r="B365" s="113"/>
      <c r="D365" s="114" t="s">
        <v>72</v>
      </c>
      <c r="E365" s="156" t="s">
        <v>578</v>
      </c>
      <c r="F365" s="156" t="s">
        <v>579</v>
      </c>
      <c r="I365" s="185"/>
      <c r="J365" s="179">
        <f>BK365</f>
        <v>0</v>
      </c>
      <c r="L365" s="113"/>
      <c r="M365" s="115"/>
      <c r="P365" s="116">
        <f>P366</f>
        <v>0</v>
      </c>
      <c r="R365" s="116">
        <f>R366</f>
        <v>0</v>
      </c>
      <c r="T365" s="117">
        <f>T366</f>
        <v>0</v>
      </c>
      <c r="AR365" s="114" t="s">
        <v>159</v>
      </c>
      <c r="AT365" s="118" t="s">
        <v>72</v>
      </c>
      <c r="AU365" s="118" t="s">
        <v>78</v>
      </c>
      <c r="AY365" s="114" t="s">
        <v>125</v>
      </c>
      <c r="BK365" s="119">
        <f>BK366</f>
        <v>0</v>
      </c>
    </row>
    <row r="366" spans="2:65" s="1" customFormat="1" ht="16.5" customHeight="1">
      <c r="B366" s="120"/>
      <c r="C366" s="157">
        <v>113</v>
      </c>
      <c r="D366" s="157" t="s">
        <v>127</v>
      </c>
      <c r="E366" s="158" t="s">
        <v>580</v>
      </c>
      <c r="F366" s="159" t="s">
        <v>581</v>
      </c>
      <c r="G366" s="160" t="s">
        <v>566</v>
      </c>
      <c r="H366" s="161">
        <v>1</v>
      </c>
      <c r="I366" s="188"/>
      <c r="J366" s="180">
        <f>ROUND(I366*H366,2)</f>
        <v>0</v>
      </c>
      <c r="K366" s="122"/>
      <c r="L366" s="30"/>
      <c r="M366" s="123" t="s">
        <v>1</v>
      </c>
      <c r="N366" s="124" t="s">
        <v>38</v>
      </c>
      <c r="O366" s="125">
        <v>0</v>
      </c>
      <c r="P366" s="125">
        <f>O366*H366</f>
        <v>0</v>
      </c>
      <c r="Q366" s="125">
        <v>0</v>
      </c>
      <c r="R366" s="125">
        <f>Q366*H366</f>
        <v>0</v>
      </c>
      <c r="S366" s="125">
        <v>0</v>
      </c>
      <c r="T366" s="126">
        <f>S366*H366</f>
        <v>0</v>
      </c>
      <c r="AR366" s="127" t="s">
        <v>567</v>
      </c>
      <c r="AT366" s="127" t="s">
        <v>127</v>
      </c>
      <c r="AU366" s="127" t="s">
        <v>84</v>
      </c>
      <c r="AY366" s="17" t="s">
        <v>125</v>
      </c>
      <c r="BE366" s="128">
        <f>IF(N366="základní",J366,0)</f>
        <v>0</v>
      </c>
      <c r="BF366" s="128">
        <f>IF(N366="snížená",J366,0)</f>
        <v>0</v>
      </c>
      <c r="BG366" s="128">
        <f>IF(N366="zákl. přenesená",J366,0)</f>
        <v>0</v>
      </c>
      <c r="BH366" s="128">
        <f>IF(N366="sníž. přenesená",J366,0)</f>
        <v>0</v>
      </c>
      <c r="BI366" s="128">
        <f>IF(N366="nulová",J366,0)</f>
        <v>0</v>
      </c>
      <c r="BJ366" s="17" t="s">
        <v>78</v>
      </c>
      <c r="BK366" s="128">
        <f>ROUND(I366*H366,2)</f>
        <v>0</v>
      </c>
      <c r="BL366" s="17" t="s">
        <v>567</v>
      </c>
      <c r="BM366" s="127" t="s">
        <v>582</v>
      </c>
    </row>
    <row r="367" spans="2:65" s="11" customFormat="1" ht="22.95" customHeight="1">
      <c r="B367" s="113"/>
      <c r="D367" s="114" t="s">
        <v>72</v>
      </c>
      <c r="E367" s="156" t="s">
        <v>583</v>
      </c>
      <c r="F367" s="156" t="s">
        <v>584</v>
      </c>
      <c r="I367" s="185"/>
      <c r="J367" s="179">
        <f>BK367</f>
        <v>0</v>
      </c>
      <c r="L367" s="113"/>
      <c r="M367" s="115"/>
      <c r="P367" s="116">
        <f>P368</f>
        <v>0</v>
      </c>
      <c r="R367" s="116">
        <f>R368</f>
        <v>0</v>
      </c>
      <c r="T367" s="117">
        <f>T368</f>
        <v>0</v>
      </c>
      <c r="AR367" s="114" t="s">
        <v>159</v>
      </c>
      <c r="AT367" s="118" t="s">
        <v>72</v>
      </c>
      <c r="AU367" s="118" t="s">
        <v>78</v>
      </c>
      <c r="AY367" s="114" t="s">
        <v>125</v>
      </c>
      <c r="BK367" s="119">
        <f>BK368</f>
        <v>0</v>
      </c>
    </row>
    <row r="368" spans="2:65" s="1" customFormat="1" ht="16.5" customHeight="1">
      <c r="B368" s="120"/>
      <c r="C368" s="157">
        <v>114</v>
      </c>
      <c r="D368" s="157" t="s">
        <v>127</v>
      </c>
      <c r="E368" s="158" t="s">
        <v>585</v>
      </c>
      <c r="F368" s="159" t="s">
        <v>586</v>
      </c>
      <c r="G368" s="160" t="s">
        <v>566</v>
      </c>
      <c r="H368" s="161">
        <v>1</v>
      </c>
      <c r="I368" s="188"/>
      <c r="J368" s="180">
        <f>ROUND(I368*H368,2)</f>
        <v>0</v>
      </c>
      <c r="K368" s="122"/>
      <c r="L368" s="30"/>
      <c r="M368" s="150" t="s">
        <v>1</v>
      </c>
      <c r="N368" s="151" t="s">
        <v>38</v>
      </c>
      <c r="O368" s="152">
        <v>0</v>
      </c>
      <c r="P368" s="152">
        <f>O368*H368</f>
        <v>0</v>
      </c>
      <c r="Q368" s="152">
        <v>0</v>
      </c>
      <c r="R368" s="152">
        <f>Q368*H368</f>
        <v>0</v>
      </c>
      <c r="S368" s="152">
        <v>0</v>
      </c>
      <c r="T368" s="153">
        <f>S368*H368</f>
        <v>0</v>
      </c>
      <c r="AR368" s="127" t="s">
        <v>567</v>
      </c>
      <c r="AT368" s="127" t="s">
        <v>127</v>
      </c>
      <c r="AU368" s="127" t="s">
        <v>84</v>
      </c>
      <c r="AY368" s="17" t="s">
        <v>125</v>
      </c>
      <c r="BE368" s="128">
        <f>IF(N368="základní",J368,0)</f>
        <v>0</v>
      </c>
      <c r="BF368" s="128">
        <f>IF(N368="snížená",J368,0)</f>
        <v>0</v>
      </c>
      <c r="BG368" s="128">
        <f>IF(N368="zákl. přenesená",J368,0)</f>
        <v>0</v>
      </c>
      <c r="BH368" s="128">
        <f>IF(N368="sníž. přenesená",J368,0)</f>
        <v>0</v>
      </c>
      <c r="BI368" s="128">
        <f>IF(N368="nulová",J368,0)</f>
        <v>0</v>
      </c>
      <c r="BJ368" s="17" t="s">
        <v>78</v>
      </c>
      <c r="BK368" s="128">
        <f>ROUND(I368*H368,2)</f>
        <v>0</v>
      </c>
      <c r="BL368" s="17" t="s">
        <v>567</v>
      </c>
      <c r="BM368" s="127" t="s">
        <v>587</v>
      </c>
    </row>
    <row r="369" spans="2:12" s="1" customFormat="1" ht="6.9" customHeight="1">
      <c r="B369" s="42"/>
      <c r="C369" s="43"/>
      <c r="D369" s="43"/>
      <c r="E369" s="43"/>
      <c r="F369" s="43"/>
      <c r="G369" s="43"/>
      <c r="H369" s="43"/>
      <c r="I369" s="43"/>
      <c r="J369" s="43"/>
      <c r="K369" s="43"/>
      <c r="L369" s="30"/>
    </row>
  </sheetData>
  <sheetProtection algorithmName="SHA-512" hashValue="1IRbuuHsz+4GvzTt9JajT7fWYAK2gdIqNeyHD4JsIJEzvkH/b3QZlCr06cMGZLh3Q90dpPiKPI9nekiMvnxacg==" saltValue="XPlDkRT02fTw0cr9kF+oAQ==" spinCount="100000" sheet="1" objects="1" scenarios="1"/>
  <autoFilter ref="C130:K368" xr:uid="{00000000-0009-0000-0000-000001000000}"/>
  <mergeCells count="6">
    <mergeCell ref="E123:H123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0202024 - Fotbalové kabin...</vt:lpstr>
      <vt:lpstr>'0202024 - Fotbalové kabin...'!Názvy_tisku</vt:lpstr>
      <vt:lpstr>'Rekapitulace stavby'!Názvy_tisku</vt:lpstr>
      <vt:lpstr>'0202024 - Fotbalové kabin...'!Oblast_tisku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DESKTOP-V20LB2D\admin</dc:creator>
  <cp:lastModifiedBy>Radek Vraný</cp:lastModifiedBy>
  <dcterms:created xsi:type="dcterms:W3CDTF">2024-09-02T15:28:53Z</dcterms:created>
  <dcterms:modified xsi:type="dcterms:W3CDTF">2025-03-06T14:06:11Z</dcterms:modified>
</cp:coreProperties>
</file>