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80" windowHeight="1170" activeTab="1"/>
  </bookViews>
  <sheets>
    <sheet name="Rekapitulace stavby" sheetId="1" r:id="rId1"/>
    <sheet name="001 - TRASA A = KOMUNIKAC..." sheetId="2" r:id="rId2"/>
    <sheet name="Pokyny pro vyplnění" sheetId="4" r:id="rId3"/>
  </sheets>
  <definedNames>
    <definedName name="_xlnm._FilterDatabase" localSheetId="1" hidden="1">'001 - TRASA A = KOMUNIKAC...'!$C$85:$K$85</definedName>
    <definedName name="_xlnm.Print_Titles" localSheetId="1">'001 - TRASA A = KOMUNIKAC...'!$85:$85</definedName>
    <definedName name="_xlnm.Print_Titles" localSheetId="0">'Rekapitulace stavby'!$49:$49</definedName>
    <definedName name="_xlnm.Print_Area" localSheetId="1">'001 - TRASA A = KOMUNIKAC...'!$C$4:$J$36,'001 - TRASA A = KOMUNIKAC...'!$C$42:$J$67,'001 - TRASA A = KOMUNIKAC...'!$C$73:$K$220</definedName>
    <definedName name="_xlnm.Print_Area" localSheetId="2">'Pokyny pro vyplnění'!$B$2:$K$69,'Pokyny pro vyplnění'!$B$72:$K$116,'Pokyny pro vyplnění'!$B$119:$K$188,'Pokyny pro vyplnění'!$B$192:$K$212</definedName>
    <definedName name="_xlnm.Print_Area" localSheetId="0">'Rekapitulace stavby'!$D$4:$AO$33,'Rekapitulace stavby'!$C$39:$AQ$54</definedName>
  </definedNames>
  <calcPr calcId="125725"/>
</workbook>
</file>

<file path=xl/calcChain.xml><?xml version="1.0" encoding="utf-8"?>
<calcChain xmlns="http://schemas.openxmlformats.org/spreadsheetml/2006/main">
  <c r="L41" i="1"/>
  <c r="L42"/>
  <c r="L44"/>
  <c r="AM44"/>
  <c r="L46"/>
  <c r="AM46"/>
  <c r="L47"/>
  <c r="AS51"/>
  <c r="AX52"/>
  <c r="AY52"/>
  <c r="AX53"/>
  <c r="AY53"/>
  <c r="E7" i="2"/>
  <c r="E45" s="1"/>
  <c r="J12"/>
  <c r="J17"/>
  <c r="E18"/>
  <c r="J18"/>
  <c r="E47"/>
  <c r="F49"/>
  <c r="J49"/>
  <c r="F51"/>
  <c r="J51"/>
  <c r="F52"/>
  <c r="E76"/>
  <c r="E78"/>
  <c r="F80"/>
  <c r="J80"/>
  <c r="F82"/>
  <c r="J82"/>
  <c r="F83"/>
  <c r="J89"/>
  <c r="P89"/>
  <c r="R89"/>
  <c r="R88" s="1"/>
  <c r="T89"/>
  <c r="BE89"/>
  <c r="BF89"/>
  <c r="BG89"/>
  <c r="BH89"/>
  <c r="BI89"/>
  <c r="BK89"/>
  <c r="J92"/>
  <c r="BE92" s="1"/>
  <c r="F30" s="1"/>
  <c r="AZ52" i="1" s="1"/>
  <c r="P92" i="2"/>
  <c r="R92"/>
  <c r="T92"/>
  <c r="T88" s="1"/>
  <c r="BF92"/>
  <c r="BG92"/>
  <c r="BH92"/>
  <c r="BI92"/>
  <c r="BK92"/>
  <c r="BK88" s="1"/>
  <c r="J96"/>
  <c r="P96"/>
  <c r="P88" s="1"/>
  <c r="R96"/>
  <c r="T96"/>
  <c r="BE96"/>
  <c r="BF96"/>
  <c r="BG96"/>
  <c r="BH96"/>
  <c r="BI96"/>
  <c r="BK96"/>
  <c r="J98"/>
  <c r="P98"/>
  <c r="R98"/>
  <c r="T98"/>
  <c r="BE98"/>
  <c r="BF98"/>
  <c r="BG98"/>
  <c r="BH98"/>
  <c r="BI98"/>
  <c r="BK98"/>
  <c r="J103"/>
  <c r="P103"/>
  <c r="R103"/>
  <c r="T103"/>
  <c r="BE103"/>
  <c r="BF103"/>
  <c r="BG103"/>
  <c r="BH103"/>
  <c r="BI103"/>
  <c r="BK103"/>
  <c r="J109"/>
  <c r="P109"/>
  <c r="R109"/>
  <c r="T109"/>
  <c r="BE109"/>
  <c r="BF109"/>
  <c r="BG109"/>
  <c r="BH109"/>
  <c r="BI109"/>
  <c r="BK109"/>
  <c r="J111"/>
  <c r="P111"/>
  <c r="R111"/>
  <c r="T111"/>
  <c r="BE111"/>
  <c r="BF111"/>
  <c r="BG111"/>
  <c r="BH111"/>
  <c r="BI111"/>
  <c r="BK111"/>
  <c r="J114"/>
  <c r="P114"/>
  <c r="R114"/>
  <c r="T114"/>
  <c r="BE114"/>
  <c r="BF114"/>
  <c r="BG114"/>
  <c r="BH114"/>
  <c r="BI114"/>
  <c r="BK114"/>
  <c r="J117"/>
  <c r="P117"/>
  <c r="R117"/>
  <c r="T117"/>
  <c r="BE117"/>
  <c r="BF117"/>
  <c r="BG117"/>
  <c r="BH117"/>
  <c r="BI117"/>
  <c r="BK117"/>
  <c r="J120"/>
  <c r="P120"/>
  <c r="R120"/>
  <c r="T120"/>
  <c r="BE120"/>
  <c r="BF120"/>
  <c r="BG120"/>
  <c r="BH120"/>
  <c r="BI120"/>
  <c r="BK120"/>
  <c r="J123"/>
  <c r="P123"/>
  <c r="R123"/>
  <c r="T123"/>
  <c r="BE123"/>
  <c r="BF123"/>
  <c r="BG123"/>
  <c r="BH123"/>
  <c r="BI123"/>
  <c r="BK123"/>
  <c r="J129"/>
  <c r="P129"/>
  <c r="R129"/>
  <c r="R128" s="1"/>
  <c r="T129"/>
  <c r="T128" s="1"/>
  <c r="BE129"/>
  <c r="BF129"/>
  <c r="BG129"/>
  <c r="BH129"/>
  <c r="BI129"/>
  <c r="BK129"/>
  <c r="J132"/>
  <c r="P132"/>
  <c r="P128" s="1"/>
  <c r="R132"/>
  <c r="T132"/>
  <c r="BE132"/>
  <c r="BF132"/>
  <c r="BG132"/>
  <c r="BH132"/>
  <c r="BI132"/>
  <c r="BK132"/>
  <c r="BK128" s="1"/>
  <c r="J128" s="1"/>
  <c r="J59" s="1"/>
  <c r="J135"/>
  <c r="P135"/>
  <c r="R135"/>
  <c r="T135"/>
  <c r="BE135"/>
  <c r="BF135"/>
  <c r="BG135"/>
  <c r="BH135"/>
  <c r="BI135"/>
  <c r="BK135"/>
  <c r="J137"/>
  <c r="P137"/>
  <c r="R137"/>
  <c r="T137"/>
  <c r="BE137"/>
  <c r="BF137"/>
  <c r="BG137"/>
  <c r="BH137"/>
  <c r="BI137"/>
  <c r="BK137"/>
  <c r="J140"/>
  <c r="P140"/>
  <c r="P139" s="1"/>
  <c r="R140"/>
  <c r="R139"/>
  <c r="T140"/>
  <c r="BE140"/>
  <c r="BF140"/>
  <c r="BG140"/>
  <c r="BH140"/>
  <c r="BI140"/>
  <c r="BK140"/>
  <c r="J142"/>
  <c r="P142"/>
  <c r="R142"/>
  <c r="T142"/>
  <c r="T139" s="1"/>
  <c r="BE142"/>
  <c r="BF142"/>
  <c r="BG142"/>
  <c r="BH142"/>
  <c r="BI142"/>
  <c r="BK142"/>
  <c r="BK139" s="1"/>
  <c r="J139" s="1"/>
  <c r="J60" s="1"/>
  <c r="J145"/>
  <c r="P145"/>
  <c r="P144" s="1"/>
  <c r="R145"/>
  <c r="T145"/>
  <c r="BE145"/>
  <c r="BF145"/>
  <c r="BG145"/>
  <c r="BH145"/>
  <c r="BI145"/>
  <c r="BK145"/>
  <c r="BK144" s="1"/>
  <c r="J144" s="1"/>
  <c r="J61" s="1"/>
  <c r="J150"/>
  <c r="P150"/>
  <c r="R150"/>
  <c r="T150"/>
  <c r="BE150"/>
  <c r="BF150"/>
  <c r="BG150"/>
  <c r="BH150"/>
  <c r="BI150"/>
  <c r="BK150"/>
  <c r="J152"/>
  <c r="P152"/>
  <c r="R152"/>
  <c r="R144" s="1"/>
  <c r="T152"/>
  <c r="T144" s="1"/>
  <c r="BE152"/>
  <c r="BF152"/>
  <c r="BG152"/>
  <c r="BH152"/>
  <c r="BI152"/>
  <c r="BK152"/>
  <c r="J157"/>
  <c r="P157"/>
  <c r="R157"/>
  <c r="T157"/>
  <c r="BE157"/>
  <c r="BF157"/>
  <c r="BG157"/>
  <c r="BH157"/>
  <c r="BI157"/>
  <c r="BK157"/>
  <c r="J160"/>
  <c r="BE160" s="1"/>
  <c r="P160"/>
  <c r="R160"/>
  <c r="T160"/>
  <c r="BF160"/>
  <c r="BG160"/>
  <c r="BH160"/>
  <c r="BI160"/>
  <c r="BK160"/>
  <c r="J164"/>
  <c r="P164"/>
  <c r="R164"/>
  <c r="T164"/>
  <c r="BE164"/>
  <c r="BF164"/>
  <c r="BG164"/>
  <c r="BH164"/>
  <c r="BI164"/>
  <c r="BK164"/>
  <c r="J165"/>
  <c r="P165"/>
  <c r="R165"/>
  <c r="T165"/>
  <c r="BE165"/>
  <c r="BF165"/>
  <c r="BG165"/>
  <c r="BH165"/>
  <c r="BI165"/>
  <c r="BK165"/>
  <c r="BK163" s="1"/>
  <c r="J163" s="1"/>
  <c r="J62" s="1"/>
  <c r="J166"/>
  <c r="P166"/>
  <c r="P163" s="1"/>
  <c r="R166"/>
  <c r="R163" s="1"/>
  <c r="T166"/>
  <c r="BE166"/>
  <c r="BF166"/>
  <c r="BG166"/>
  <c r="BH166"/>
  <c r="BI166"/>
  <c r="BK166"/>
  <c r="J167"/>
  <c r="P167"/>
  <c r="R167"/>
  <c r="T167"/>
  <c r="T163"/>
  <c r="BE167"/>
  <c r="BF167"/>
  <c r="BG167"/>
  <c r="BH167"/>
  <c r="BI167"/>
  <c r="BK167"/>
  <c r="J172"/>
  <c r="P172"/>
  <c r="P171" s="1"/>
  <c r="R172"/>
  <c r="T172"/>
  <c r="BE172"/>
  <c r="BF172"/>
  <c r="BG172"/>
  <c r="BH172"/>
  <c r="BI172"/>
  <c r="BK172"/>
  <c r="BK171" s="1"/>
  <c r="J171" s="1"/>
  <c r="J63" s="1"/>
  <c r="J174"/>
  <c r="P174"/>
  <c r="R174"/>
  <c r="T174"/>
  <c r="T171" s="1"/>
  <c r="BE174"/>
  <c r="BF174"/>
  <c r="BG174"/>
  <c r="BH174"/>
  <c r="BI174"/>
  <c r="BK174"/>
  <c r="J176"/>
  <c r="P176"/>
  <c r="R176"/>
  <c r="T176"/>
  <c r="BE176"/>
  <c r="BF176"/>
  <c r="BG176"/>
  <c r="BH176"/>
  <c r="BI176"/>
  <c r="BK176"/>
  <c r="J179"/>
  <c r="P179"/>
  <c r="R179"/>
  <c r="R171" s="1"/>
  <c r="T179"/>
  <c r="BE179"/>
  <c r="BF179"/>
  <c r="BG179"/>
  <c r="BH179"/>
  <c r="BI179"/>
  <c r="BK179"/>
  <c r="J181"/>
  <c r="BE181" s="1"/>
  <c r="P181"/>
  <c r="R181"/>
  <c r="T181"/>
  <c r="BF181"/>
  <c r="BG181"/>
  <c r="BH181"/>
  <c r="BI181"/>
  <c r="BK181"/>
  <c r="J183"/>
  <c r="P183"/>
  <c r="R183"/>
  <c r="T183"/>
  <c r="BE183"/>
  <c r="BF183"/>
  <c r="BG183"/>
  <c r="BH183"/>
  <c r="BI183"/>
  <c r="BK183"/>
  <c r="J185"/>
  <c r="P185"/>
  <c r="R185"/>
  <c r="T185"/>
  <c r="BE185"/>
  <c r="BF185"/>
  <c r="BG185"/>
  <c r="BH185"/>
  <c r="BI185"/>
  <c r="BK185"/>
  <c r="J187"/>
  <c r="P187"/>
  <c r="R187"/>
  <c r="T187"/>
  <c r="BE187"/>
  <c r="BF187"/>
  <c r="BG187"/>
  <c r="BH187"/>
  <c r="BI187"/>
  <c r="BK187"/>
  <c r="J189"/>
  <c r="P189"/>
  <c r="R189"/>
  <c r="T189"/>
  <c r="BE189"/>
  <c r="BF189"/>
  <c r="BG189"/>
  <c r="BH189"/>
  <c r="BI189"/>
  <c r="BK189"/>
  <c r="J191"/>
  <c r="P191"/>
  <c r="R191"/>
  <c r="T191"/>
  <c r="BE191"/>
  <c r="BF191"/>
  <c r="BG191"/>
  <c r="BH191"/>
  <c r="BI191"/>
  <c r="BK191"/>
  <c r="J194"/>
  <c r="P194"/>
  <c r="R194"/>
  <c r="T194"/>
  <c r="T193" s="1"/>
  <c r="BE194"/>
  <c r="BF194"/>
  <c r="BG194"/>
  <c r="BH194"/>
  <c r="BI194"/>
  <c r="BK194"/>
  <c r="J196"/>
  <c r="P196"/>
  <c r="P193" s="1"/>
  <c r="R196"/>
  <c r="T196"/>
  <c r="BE196"/>
  <c r="BF196"/>
  <c r="BG196"/>
  <c r="BH196"/>
  <c r="BI196"/>
  <c r="BK196"/>
  <c r="J197"/>
  <c r="P197"/>
  <c r="R197"/>
  <c r="R193" s="1"/>
  <c r="T197"/>
  <c r="BE197"/>
  <c r="BF197"/>
  <c r="BG197"/>
  <c r="BH197"/>
  <c r="BI197"/>
  <c r="BK197"/>
  <c r="BK193" s="1"/>
  <c r="J193" s="1"/>
  <c r="J64" s="1"/>
  <c r="J198"/>
  <c r="P198"/>
  <c r="R198"/>
  <c r="T198"/>
  <c r="BE198"/>
  <c r="BF198"/>
  <c r="BG198"/>
  <c r="BH198"/>
  <c r="BI198"/>
  <c r="BK198"/>
  <c r="J200"/>
  <c r="P200"/>
  <c r="R200"/>
  <c r="T200"/>
  <c r="BE200"/>
  <c r="BF200"/>
  <c r="BG200"/>
  <c r="BH200"/>
  <c r="BI200"/>
  <c r="BK200"/>
  <c r="J202"/>
  <c r="P202"/>
  <c r="P201" s="1"/>
  <c r="R202"/>
  <c r="R201" s="1"/>
  <c r="T202"/>
  <c r="T201"/>
  <c r="BE202"/>
  <c r="BF202"/>
  <c r="BG202"/>
  <c r="BH202"/>
  <c r="BI202"/>
  <c r="BK202"/>
  <c r="BK201" s="1"/>
  <c r="J201" s="1"/>
  <c r="J65" s="1"/>
  <c r="J204"/>
  <c r="BE204" s="1"/>
  <c r="P204"/>
  <c r="R204"/>
  <c r="R203" s="1"/>
  <c r="T204"/>
  <c r="T203" s="1"/>
  <c r="BF204"/>
  <c r="BG204"/>
  <c r="BH204"/>
  <c r="BI204"/>
  <c r="BK204"/>
  <c r="BK203" s="1"/>
  <c r="J203" s="1"/>
  <c r="J66" s="1"/>
  <c r="J205"/>
  <c r="P205"/>
  <c r="R205"/>
  <c r="T205"/>
  <c r="BE205"/>
  <c r="BF205"/>
  <c r="BG205"/>
  <c r="BH205"/>
  <c r="BI205"/>
  <c r="BK205"/>
  <c r="J207"/>
  <c r="P207"/>
  <c r="R207"/>
  <c r="T207"/>
  <c r="BE207"/>
  <c r="BF207"/>
  <c r="BG207"/>
  <c r="BH207"/>
  <c r="BI207"/>
  <c r="BK207"/>
  <c r="J208"/>
  <c r="P208"/>
  <c r="R208"/>
  <c r="T208"/>
  <c r="BE208"/>
  <c r="BF208"/>
  <c r="BG208"/>
  <c r="BH208"/>
  <c r="BI208"/>
  <c r="BK208"/>
  <c r="J209"/>
  <c r="P209"/>
  <c r="P203" s="1"/>
  <c r="R209"/>
  <c r="T209"/>
  <c r="BE209"/>
  <c r="BF209"/>
  <c r="BG209"/>
  <c r="BH209"/>
  <c r="BI209"/>
  <c r="BK209"/>
  <c r="J213"/>
  <c r="P213"/>
  <c r="R213"/>
  <c r="T213"/>
  <c r="BE213"/>
  <c r="BF213"/>
  <c r="BG213"/>
  <c r="BH213"/>
  <c r="BI213"/>
  <c r="BK213"/>
  <c r="J214"/>
  <c r="P214"/>
  <c r="R214"/>
  <c r="T214"/>
  <c r="BE214"/>
  <c r="BF214"/>
  <c r="BG214"/>
  <c r="BH214"/>
  <c r="BI214"/>
  <c r="BK214"/>
  <c r="J215"/>
  <c r="P215"/>
  <c r="R215"/>
  <c r="T215"/>
  <c r="BE215"/>
  <c r="BF215"/>
  <c r="BG215"/>
  <c r="BH215"/>
  <c r="BI215"/>
  <c r="BK215"/>
  <c r="J217"/>
  <c r="P217"/>
  <c r="R217"/>
  <c r="T217"/>
  <c r="BE217"/>
  <c r="BF217"/>
  <c r="BG217"/>
  <c r="BH217"/>
  <c r="BI217"/>
  <c r="BK217"/>
  <c r="J219"/>
  <c r="P219"/>
  <c r="R219"/>
  <c r="T219"/>
  <c r="BE219"/>
  <c r="BF219"/>
  <c r="BG219"/>
  <c r="BH219"/>
  <c r="BI219"/>
  <c r="BK219"/>
  <c r="J220"/>
  <c r="P220"/>
  <c r="R220"/>
  <c r="T220"/>
  <c r="BE220"/>
  <c r="BF220"/>
  <c r="BG220"/>
  <c r="BH220"/>
  <c r="BI220"/>
  <c r="BK220"/>
  <c r="BD53" i="1"/>
  <c r="BB53"/>
  <c r="AZ53"/>
  <c r="AU53"/>
  <c r="BA53"/>
  <c r="BC53"/>
  <c r="AW53"/>
  <c r="AV53"/>
  <c r="AT53" s="1"/>
  <c r="AG53"/>
  <c r="AN53" s="1"/>
  <c r="P87" i="2" l="1"/>
  <c r="P86" s="1"/>
  <c r="AU52" i="1" s="1"/>
  <c r="AU51" s="1"/>
  <c r="R87" i="2"/>
  <c r="R86" s="1"/>
  <c r="T87"/>
  <c r="T86" s="1"/>
  <c r="F34"/>
  <c r="BD52" i="1" s="1"/>
  <c r="F32" i="2"/>
  <c r="BB52" i="1" s="1"/>
  <c r="F33" i="2"/>
  <c r="BC52" i="1" s="1"/>
  <c r="J31" i="2"/>
  <c r="AW52" i="1" s="1"/>
  <c r="J88" i="2"/>
  <c r="J58" s="1"/>
  <c r="BK87"/>
  <c r="F31"/>
  <c r="BA52" i="1" s="1"/>
  <c r="BA51" s="1"/>
  <c r="BD51"/>
  <c r="W30" s="1"/>
  <c r="J30" i="2"/>
  <c r="AV52" i="1" s="1"/>
  <c r="AT52" s="1"/>
  <c r="BC51"/>
  <c r="AY51" s="1"/>
  <c r="BB51"/>
  <c r="W28" s="1"/>
  <c r="AZ51"/>
  <c r="W26" s="1"/>
  <c r="W29"/>
  <c r="AV51" l="1"/>
  <c r="AK26" s="1"/>
  <c r="AX51"/>
  <c r="W27"/>
  <c r="AW51"/>
  <c r="AK27" s="1"/>
  <c r="BK86" i="2"/>
  <c r="J86" s="1"/>
  <c r="J87"/>
  <c r="J57" s="1"/>
  <c r="AT51" i="1" l="1"/>
  <c r="J56" i="2"/>
  <c r="J27"/>
  <c r="J36" l="1"/>
  <c r="AG52" i="1"/>
  <c r="AG51" l="1"/>
  <c r="AN52"/>
  <c r="AK23" l="1"/>
  <c r="AK32" s="1"/>
  <c r="AN51"/>
</calcChain>
</file>

<file path=xl/sharedStrings.xml><?xml version="1.0" encoding="utf-8"?>
<sst xmlns="http://schemas.openxmlformats.org/spreadsheetml/2006/main" count="2229" uniqueCount="592">
  <si>
    <t>Export VZ</t>
  </si>
  <si>
    <t>List obsahuje:</t>
  </si>
  <si>
    <t>3.0</t>
  </si>
  <si>
    <t>ZAMOK</t>
  </si>
  <si>
    <t>False</t>
  </si>
  <si>
    <t>{260a1864-7643-49dd-b408-1809fb2c6bbf}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</si>
  <si>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</si>
  <si>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</si>
  <si>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</si>
  <si>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</si>
  <si>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</si>
  <si>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</si>
  <si>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</si>
  <si>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</si>
  <si>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STAKO990045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</si>
  <si>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</si>
  <si>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</si>
  <si>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OBYTNÝ AREÁL RTYNĚ V PODKRKONOŠÍ NA PARCELÁCH 1085/2, 3632/1, K.Ú. RTYNĚ V P.</t>
  </si>
  <si>
    <t>0,1</t>
  </si>
  <si>
    <t>KSO:</t>
  </si>
  <si>
    <t/>
  </si>
  <si>
    <t>CC-CZ:</t>
  </si>
  <si>
    <t>1</t>
  </si>
  <si>
    <t>Místo:</t>
  </si>
  <si>
    <t>RTYNĚ V PODKRKONOŠÍ</t>
  </si>
  <si>
    <t>Datum:</t>
  </si>
  <si>
    <t>3.3.2016</t>
  </si>
  <si>
    <t>10</t>
  </si>
  <si>
    <t>100</t>
  </si>
  <si>
    <t>Zadavatel:</t>
  </si>
  <si>
    <t>IČ:</t>
  </si>
  <si>
    <t>MĚSTO RTYNĚ V PODKRKONOŠÍ</t>
  </si>
  <si>
    <t>DIČ:</t>
  </si>
  <si>
    <t>Uchazeč:</t>
  </si>
  <si>
    <t>Vyplň údaj</t>
  </si>
  <si>
    <t>Projektant:</t>
  </si>
  <si>
    <t>STAKO ČERVENÝ KOSTELEC s.r.o., JOSTA s.r.o.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</si>
  <si>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</si>
  <si>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</si>
  <si>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</si>
  <si>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</si>
  <si>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</si>
  <si>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</si>
  <si>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</si>
  <si>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</si>
  <si>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</si>
  <si>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</si>
  <si>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</si>
  <si>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</si>
  <si>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</si>
  <si>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</si>
  <si>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</si>
  <si>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</si>
  <si>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</si>
  <si>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</si>
  <si>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</si>
  <si>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</si>
  <si>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</si>
  <si>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</si>
  <si>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</si>
  <si>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</si>
  <si>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</si>
  <si>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</si>
  <si>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</si>
  <si>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</si>
  <si>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</si>
  <si>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</si>
  <si>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</si>
  <si>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</si>
  <si>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</si>
  <si>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</si>
  <si>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</si>
  <si>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</si>
  <si>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</si>
  <si>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</si>
  <si>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</si>
  <si>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</si>
  <si>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001</t>
  </si>
  <si>
    <t>TRASA A = KOMUNIKACE - SJEZDY</t>
  </si>
  <si>
    <t>STA</t>
  </si>
  <si>
    <t>{7a2d7d9e-4eee-4c80-83e5-2a4bb1710584}</t>
  </si>
  <si>
    <t>2</t>
  </si>
  <si>
    <t>002</t>
  </si>
  <si>
    <t>TRASA B = KOMUNIKACE - SJEZDY</t>
  </si>
  <si>
    <t>{b171578e-9d09-447f-a772-bfc04a20b159}</t>
  </si>
  <si>
    <t>Zpět na list:</t>
  </si>
  <si>
    <t>KRYCÍ LIST SOUPISU</t>
  </si>
  <si>
    <t>Objekt:</t>
  </si>
  <si>
    <t>001 - TRASA A = KOMUNIKACE - SJEZDY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</si>
  <si>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</si>
  <si>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</si>
  <si>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</si>
  <si>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</si>
  <si>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</si>
  <si>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</si>
  <si>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</si>
  <si>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56 - Podkladní vrstvy komunikací, letišť a ploch</t>
  </si>
  <si>
    <t xml:space="preserve">    57 - Kryty pozemních komunikací letišť a ploch z kameniva nebo živičné</t>
  </si>
  <si>
    <t xml:space="preserve">    59 - Kryty pozemních komunikací, letišť a ploch dlážděných (předlažby)</t>
  </si>
  <si>
    <t xml:space="preserve">    89 - Ostatní konstrukce</t>
  </si>
  <si>
    <t xml:space="preserve">    91 - Doplňující konstrukce a práce pozemních komunikací, letišť a ploch</t>
  </si>
  <si>
    <t xml:space="preserve">    96 - Bourání konstrukcí</t>
  </si>
  <si>
    <t xml:space="preserve">    998 - Přesun hmot</t>
  </si>
  <si>
    <t>VRN - Vedlejší rozpočtové náklady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</si>
  <si>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</si>
  <si>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</si>
  <si>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</si>
  <si>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</si>
  <si>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</si>
  <si>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</si>
  <si>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</si>
  <si>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</si>
  <si>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</si>
  <si>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</si>
  <si>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</si>
  <si>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</si>
  <si>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</si>
  <si>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</si>
  <si>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</si>
  <si>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</si>
  <si>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</si>
  <si>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</si>
  <si>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</si>
  <si>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122102201</t>
  </si>
  <si>
    <t>Odkopávky a prokopávky nezapažené pro silnice objemu do 100 m3 v hornině tř. 1 a 2</t>
  </si>
  <si>
    <t>m3</t>
  </si>
  <si>
    <t>CS ÚRS 2016 01</t>
  </si>
  <si>
    <t>4</t>
  </si>
  <si>
    <t>-475368926</t>
  </si>
  <si>
    <t>VV</t>
  </si>
  <si>
    <t>pro obrubníky po vnějších stranách komunikace</t>
  </si>
  <si>
    <t>(278,61+276,9+58,53+4,5)*0,4*0,35</t>
  </si>
  <si>
    <t>162301101</t>
  </si>
  <si>
    <t>Vodorovné přemístění do 500 m výkopku/sypaniny z horniny tř. 1 až 4</t>
  </si>
  <si>
    <t>839353115</t>
  </si>
  <si>
    <t>"odvoz výkopku na meziskládku"     86,596</t>
  </si>
  <si>
    <t>"zpětný odvoz na obsypy"              43,298</t>
  </si>
  <si>
    <t>Součet</t>
  </si>
  <si>
    <t>3</t>
  </si>
  <si>
    <t>162501101</t>
  </si>
  <si>
    <t>Vodorovné přemístění do 2500 m výkopku z horniny tř. 1 až 4</t>
  </si>
  <si>
    <t>-2083277266</t>
  </si>
  <si>
    <t>"odvoz přebytečného výkopku na skládku"     86,596-43,298</t>
  </si>
  <si>
    <t>167101101</t>
  </si>
  <si>
    <t>Nakládání výkopku z hornin tř. 1 až 4 do 100 m3</t>
  </si>
  <si>
    <t>-2029316336</t>
  </si>
  <si>
    <t>nakládání výkopku na meziskládce</t>
  </si>
  <si>
    <t>"pro zásypy kolem obrubníků"     43,298</t>
  </si>
  <si>
    <t>"přebytečný výkopek"     43,298</t>
  </si>
  <si>
    <t>5</t>
  </si>
  <si>
    <t>174101101</t>
  </si>
  <si>
    <t>Zásyp jam, šachet rýh nebo kolem objektů sypaninou se zhutněním</t>
  </si>
  <si>
    <t>1258659898</t>
  </si>
  <si>
    <t>obsyp obrubníků</t>
  </si>
  <si>
    <t>odpočet obrubníků včetně beton. lože a beton. opěry</t>
  </si>
  <si>
    <t>-(278,61+276,9+58,53+4,5)*0,2*0,35</t>
  </si>
  <si>
    <t>6</t>
  </si>
  <si>
    <t>171201211</t>
  </si>
  <si>
    <t>Poplatek za uložení odpadu ze sypaniny na skládce (skládkovné)</t>
  </si>
  <si>
    <t>t</t>
  </si>
  <si>
    <t>1567859123</t>
  </si>
  <si>
    <t>43,298*1,8</t>
  </si>
  <si>
    <t>7</t>
  </si>
  <si>
    <t>180402111</t>
  </si>
  <si>
    <t>Založení parkového trávníku výsevem v rovině a ve svahu do 1:5</t>
  </si>
  <si>
    <t>m2</t>
  </si>
  <si>
    <t>-1777733543</t>
  </si>
  <si>
    <t>kolem vnějších obrubníků</t>
  </si>
  <si>
    <t>(278,61+276,9+58,53+4,5)*0,3</t>
  </si>
  <si>
    <t>8</t>
  </si>
  <si>
    <t>181101102</t>
  </si>
  <si>
    <t>Úprava pláně v zářezech v hornině tř. 1 až 4 se zhutněním</t>
  </si>
  <si>
    <t>1530406418</t>
  </si>
  <si>
    <t>po osazení obrubníků</t>
  </si>
  <si>
    <t>9</t>
  </si>
  <si>
    <t>182303111a</t>
  </si>
  <si>
    <t>Doplnění ornice na travnatých plochách tl 50 mm rovina v rovinně a svahu do 1:5 včetně její dodávky</t>
  </si>
  <si>
    <t>-1841769148</t>
  </si>
  <si>
    <t>po osazení záhonových obrubníků</t>
  </si>
  <si>
    <t>M</t>
  </si>
  <si>
    <t>005724100</t>
  </si>
  <si>
    <t>osivo směs travní parková rekreační</t>
  </si>
  <si>
    <t>kg</t>
  </si>
  <si>
    <t>1433661720</t>
  </si>
  <si>
    <t>185,562/20</t>
  </si>
  <si>
    <t>11</t>
  </si>
  <si>
    <t>215901101</t>
  </si>
  <si>
    <t>Zhutnění podloží z hornin soudržných do 92% PS nebo nesoudržných sypkých I(d) do 0,8</t>
  </si>
  <si>
    <t>1877081968</t>
  </si>
  <si>
    <t>"ozn. 1 - skladba komunikace vozidlová - živice"    1722,25</t>
  </si>
  <si>
    <t>ozn. 2 - vjezdy k RD a chodníky</t>
  </si>
  <si>
    <t>(278,61+276,9)*1,5</t>
  </si>
  <si>
    <t>56</t>
  </si>
  <si>
    <t>Podkladní vrstvy komunikací, letišť a ploch</t>
  </si>
  <si>
    <t>12</t>
  </si>
  <si>
    <t>564801111a</t>
  </si>
  <si>
    <t>Podklad ze štěrkodrtě ŠD tl 25 mm</t>
  </si>
  <si>
    <t>1518021049</t>
  </si>
  <si>
    <t>průměrná tloušťka podkladní vrstvy 25 mm</t>
  </si>
  <si>
    <t>13</t>
  </si>
  <si>
    <t>564861111</t>
  </si>
  <si>
    <t>Podklad ze štěrkodrtě ŠD tl 200 mm</t>
  </si>
  <si>
    <t>-2096191354</t>
  </si>
  <si>
    <t>14</t>
  </si>
  <si>
    <t>565145111</t>
  </si>
  <si>
    <t>Asfaltový beton vrstva podkladní ACP 16 (obalované kamenivo OKS) tl 60 mm š do 3 m</t>
  </si>
  <si>
    <t>1989332722</t>
  </si>
  <si>
    <t>567122111</t>
  </si>
  <si>
    <t>Podklad z kameniva zpevněného cementem SC C8/10 (KSC I) tl 120 mm</t>
  </si>
  <si>
    <t>449889515</t>
  </si>
  <si>
    <t>57</t>
  </si>
  <si>
    <t>Kryty pozemních komunikací letišť a ploch z kameniva nebo živičné</t>
  </si>
  <si>
    <t>16</t>
  </si>
  <si>
    <t>573231111</t>
  </si>
  <si>
    <t>Postřik živičný spojovací v množství do 0,7 kg/m2</t>
  </si>
  <si>
    <t>-507875181</t>
  </si>
  <si>
    <t>17</t>
  </si>
  <si>
    <t>577134131</t>
  </si>
  <si>
    <t>Asfaltový beton vrstva obrusná ACO 11 (ABS) tř. I tl 40 mm š do 3 m z modifikovaného asfaltu střednězrnného</t>
  </si>
  <si>
    <t>-84758700</t>
  </si>
  <si>
    <t>59</t>
  </si>
  <si>
    <t>Kryty pozemních komunikací, letišť a ploch dlážděných (předlažby)</t>
  </si>
  <si>
    <t>18</t>
  </si>
  <si>
    <t>596211113</t>
  </si>
  <si>
    <t>Kladení zámkové dlažby komunikací pro pěší tl 60 mm skupiny A pl přes 300 m2</t>
  </si>
  <si>
    <t>1648185438</t>
  </si>
  <si>
    <t>ozn. 2 - chodníky</t>
  </si>
  <si>
    <t>(278,61+276,9-54,9)*1,35</t>
  </si>
  <si>
    <t>"odpočet slepecké dlažby u sjezdů"    -0,86*0,4*13</t>
  </si>
  <si>
    <t>19</t>
  </si>
  <si>
    <t>592453040</t>
  </si>
  <si>
    <t>dlažba se zámkem např. BEST-BEATON 20x16,5x6 cm (tvaru I) přírodní</t>
  </si>
  <si>
    <t>-2031633532</t>
  </si>
  <si>
    <t>671,352*1,01</t>
  </si>
  <si>
    <t>20</t>
  </si>
  <si>
    <t>596211221</t>
  </si>
  <si>
    <t>Kladení zámkové dlažby komunikací pro pěší tl 80 mm skupiny B pl do 100 m2</t>
  </si>
  <si>
    <t>-1755378528</t>
  </si>
  <si>
    <t xml:space="preserve">ozn. 2a - vjezdy k RD         </t>
  </si>
  <si>
    <t>(4,0*8+5,4+3,5+3,0+6,0+5,0)*1,35</t>
  </si>
  <si>
    <t>"sjezd na obslužnou travnatou komunikaci"    5,0*1,35</t>
  </si>
  <si>
    <t>592453000</t>
  </si>
  <si>
    <t>dlažba se zámkem např. BEST-BEATON 20x16,5x8 cm (tvaru I) přírodní</t>
  </si>
  <si>
    <t>-1933246785</t>
  </si>
  <si>
    <t>(4,0*8+5,4+3,5+3,0+6,0+5,0+5,0)*0,95*1,03</t>
  </si>
  <si>
    <t>22</t>
  </si>
  <si>
    <t>592453090a</t>
  </si>
  <si>
    <t>dlažba např. BEST-KLASIKO pro nevidomé 20 x 10 x 8 cm červená</t>
  </si>
  <si>
    <t>750818176</t>
  </si>
  <si>
    <t xml:space="preserve">vjezdy k RD         </t>
  </si>
  <si>
    <t>(4,86*8+6,26+4,36+3,86+6,86+5,86+5,0)*0,4*1,03</t>
  </si>
  <si>
    <t>89</t>
  </si>
  <si>
    <t>Ostatní konstrukce</t>
  </si>
  <si>
    <t>23</t>
  </si>
  <si>
    <t>899231111a</t>
  </si>
  <si>
    <t>Výšková úprava uliční vpusti přes 200 mm zvýšením mříže</t>
  </si>
  <si>
    <t>kus</t>
  </si>
  <si>
    <t>465372906</t>
  </si>
  <si>
    <t>24</t>
  </si>
  <si>
    <t>894812063a</t>
  </si>
  <si>
    <t>Montáž dešťové mříže (dodávku mříže zajistí investor)</t>
  </si>
  <si>
    <t>1261321289</t>
  </si>
  <si>
    <t>25</t>
  </si>
  <si>
    <t>899331111a</t>
  </si>
  <si>
    <t>Výšková úprava uličního vstupu přes 200 mm zvýšením poklopu</t>
  </si>
  <si>
    <t>-1079739173</t>
  </si>
  <si>
    <t>26</t>
  </si>
  <si>
    <t>899431111a</t>
  </si>
  <si>
    <t>Výšková úprava uličního vstupu přes 200 mm zvýšením krycího hrnce, šoupěte nebo hydrantu</t>
  </si>
  <si>
    <t>590384351</t>
  </si>
  <si>
    <t>"hydranty"     2</t>
  </si>
  <si>
    <t>"vodovodní přípojky"    15</t>
  </si>
  <si>
    <t>91</t>
  </si>
  <si>
    <t>Doplňující konstrukce a práce pozemních komunikací, letišť a ploch</t>
  </si>
  <si>
    <t>27</t>
  </si>
  <si>
    <t>915491211</t>
  </si>
  <si>
    <t>Osazení vodícího proužku z betonových desek do betonového lože tl do 100 mm š proužku 250 mm</t>
  </si>
  <si>
    <t>m</t>
  </si>
  <si>
    <t>-1555890352</t>
  </si>
  <si>
    <t>"po obou krajnicích živičné komunikace"     278,61+276,9+58,53</t>
  </si>
  <si>
    <t>28</t>
  </si>
  <si>
    <t>91 SP001</t>
  </si>
  <si>
    <t>betonový krajník 500x250x100 mm</t>
  </si>
  <si>
    <t>466455454</t>
  </si>
  <si>
    <t>614,04*2*1,01</t>
  </si>
  <si>
    <t>29</t>
  </si>
  <si>
    <t>916131113</t>
  </si>
  <si>
    <t>Osazení silničního obrubníku betonového ležatého s boční opěrou do lože z betonu prostého</t>
  </si>
  <si>
    <t>1878545683</t>
  </si>
  <si>
    <t>4,0*8+5,4+3,5+3,0+6,0+5,0+4,5+8,0</t>
  </si>
  <si>
    <t>30</t>
  </si>
  <si>
    <t>592174680</t>
  </si>
  <si>
    <t>obrubník betonový silniční nájezdový 100x15x15 cm</t>
  </si>
  <si>
    <t>2050344820</t>
  </si>
  <si>
    <t>67,4*1,01</t>
  </si>
  <si>
    <t>31</t>
  </si>
  <si>
    <t>916131213</t>
  </si>
  <si>
    <t>Osazení silničního obrubníku betonového stojatého s boční opěrou do lože z betonu prostého</t>
  </si>
  <si>
    <t>-49659104</t>
  </si>
  <si>
    <t>278,61+276,9+58,53-54,9</t>
  </si>
  <si>
    <t>32</t>
  </si>
  <si>
    <t>592175040</t>
  </si>
  <si>
    <t>obrubník např. BEST-MONO II, 100x15/12x25 cm, přírodní</t>
  </si>
  <si>
    <t>-1132362482</t>
  </si>
  <si>
    <t>(559,14-26,0)*1,01</t>
  </si>
  <si>
    <t>33</t>
  </si>
  <si>
    <t>592175150a</t>
  </si>
  <si>
    <t>obrubník betonový silniční přechodový např. BEST P,L 100x15x15/25 cm</t>
  </si>
  <si>
    <t>582072270</t>
  </si>
  <si>
    <t>"po obou stranách sjezdu"    2*13*1,01</t>
  </si>
  <si>
    <t>34</t>
  </si>
  <si>
    <t>916231213</t>
  </si>
  <si>
    <t>Osazení chodníkového obrubníku betonového stojatého s boční opěrou do lože z betonu prostého</t>
  </si>
  <si>
    <t>1061085284</t>
  </si>
  <si>
    <t>278,61+276,9</t>
  </si>
  <si>
    <t>35</t>
  </si>
  <si>
    <t>592175120</t>
  </si>
  <si>
    <t>obrubník parkový např. BEST-PARKAN I 50x5x20 cm, přírodní</t>
  </si>
  <si>
    <t>1041748097</t>
  </si>
  <si>
    <t>555,51*2*1,01</t>
  </si>
  <si>
    <t>36</t>
  </si>
  <si>
    <t>919121132a</t>
  </si>
  <si>
    <t>Těsnění dilatačních spar elastickou zálivkou</t>
  </si>
  <si>
    <t>1778433741</t>
  </si>
  <si>
    <t>"dilatace v komunikaci"       43,0</t>
  </si>
  <si>
    <t>96</t>
  </si>
  <si>
    <t>Bourání konstrukcí</t>
  </si>
  <si>
    <t>37</t>
  </si>
  <si>
    <t>113107122</t>
  </si>
  <si>
    <t>Odstranění podkladu pl do 50 m2 z kameniva drceného tl do 200 mm</t>
  </si>
  <si>
    <t>919115484</t>
  </si>
  <si>
    <t>"odstranění štěrku ve stávající komunikaci"      86,0</t>
  </si>
  <si>
    <t>38</t>
  </si>
  <si>
    <t>919735113</t>
  </si>
  <si>
    <t>Řezání stávajícího živičného krytu hl do 150 mm</t>
  </si>
  <si>
    <t>-858127277</t>
  </si>
  <si>
    <t>39</t>
  </si>
  <si>
    <t>979081111</t>
  </si>
  <si>
    <t>Odvoz suti a vybouraných hmot na skládku do 1 km</t>
  </si>
  <si>
    <t>-73757571</t>
  </si>
  <si>
    <t>40</t>
  </si>
  <si>
    <t>979081121</t>
  </si>
  <si>
    <t>Odvoz suti a vybouraných hmot na skládku ZKD 1 km přes 1 km</t>
  </si>
  <si>
    <t>1913569570</t>
  </si>
  <si>
    <t>20,21*2</t>
  </si>
  <si>
    <t>41</t>
  </si>
  <si>
    <t>979098201</t>
  </si>
  <si>
    <t>Poplatek za uložení stavebního odpadu na skládce (skládkovné) např. Rtyně v Podkrkonoší</t>
  </si>
  <si>
    <t>-1819651860</t>
  </si>
  <si>
    <t>998</t>
  </si>
  <si>
    <t>Přesun hmot</t>
  </si>
  <si>
    <t>42</t>
  </si>
  <si>
    <t>998225111</t>
  </si>
  <si>
    <t>Přesun hmot pro pozemní komunikace s krytem z kamene, monolitickým betonovým nebo živičným</t>
  </si>
  <si>
    <t>1690972408</t>
  </si>
  <si>
    <t>VRN</t>
  </si>
  <si>
    <t>Vedlejší rozpočtové náklady</t>
  </si>
  <si>
    <t>43</t>
  </si>
  <si>
    <t>0-9001</t>
  </si>
  <si>
    <t>Zařízení staveniště - zřízení, provoz, údržba, demontáž</t>
  </si>
  <si>
    <t>kpl</t>
  </si>
  <si>
    <t>1024</t>
  </si>
  <si>
    <t>1444546858</t>
  </si>
  <si>
    <t>44</t>
  </si>
  <si>
    <t>0-9002</t>
  </si>
  <si>
    <t>Zajištění elektrické energie</t>
  </si>
  <si>
    <t>-2087712798</t>
  </si>
  <si>
    <t>"zajištění elektrické energie pro osvětlení staveniště a pro provádění stavby"    1</t>
  </si>
  <si>
    <t>45</t>
  </si>
  <si>
    <t>0-9003</t>
  </si>
  <si>
    <t>Osvětlení a zabezpečení staveniště</t>
  </si>
  <si>
    <t>2061800855</t>
  </si>
  <si>
    <t>46</t>
  </si>
  <si>
    <t>0-9004</t>
  </si>
  <si>
    <t>Vytyčení stávajících sítí před započetím stavby</t>
  </si>
  <si>
    <t>1328032635</t>
  </si>
  <si>
    <t>47</t>
  </si>
  <si>
    <t>0-9006</t>
  </si>
  <si>
    <t>Zeměměřičská měření</t>
  </si>
  <si>
    <t>-572627847</t>
  </si>
  <si>
    <t xml:space="preserve">* cena za zaměření skutečného provedení stavby výškopisné i polohopisné </t>
  </si>
  <si>
    <t>* cena za zpracování geometric. plánu potvrzeného katastrálním úřadem - veškeré náklady</t>
  </si>
  <si>
    <t>48</t>
  </si>
  <si>
    <t>0-9008</t>
  </si>
  <si>
    <t>Fotodokumentace stavby</t>
  </si>
  <si>
    <t>194491365</t>
  </si>
  <si>
    <t>49</t>
  </si>
  <si>
    <t>0-9009</t>
  </si>
  <si>
    <t>Dokumentace skutečného provedení stavby</t>
  </si>
  <si>
    <t>241375417</t>
  </si>
  <si>
    <t>50</t>
  </si>
  <si>
    <t>0-9010</t>
  </si>
  <si>
    <t>Odborný dozor</t>
  </si>
  <si>
    <t>-841737964</t>
  </si>
  <si>
    <t>"veškeré náklady spojené s objednatelem požadovaným dozorem "    1</t>
  </si>
  <si>
    <t>51</t>
  </si>
  <si>
    <t>0-9014</t>
  </si>
  <si>
    <t>Zajištění dopravy a regulace dopravy během stavby</t>
  </si>
  <si>
    <t>1433953334</t>
  </si>
  <si>
    <t>"zajištění dopravy během stavby pro chodce, cyklisty včetně ochranného zařízení"     1</t>
  </si>
  <si>
    <t>52</t>
  </si>
  <si>
    <t>0-9015</t>
  </si>
  <si>
    <t>Dodávka a instalace informativních tabulí o stavbě</t>
  </si>
  <si>
    <t>-544227752</t>
  </si>
  <si>
    <t>53</t>
  </si>
  <si>
    <t>0-9017</t>
  </si>
  <si>
    <t>Koordinační, kompletační a inženýrská činnost dodavatele</t>
  </si>
  <si>
    <t>-513808048</t>
  </si>
  <si>
    <t>1) Rekapitulace stavby</t>
  </si>
  <si>
    <t>2) Rekapitulace objektů stavby a soupisů prací</t>
  </si>
  <si>
    <t>/</t>
  </si>
  <si>
    <t>1) Krycí list soupisu</t>
  </si>
  <si>
    <t>2) Rekapitulace</t>
  </si>
  <si>
    <t>3) Soupis prací</t>
  </si>
  <si>
    <t>Rekapitulace stavby</t>
  </si>
  <si>
    <t>Struktura údajů, formát souboru a metodika pro zpracování</t>
  </si>
  <si>
    <t>Struktura</t>
  </si>
  <si>
    <t>Soubor je složen ze záložky Rekapitulace stavby a záložek s názvem soupisu prací pro jednotlivé objekty ve formátu XLS. Každá ze záložek přitom obsahuje</t>
  </si>
  <si>
    <t>ještě samostatné sestavy vymezené orámovaním a nadpisem sestavy.</t>
  </si>
  <si>
    <r>
      <rPr>
        <i/>
        <sz val="9"/>
        <rFont val="Trebuchet MS"/>
        <family val="2"/>
        <charset val="238"/>
      </rPr>
      <t xml:space="preserve">Rekapitulace stavby </t>
    </r>
    <r>
      <rPr>
        <sz val="9"/>
        <rFont val="Trebuchet MS"/>
        <family val="2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</si>
  <si>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family val="2"/>
        <charset val="238"/>
      </rPr>
      <t>Rekapitulace stavby</t>
    </r>
    <r>
      <rPr>
        <sz val="9"/>
        <rFont val="Trebuchet MS"/>
        <family val="2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</si>
  <si>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</si>
  <si>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family val="2"/>
        <charset val="238"/>
      </rPr>
      <t>Rekapitulace objektů stavby a soupisů prací</t>
    </r>
    <r>
      <rPr>
        <sz val="9"/>
        <rFont val="Trebuchet MS"/>
        <family val="2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</si>
  <si>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</si>
  <si>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</si>
  <si>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</si>
  <si>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</si>
  <si>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</si>
  <si>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</si>
  <si>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</si>
  <si>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</si>
  <si>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</si>
  <si>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</si>
  <si>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</si>
  <si>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</si>
  <si>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</si>
  <si>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</si>
  <si>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</si>
  <si>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family val="2"/>
        <charset val="238"/>
      </rPr>
      <t>Krycí list soupisu</t>
    </r>
    <r>
      <rPr>
        <sz val="9"/>
        <rFont val="Trebuchet MS"/>
        <family val="2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</si>
  <si>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</si>
  <si>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family val="2"/>
        <charset val="238"/>
      </rPr>
      <t>Rekapitulace členění soupisu prací</t>
    </r>
    <r>
      <rPr>
        <sz val="9"/>
        <rFont val="Trebuchet MS"/>
        <family val="2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</si>
  <si>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</si>
  <si>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</si>
  <si>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</si>
  <si>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</si>
  <si>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</si>
  <si>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</si>
  <si>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</si>
  <si>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</si>
  <si>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</si>
  <si>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</si>
  <si>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</si>
  <si>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</si>
  <si>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</si>
  <si>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</si>
  <si>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</si>
  <si>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</si>
  <si>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</si>
  <si>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</si>
  <si>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</si>
  <si>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</si>
  <si>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</si>
  <si>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</si>
  <si>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</si>
  <si>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</si>
  <si>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</si>
  <si>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</si>
  <si>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</si>
  <si>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</si>
  <si>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</si>
  <si>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</si>
  <si>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</si>
  <si>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</si>
  <si>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</si>
  <si>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</si>
  <si>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</si>
  <si>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</si>
  <si>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</si>
  <si>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</si>
  <si>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</si>
  <si>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</si>
  <si>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</si>
  <si>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</si>
  <si>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</si>
  <si>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</si>
  <si>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</si>
  <si>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</si>
  <si>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</si>
  <si>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</si>
  <si>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</si>
  <si>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</si>
  <si>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</si>
  <si>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</si>
  <si>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</si>
  <si>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</si>
  <si>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</si>
  <si>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</si>
  <si>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</si>
  <si>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</si>
  <si>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</si>
  <si>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</si>
  <si>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</si>
  <si>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</si>
  <si>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</si>
  <si>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</si>
  <si>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</si>
  <si>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</si>
  <si>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</si>
  <si>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</si>
  <si>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</si>
  <si>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</si>
  <si>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</si>
  <si>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</si>
  <si>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</si>
  <si>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</si>
  <si>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</si>
  <si>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</si>
  <si>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</si>
  <si>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</si>
  <si>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</si>
  <si>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</si>
  <si>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</si>
  <si>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</si>
  <si>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</si>
  <si>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</si>
  <si>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</si>
  <si>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</si>
  <si>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</si>
  <si>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</si>
  <si>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</si>
  <si>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</si>
  <si>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</si>
  <si>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</si>
  <si>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</si>
  <si>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</si>
  <si>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</si>
  <si>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</si>
  <si>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</si>
  <si>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</si>
  <si>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</si>
  <si>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</si>
  <si>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</si>
  <si>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</si>
  <si>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</si>
  <si>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</si>
  <si>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</si>
  <si>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</si>
  <si>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</si>
  <si>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</si>
  <si>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</si>
  <si>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</si>
  <si>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</si>
  <si>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</si>
  <si>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</si>
  <si>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</si>
  <si>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</si>
  <si>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</si>
  <si>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</si>
  <si>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</si>
  <si>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</si>
  <si>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</si>
  <si>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</si>
  <si>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</si>
  <si>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</si>
  <si>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</si>
  <si>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</si>
  <si>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</si>
  <si>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</si>
  <si>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</si>
  <si>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</si>
  <si>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</si>
  <si>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</si>
  <si>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</si>
  <si>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</si>
  <si>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Datová věta</t>
  </si>
  <si>
    <t>Typ věty</t>
  </si>
  <si>
    <t>Hodnota</t>
  </si>
  <si>
    <t>Význam</t>
  </si>
  <si>
    <t>eGSazbaDPH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</si>
  <si>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</si>
  <si>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</si>
  <si>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</si>
  <si>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</si>
  <si>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</si>
  <si>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</si>
  <si>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</si>
  <si>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</si>
  <si>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</si>
  <si>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</si>
  <si>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</si>
  <si>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</si>
  <si>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 xml:space="preserve"> 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</si>
</sst>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Trebuchet MS"/>
      <family val="2"/>
    </font>
    <font>
      <sz val="8"/>
      <name val="Trebuchet MS"/>
      <family val="2"/>
    </font>
    <font>
      <sz val="9"/>
      <name val="Trebuchet MS"/>
      <family val="2"/>
    </font>
    <font>
      <b/>
      <sz val="12"/>
      <name val="Trebuchet MS"/>
      <family val="2"/>
    </font>
    <font>
      <sz val="11"/>
      <name val="Trebuchet MS"/>
      <family val="2"/>
    </font>
    <font>
      <b/>
      <sz val="16"/>
      <name val="Trebuchet MS"/>
      <family val="2"/>
    </font>
    <font>
      <b/>
      <sz val="10"/>
      <name val="Trebuchet MS"/>
      <family val="2"/>
    </font>
    <font>
      <b/>
      <sz val="9"/>
      <name val="Trebuchet MS"/>
      <family val="2"/>
    </font>
    <font>
      <sz val="12"/>
      <name val="Trebuchet MS"/>
      <family val="2"/>
    </font>
    <font>
      <b/>
      <sz val="11"/>
      <name val="Trebuchet MS"/>
      <family val="2"/>
    </font>
    <font>
      <b/>
      <sz val="8"/>
      <name val="Trebuchet MS"/>
      <family val="2"/>
    </font>
    <font>
      <sz val="8"/>
      <name val="Trebuchet MS"/>
      <family val="2"/>
      <charset val="238"/>
    </font>
    <font>
      <sz val="10"/>
      <name val="Trebuchet MS"/>
      <family val="2"/>
      <charset val="238"/>
    </font>
    <font>
      <sz val="8"/>
      <name val="Trebuchet MS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9"/>
      <name val="Trebuchet MS"/>
      <family val="2"/>
      <charset val="238"/>
    </font>
    <font>
      <i/>
      <sz val="9"/>
      <name val="Trebuchet MS"/>
      <family val="2"/>
      <charset val="238"/>
    </font>
    <font>
      <b/>
      <sz val="9"/>
      <name val="Trebuchet MS"/>
      <family val="2"/>
      <charset val="238"/>
    </font>
    <font>
      <sz val="11"/>
      <name val="Trebuchet MS"/>
      <family val="2"/>
      <charset val="238"/>
    </font>
    <font>
      <u/>
      <sz val="11"/>
      <color theme="10"/>
      <name val="Calibri"/>
      <family val="2"/>
    </font>
    <font>
      <sz val="8"/>
      <color rgb="FF969696"/>
      <name val="Trebuchet MS"/>
      <family val="2"/>
    </font>
    <font>
      <sz val="12"/>
      <color rgb="FF003366"/>
      <name val="Trebuchet MS"/>
      <family val="2"/>
    </font>
    <font>
      <sz val="10"/>
      <color rgb="FF003366"/>
      <name val="Trebuchet MS"/>
      <family val="2"/>
    </font>
    <font>
      <sz val="8"/>
      <color rgb="FF003366"/>
      <name val="Trebuchet MS"/>
      <family val="2"/>
    </font>
    <font>
      <sz val="8"/>
      <color rgb="FF800080"/>
      <name val="Trebuchet MS"/>
      <family val="2"/>
    </font>
    <font>
      <sz val="8"/>
      <color rgb="FF505050"/>
      <name val="Trebuchet MS"/>
      <family val="2"/>
    </font>
    <font>
      <sz val="8"/>
      <color rgb="FFFF0000"/>
      <name val="Trebuchet MS"/>
      <family val="2"/>
    </font>
    <font>
      <sz val="8"/>
      <color rgb="FFFAE682"/>
      <name val="Trebuchet MS"/>
      <family val="2"/>
    </font>
    <font>
      <sz val="8"/>
      <color rgb="FF3366FF"/>
      <name val="Trebuchet MS"/>
      <family val="2"/>
    </font>
    <font>
      <b/>
      <sz val="12"/>
      <color rgb="FF969696"/>
      <name val="Trebuchet MS"/>
      <family val="2"/>
    </font>
    <font>
      <sz val="9"/>
      <color rgb="FF969696"/>
      <name val="Trebuchet MS"/>
      <family val="2"/>
    </font>
    <font>
      <b/>
      <sz val="12"/>
      <color rgb="FF960000"/>
      <name val="Trebuchet MS"/>
      <family val="2"/>
    </font>
    <font>
      <sz val="12"/>
      <color rgb="FF969696"/>
      <name val="Trebuchet MS"/>
      <family val="2"/>
    </font>
    <font>
      <b/>
      <sz val="11"/>
      <color rgb="FF003366"/>
      <name val="Trebuchet MS"/>
      <family val="2"/>
    </font>
    <font>
      <sz val="11"/>
      <color rgb="FF003366"/>
      <name val="Trebuchet MS"/>
      <family val="2"/>
    </font>
    <font>
      <sz val="11"/>
      <color rgb="FF969696"/>
      <name val="Trebuchet MS"/>
      <family val="2"/>
    </font>
    <font>
      <b/>
      <sz val="12"/>
      <color rgb="FF800000"/>
      <name val="Trebuchet MS"/>
      <family val="2"/>
    </font>
    <font>
      <sz val="9"/>
      <color rgb="FF000000"/>
      <name val="Trebuchet MS"/>
      <family val="2"/>
    </font>
    <font>
      <sz val="8"/>
      <color rgb="FF960000"/>
      <name val="Trebuchet MS"/>
      <family val="2"/>
    </font>
    <font>
      <sz val="7"/>
      <color rgb="FF969696"/>
      <name val="Trebuchet MS"/>
      <family val="2"/>
    </font>
    <font>
      <i/>
      <sz val="8"/>
      <color rgb="FF0000FF"/>
      <name val="Trebuchet MS"/>
      <family val="2"/>
    </font>
    <font>
      <b/>
      <sz val="8"/>
      <color rgb="FF969696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AE682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tted">
        <color rgb="FF969696"/>
      </top>
      <bottom/>
      <diagonal/>
    </border>
    <border>
      <left/>
      <right style="dotted">
        <color rgb="FF969696"/>
      </right>
      <top style="dotted">
        <color rgb="FF969696"/>
      </top>
      <bottom/>
      <diagonal/>
    </border>
    <border>
      <left/>
      <right style="dotted">
        <color rgb="FF969696"/>
      </right>
      <top/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 style="dotted">
        <color rgb="FF969696"/>
      </bottom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/>
      <diagonal/>
    </border>
    <border>
      <left style="dotted">
        <color rgb="FF969696"/>
      </left>
      <right/>
      <top/>
      <bottom/>
      <diagonal/>
    </border>
    <border>
      <left style="dotted">
        <color rgb="FF969696"/>
      </left>
      <right/>
      <top/>
      <bottom style="dotted">
        <color rgb="FF969696"/>
      </bottom>
      <diagonal/>
    </border>
    <border>
      <left/>
      <right/>
      <top/>
      <bottom style="dotted">
        <color rgb="FF969696"/>
      </bottom>
      <diagonal/>
    </border>
    <border>
      <left/>
      <right style="dotted">
        <color rgb="FF969696"/>
      </right>
      <top/>
      <bottom style="dotted">
        <color rgb="FF969696"/>
      </bottom>
      <diagonal/>
    </border>
    <border>
      <left/>
      <right style="thin">
        <color rgb="FF000000"/>
      </right>
      <top style="dotted">
        <color rgb="FF969696"/>
      </top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13" fillId="0" borderId="0" applyAlignment="0">
      <alignment vertical="top" wrapText="1"/>
      <protection locked="0"/>
    </xf>
  </cellStyleXfs>
  <cellXfs count="368">
    <xf numFmtId="0" fontId="1" fillId="0" borderId="0" xfId="0" applyFont="1"/>
    <xf numFmtId="0" fontId="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4" fillId="0" borderId="0" xfId="0" applyFont="1" applyAlignme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3" borderId="0" xfId="0" applyFont="1" applyFill="1" applyAlignment="1">
      <alignment horizontal="left" vertical="center"/>
    </xf>
    <xf numFmtId="0" fontId="1" fillId="3" borderId="0" xfId="0" applyFont="1" applyFill="1"/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Border="1"/>
    <xf numFmtId="0" fontId="5" fillId="0" borderId="0" xfId="0" applyFont="1" applyBorder="1" applyAlignment="1">
      <alignment horizontal="left" vertical="center"/>
    </xf>
    <xf numFmtId="0" fontId="1" fillId="0" borderId="13" xfId="0" applyFont="1" applyBorder="1"/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horizontal="left" vertical="center"/>
    </xf>
    <xf numFmtId="0" fontId="2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Font="1" applyBorder="1"/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13" xfId="0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vertical="center"/>
    </xf>
    <xf numFmtId="0" fontId="3" fillId="4" borderId="1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2" fillId="5" borderId="24" xfId="0" applyFont="1" applyFill="1" applyBorder="1" applyAlignment="1">
      <alignment horizontal="center" vertical="center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3" fillId="0" borderId="29" xfId="0" applyNumberFormat="1" applyFont="1" applyBorder="1" applyAlignment="1">
      <alignment vertical="center"/>
    </xf>
    <xf numFmtId="4" fontId="33" fillId="0" borderId="0" xfId="0" applyNumberFormat="1" applyFont="1" applyBorder="1" applyAlignment="1">
      <alignment vertical="center"/>
    </xf>
    <xf numFmtId="166" fontId="33" fillId="0" borderId="0" xfId="0" applyNumberFormat="1" applyFont="1" applyBorder="1" applyAlignment="1">
      <alignment vertical="center"/>
    </xf>
    <xf numFmtId="4" fontId="33" fillId="0" borderId="23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" fontId="36" fillId="0" borderId="29" xfId="0" applyNumberFormat="1" applyFont="1" applyBorder="1" applyAlignment="1">
      <alignment vertical="center"/>
    </xf>
    <xf numFmtId="4" fontId="36" fillId="0" borderId="0" xfId="0" applyNumberFormat="1" applyFont="1" applyBorder="1" applyAlignment="1">
      <alignment vertical="center"/>
    </xf>
    <xf numFmtId="166" fontId="36" fillId="0" borderId="0" xfId="0" applyNumberFormat="1" applyFont="1" applyBorder="1" applyAlignment="1">
      <alignment vertical="center"/>
    </xf>
    <xf numFmtId="4" fontId="36" fillId="0" borderId="2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36" fillId="0" borderId="30" xfId="0" applyNumberFormat="1" applyFont="1" applyBorder="1" applyAlignment="1">
      <alignment vertical="center"/>
    </xf>
    <xf numFmtId="4" fontId="36" fillId="0" borderId="31" xfId="0" applyNumberFormat="1" applyFont="1" applyBorder="1" applyAlignment="1">
      <alignment vertical="center"/>
    </xf>
    <xf numFmtId="166" fontId="36" fillId="0" borderId="31" xfId="0" applyNumberFormat="1" applyFont="1" applyBorder="1" applyAlignment="1">
      <alignment vertical="center"/>
    </xf>
    <xf numFmtId="4" fontId="36" fillId="0" borderId="32" xfId="0" applyNumberFormat="1" applyFont="1" applyBorder="1" applyAlignment="1">
      <alignment vertical="center"/>
    </xf>
    <xf numFmtId="0" fontId="1" fillId="0" borderId="0" xfId="0" applyFont="1" applyProtection="1"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>
      <alignment vertical="center" wrapText="1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33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4" fontId="32" fillId="0" borderId="0" xfId="0" applyNumberFormat="1" applyFont="1" applyBorder="1" applyAlignment="1">
      <alignment vertical="center"/>
    </xf>
    <xf numFmtId="0" fontId="21" fillId="0" borderId="0" xfId="0" applyFont="1" applyBorder="1" applyAlignment="1" applyProtection="1">
      <alignment horizontal="right" vertical="center"/>
      <protection locked="0"/>
    </xf>
    <xf numFmtId="4" fontId="21" fillId="0" borderId="0" xfId="0" applyNumberFormat="1" applyFont="1" applyBorder="1" applyAlignment="1">
      <alignment vertical="center"/>
    </xf>
    <xf numFmtId="164" fontId="21" fillId="0" borderId="0" xfId="0" applyNumberFormat="1" applyFont="1" applyBorder="1" applyAlignment="1" applyProtection="1">
      <alignment horizontal="right" vertical="center"/>
      <protection locked="0"/>
    </xf>
    <xf numFmtId="0" fontId="1" fillId="5" borderId="0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right" vertical="center"/>
    </xf>
    <xf numFmtId="0" fontId="3" fillId="5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 applyProtection="1">
      <alignment vertical="center"/>
      <protection locked="0"/>
    </xf>
    <xf numFmtId="4" fontId="3" fillId="5" borderId="17" xfId="0" applyNumberFormat="1" applyFont="1" applyFill="1" applyBorder="1" applyAlignment="1">
      <alignment vertical="center"/>
    </xf>
    <xf numFmtId="0" fontId="1" fillId="5" borderId="34" xfId="0" applyFont="1" applyFill="1" applyBorder="1" applyAlignment="1">
      <alignment vertical="center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>
      <alignment horizontal="right" vertical="center"/>
    </xf>
    <xf numFmtId="0" fontId="1" fillId="5" borderId="13" xfId="0" applyFont="1" applyFill="1" applyBorder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22" fillId="0" borderId="12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31" xfId="0" applyFont="1" applyBorder="1" applyAlignment="1">
      <alignment horizontal="left" vertical="center"/>
    </xf>
    <xf numFmtId="0" fontId="22" fillId="0" borderId="31" xfId="0" applyFont="1" applyBorder="1" applyAlignment="1">
      <alignment vertical="center"/>
    </xf>
    <xf numFmtId="0" fontId="22" fillId="0" borderId="31" xfId="0" applyFont="1" applyBorder="1" applyAlignment="1" applyProtection="1">
      <alignment vertical="center"/>
      <protection locked="0"/>
    </xf>
    <xf numFmtId="4" fontId="22" fillId="0" borderId="31" xfId="0" applyNumberFormat="1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1" xfId="0" applyFont="1" applyBorder="1" applyAlignment="1">
      <alignment vertical="center"/>
    </xf>
    <xf numFmtId="0" fontId="23" fillId="0" borderId="31" xfId="0" applyFont="1" applyBorder="1" applyAlignment="1" applyProtection="1">
      <alignment vertical="center"/>
      <protection locked="0"/>
    </xf>
    <xf numFmtId="4" fontId="23" fillId="0" borderId="31" xfId="0" applyNumberFormat="1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31" fillId="0" borderId="0" xfId="0" applyFont="1" applyAlignment="1" applyProtection="1">
      <alignment horizontal="left"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38" fillId="5" borderId="26" xfId="0" applyFont="1" applyFill="1" applyBorder="1" applyAlignment="1" applyProtection="1">
      <alignment horizontal="center" vertical="center" wrapText="1"/>
      <protection locked="0"/>
    </xf>
    <xf numFmtId="0" fontId="2" fillId="5" borderId="27" xfId="0" applyFont="1" applyFill="1" applyBorder="1" applyAlignment="1">
      <alignment horizontal="center" vertical="center" wrapText="1"/>
    </xf>
    <xf numFmtId="4" fontId="32" fillId="0" borderId="0" xfId="0" applyNumberFormat="1" applyFont="1" applyAlignment="1"/>
    <xf numFmtId="166" fontId="39" fillId="0" borderId="21" xfId="0" applyNumberFormat="1" applyFont="1" applyBorder="1" applyAlignment="1"/>
    <xf numFmtId="166" fontId="39" fillId="0" borderId="22" xfId="0" applyNumberFormat="1" applyFont="1" applyBorder="1" applyAlignment="1"/>
    <xf numFmtId="4" fontId="10" fillId="0" borderId="0" xfId="0" applyNumberFormat="1" applyFont="1" applyAlignment="1">
      <alignment vertical="center"/>
    </xf>
    <xf numFmtId="0" fontId="24" fillId="0" borderId="12" xfId="0" applyFont="1" applyBorder="1" applyAlignment="1"/>
    <xf numFmtId="0" fontId="24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0" xfId="0" applyFont="1" applyAlignment="1" applyProtection="1">
      <protection locked="0"/>
    </xf>
    <xf numFmtId="4" fontId="22" fillId="0" borderId="0" xfId="0" applyNumberFormat="1" applyFont="1" applyAlignment="1"/>
    <xf numFmtId="0" fontId="24" fillId="0" borderId="29" xfId="0" applyFont="1" applyBorder="1" applyAlignment="1"/>
    <xf numFmtId="0" fontId="24" fillId="0" borderId="0" xfId="0" applyFont="1" applyBorder="1" applyAlignment="1"/>
    <xf numFmtId="166" fontId="24" fillId="0" borderId="0" xfId="0" applyNumberFormat="1" applyFont="1" applyBorder="1" applyAlignment="1"/>
    <xf numFmtId="166" fontId="24" fillId="0" borderId="23" xfId="0" applyNumberFormat="1" applyFont="1" applyBorder="1" applyAlignment="1"/>
    <xf numFmtId="0" fontId="24" fillId="0" borderId="0" xfId="0" applyFont="1" applyAlignment="1">
      <alignment horizontal="center"/>
    </xf>
    <xf numFmtId="4" fontId="24" fillId="0" borderId="0" xfId="0" applyNumberFormat="1" applyFont="1" applyAlignment="1">
      <alignment vertical="center"/>
    </xf>
    <xf numFmtId="0" fontId="24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4" fontId="23" fillId="0" borderId="0" xfId="0" applyNumberFormat="1" applyFont="1" applyBorder="1" applyAlignment="1"/>
    <xf numFmtId="0" fontId="1" fillId="0" borderId="12" xfId="0" applyFont="1" applyBorder="1" applyAlignment="1" applyProtection="1">
      <alignment vertical="center"/>
    </xf>
    <xf numFmtId="0" fontId="1" fillId="0" borderId="35" xfId="0" applyFont="1" applyBorder="1" applyAlignment="1" applyProtection="1">
      <alignment horizontal="center" vertical="center"/>
    </xf>
    <xf numFmtId="49" fontId="1" fillId="0" borderId="35" xfId="0" applyNumberFormat="1" applyFont="1" applyBorder="1" applyAlignment="1" applyProtection="1">
      <alignment horizontal="left" vertical="center" wrapText="1"/>
    </xf>
    <xf numFmtId="0" fontId="1" fillId="0" borderId="35" xfId="0" applyFont="1" applyBorder="1" applyAlignment="1" applyProtection="1">
      <alignment horizontal="left" vertical="center" wrapText="1"/>
    </xf>
    <xf numFmtId="0" fontId="1" fillId="0" borderId="35" xfId="0" applyFont="1" applyBorder="1" applyAlignment="1" applyProtection="1">
      <alignment horizontal="center" vertical="center" wrapText="1"/>
    </xf>
    <xf numFmtId="167" fontId="1" fillId="0" borderId="35" xfId="0" applyNumberFormat="1" applyFont="1" applyBorder="1" applyAlignment="1" applyProtection="1">
      <alignment vertical="center"/>
    </xf>
    <xf numFmtId="4" fontId="1" fillId="2" borderId="35" xfId="0" applyNumberFormat="1" applyFont="1" applyFill="1" applyBorder="1" applyAlignment="1" applyProtection="1">
      <alignment vertical="center"/>
      <protection locked="0"/>
    </xf>
    <xf numFmtId="4" fontId="1" fillId="0" borderId="35" xfId="0" applyNumberFormat="1" applyFont="1" applyBorder="1" applyAlignment="1" applyProtection="1">
      <alignment vertical="center"/>
    </xf>
    <xf numFmtId="0" fontId="21" fillId="2" borderId="35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23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25" fillId="0" borderId="12" xfId="0" applyFont="1" applyBorder="1" applyAlignment="1">
      <alignment vertical="center"/>
    </xf>
    <xf numFmtId="0" fontId="4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29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23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40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 wrapText="1"/>
    </xf>
    <xf numFmtId="167" fontId="26" fillId="0" borderId="0" xfId="0" applyNumberFormat="1" applyFont="1" applyBorder="1" applyAlignment="1">
      <alignment vertical="center"/>
    </xf>
    <xf numFmtId="0" fontId="26" fillId="0" borderId="0" xfId="0" applyFont="1" applyAlignment="1" applyProtection="1">
      <alignment vertical="center"/>
      <protection locked="0"/>
    </xf>
    <xf numFmtId="0" fontId="26" fillId="0" borderId="29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167" fontId="26" fillId="0" borderId="0" xfId="0" applyNumberFormat="1" applyFont="1" applyAlignment="1">
      <alignment vertical="center"/>
    </xf>
    <xf numFmtId="0" fontId="27" fillId="0" borderId="12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 wrapText="1"/>
    </xf>
    <xf numFmtId="167" fontId="27" fillId="0" borderId="0" xfId="0" applyNumberFormat="1" applyFont="1" applyBorder="1" applyAlignment="1">
      <alignment vertical="center"/>
    </xf>
    <xf numFmtId="0" fontId="27" fillId="0" borderId="0" xfId="0" applyFont="1" applyAlignment="1" applyProtection="1">
      <alignment vertical="center"/>
      <protection locked="0"/>
    </xf>
    <xf numFmtId="0" fontId="27" fillId="0" borderId="29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41" fillId="0" borderId="35" xfId="0" applyFont="1" applyBorder="1" applyAlignment="1" applyProtection="1">
      <alignment horizontal="center" vertical="center"/>
    </xf>
    <xf numFmtId="49" fontId="41" fillId="0" borderId="35" xfId="0" applyNumberFormat="1" applyFont="1" applyBorder="1" applyAlignment="1" applyProtection="1">
      <alignment horizontal="left" vertical="center" wrapText="1"/>
    </xf>
    <xf numFmtId="0" fontId="41" fillId="0" borderId="35" xfId="0" applyFont="1" applyBorder="1" applyAlignment="1" applyProtection="1">
      <alignment horizontal="left" vertical="center" wrapText="1"/>
    </xf>
    <xf numFmtId="0" fontId="41" fillId="0" borderId="35" xfId="0" applyFont="1" applyBorder="1" applyAlignment="1" applyProtection="1">
      <alignment horizontal="center" vertical="center" wrapText="1"/>
    </xf>
    <xf numFmtId="167" fontId="41" fillId="0" borderId="35" xfId="0" applyNumberFormat="1" applyFont="1" applyBorder="1" applyAlignment="1" applyProtection="1">
      <alignment vertical="center"/>
    </xf>
    <xf numFmtId="4" fontId="41" fillId="2" borderId="35" xfId="0" applyNumberFormat="1" applyFont="1" applyFill="1" applyBorder="1" applyAlignment="1" applyProtection="1">
      <alignment vertical="center"/>
      <protection locked="0"/>
    </xf>
    <xf numFmtId="4" fontId="41" fillId="0" borderId="35" xfId="0" applyNumberFormat="1" applyFont="1" applyBorder="1" applyAlignment="1" applyProtection="1">
      <alignment vertical="center"/>
    </xf>
    <xf numFmtId="0" fontId="41" fillId="0" borderId="12" xfId="0" applyFont="1" applyBorder="1" applyAlignment="1">
      <alignment vertical="center"/>
    </xf>
    <xf numFmtId="0" fontId="41" fillId="2" borderId="35" xfId="0" applyFont="1" applyFill="1" applyBorder="1" applyAlignment="1" applyProtection="1">
      <alignment horizontal="left" vertical="center"/>
      <protection locked="0"/>
    </xf>
    <xf numFmtId="0" fontId="41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167" fontId="27" fillId="0" borderId="0" xfId="0" applyNumberFormat="1" applyFont="1" applyAlignment="1">
      <alignment vertical="center"/>
    </xf>
    <xf numFmtId="0" fontId="22" fillId="0" borderId="0" xfId="0" applyFont="1" applyBorder="1" applyAlignment="1">
      <alignment horizontal="left"/>
    </xf>
    <xf numFmtId="4" fontId="22" fillId="0" borderId="0" xfId="0" applyNumberFormat="1" applyFont="1" applyBorder="1" applyAlignment="1"/>
    <xf numFmtId="0" fontId="2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166" fontId="21" fillId="0" borderId="31" xfId="0" applyNumberFormat="1" applyFont="1" applyBorder="1" applyAlignment="1">
      <alignment vertical="center"/>
    </xf>
    <xf numFmtId="166" fontId="21" fillId="0" borderId="32" xfId="0" applyNumberFormat="1" applyFont="1" applyBorder="1" applyAlignment="1">
      <alignment vertical="center"/>
    </xf>
    <xf numFmtId="0" fontId="1" fillId="0" borderId="0" xfId="0" applyFont="1" applyAlignment="1"/>
    <xf numFmtId="0" fontId="20" fillId="3" borderId="0" xfId="1" applyFill="1"/>
    <xf numFmtId="0" fontId="43" fillId="0" borderId="0" xfId="1" applyFont="1" applyAlignment="1">
      <alignment horizontal="center" vertical="center"/>
    </xf>
    <xf numFmtId="0" fontId="44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45" fillId="3" borderId="0" xfId="1" applyFont="1" applyFill="1" applyAlignment="1">
      <alignment vertical="center"/>
    </xf>
    <xf numFmtId="0" fontId="28" fillId="3" borderId="0" xfId="0" applyFont="1" applyFill="1" applyAlignment="1" applyProtection="1">
      <alignment horizontal="left" vertical="center"/>
    </xf>
    <xf numFmtId="0" fontId="12" fillId="3" borderId="0" xfId="0" applyFont="1" applyFill="1" applyAlignment="1" applyProtection="1">
      <alignment vertical="center"/>
    </xf>
    <xf numFmtId="0" fontId="44" fillId="3" borderId="0" xfId="0" applyFont="1" applyFill="1" applyAlignment="1" applyProtection="1">
      <alignment horizontal="left" vertical="center"/>
    </xf>
    <xf numFmtId="0" fontId="45" fillId="3" borderId="0" xfId="1" applyFont="1" applyFill="1" applyAlignment="1" applyProtection="1">
      <alignment vertical="center"/>
    </xf>
    <xf numFmtId="0" fontId="12" fillId="3" borderId="0" xfId="0" applyFont="1" applyFill="1" applyAlignment="1" applyProtection="1">
      <alignment vertical="center"/>
      <protection locked="0"/>
    </xf>
    <xf numFmtId="0" fontId="13" fillId="0" borderId="0" xfId="2" applyAlignment="1">
      <alignment vertical="top"/>
      <protection locked="0"/>
    </xf>
    <xf numFmtId="0" fontId="11" fillId="0" borderId="1" xfId="2" applyFont="1" applyBorder="1" applyAlignment="1">
      <alignment vertical="center" wrapText="1"/>
      <protection locked="0"/>
    </xf>
    <xf numFmtId="0" fontId="11" fillId="0" borderId="2" xfId="2" applyFont="1" applyBorder="1" applyAlignment="1">
      <alignment vertical="center" wrapText="1"/>
      <protection locked="0"/>
    </xf>
    <xf numFmtId="0" fontId="11" fillId="0" borderId="3" xfId="2" applyFont="1" applyBorder="1" applyAlignment="1">
      <alignment vertical="center" wrapText="1"/>
      <protection locked="0"/>
    </xf>
    <xf numFmtId="0" fontId="11" fillId="0" borderId="4" xfId="2" applyFont="1" applyBorder="1" applyAlignment="1">
      <alignment horizontal="center" vertical="center" wrapText="1"/>
      <protection locked="0"/>
    </xf>
    <xf numFmtId="0" fontId="11" fillId="0" borderId="5" xfId="2" applyFont="1" applyBorder="1" applyAlignment="1">
      <alignment horizontal="center" vertical="center" wrapText="1"/>
      <protection locked="0"/>
    </xf>
    <xf numFmtId="0" fontId="13" fillId="0" borderId="0" xfId="2" applyAlignment="1">
      <alignment horizontal="center" vertical="center"/>
      <protection locked="0"/>
    </xf>
    <xf numFmtId="0" fontId="11" fillId="0" borderId="4" xfId="2" applyFont="1" applyBorder="1" applyAlignment="1">
      <alignment vertical="center" wrapText="1"/>
      <protection locked="0"/>
    </xf>
    <xf numFmtId="0" fontId="11" fillId="0" borderId="5" xfId="2" applyFont="1" applyBorder="1" applyAlignment="1">
      <alignment vertical="center" wrapText="1"/>
      <protection locked="0"/>
    </xf>
    <xf numFmtId="0" fontId="15" fillId="0" borderId="0" xfId="2" applyFont="1" applyBorder="1" applyAlignment="1">
      <alignment horizontal="left" vertical="center" wrapText="1"/>
      <protection locked="0"/>
    </xf>
    <xf numFmtId="0" fontId="16" fillId="0" borderId="0" xfId="2" applyFont="1" applyBorder="1" applyAlignment="1">
      <alignment horizontal="left" vertical="center" wrapText="1"/>
      <protection locked="0"/>
    </xf>
    <xf numFmtId="0" fontId="16" fillId="0" borderId="4" xfId="2" applyFont="1" applyBorder="1" applyAlignment="1">
      <alignment vertical="center" wrapText="1"/>
      <protection locked="0"/>
    </xf>
    <xf numFmtId="0" fontId="16" fillId="0" borderId="0" xfId="2" applyFont="1" applyBorder="1" applyAlignment="1">
      <alignment vertical="center" wrapText="1"/>
      <protection locked="0"/>
    </xf>
    <xf numFmtId="0" fontId="16" fillId="0" borderId="0" xfId="2" applyFont="1" applyBorder="1" applyAlignment="1">
      <alignment vertical="center"/>
      <protection locked="0"/>
    </xf>
    <xf numFmtId="0" fontId="16" fillId="0" borderId="0" xfId="2" applyFont="1" applyBorder="1" applyAlignment="1">
      <alignment horizontal="left" vertical="center"/>
      <protection locked="0"/>
    </xf>
    <xf numFmtId="49" fontId="16" fillId="0" borderId="0" xfId="2" applyNumberFormat="1" applyFont="1" applyBorder="1" applyAlignment="1">
      <alignment vertical="center" wrapText="1"/>
      <protection locked="0"/>
    </xf>
    <xf numFmtId="0" fontId="11" fillId="0" borderId="7" xfId="2" applyFont="1" applyBorder="1" applyAlignment="1">
      <alignment vertical="center" wrapText="1"/>
      <protection locked="0"/>
    </xf>
    <xf numFmtId="0" fontId="12" fillId="0" borderId="6" xfId="2" applyFont="1" applyBorder="1" applyAlignment="1">
      <alignment vertical="center" wrapText="1"/>
      <protection locked="0"/>
    </xf>
    <xf numFmtId="0" fontId="11" fillId="0" borderId="8" xfId="2" applyFont="1" applyBorder="1" applyAlignment="1">
      <alignment vertical="center" wrapText="1"/>
      <protection locked="0"/>
    </xf>
    <xf numFmtId="0" fontId="11" fillId="0" borderId="0" xfId="2" applyFont="1" applyBorder="1" applyAlignment="1">
      <alignment vertical="top"/>
      <protection locked="0"/>
    </xf>
    <xf numFmtId="0" fontId="11" fillId="0" borderId="0" xfId="2" applyFont="1" applyAlignment="1">
      <alignment vertical="top"/>
      <protection locked="0"/>
    </xf>
    <xf numFmtId="0" fontId="11" fillId="0" borderId="1" xfId="2" applyFont="1" applyBorder="1" applyAlignment="1">
      <alignment horizontal="left" vertical="center"/>
      <protection locked="0"/>
    </xf>
    <xf numFmtId="0" fontId="11" fillId="0" borderId="2" xfId="2" applyFont="1" applyBorder="1" applyAlignment="1">
      <alignment horizontal="left" vertical="center"/>
      <protection locked="0"/>
    </xf>
    <xf numFmtId="0" fontId="11" fillId="0" borderId="3" xfId="2" applyFont="1" applyBorder="1" applyAlignment="1">
      <alignment horizontal="left" vertical="center"/>
      <protection locked="0"/>
    </xf>
    <xf numFmtId="0" fontId="11" fillId="0" borderId="4" xfId="2" applyFont="1" applyBorder="1" applyAlignment="1">
      <alignment horizontal="left" vertical="center"/>
      <protection locked="0"/>
    </xf>
    <xf numFmtId="0" fontId="11" fillId="0" borderId="5" xfId="2" applyFont="1" applyBorder="1" applyAlignment="1">
      <alignment horizontal="left" vertical="center"/>
      <protection locked="0"/>
    </xf>
    <xf numFmtId="0" fontId="15" fillId="0" borderId="0" xfId="2" applyFont="1" applyBorder="1" applyAlignment="1">
      <alignment horizontal="left" vertical="center"/>
      <protection locked="0"/>
    </xf>
    <xf numFmtId="0" fontId="19" fillId="0" borderId="0" xfId="2" applyFont="1" applyAlignment="1">
      <alignment horizontal="left" vertical="center"/>
      <protection locked="0"/>
    </xf>
    <xf numFmtId="0" fontId="15" fillId="0" borderId="6" xfId="2" applyFont="1" applyBorder="1" applyAlignment="1">
      <alignment horizontal="left" vertical="center"/>
      <protection locked="0"/>
    </xf>
    <xf numFmtId="0" fontId="15" fillId="0" borderId="6" xfId="2" applyFont="1" applyBorder="1" applyAlignment="1">
      <alignment horizontal="center" vertical="center"/>
      <protection locked="0"/>
    </xf>
    <xf numFmtId="0" fontId="19" fillId="0" borderId="6" xfId="2" applyFont="1" applyBorder="1" applyAlignment="1">
      <alignment horizontal="left" vertical="center"/>
      <protection locked="0"/>
    </xf>
    <xf numFmtId="0" fontId="18" fillId="0" borderId="0" xfId="2" applyFont="1" applyBorder="1" applyAlignment="1">
      <alignment horizontal="left" vertical="center"/>
      <protection locked="0"/>
    </xf>
    <xf numFmtId="0" fontId="16" fillId="0" borderId="0" xfId="2" applyFont="1" applyAlignment="1">
      <alignment horizontal="left" vertical="center"/>
      <protection locked="0"/>
    </xf>
    <xf numFmtId="0" fontId="16" fillId="0" borderId="0" xfId="2" applyFont="1" applyBorder="1" applyAlignment="1">
      <alignment horizontal="center" vertical="center"/>
      <protection locked="0"/>
    </xf>
    <xf numFmtId="0" fontId="16" fillId="0" borderId="4" xfId="2" applyFont="1" applyBorder="1" applyAlignment="1">
      <alignment horizontal="left" vertical="center"/>
      <protection locked="0"/>
    </xf>
    <xf numFmtId="0" fontId="16" fillId="0" borderId="0" xfId="2" applyFont="1" applyFill="1" applyBorder="1" applyAlignment="1">
      <alignment horizontal="left" vertical="center"/>
      <protection locked="0"/>
    </xf>
    <xf numFmtId="0" fontId="16" fillId="0" borderId="0" xfId="2" applyFont="1" applyFill="1" applyBorder="1" applyAlignment="1">
      <alignment horizontal="center" vertical="center"/>
      <protection locked="0"/>
    </xf>
    <xf numFmtId="0" fontId="11" fillId="0" borderId="7" xfId="2" applyFont="1" applyBorder="1" applyAlignment="1">
      <alignment horizontal="left" vertical="center"/>
      <protection locked="0"/>
    </xf>
    <xf numFmtId="0" fontId="12" fillId="0" borderId="6" xfId="2" applyFont="1" applyBorder="1" applyAlignment="1">
      <alignment horizontal="left" vertical="center"/>
      <protection locked="0"/>
    </xf>
    <xf numFmtId="0" fontId="11" fillId="0" borderId="8" xfId="2" applyFont="1" applyBorder="1" applyAlignment="1">
      <alignment horizontal="left" vertical="center"/>
      <protection locked="0"/>
    </xf>
    <xf numFmtId="0" fontId="11" fillId="0" borderId="0" xfId="2" applyFont="1" applyBorder="1" applyAlignment="1">
      <alignment horizontal="left" vertical="center"/>
      <protection locked="0"/>
    </xf>
    <xf numFmtId="0" fontId="12" fillId="0" borderId="0" xfId="2" applyFont="1" applyBorder="1" applyAlignment="1">
      <alignment horizontal="left" vertical="center"/>
      <protection locked="0"/>
    </xf>
    <xf numFmtId="0" fontId="19" fillId="0" borderId="0" xfId="2" applyFont="1" applyBorder="1" applyAlignment="1">
      <alignment horizontal="left" vertical="center"/>
      <protection locked="0"/>
    </xf>
    <xf numFmtId="0" fontId="16" fillId="0" borderId="6" xfId="2" applyFont="1" applyBorder="1" applyAlignment="1">
      <alignment horizontal="left" vertical="center"/>
      <protection locked="0"/>
    </xf>
    <xf numFmtId="0" fontId="11" fillId="0" borderId="0" xfId="2" applyFont="1" applyBorder="1" applyAlignment="1">
      <alignment horizontal="left" vertical="center" wrapText="1"/>
      <protection locked="0"/>
    </xf>
    <xf numFmtId="0" fontId="16" fillId="0" borderId="0" xfId="2" applyFont="1" applyBorder="1" applyAlignment="1">
      <alignment horizontal="center" vertical="center" wrapText="1"/>
      <protection locked="0"/>
    </xf>
    <xf numFmtId="0" fontId="11" fillId="0" borderId="1" xfId="2" applyFont="1" applyBorder="1" applyAlignment="1">
      <alignment horizontal="left" vertical="center" wrapText="1"/>
      <protection locked="0"/>
    </xf>
    <xf numFmtId="0" fontId="11" fillId="0" borderId="2" xfId="2" applyFont="1" applyBorder="1" applyAlignment="1">
      <alignment horizontal="left" vertical="center" wrapText="1"/>
      <protection locked="0"/>
    </xf>
    <xf numFmtId="0" fontId="11" fillId="0" borderId="3" xfId="2" applyFont="1" applyBorder="1" applyAlignment="1">
      <alignment horizontal="left" vertical="center" wrapText="1"/>
      <protection locked="0"/>
    </xf>
    <xf numFmtId="0" fontId="11" fillId="0" borderId="4" xfId="2" applyFont="1" applyBorder="1" applyAlignment="1">
      <alignment horizontal="left" vertical="center" wrapText="1"/>
      <protection locked="0"/>
    </xf>
    <xf numFmtId="0" fontId="11" fillId="0" borderId="5" xfId="2" applyFont="1" applyBorder="1" applyAlignment="1">
      <alignment horizontal="left" vertical="center" wrapText="1"/>
      <protection locked="0"/>
    </xf>
    <xf numFmtId="0" fontId="19" fillId="0" borderId="4" xfId="2" applyFont="1" applyBorder="1" applyAlignment="1">
      <alignment horizontal="left" vertical="center" wrapText="1"/>
      <protection locked="0"/>
    </xf>
    <xf numFmtId="0" fontId="19" fillId="0" borderId="5" xfId="2" applyFont="1" applyBorder="1" applyAlignment="1">
      <alignment horizontal="left" vertical="center" wrapText="1"/>
      <protection locked="0"/>
    </xf>
    <xf numFmtId="0" fontId="16" fillId="0" borderId="4" xfId="2" applyFont="1" applyBorder="1" applyAlignment="1">
      <alignment horizontal="left" vertical="center" wrapText="1"/>
      <protection locked="0"/>
    </xf>
    <xf numFmtId="0" fontId="16" fillId="0" borderId="5" xfId="2" applyFont="1" applyBorder="1" applyAlignment="1">
      <alignment horizontal="left" vertical="center" wrapText="1"/>
      <protection locked="0"/>
    </xf>
    <xf numFmtId="0" fontId="16" fillId="0" borderId="5" xfId="2" applyFont="1" applyBorder="1" applyAlignment="1">
      <alignment horizontal="left" vertical="center"/>
      <protection locked="0"/>
    </xf>
    <xf numFmtId="0" fontId="16" fillId="0" borderId="7" xfId="2" applyFont="1" applyBorder="1" applyAlignment="1">
      <alignment horizontal="left" vertical="center" wrapText="1"/>
      <protection locked="0"/>
    </xf>
    <xf numFmtId="0" fontId="16" fillId="0" borderId="6" xfId="2" applyFont="1" applyBorder="1" applyAlignment="1">
      <alignment horizontal="left" vertical="center" wrapText="1"/>
      <protection locked="0"/>
    </xf>
    <xf numFmtId="0" fontId="16" fillId="0" borderId="8" xfId="2" applyFont="1" applyBorder="1" applyAlignment="1">
      <alignment horizontal="left" vertical="center" wrapText="1"/>
      <protection locked="0"/>
    </xf>
    <xf numFmtId="0" fontId="16" fillId="0" borderId="0" xfId="2" applyFont="1" applyBorder="1" applyAlignment="1">
      <alignment horizontal="left" vertical="top"/>
      <protection locked="0"/>
    </xf>
    <xf numFmtId="0" fontId="16" fillId="0" borderId="0" xfId="2" applyFont="1" applyBorder="1" applyAlignment="1">
      <alignment horizontal="center" vertical="top"/>
      <protection locked="0"/>
    </xf>
    <xf numFmtId="0" fontId="16" fillId="0" borderId="7" xfId="2" applyFont="1" applyBorder="1" applyAlignment="1">
      <alignment horizontal="left" vertical="center"/>
      <protection locked="0"/>
    </xf>
    <xf numFmtId="0" fontId="16" fillId="0" borderId="8" xfId="2" applyFont="1" applyBorder="1" applyAlignment="1">
      <alignment horizontal="left" vertical="center"/>
      <protection locked="0"/>
    </xf>
    <xf numFmtId="0" fontId="19" fillId="0" borderId="0" xfId="2" applyFont="1" applyAlignment="1">
      <alignment vertical="center"/>
      <protection locked="0"/>
    </xf>
    <xf numFmtId="0" fontId="15" fillId="0" borderId="0" xfId="2" applyFont="1" applyBorder="1" applyAlignment="1">
      <alignment vertical="center"/>
      <protection locked="0"/>
    </xf>
    <xf numFmtId="0" fontId="19" fillId="0" borderId="6" xfId="2" applyFont="1" applyBorder="1" applyAlignment="1">
      <alignment vertical="center"/>
      <protection locked="0"/>
    </xf>
    <xf numFmtId="0" fontId="15" fillId="0" borderId="6" xfId="2" applyFont="1" applyBorder="1" applyAlignment="1">
      <alignment vertical="center"/>
      <protection locked="0"/>
    </xf>
    <xf numFmtId="0" fontId="13" fillId="0" borderId="0" xfId="2" applyBorder="1" applyAlignment="1">
      <alignment vertical="top"/>
      <protection locked="0"/>
    </xf>
    <xf numFmtId="49" fontId="16" fillId="0" borderId="0" xfId="2" applyNumberFormat="1" applyFont="1" applyBorder="1" applyAlignment="1">
      <alignment horizontal="left" vertical="center"/>
      <protection locked="0"/>
    </xf>
    <xf numFmtId="0" fontId="13" fillId="0" borderId="6" xfId="2" applyBorder="1" applyAlignment="1">
      <alignment vertical="top"/>
      <protection locked="0"/>
    </xf>
    <xf numFmtId="0" fontId="16" fillId="0" borderId="2" xfId="2" applyFont="1" applyBorder="1" applyAlignment="1">
      <alignment horizontal="left" vertical="center" wrapText="1"/>
      <protection locked="0"/>
    </xf>
    <xf numFmtId="0" fontId="16" fillId="0" borderId="2" xfId="2" applyFont="1" applyBorder="1" applyAlignment="1">
      <alignment horizontal="left" vertical="center"/>
      <protection locked="0"/>
    </xf>
    <xf numFmtId="0" fontId="16" fillId="0" borderId="2" xfId="2" applyFont="1" applyBorder="1" applyAlignment="1">
      <alignment horizontal="center" vertical="center"/>
      <protection locked="0"/>
    </xf>
    <xf numFmtId="0" fontId="15" fillId="0" borderId="6" xfId="2" applyFont="1" applyBorder="1" applyAlignment="1">
      <alignment horizontal="left"/>
      <protection locked="0"/>
    </xf>
    <xf numFmtId="0" fontId="19" fillId="0" borderId="6" xfId="2" applyFont="1" applyBorder="1" applyAlignment="1">
      <protection locked="0"/>
    </xf>
    <xf numFmtId="0" fontId="11" fillId="0" borderId="4" xfId="2" applyFont="1" applyBorder="1" applyAlignment="1">
      <alignment vertical="top"/>
      <protection locked="0"/>
    </xf>
    <xf numFmtId="0" fontId="11" fillId="0" borderId="5" xfId="2" applyFont="1" applyBorder="1" applyAlignment="1">
      <alignment vertical="top"/>
      <protection locked="0"/>
    </xf>
    <xf numFmtId="0" fontId="11" fillId="0" borderId="0" xfId="2" applyFont="1" applyBorder="1" applyAlignment="1">
      <alignment horizontal="center" vertical="center"/>
      <protection locked="0"/>
    </xf>
    <xf numFmtId="0" fontId="11" fillId="0" borderId="0" xfId="2" applyFont="1" applyBorder="1" applyAlignment="1">
      <alignment horizontal="left" vertical="top"/>
      <protection locked="0"/>
    </xf>
    <xf numFmtId="0" fontId="11" fillId="0" borderId="7" xfId="2" applyFont="1" applyBorder="1" applyAlignment="1">
      <alignment vertical="top"/>
      <protection locked="0"/>
    </xf>
    <xf numFmtId="0" fontId="11" fillId="0" borderId="6" xfId="2" applyFont="1" applyBorder="1" applyAlignment="1">
      <alignment vertical="top"/>
      <protection locked="0"/>
    </xf>
    <xf numFmtId="0" fontId="11" fillId="0" borderId="8" xfId="2" applyFont="1" applyBorder="1" applyAlignment="1">
      <alignment vertical="top"/>
      <protection locked="0"/>
    </xf>
    <xf numFmtId="4" fontId="0" fillId="2" borderId="35" xfId="0" applyNumberFormat="1" applyFill="1" applyBorder="1" applyAlignment="1" applyProtection="1">
      <alignment vertical="center"/>
      <protection locked="0"/>
    </xf>
    <xf numFmtId="0" fontId="42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horizontal="left" vertical="top" wrapText="1"/>
    </xf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 wrapText="1"/>
    </xf>
    <xf numFmtId="4" fontId="6" fillId="0" borderId="15" xfId="0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4" fontId="42" fillId="0" borderId="0" xfId="0" applyNumberFormat="1" applyFont="1" applyBorder="1" applyAlignment="1">
      <alignment vertical="center"/>
    </xf>
    <xf numFmtId="0" fontId="33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2" fillId="5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vertical="center"/>
    </xf>
    <xf numFmtId="4" fontId="35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0" fontId="34" fillId="0" borderId="0" xfId="0" applyFont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vertical="center"/>
    </xf>
    <xf numFmtId="4" fontId="3" fillId="4" borderId="17" xfId="0" applyNumberFormat="1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" fontId="32" fillId="0" borderId="0" xfId="0" applyNumberFormat="1" applyFont="1" applyAlignment="1">
      <alignment horizontal="right" vertical="center"/>
    </xf>
    <xf numFmtId="4" fontId="32" fillId="0" borderId="0" xfId="0" applyNumberFormat="1" applyFont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right" vertical="center"/>
    </xf>
    <xf numFmtId="0" fontId="45" fillId="3" borderId="0" xfId="1" applyFont="1" applyFill="1" applyAlignment="1">
      <alignment vertical="center"/>
    </xf>
    <xf numFmtId="0" fontId="3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14" fillId="0" borderId="0" xfId="2" applyFont="1" applyBorder="1" applyAlignment="1">
      <alignment horizontal="center" vertical="center" wrapText="1"/>
      <protection locked="0"/>
    </xf>
    <xf numFmtId="0" fontId="15" fillId="0" borderId="6" xfId="2" applyFont="1" applyBorder="1" applyAlignment="1">
      <alignment horizontal="left" wrapText="1"/>
      <protection locked="0"/>
    </xf>
    <xf numFmtId="0" fontId="16" fillId="0" borderId="0" xfId="2" applyFont="1" applyBorder="1" applyAlignment="1">
      <alignment horizontal="left" vertical="center" wrapText="1"/>
      <protection locked="0"/>
    </xf>
    <xf numFmtId="49" fontId="16" fillId="0" borderId="0" xfId="2" applyNumberFormat="1" applyFont="1" applyBorder="1" applyAlignment="1">
      <alignment horizontal="left" vertical="center" wrapText="1"/>
      <protection locked="0"/>
    </xf>
    <xf numFmtId="0" fontId="14" fillId="0" borderId="0" xfId="2" applyFont="1" applyBorder="1" applyAlignment="1">
      <alignment horizontal="center" vertical="center"/>
      <protection locked="0"/>
    </xf>
    <xf numFmtId="0" fontId="16" fillId="0" borderId="0" xfId="2" applyFont="1" applyBorder="1" applyAlignment="1">
      <alignment horizontal="left" vertical="top"/>
      <protection locked="0"/>
    </xf>
    <xf numFmtId="0" fontId="15" fillId="0" borderId="6" xfId="2" applyFont="1" applyBorder="1" applyAlignment="1">
      <alignment horizontal="left"/>
      <protection locked="0"/>
    </xf>
    <xf numFmtId="0" fontId="16" fillId="0" borderId="0" xfId="2" applyFont="1" applyBorder="1" applyAlignment="1">
      <alignment horizontal="left" vertical="center"/>
      <protection locked="0"/>
    </xf>
  </cellXfs>
  <cellStyles count="3">
    <cellStyle name="Hypertextový odkaz" xfId="1" builtinId="8"/>
    <cellStyle name="normální" xfId="0" builtinId="0"/>
    <cellStyle name="Normální 2" xfId="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303C1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68A14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1026" name="Obrázek 1" descr="C:\KROSplusData\System\Temp\rad303C1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2667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059" name="Obrázek 1" descr="C:\KROSplusData\System\Temp\rad68A14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0" y="0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CM55"/>
  <sheetViews>
    <sheetView showGridLines="0" workbookViewId="0">
      <pane ySplit="1" topLeftCell="A31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 customWidth="1"/>
  </cols>
  <sheetData>
    <row r="1" spans="1:74" ht="21.4" customHeight="1">
      <c r="A1" s="231" t="s">
        <v>0</v>
      </c>
      <c r="B1" s="232"/>
      <c r="C1" s="232"/>
      <c r="D1" s="233" t="s">
        <v>1</v>
      </c>
      <c r="E1" s="232"/>
      <c r="F1" s="232"/>
      <c r="G1" s="232"/>
      <c r="H1" s="232"/>
      <c r="I1" s="232"/>
      <c r="J1" s="232"/>
      <c r="K1" s="234" t="s">
        <v>408</v>
      </c>
      <c r="L1" s="234"/>
      <c r="M1" s="234"/>
      <c r="N1" s="234"/>
      <c r="O1" s="234"/>
      <c r="P1" s="234"/>
      <c r="Q1" s="234"/>
      <c r="R1" s="234"/>
      <c r="S1" s="234"/>
      <c r="T1" s="232"/>
      <c r="U1" s="232"/>
      <c r="V1" s="232"/>
      <c r="W1" s="234" t="s">
        <v>409</v>
      </c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26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4" t="s">
        <v>2</v>
      </c>
      <c r="BB1" s="14" t="s">
        <v>3</v>
      </c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320"/>
      <c r="BE2" s="32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20"/>
      <c r="BS3" s="17" t="s">
        <v>6</v>
      </c>
      <c r="BT3" s="17" t="s">
        <v>8</v>
      </c>
    </row>
    <row r="4" spans="1:74" ht="36.950000000000003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4"/>
      <c r="AS4" s="25" t="s">
        <v>10</v>
      </c>
      <c r="BE4" s="26" t="s">
        <v>11</v>
      </c>
      <c r="BS4" s="17" t="s">
        <v>12</v>
      </c>
    </row>
    <row r="5" spans="1:74" ht="14.45" customHeight="1">
      <c r="B5" s="21"/>
      <c r="C5" s="22"/>
      <c r="D5" s="27" t="s">
        <v>13</v>
      </c>
      <c r="E5" s="22"/>
      <c r="F5" s="22"/>
      <c r="G5" s="22"/>
      <c r="H5" s="22"/>
      <c r="I5" s="22"/>
      <c r="J5" s="22"/>
      <c r="K5" s="323" t="s">
        <v>14</v>
      </c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P5" s="22"/>
      <c r="AQ5" s="24"/>
      <c r="BE5" s="319" t="s">
        <v>15</v>
      </c>
      <c r="BS5" s="17" t="s">
        <v>6</v>
      </c>
    </row>
    <row r="6" spans="1:74" ht="36.950000000000003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25" t="s">
        <v>17</v>
      </c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/>
      <c r="AP6" s="22"/>
      <c r="AQ6" s="24"/>
      <c r="BE6" s="320"/>
      <c r="BS6" s="17" t="s">
        <v>18</v>
      </c>
    </row>
    <row r="7" spans="1:74" ht="14.45" customHeight="1">
      <c r="B7" s="21"/>
      <c r="C7" s="22"/>
      <c r="D7" s="30" t="s">
        <v>19</v>
      </c>
      <c r="E7" s="22"/>
      <c r="F7" s="22"/>
      <c r="G7" s="22"/>
      <c r="H7" s="22"/>
      <c r="I7" s="22"/>
      <c r="J7" s="22"/>
      <c r="K7" s="28" t="s">
        <v>20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0" t="s">
        <v>21</v>
      </c>
      <c r="AL7" s="22"/>
      <c r="AM7" s="22"/>
      <c r="AN7" s="28" t="s">
        <v>20</v>
      </c>
      <c r="AO7" s="22"/>
      <c r="AP7" s="22"/>
      <c r="AQ7" s="24"/>
      <c r="BE7" s="320"/>
      <c r="BS7" s="17" t="s">
        <v>22</v>
      </c>
    </row>
    <row r="8" spans="1:74" ht="14.45" customHeight="1">
      <c r="B8" s="21"/>
      <c r="C8" s="22"/>
      <c r="D8" s="30" t="s">
        <v>23</v>
      </c>
      <c r="E8" s="22"/>
      <c r="F8" s="22"/>
      <c r="G8" s="22"/>
      <c r="H8" s="22"/>
      <c r="I8" s="22"/>
      <c r="J8" s="22"/>
      <c r="K8" s="28" t="s">
        <v>24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0" t="s">
        <v>25</v>
      </c>
      <c r="AL8" s="22"/>
      <c r="AM8" s="22"/>
      <c r="AN8" s="31" t="s">
        <v>26</v>
      </c>
      <c r="AO8" s="22"/>
      <c r="AP8" s="22"/>
      <c r="AQ8" s="24"/>
      <c r="BE8" s="320"/>
      <c r="BS8" s="17" t="s">
        <v>27</v>
      </c>
    </row>
    <row r="9" spans="1:74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4"/>
      <c r="BE9" s="320"/>
      <c r="BS9" s="17" t="s">
        <v>28</v>
      </c>
    </row>
    <row r="10" spans="1:74" ht="14.45" customHeight="1">
      <c r="B10" s="21"/>
      <c r="C10" s="22"/>
      <c r="D10" s="30" t="s">
        <v>29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0" t="s">
        <v>30</v>
      </c>
      <c r="AL10" s="22"/>
      <c r="AM10" s="22"/>
      <c r="AN10" s="28" t="s">
        <v>20</v>
      </c>
      <c r="AO10" s="22"/>
      <c r="AP10" s="22"/>
      <c r="AQ10" s="24"/>
      <c r="BE10" s="320"/>
      <c r="BS10" s="17" t="s">
        <v>18</v>
      </c>
    </row>
    <row r="11" spans="1:74" ht="18.399999999999999" customHeight="1">
      <c r="B11" s="21"/>
      <c r="C11" s="22"/>
      <c r="D11" s="22"/>
      <c r="E11" s="28" t="s">
        <v>31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0" t="s">
        <v>32</v>
      </c>
      <c r="AL11" s="22"/>
      <c r="AM11" s="22"/>
      <c r="AN11" s="28" t="s">
        <v>20</v>
      </c>
      <c r="AO11" s="22"/>
      <c r="AP11" s="22"/>
      <c r="AQ11" s="24"/>
      <c r="BE11" s="320"/>
      <c r="BS11" s="17" t="s">
        <v>18</v>
      </c>
    </row>
    <row r="12" spans="1:74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4"/>
      <c r="BE12" s="320"/>
      <c r="BS12" s="17" t="s">
        <v>18</v>
      </c>
    </row>
    <row r="13" spans="1:74" ht="14.45" customHeight="1">
      <c r="B13" s="21"/>
      <c r="C13" s="22"/>
      <c r="D13" s="30" t="s">
        <v>33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0" t="s">
        <v>30</v>
      </c>
      <c r="AL13" s="22"/>
      <c r="AM13" s="22"/>
      <c r="AN13" s="32" t="s">
        <v>34</v>
      </c>
      <c r="AO13" s="22"/>
      <c r="AP13" s="22"/>
      <c r="AQ13" s="24"/>
      <c r="BE13" s="320"/>
      <c r="BS13" s="17" t="s">
        <v>18</v>
      </c>
    </row>
    <row r="14" spans="1:74" ht="15">
      <c r="B14" s="21"/>
      <c r="C14" s="22"/>
      <c r="D14" s="22"/>
      <c r="E14" s="326" t="s">
        <v>34</v>
      </c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4"/>
      <c r="AG14" s="324"/>
      <c r="AH14" s="324"/>
      <c r="AI14" s="324"/>
      <c r="AJ14" s="324"/>
      <c r="AK14" s="30" t="s">
        <v>32</v>
      </c>
      <c r="AL14" s="22"/>
      <c r="AM14" s="22"/>
      <c r="AN14" s="32" t="s">
        <v>34</v>
      </c>
      <c r="AO14" s="22"/>
      <c r="AP14" s="22"/>
      <c r="AQ14" s="24"/>
      <c r="BE14" s="320"/>
      <c r="BS14" s="17" t="s">
        <v>18</v>
      </c>
    </row>
    <row r="15" spans="1:74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4"/>
      <c r="BE15" s="320"/>
      <c r="BS15" s="17" t="s">
        <v>4</v>
      </c>
    </row>
    <row r="16" spans="1:74" ht="14.45" customHeight="1">
      <c r="B16" s="21"/>
      <c r="C16" s="22"/>
      <c r="D16" s="30" t="s">
        <v>35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0" t="s">
        <v>30</v>
      </c>
      <c r="AL16" s="22"/>
      <c r="AM16" s="22"/>
      <c r="AN16" s="28" t="s">
        <v>20</v>
      </c>
      <c r="AO16" s="22"/>
      <c r="AP16" s="22"/>
      <c r="AQ16" s="24"/>
      <c r="BE16" s="320"/>
      <c r="BS16" s="17" t="s">
        <v>4</v>
      </c>
    </row>
    <row r="17" spans="2:71" ht="18.399999999999999" customHeight="1">
      <c r="B17" s="21"/>
      <c r="C17" s="22"/>
      <c r="D17" s="22"/>
      <c r="E17" s="28" t="s">
        <v>36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0" t="s">
        <v>32</v>
      </c>
      <c r="AL17" s="22"/>
      <c r="AM17" s="22"/>
      <c r="AN17" s="28" t="s">
        <v>20</v>
      </c>
      <c r="AO17" s="22"/>
      <c r="AP17" s="22"/>
      <c r="AQ17" s="24"/>
      <c r="BE17" s="320"/>
      <c r="BS17" s="17" t="s">
        <v>37</v>
      </c>
    </row>
    <row r="18" spans="2:7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4"/>
      <c r="BE18" s="320"/>
      <c r="BS18" s="17" t="s">
        <v>6</v>
      </c>
    </row>
    <row r="19" spans="2:71" ht="14.45" customHeight="1">
      <c r="B19" s="21"/>
      <c r="C19" s="22"/>
      <c r="D19" s="30" t="s">
        <v>38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4"/>
      <c r="BE19" s="320"/>
      <c r="BS19" s="17" t="s">
        <v>6</v>
      </c>
    </row>
    <row r="20" spans="2:71" ht="22.5" customHeight="1">
      <c r="B20" s="21"/>
      <c r="C20" s="22"/>
      <c r="D20" s="22"/>
      <c r="E20" s="327" t="s">
        <v>20</v>
      </c>
      <c r="F20" s="324"/>
      <c r="G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  <c r="R20" s="324"/>
      <c r="S20" s="324"/>
      <c r="T20" s="324"/>
      <c r="U20" s="324"/>
      <c r="V20" s="324"/>
      <c r="W20" s="324"/>
      <c r="X20" s="324"/>
      <c r="Y20" s="324"/>
      <c r="Z20" s="324"/>
      <c r="AA20" s="324"/>
      <c r="AB20" s="324"/>
      <c r="AC20" s="324"/>
      <c r="AD20" s="324"/>
      <c r="AE20" s="324"/>
      <c r="AF20" s="324"/>
      <c r="AG20" s="324"/>
      <c r="AH20" s="324"/>
      <c r="AI20" s="324"/>
      <c r="AJ20" s="324"/>
      <c r="AK20" s="324"/>
      <c r="AL20" s="324"/>
      <c r="AM20" s="324"/>
      <c r="AN20" s="324"/>
      <c r="AO20" s="22"/>
      <c r="AP20" s="22"/>
      <c r="AQ20" s="24"/>
      <c r="BE20" s="320"/>
      <c r="BS20" s="17" t="s">
        <v>37</v>
      </c>
    </row>
    <row r="21" spans="2:7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4"/>
      <c r="BE21" s="320"/>
    </row>
    <row r="22" spans="2:71" ht="6.95" customHeight="1">
      <c r="B22" s="21"/>
      <c r="C22" s="2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22"/>
      <c r="AQ22" s="24"/>
      <c r="BE22" s="320"/>
    </row>
    <row r="23" spans="2:71" s="1" customFormat="1" ht="25.9" customHeight="1">
      <c r="B23" s="34"/>
      <c r="C23" s="35"/>
      <c r="D23" s="36" t="s">
        <v>39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28" t="e">
        <f>ROUND(AG51,2)</f>
        <v>#VALUE!</v>
      </c>
      <c r="AL23" s="329"/>
      <c r="AM23" s="329"/>
      <c r="AN23" s="329"/>
      <c r="AO23" s="329"/>
      <c r="AP23" s="35"/>
      <c r="AQ23" s="38"/>
      <c r="BE23" s="321"/>
    </row>
    <row r="24" spans="2:71" s="1" customFormat="1" ht="6.95" customHeight="1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8"/>
      <c r="BE24" s="321"/>
    </row>
    <row r="25" spans="2:71" s="1" customForma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30" t="s">
        <v>40</v>
      </c>
      <c r="M25" s="331"/>
      <c r="N25" s="331"/>
      <c r="O25" s="331"/>
      <c r="P25" s="35"/>
      <c r="Q25" s="35"/>
      <c r="R25" s="35"/>
      <c r="S25" s="35"/>
      <c r="T25" s="35"/>
      <c r="U25" s="35"/>
      <c r="V25" s="35"/>
      <c r="W25" s="330" t="s">
        <v>41</v>
      </c>
      <c r="X25" s="331"/>
      <c r="Y25" s="331"/>
      <c r="Z25" s="331"/>
      <c r="AA25" s="331"/>
      <c r="AB25" s="331"/>
      <c r="AC25" s="331"/>
      <c r="AD25" s="331"/>
      <c r="AE25" s="331"/>
      <c r="AF25" s="35"/>
      <c r="AG25" s="35"/>
      <c r="AH25" s="35"/>
      <c r="AI25" s="35"/>
      <c r="AJ25" s="35"/>
      <c r="AK25" s="330" t="s">
        <v>42</v>
      </c>
      <c r="AL25" s="331"/>
      <c r="AM25" s="331"/>
      <c r="AN25" s="331"/>
      <c r="AO25" s="331"/>
      <c r="AP25" s="35"/>
      <c r="AQ25" s="38"/>
      <c r="BE25" s="321"/>
    </row>
    <row r="26" spans="2:71" s="2" customFormat="1" ht="14.45" customHeight="1">
      <c r="B26" s="40"/>
      <c r="C26" s="41"/>
      <c r="D26" s="42" t="s">
        <v>43</v>
      </c>
      <c r="E26" s="41"/>
      <c r="F26" s="42" t="s">
        <v>44</v>
      </c>
      <c r="G26" s="41"/>
      <c r="H26" s="41"/>
      <c r="I26" s="41"/>
      <c r="J26" s="41"/>
      <c r="K26" s="41"/>
      <c r="L26" s="332">
        <v>0.21</v>
      </c>
      <c r="M26" s="333"/>
      <c r="N26" s="333"/>
      <c r="O26" s="333"/>
      <c r="P26" s="41"/>
      <c r="Q26" s="41"/>
      <c r="R26" s="41"/>
      <c r="S26" s="41"/>
      <c r="T26" s="41"/>
      <c r="U26" s="41"/>
      <c r="V26" s="41"/>
      <c r="W26" s="334" t="e">
        <f>ROUND(AZ51,2)</f>
        <v>#VALUE!</v>
      </c>
      <c r="X26" s="333"/>
      <c r="Y26" s="333"/>
      <c r="Z26" s="333"/>
      <c r="AA26" s="333"/>
      <c r="AB26" s="333"/>
      <c r="AC26" s="333"/>
      <c r="AD26" s="333"/>
      <c r="AE26" s="333"/>
      <c r="AF26" s="41"/>
      <c r="AG26" s="41"/>
      <c r="AH26" s="41"/>
      <c r="AI26" s="41"/>
      <c r="AJ26" s="41"/>
      <c r="AK26" s="334" t="e">
        <f>ROUND(AV51,2)</f>
        <v>#VALUE!</v>
      </c>
      <c r="AL26" s="333"/>
      <c r="AM26" s="333"/>
      <c r="AN26" s="333"/>
      <c r="AO26" s="333"/>
      <c r="AP26" s="41"/>
      <c r="AQ26" s="43"/>
      <c r="BE26" s="322"/>
    </row>
    <row r="27" spans="2:71" s="2" customFormat="1" ht="14.45" customHeight="1">
      <c r="B27" s="40"/>
      <c r="C27" s="41"/>
      <c r="D27" s="41"/>
      <c r="E27" s="41"/>
      <c r="F27" s="42" t="s">
        <v>45</v>
      </c>
      <c r="G27" s="41"/>
      <c r="H27" s="41"/>
      <c r="I27" s="41"/>
      <c r="J27" s="41"/>
      <c r="K27" s="41"/>
      <c r="L27" s="332">
        <v>0.15</v>
      </c>
      <c r="M27" s="333"/>
      <c r="N27" s="333"/>
      <c r="O27" s="333"/>
      <c r="P27" s="41"/>
      <c r="Q27" s="41"/>
      <c r="R27" s="41"/>
      <c r="S27" s="41"/>
      <c r="T27" s="41"/>
      <c r="U27" s="41"/>
      <c r="V27" s="41"/>
      <c r="W27" s="334" t="e">
        <f>ROUND(BA51,2)</f>
        <v>#REF!</v>
      </c>
      <c r="X27" s="333"/>
      <c r="Y27" s="333"/>
      <c r="Z27" s="333"/>
      <c r="AA27" s="333"/>
      <c r="AB27" s="333"/>
      <c r="AC27" s="333"/>
      <c r="AD27" s="333"/>
      <c r="AE27" s="333"/>
      <c r="AF27" s="41"/>
      <c r="AG27" s="41"/>
      <c r="AH27" s="41"/>
      <c r="AI27" s="41"/>
      <c r="AJ27" s="41"/>
      <c r="AK27" s="334" t="e">
        <f>ROUND(AW51,2)</f>
        <v>#REF!</v>
      </c>
      <c r="AL27" s="333"/>
      <c r="AM27" s="333"/>
      <c r="AN27" s="333"/>
      <c r="AO27" s="333"/>
      <c r="AP27" s="41"/>
      <c r="AQ27" s="43"/>
      <c r="BE27" s="322"/>
    </row>
    <row r="28" spans="2:71" s="2" customFormat="1" ht="14.45" hidden="1" customHeight="1">
      <c r="B28" s="40"/>
      <c r="C28" s="41"/>
      <c r="D28" s="41"/>
      <c r="E28" s="41"/>
      <c r="F28" s="42" t="s">
        <v>46</v>
      </c>
      <c r="G28" s="41"/>
      <c r="H28" s="41"/>
      <c r="I28" s="41"/>
      <c r="J28" s="41"/>
      <c r="K28" s="41"/>
      <c r="L28" s="332">
        <v>0.21</v>
      </c>
      <c r="M28" s="333"/>
      <c r="N28" s="333"/>
      <c r="O28" s="333"/>
      <c r="P28" s="41"/>
      <c r="Q28" s="41"/>
      <c r="R28" s="41"/>
      <c r="S28" s="41"/>
      <c r="T28" s="41"/>
      <c r="U28" s="41"/>
      <c r="V28" s="41"/>
      <c r="W28" s="334" t="e">
        <f>ROUND(BB51,2)</f>
        <v>#REF!</v>
      </c>
      <c r="X28" s="333"/>
      <c r="Y28" s="333"/>
      <c r="Z28" s="333"/>
      <c r="AA28" s="333"/>
      <c r="AB28" s="333"/>
      <c r="AC28" s="333"/>
      <c r="AD28" s="333"/>
      <c r="AE28" s="333"/>
      <c r="AF28" s="41"/>
      <c r="AG28" s="41"/>
      <c r="AH28" s="41"/>
      <c r="AI28" s="41"/>
      <c r="AJ28" s="41"/>
      <c r="AK28" s="334">
        <v>0</v>
      </c>
      <c r="AL28" s="333"/>
      <c r="AM28" s="333"/>
      <c r="AN28" s="333"/>
      <c r="AO28" s="333"/>
      <c r="AP28" s="41"/>
      <c r="AQ28" s="43"/>
      <c r="BE28" s="322"/>
    </row>
    <row r="29" spans="2:71" s="2" customFormat="1" ht="14.45" hidden="1" customHeight="1">
      <c r="B29" s="40"/>
      <c r="C29" s="41"/>
      <c r="D29" s="41"/>
      <c r="E29" s="41"/>
      <c r="F29" s="42" t="s">
        <v>47</v>
      </c>
      <c r="G29" s="41"/>
      <c r="H29" s="41"/>
      <c r="I29" s="41"/>
      <c r="J29" s="41"/>
      <c r="K29" s="41"/>
      <c r="L29" s="332">
        <v>0.15</v>
      </c>
      <c r="M29" s="333"/>
      <c r="N29" s="333"/>
      <c r="O29" s="333"/>
      <c r="P29" s="41"/>
      <c r="Q29" s="41"/>
      <c r="R29" s="41"/>
      <c r="S29" s="41"/>
      <c r="T29" s="41"/>
      <c r="U29" s="41"/>
      <c r="V29" s="41"/>
      <c r="W29" s="334" t="e">
        <f>ROUND(BC51,2)</f>
        <v>#REF!</v>
      </c>
      <c r="X29" s="333"/>
      <c r="Y29" s="333"/>
      <c r="Z29" s="333"/>
      <c r="AA29" s="333"/>
      <c r="AB29" s="333"/>
      <c r="AC29" s="333"/>
      <c r="AD29" s="333"/>
      <c r="AE29" s="333"/>
      <c r="AF29" s="41"/>
      <c r="AG29" s="41"/>
      <c r="AH29" s="41"/>
      <c r="AI29" s="41"/>
      <c r="AJ29" s="41"/>
      <c r="AK29" s="334">
        <v>0</v>
      </c>
      <c r="AL29" s="333"/>
      <c r="AM29" s="333"/>
      <c r="AN29" s="333"/>
      <c r="AO29" s="333"/>
      <c r="AP29" s="41"/>
      <c r="AQ29" s="43"/>
      <c r="BE29" s="322"/>
    </row>
    <row r="30" spans="2:71" s="2" customFormat="1" ht="14.45" hidden="1" customHeight="1">
      <c r="B30" s="40"/>
      <c r="C30" s="41"/>
      <c r="D30" s="41"/>
      <c r="E30" s="41"/>
      <c r="F30" s="42" t="s">
        <v>48</v>
      </c>
      <c r="G30" s="41"/>
      <c r="H30" s="41"/>
      <c r="I30" s="41"/>
      <c r="J30" s="41"/>
      <c r="K30" s="41"/>
      <c r="L30" s="332">
        <v>0</v>
      </c>
      <c r="M30" s="333"/>
      <c r="N30" s="333"/>
      <c r="O30" s="333"/>
      <c r="P30" s="41"/>
      <c r="Q30" s="41"/>
      <c r="R30" s="41"/>
      <c r="S30" s="41"/>
      <c r="T30" s="41"/>
      <c r="U30" s="41"/>
      <c r="V30" s="41"/>
      <c r="W30" s="334" t="e">
        <f>ROUND(BD51,2)</f>
        <v>#REF!</v>
      </c>
      <c r="X30" s="333"/>
      <c r="Y30" s="333"/>
      <c r="Z30" s="333"/>
      <c r="AA30" s="333"/>
      <c r="AB30" s="333"/>
      <c r="AC30" s="333"/>
      <c r="AD30" s="333"/>
      <c r="AE30" s="333"/>
      <c r="AF30" s="41"/>
      <c r="AG30" s="41"/>
      <c r="AH30" s="41"/>
      <c r="AI30" s="41"/>
      <c r="AJ30" s="41"/>
      <c r="AK30" s="334">
        <v>0</v>
      </c>
      <c r="AL30" s="333"/>
      <c r="AM30" s="333"/>
      <c r="AN30" s="333"/>
      <c r="AO30" s="333"/>
      <c r="AP30" s="41"/>
      <c r="AQ30" s="43"/>
      <c r="BE30" s="322"/>
    </row>
    <row r="31" spans="2:71" s="1" customFormat="1" ht="6.95" customHeight="1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8"/>
      <c r="BE31" s="321"/>
    </row>
    <row r="32" spans="2:71" s="1" customFormat="1" ht="25.9" customHeight="1">
      <c r="B32" s="34"/>
      <c r="C32" s="44"/>
      <c r="D32" s="45" t="s">
        <v>49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7" t="s">
        <v>50</v>
      </c>
      <c r="U32" s="46"/>
      <c r="V32" s="46"/>
      <c r="W32" s="46"/>
      <c r="X32" s="343" t="s">
        <v>51</v>
      </c>
      <c r="Y32" s="344"/>
      <c r="Z32" s="344"/>
      <c r="AA32" s="344"/>
      <c r="AB32" s="344"/>
      <c r="AC32" s="46"/>
      <c r="AD32" s="46"/>
      <c r="AE32" s="46"/>
      <c r="AF32" s="46"/>
      <c r="AG32" s="46"/>
      <c r="AH32" s="46"/>
      <c r="AI32" s="46"/>
      <c r="AJ32" s="46"/>
      <c r="AK32" s="345" t="e">
        <f>SUM(AK23:AK30)</f>
        <v>#VALUE!</v>
      </c>
      <c r="AL32" s="344"/>
      <c r="AM32" s="344"/>
      <c r="AN32" s="344"/>
      <c r="AO32" s="346"/>
      <c r="AP32" s="44"/>
      <c r="AQ32" s="48"/>
      <c r="BE32" s="321"/>
    </row>
    <row r="33" spans="2:56" s="1" customFormat="1" ht="6.95" customHeight="1"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8"/>
    </row>
    <row r="34" spans="2:56" s="1" customFormat="1" ht="6.95" customHeight="1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1"/>
    </row>
    <row r="38" spans="2:56" s="1" customFormat="1" ht="6.95" customHeight="1"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34"/>
    </row>
    <row r="39" spans="2:56" s="1" customFormat="1" ht="36.950000000000003" customHeight="1">
      <c r="B39" s="34"/>
      <c r="C39" s="54" t="s">
        <v>52</v>
      </c>
      <c r="AR39" s="34"/>
    </row>
    <row r="40" spans="2:56" s="1" customFormat="1" ht="6.95" customHeight="1">
      <c r="B40" s="34"/>
      <c r="AR40" s="34"/>
    </row>
    <row r="41" spans="2:56" s="3" customFormat="1" ht="14.45" customHeight="1">
      <c r="B41" s="55"/>
      <c r="C41" s="56" t="s">
        <v>13</v>
      </c>
      <c r="L41" s="3" t="str">
        <f>K5</f>
        <v>STAKO990045</v>
      </c>
      <c r="AR41" s="55"/>
    </row>
    <row r="42" spans="2:56" s="4" customFormat="1" ht="36.950000000000003" customHeight="1">
      <c r="B42" s="57"/>
      <c r="C42" s="58" t="s">
        <v>16</v>
      </c>
      <c r="L42" s="347" t="str">
        <f>K6</f>
        <v>OBYTNÝ AREÁL RTYNĚ V PODKRKONOŠÍ NA PARCELÁCH 1085/2, 3632/1, K.Ú. RTYNĚ V P.</v>
      </c>
      <c r="M42" s="348"/>
      <c r="N42" s="348"/>
      <c r="O42" s="348"/>
      <c r="P42" s="348"/>
      <c r="Q42" s="348"/>
      <c r="R42" s="348"/>
      <c r="S42" s="348"/>
      <c r="T42" s="348"/>
      <c r="U42" s="348"/>
      <c r="V42" s="348"/>
      <c r="W42" s="348"/>
      <c r="X42" s="348"/>
      <c r="Y42" s="348"/>
      <c r="Z42" s="348"/>
      <c r="AA42" s="348"/>
      <c r="AB42" s="348"/>
      <c r="AC42" s="348"/>
      <c r="AD42" s="348"/>
      <c r="AE42" s="348"/>
      <c r="AF42" s="348"/>
      <c r="AG42" s="348"/>
      <c r="AH42" s="348"/>
      <c r="AI42" s="348"/>
      <c r="AJ42" s="348"/>
      <c r="AK42" s="348"/>
      <c r="AL42" s="348"/>
      <c r="AM42" s="348"/>
      <c r="AN42" s="348"/>
      <c r="AO42" s="348"/>
      <c r="AR42" s="57"/>
    </row>
    <row r="43" spans="2:56" s="1" customFormat="1" ht="6.95" customHeight="1">
      <c r="B43" s="34"/>
      <c r="AR43" s="34"/>
    </row>
    <row r="44" spans="2:56" s="1" customFormat="1" ht="15">
      <c r="B44" s="34"/>
      <c r="C44" s="56" t="s">
        <v>23</v>
      </c>
      <c r="L44" s="59" t="str">
        <f>IF(K8="","",K8)</f>
        <v>RTYNĚ V PODKRKONOŠÍ</v>
      </c>
      <c r="AI44" s="56" t="s">
        <v>25</v>
      </c>
      <c r="AM44" s="349" t="str">
        <f>IF(AN8= "","",AN8)</f>
        <v>3.3.2016</v>
      </c>
      <c r="AN44" s="321"/>
      <c r="AR44" s="34"/>
    </row>
    <row r="45" spans="2:56" s="1" customFormat="1" ht="6.95" customHeight="1">
      <c r="B45" s="34"/>
      <c r="AR45" s="34"/>
    </row>
    <row r="46" spans="2:56" s="1" customFormat="1" ht="15">
      <c r="B46" s="34"/>
      <c r="C46" s="56" t="s">
        <v>29</v>
      </c>
      <c r="L46" s="3" t="str">
        <f>IF(E11= "","",E11)</f>
        <v>MĚSTO RTYNĚ V PODKRKONOŠÍ</v>
      </c>
      <c r="AI46" s="56" t="s">
        <v>35</v>
      </c>
      <c r="AM46" s="350" t="str">
        <f>IF(E17="","",E17)</f>
        <v>STAKO ČERVENÝ KOSTELEC s.r.o., JOSTA s.r.o.</v>
      </c>
      <c r="AN46" s="321"/>
      <c r="AO46" s="321"/>
      <c r="AP46" s="321"/>
      <c r="AR46" s="34"/>
      <c r="AS46" s="335" t="s">
        <v>53</v>
      </c>
      <c r="AT46" s="336"/>
      <c r="AU46" s="61"/>
      <c r="AV46" s="61"/>
      <c r="AW46" s="61"/>
      <c r="AX46" s="61"/>
      <c r="AY46" s="61"/>
      <c r="AZ46" s="61"/>
      <c r="BA46" s="61"/>
      <c r="BB46" s="61"/>
      <c r="BC46" s="61"/>
      <c r="BD46" s="62"/>
    </row>
    <row r="47" spans="2:56" s="1" customFormat="1" ht="15">
      <c r="B47" s="34"/>
      <c r="C47" s="56" t="s">
        <v>33</v>
      </c>
      <c r="L47" s="3" t="str">
        <f>IF(E14= "Vyplň údaj","",E14)</f>
        <v/>
      </c>
      <c r="AR47" s="34"/>
      <c r="AS47" s="337"/>
      <c r="AT47" s="331"/>
      <c r="AU47" s="35"/>
      <c r="AV47" s="35"/>
      <c r="AW47" s="35"/>
      <c r="AX47" s="35"/>
      <c r="AY47" s="35"/>
      <c r="AZ47" s="35"/>
      <c r="BA47" s="35"/>
      <c r="BB47" s="35"/>
      <c r="BC47" s="35"/>
      <c r="BD47" s="63"/>
    </row>
    <row r="48" spans="2:56" s="1" customFormat="1" ht="10.9" customHeight="1">
      <c r="B48" s="34"/>
      <c r="AR48" s="34"/>
      <c r="AS48" s="337"/>
      <c r="AT48" s="331"/>
      <c r="AU48" s="35"/>
      <c r="AV48" s="35"/>
      <c r="AW48" s="35"/>
      <c r="AX48" s="35"/>
      <c r="AY48" s="35"/>
      <c r="AZ48" s="35"/>
      <c r="BA48" s="35"/>
      <c r="BB48" s="35"/>
      <c r="BC48" s="35"/>
      <c r="BD48" s="63"/>
    </row>
    <row r="49" spans="1:91" s="1" customFormat="1" ht="29.25" customHeight="1">
      <c r="B49" s="34"/>
      <c r="C49" s="353" t="s">
        <v>54</v>
      </c>
      <c r="D49" s="339"/>
      <c r="E49" s="339"/>
      <c r="F49" s="339"/>
      <c r="G49" s="339"/>
      <c r="H49" s="64"/>
      <c r="I49" s="338" t="s">
        <v>55</v>
      </c>
      <c r="J49" s="339"/>
      <c r="K49" s="339"/>
      <c r="L49" s="339"/>
      <c r="M49" s="339"/>
      <c r="N49" s="339"/>
      <c r="O49" s="339"/>
      <c r="P49" s="339"/>
      <c r="Q49" s="339"/>
      <c r="R49" s="339"/>
      <c r="S49" s="339"/>
      <c r="T49" s="339"/>
      <c r="U49" s="339"/>
      <c r="V49" s="339"/>
      <c r="W49" s="339"/>
      <c r="X49" s="339"/>
      <c r="Y49" s="339"/>
      <c r="Z49" s="339"/>
      <c r="AA49" s="339"/>
      <c r="AB49" s="339"/>
      <c r="AC49" s="339"/>
      <c r="AD49" s="339"/>
      <c r="AE49" s="339"/>
      <c r="AF49" s="339"/>
      <c r="AG49" s="354" t="s">
        <v>56</v>
      </c>
      <c r="AH49" s="339"/>
      <c r="AI49" s="339"/>
      <c r="AJ49" s="339"/>
      <c r="AK49" s="339"/>
      <c r="AL49" s="339"/>
      <c r="AM49" s="339"/>
      <c r="AN49" s="338" t="s">
        <v>57</v>
      </c>
      <c r="AO49" s="339"/>
      <c r="AP49" s="339"/>
      <c r="AQ49" s="65" t="s">
        <v>58</v>
      </c>
      <c r="AR49" s="34"/>
      <c r="AS49" s="66" t="s">
        <v>59</v>
      </c>
      <c r="AT49" s="67" t="s">
        <v>60</v>
      </c>
      <c r="AU49" s="67" t="s">
        <v>61</v>
      </c>
      <c r="AV49" s="67" t="s">
        <v>62</v>
      </c>
      <c r="AW49" s="67" t="s">
        <v>63</v>
      </c>
      <c r="AX49" s="67" t="s">
        <v>64</v>
      </c>
      <c r="AY49" s="67" t="s">
        <v>65</v>
      </c>
      <c r="AZ49" s="67" t="s">
        <v>66</v>
      </c>
      <c r="BA49" s="67" t="s">
        <v>67</v>
      </c>
      <c r="BB49" s="67" t="s">
        <v>68</v>
      </c>
      <c r="BC49" s="67" t="s">
        <v>69</v>
      </c>
      <c r="BD49" s="68" t="s">
        <v>70</v>
      </c>
    </row>
    <row r="50" spans="1:91" s="1" customFormat="1" ht="10.9" customHeight="1">
      <c r="B50" s="34"/>
      <c r="AR50" s="34"/>
      <c r="AS50" s="69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2"/>
    </row>
    <row r="51" spans="1:91" s="4" customFormat="1" ht="32.450000000000003" customHeight="1">
      <c r="B51" s="57"/>
      <c r="C51" s="70" t="s">
        <v>71</v>
      </c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351" t="e">
        <f>ROUND(SUM(AG52:AG53),2)</f>
        <v>#VALUE!</v>
      </c>
      <c r="AH51" s="351"/>
      <c r="AI51" s="351"/>
      <c r="AJ51" s="351"/>
      <c r="AK51" s="351"/>
      <c r="AL51" s="351"/>
      <c r="AM51" s="351"/>
      <c r="AN51" s="352" t="e">
        <f>SUM(AG51,AT51)</f>
        <v>#VALUE!</v>
      </c>
      <c r="AO51" s="352"/>
      <c r="AP51" s="352"/>
      <c r="AQ51" s="72" t="s">
        <v>20</v>
      </c>
      <c r="AR51" s="57"/>
      <c r="AS51" s="73">
        <f>ROUND(SUM(AS52:AS53),2)</f>
        <v>0</v>
      </c>
      <c r="AT51" s="74" t="e">
        <f>ROUND(SUM(AV51:AW51),2)</f>
        <v>#VALUE!</v>
      </c>
      <c r="AU51" s="75" t="e">
        <f>ROUND(SUM(AU52:AU53),5)</f>
        <v>#REF!</v>
      </c>
      <c r="AV51" s="74" t="e">
        <f>ROUND(AZ51*L26,2)</f>
        <v>#VALUE!</v>
      </c>
      <c r="AW51" s="74" t="e">
        <f>ROUND(BA51*L27,2)</f>
        <v>#REF!</v>
      </c>
      <c r="AX51" s="74" t="e">
        <f>ROUND(BB51*L26,2)</f>
        <v>#REF!</v>
      </c>
      <c r="AY51" s="74" t="e">
        <f>ROUND(BC51*L27,2)</f>
        <v>#REF!</v>
      </c>
      <c r="AZ51" s="74" t="e">
        <f>ROUND(SUM(AZ52:AZ53),2)</f>
        <v>#VALUE!</v>
      </c>
      <c r="BA51" s="74" t="e">
        <f>ROUND(SUM(BA52:BA53),2)</f>
        <v>#REF!</v>
      </c>
      <c r="BB51" s="74" t="e">
        <f>ROUND(SUM(BB52:BB53),2)</f>
        <v>#REF!</v>
      </c>
      <c r="BC51" s="74" t="e">
        <f>ROUND(SUM(BC52:BC53),2)</f>
        <v>#REF!</v>
      </c>
      <c r="BD51" s="76" t="e">
        <f>ROUND(SUM(BD52:BD53),2)</f>
        <v>#REF!</v>
      </c>
      <c r="BS51" s="58" t="s">
        <v>72</v>
      </c>
      <c r="BT51" s="58" t="s">
        <v>73</v>
      </c>
      <c r="BU51" s="77" t="s">
        <v>74</v>
      </c>
      <c r="BV51" s="58" t="s">
        <v>75</v>
      </c>
      <c r="BW51" s="58" t="s">
        <v>5</v>
      </c>
      <c r="BX51" s="58" t="s">
        <v>76</v>
      </c>
      <c r="CL51" s="58" t="s">
        <v>20</v>
      </c>
    </row>
    <row r="52" spans="1:91" s="5" customFormat="1" ht="27.4" customHeight="1">
      <c r="A52" s="227" t="s">
        <v>410</v>
      </c>
      <c r="B52" s="78"/>
      <c r="C52" s="79"/>
      <c r="D52" s="342" t="s">
        <v>77</v>
      </c>
      <c r="E52" s="341"/>
      <c r="F52" s="341"/>
      <c r="G52" s="341"/>
      <c r="H52" s="341"/>
      <c r="I52" s="80"/>
      <c r="J52" s="342" t="s">
        <v>78</v>
      </c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  <c r="V52" s="341"/>
      <c r="W52" s="341"/>
      <c r="X52" s="341"/>
      <c r="Y52" s="341"/>
      <c r="Z52" s="341"/>
      <c r="AA52" s="341"/>
      <c r="AB52" s="341"/>
      <c r="AC52" s="341"/>
      <c r="AD52" s="341"/>
      <c r="AE52" s="341"/>
      <c r="AF52" s="341"/>
      <c r="AG52" s="340" t="e">
        <f>'001 - TRASA A = KOMUNIKAC...'!J27</f>
        <v>#VALUE!</v>
      </c>
      <c r="AH52" s="341"/>
      <c r="AI52" s="341"/>
      <c r="AJ52" s="341"/>
      <c r="AK52" s="341"/>
      <c r="AL52" s="341"/>
      <c r="AM52" s="341"/>
      <c r="AN52" s="340" t="e">
        <f>SUM(AG52,AT52)</f>
        <v>#VALUE!</v>
      </c>
      <c r="AO52" s="341"/>
      <c r="AP52" s="341"/>
      <c r="AQ52" s="81" t="s">
        <v>79</v>
      </c>
      <c r="AR52" s="78"/>
      <c r="AS52" s="82">
        <v>0</v>
      </c>
      <c r="AT52" s="83" t="e">
        <f>ROUND(SUM(AV52:AW52),2)</f>
        <v>#VALUE!</v>
      </c>
      <c r="AU52" s="84">
        <f>'001 - TRASA A = KOMUNIKAC...'!P86</f>
        <v>0</v>
      </c>
      <c r="AV52" s="83" t="e">
        <f>'001 - TRASA A = KOMUNIKAC...'!J30</f>
        <v>#VALUE!</v>
      </c>
      <c r="AW52" s="83">
        <f>'001 - TRASA A = KOMUNIKAC...'!J31</f>
        <v>0</v>
      </c>
      <c r="AX52" s="83">
        <f>'001 - TRASA A = KOMUNIKAC...'!J32</f>
        <v>0</v>
      </c>
      <c r="AY52" s="83">
        <f>'001 - TRASA A = KOMUNIKAC...'!J33</f>
        <v>0</v>
      </c>
      <c r="AZ52" s="83" t="e">
        <f>'001 - TRASA A = KOMUNIKAC...'!F30</f>
        <v>#VALUE!</v>
      </c>
      <c r="BA52" s="83">
        <f>'001 - TRASA A = KOMUNIKAC...'!F31</f>
        <v>0</v>
      </c>
      <c r="BB52" s="83">
        <f>'001 - TRASA A = KOMUNIKAC...'!F32</f>
        <v>0</v>
      </c>
      <c r="BC52" s="83">
        <f>'001 - TRASA A = KOMUNIKAC...'!F33</f>
        <v>0</v>
      </c>
      <c r="BD52" s="85">
        <f>'001 - TRASA A = KOMUNIKAC...'!F34</f>
        <v>0</v>
      </c>
      <c r="BT52" s="86" t="s">
        <v>22</v>
      </c>
      <c r="BV52" s="86" t="s">
        <v>75</v>
      </c>
      <c r="BW52" s="86" t="s">
        <v>80</v>
      </c>
      <c r="BX52" s="86" t="s">
        <v>5</v>
      </c>
      <c r="CL52" s="86" t="s">
        <v>20</v>
      </c>
      <c r="CM52" s="86" t="s">
        <v>81</v>
      </c>
    </row>
    <row r="53" spans="1:91" s="5" customFormat="1" ht="27.4" customHeight="1">
      <c r="A53" s="227" t="s">
        <v>410</v>
      </c>
      <c r="B53" s="78"/>
      <c r="C53" s="79"/>
      <c r="D53" s="342" t="s">
        <v>82</v>
      </c>
      <c r="E53" s="341"/>
      <c r="F53" s="341"/>
      <c r="G53" s="341"/>
      <c r="H53" s="341"/>
      <c r="I53" s="80"/>
      <c r="J53" s="342" t="s">
        <v>83</v>
      </c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  <c r="V53" s="341"/>
      <c r="W53" s="341"/>
      <c r="X53" s="341"/>
      <c r="Y53" s="341"/>
      <c r="Z53" s="341"/>
      <c r="AA53" s="341"/>
      <c r="AB53" s="341"/>
      <c r="AC53" s="341"/>
      <c r="AD53" s="341"/>
      <c r="AE53" s="341"/>
      <c r="AF53" s="341"/>
      <c r="AG53" s="340" t="e">
        <f>#REF!</f>
        <v>#REF!</v>
      </c>
      <c r="AH53" s="341"/>
      <c r="AI53" s="341"/>
      <c r="AJ53" s="341"/>
      <c r="AK53" s="341"/>
      <c r="AL53" s="341"/>
      <c r="AM53" s="341"/>
      <c r="AN53" s="340" t="e">
        <f>SUM(AG53,AT53)</f>
        <v>#REF!</v>
      </c>
      <c r="AO53" s="341"/>
      <c r="AP53" s="341"/>
      <c r="AQ53" s="81" t="s">
        <v>79</v>
      </c>
      <c r="AR53" s="78"/>
      <c r="AS53" s="87">
        <v>0</v>
      </c>
      <c r="AT53" s="88" t="e">
        <f>ROUND(SUM(AV53:AW53),2)</f>
        <v>#REF!</v>
      </c>
      <c r="AU53" s="89" t="e">
        <f>#REF!</f>
        <v>#REF!</v>
      </c>
      <c r="AV53" s="88" t="e">
        <f>#REF!</f>
        <v>#REF!</v>
      </c>
      <c r="AW53" s="88" t="e">
        <f>#REF!</f>
        <v>#REF!</v>
      </c>
      <c r="AX53" s="88" t="e">
        <f>#REF!</f>
        <v>#REF!</v>
      </c>
      <c r="AY53" s="88" t="e">
        <f>#REF!</f>
        <v>#REF!</v>
      </c>
      <c r="AZ53" s="88" t="e">
        <f>#REF!</f>
        <v>#REF!</v>
      </c>
      <c r="BA53" s="88" t="e">
        <f>#REF!</f>
        <v>#REF!</v>
      </c>
      <c r="BB53" s="88" t="e">
        <f>#REF!</f>
        <v>#REF!</v>
      </c>
      <c r="BC53" s="88" t="e">
        <f>#REF!</f>
        <v>#REF!</v>
      </c>
      <c r="BD53" s="90" t="e">
        <f>#REF!</f>
        <v>#REF!</v>
      </c>
      <c r="BT53" s="86" t="s">
        <v>22</v>
      </c>
      <c r="BV53" s="86" t="s">
        <v>75</v>
      </c>
      <c r="BW53" s="86" t="s">
        <v>84</v>
      </c>
      <c r="BX53" s="86" t="s">
        <v>5</v>
      </c>
      <c r="CL53" s="86" t="s">
        <v>20</v>
      </c>
      <c r="CM53" s="86" t="s">
        <v>81</v>
      </c>
    </row>
    <row r="54" spans="1:91" s="1" customFormat="1" ht="30" customHeight="1">
      <c r="B54" s="34"/>
      <c r="AR54" s="34"/>
    </row>
    <row r="55" spans="1:91" s="1" customFormat="1" ht="6.95" customHeight="1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34"/>
    </row>
  </sheetData>
  <sheetProtection password="CC35" sheet="1" objects="1" scenarios="1" formatColumns="0" formatRows="0" sort="0" autoFilter="0"/>
  <mergeCells count="45">
    <mergeCell ref="AR2:BE2"/>
    <mergeCell ref="AN53:AP53"/>
    <mergeCell ref="AG53:AM53"/>
    <mergeCell ref="D53:H53"/>
    <mergeCell ref="J53:AF53"/>
    <mergeCell ref="AG51:AM51"/>
    <mergeCell ref="AN51:AP51"/>
    <mergeCell ref="C49:G49"/>
    <mergeCell ref="I49:AF49"/>
    <mergeCell ref="AG49:AM49"/>
    <mergeCell ref="AN49:AP49"/>
    <mergeCell ref="AN52:AP52"/>
    <mergeCell ref="AG52:AM52"/>
    <mergeCell ref="D52:H52"/>
    <mergeCell ref="J52:AF52"/>
    <mergeCell ref="W28:AE28"/>
    <mergeCell ref="AK28:AO28"/>
    <mergeCell ref="AS46:AT48"/>
    <mergeCell ref="L29:O29"/>
    <mergeCell ref="W29:AE29"/>
    <mergeCell ref="AK29:AO29"/>
    <mergeCell ref="L30:O30"/>
    <mergeCell ref="W30:AE30"/>
    <mergeCell ref="AK30:AO30"/>
    <mergeCell ref="X32:AB32"/>
    <mergeCell ref="AK32:AO32"/>
    <mergeCell ref="L42:AO42"/>
    <mergeCell ref="AM44:AN44"/>
    <mergeCell ref="AM46:AP46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tooltip="Rekapitulace stavby" display="1) Rekapitulace stavby"/>
    <hyperlink ref="W1:AI1" location="C51" tooltip="Rekapitulace objektů stavby a soupisů prací" display="2) Rekapitulace objektů stavby a soupisů prací"/>
    <hyperlink ref="A52" location="'001 - TRASA A = KOMUNIKAC...'!C2" tooltip="001 - TRASA A = KOMUNIKAC..." display="/"/>
    <hyperlink ref="A53" location="'002 - TRASA B = KOMUNIKAC...'!C2" tooltip="002 - TRASA B = KOMUNIKAC..." display="/"/>
  </hyperlinks>
  <pageMargins left="0.58333331346511841" right="0.58333331346511841" top="0.58333331346511841" bottom="0.58333331346511841" header="0" footer="0"/>
  <pageSetup paperSize="9" fitToHeight="100" orientation="landscape" blackAndWhite="1" errors="blank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BR222"/>
  <sheetViews>
    <sheetView showGridLines="0" tabSelected="1" workbookViewId="0">
      <pane ySplit="1" topLeftCell="A74" activePane="bottomLeft" state="frozen"/>
      <selection pane="bottomLeft" activeCell="I96" sqref="I96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91" customWidth="1"/>
    <col min="10" max="10" width="23.5" customWidth="1"/>
    <col min="11" max="11" width="15.5" customWidth="1"/>
    <col min="13" max="18" width="9.33203125" hidden="1" customWidth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1" spans="1:70" ht="21.75" customHeight="1">
      <c r="A1" s="15"/>
      <c r="B1" s="229"/>
      <c r="C1" s="229"/>
      <c r="D1" s="228" t="s">
        <v>1</v>
      </c>
      <c r="E1" s="229"/>
      <c r="F1" s="230" t="s">
        <v>411</v>
      </c>
      <c r="G1" s="355" t="s">
        <v>412</v>
      </c>
      <c r="H1" s="355"/>
      <c r="I1" s="235"/>
      <c r="J1" s="230" t="s">
        <v>413</v>
      </c>
      <c r="K1" s="228" t="s">
        <v>85</v>
      </c>
      <c r="L1" s="230" t="s">
        <v>414</v>
      </c>
      <c r="M1" s="230"/>
      <c r="N1" s="230"/>
      <c r="O1" s="230"/>
      <c r="P1" s="230"/>
      <c r="Q1" s="230"/>
      <c r="R1" s="230"/>
      <c r="S1" s="230"/>
      <c r="T1" s="230"/>
      <c r="U1" s="226"/>
      <c r="V1" s="22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ht="36.950000000000003" customHeight="1"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AT2" s="17" t="s">
        <v>80</v>
      </c>
    </row>
    <row r="3" spans="1:70" ht="6.95" customHeight="1">
      <c r="B3" s="18"/>
      <c r="C3" s="19"/>
      <c r="D3" s="19"/>
      <c r="E3" s="19"/>
      <c r="F3" s="19"/>
      <c r="G3" s="19"/>
      <c r="H3" s="19"/>
      <c r="I3" s="92"/>
      <c r="J3" s="19"/>
      <c r="K3" s="20"/>
      <c r="AT3" s="17" t="s">
        <v>81</v>
      </c>
    </row>
    <row r="4" spans="1:70" ht="36.950000000000003" customHeight="1">
      <c r="B4" s="21"/>
      <c r="C4" s="22"/>
      <c r="D4" s="23" t="s">
        <v>86</v>
      </c>
      <c r="E4" s="22"/>
      <c r="F4" s="22"/>
      <c r="G4" s="22"/>
      <c r="H4" s="22"/>
      <c r="I4" s="93"/>
      <c r="J4" s="22"/>
      <c r="K4" s="24"/>
      <c r="M4" s="25" t="s">
        <v>10</v>
      </c>
      <c r="AT4" s="17" t="s">
        <v>4</v>
      </c>
    </row>
    <row r="5" spans="1:70" ht="6.95" customHeight="1">
      <c r="B5" s="21"/>
      <c r="C5" s="22"/>
      <c r="D5" s="22"/>
      <c r="E5" s="22"/>
      <c r="F5" s="22"/>
      <c r="G5" s="22"/>
      <c r="H5" s="22"/>
      <c r="I5" s="93"/>
      <c r="J5" s="22"/>
      <c r="K5" s="24"/>
    </row>
    <row r="6" spans="1:70" ht="15">
      <c r="B6" s="21"/>
      <c r="C6" s="22"/>
      <c r="D6" s="30" t="s">
        <v>16</v>
      </c>
      <c r="E6" s="22"/>
      <c r="F6" s="22"/>
      <c r="G6" s="22"/>
      <c r="H6" s="22"/>
      <c r="I6" s="93"/>
      <c r="J6" s="22"/>
      <c r="K6" s="24"/>
    </row>
    <row r="7" spans="1:70" ht="22.5" customHeight="1">
      <c r="B7" s="21"/>
      <c r="C7" s="22"/>
      <c r="D7" s="22"/>
      <c r="E7" s="356" t="str">
        <f>'Rekapitulace stavby'!K6</f>
        <v>OBYTNÝ AREÁL RTYNĚ V PODKRKONOŠÍ NA PARCELÁCH 1085/2, 3632/1, K.Ú. RTYNĚ V P.</v>
      </c>
      <c r="F7" s="324"/>
      <c r="G7" s="324"/>
      <c r="H7" s="324"/>
      <c r="I7" s="93"/>
      <c r="J7" s="22"/>
      <c r="K7" s="24"/>
    </row>
    <row r="8" spans="1:70" s="1" customFormat="1" ht="15">
      <c r="B8" s="34"/>
      <c r="C8" s="35"/>
      <c r="D8" s="30" t="s">
        <v>87</v>
      </c>
      <c r="E8" s="35"/>
      <c r="F8" s="35"/>
      <c r="G8" s="35"/>
      <c r="H8" s="35"/>
      <c r="I8" s="94"/>
      <c r="J8" s="35"/>
      <c r="K8" s="38"/>
    </row>
    <row r="9" spans="1:70" s="1" customFormat="1" ht="36.950000000000003" customHeight="1">
      <c r="B9" s="34"/>
      <c r="C9" s="35"/>
      <c r="D9" s="35"/>
      <c r="E9" s="357" t="s">
        <v>88</v>
      </c>
      <c r="F9" s="331"/>
      <c r="G9" s="331"/>
      <c r="H9" s="331"/>
      <c r="I9" s="94"/>
      <c r="J9" s="35"/>
      <c r="K9" s="38"/>
    </row>
    <row r="10" spans="1:70" s="1" customFormat="1">
      <c r="B10" s="34"/>
      <c r="C10" s="35"/>
      <c r="D10" s="35"/>
      <c r="E10" s="35"/>
      <c r="F10" s="35"/>
      <c r="G10" s="35"/>
      <c r="H10" s="35"/>
      <c r="I10" s="94"/>
      <c r="J10" s="35"/>
      <c r="K10" s="38"/>
    </row>
    <row r="11" spans="1:70" s="1" customFormat="1" ht="14.45" customHeight="1">
      <c r="B11" s="34"/>
      <c r="C11" s="35"/>
      <c r="D11" s="30" t="s">
        <v>19</v>
      </c>
      <c r="E11" s="35"/>
      <c r="F11" s="28" t="s">
        <v>20</v>
      </c>
      <c r="G11" s="35"/>
      <c r="H11" s="35"/>
      <c r="I11" s="95" t="s">
        <v>21</v>
      </c>
      <c r="J11" s="28" t="s">
        <v>20</v>
      </c>
      <c r="K11" s="38"/>
    </row>
    <row r="12" spans="1:70" s="1" customFormat="1" ht="14.45" customHeight="1">
      <c r="B12" s="34"/>
      <c r="C12" s="35"/>
      <c r="D12" s="30" t="s">
        <v>23</v>
      </c>
      <c r="E12" s="35"/>
      <c r="F12" s="28" t="s">
        <v>24</v>
      </c>
      <c r="G12" s="35"/>
      <c r="H12" s="35"/>
      <c r="I12" s="95" t="s">
        <v>25</v>
      </c>
      <c r="J12" s="96" t="str">
        <f>'Rekapitulace stavby'!AN8</f>
        <v>3.3.2016</v>
      </c>
      <c r="K12" s="38"/>
    </row>
    <row r="13" spans="1:70" s="1" customFormat="1" ht="10.9" customHeight="1">
      <c r="B13" s="34"/>
      <c r="C13" s="35"/>
      <c r="D13" s="35"/>
      <c r="E13" s="35"/>
      <c r="F13" s="35"/>
      <c r="G13" s="35"/>
      <c r="H13" s="35"/>
      <c r="I13" s="94"/>
      <c r="J13" s="35"/>
      <c r="K13" s="38"/>
    </row>
    <row r="14" spans="1:70" s="1" customFormat="1" ht="14.45" customHeight="1">
      <c r="B14" s="34"/>
      <c r="C14" s="35"/>
      <c r="D14" s="30" t="s">
        <v>29</v>
      </c>
      <c r="E14" s="35"/>
      <c r="F14" s="35"/>
      <c r="G14" s="35"/>
      <c r="H14" s="35"/>
      <c r="I14" s="95" t="s">
        <v>30</v>
      </c>
      <c r="J14" s="28" t="s">
        <v>20</v>
      </c>
      <c r="K14" s="38"/>
    </row>
    <row r="15" spans="1:70" s="1" customFormat="1" ht="18" customHeight="1">
      <c r="B15" s="34"/>
      <c r="C15" s="35"/>
      <c r="D15" s="35"/>
      <c r="E15" s="28" t="s">
        <v>31</v>
      </c>
      <c r="F15" s="35"/>
      <c r="G15" s="35"/>
      <c r="H15" s="35"/>
      <c r="I15" s="95" t="s">
        <v>32</v>
      </c>
      <c r="J15" s="28" t="s">
        <v>20</v>
      </c>
      <c r="K15" s="38"/>
    </row>
    <row r="16" spans="1:70" s="1" customFormat="1" ht="6.95" customHeight="1">
      <c r="B16" s="34"/>
      <c r="C16" s="35"/>
      <c r="D16" s="35"/>
      <c r="E16" s="35"/>
      <c r="F16" s="35"/>
      <c r="G16" s="35"/>
      <c r="H16" s="35"/>
      <c r="I16" s="94"/>
      <c r="J16" s="35"/>
      <c r="K16" s="38"/>
    </row>
    <row r="17" spans="2:11" s="1" customFormat="1" ht="14.45" customHeight="1">
      <c r="B17" s="34"/>
      <c r="C17" s="35"/>
      <c r="D17" s="30" t="s">
        <v>33</v>
      </c>
      <c r="E17" s="35"/>
      <c r="F17" s="35"/>
      <c r="G17" s="35"/>
      <c r="H17" s="35"/>
      <c r="I17" s="95" t="s">
        <v>30</v>
      </c>
      <c r="J17" s="28" t="str">
        <f>IF('Rekapitulace stavby'!AN13="Vyplň údaj","",IF('Rekapitulace stavby'!AN13="","",'Rekapitulace stavby'!AN13))</f>
        <v/>
      </c>
      <c r="K17" s="38"/>
    </row>
    <row r="18" spans="2:11" s="1" customFormat="1" ht="18" customHeight="1">
      <c r="B18" s="34"/>
      <c r="C18" s="35"/>
      <c r="D18" s="35"/>
      <c r="E18" s="28" t="str">
        <f>IF('Rekapitulace stavby'!E14="Vyplň údaj","",IF('Rekapitulace stavby'!E14="","",'Rekapitulace stavby'!E14))</f>
        <v/>
      </c>
      <c r="F18" s="35"/>
      <c r="G18" s="35"/>
      <c r="H18" s="35"/>
      <c r="I18" s="95" t="s">
        <v>32</v>
      </c>
      <c r="J18" s="28" t="str">
        <f>IF('Rekapitulace stavby'!AN14="Vyplň údaj","",IF('Rekapitulace stavby'!AN14="","",'Rekapitulace stavby'!AN14))</f>
        <v/>
      </c>
      <c r="K18" s="38"/>
    </row>
    <row r="19" spans="2:11" s="1" customFormat="1" ht="6.95" customHeight="1">
      <c r="B19" s="34"/>
      <c r="C19" s="35"/>
      <c r="D19" s="35"/>
      <c r="E19" s="35"/>
      <c r="F19" s="35"/>
      <c r="G19" s="35"/>
      <c r="H19" s="35"/>
      <c r="I19" s="94"/>
      <c r="J19" s="35"/>
      <c r="K19" s="38"/>
    </row>
    <row r="20" spans="2:11" s="1" customFormat="1" ht="14.45" customHeight="1">
      <c r="B20" s="34"/>
      <c r="C20" s="35"/>
      <c r="D20" s="30" t="s">
        <v>35</v>
      </c>
      <c r="E20" s="35"/>
      <c r="F20" s="35"/>
      <c r="G20" s="35"/>
      <c r="H20" s="35"/>
      <c r="I20" s="95" t="s">
        <v>30</v>
      </c>
      <c r="J20" s="28" t="s">
        <v>20</v>
      </c>
      <c r="K20" s="38"/>
    </row>
    <row r="21" spans="2:11" s="1" customFormat="1" ht="18" customHeight="1">
      <c r="B21" s="34"/>
      <c r="C21" s="35"/>
      <c r="D21" s="35"/>
      <c r="E21" s="28" t="s">
        <v>36</v>
      </c>
      <c r="F21" s="35"/>
      <c r="G21" s="35"/>
      <c r="H21" s="35"/>
      <c r="I21" s="95" t="s">
        <v>32</v>
      </c>
      <c r="J21" s="28" t="s">
        <v>20</v>
      </c>
      <c r="K21" s="38"/>
    </row>
    <row r="22" spans="2:11" s="1" customFormat="1" ht="6.95" customHeight="1">
      <c r="B22" s="34"/>
      <c r="C22" s="35"/>
      <c r="D22" s="35"/>
      <c r="E22" s="35"/>
      <c r="F22" s="35"/>
      <c r="G22" s="35"/>
      <c r="H22" s="35"/>
      <c r="I22" s="94"/>
      <c r="J22" s="35"/>
      <c r="K22" s="38"/>
    </row>
    <row r="23" spans="2:11" s="1" customFormat="1" ht="14.45" customHeight="1">
      <c r="B23" s="34"/>
      <c r="C23" s="35"/>
      <c r="D23" s="30" t="s">
        <v>38</v>
      </c>
      <c r="E23" s="35"/>
      <c r="F23" s="35"/>
      <c r="G23" s="35"/>
      <c r="H23" s="35"/>
      <c r="I23" s="94"/>
      <c r="J23" s="35"/>
      <c r="K23" s="38"/>
    </row>
    <row r="24" spans="2:11" s="6" customFormat="1" ht="22.5" customHeight="1">
      <c r="B24" s="97"/>
      <c r="C24" s="98"/>
      <c r="D24" s="98"/>
      <c r="E24" s="327" t="s">
        <v>20</v>
      </c>
      <c r="F24" s="358"/>
      <c r="G24" s="358"/>
      <c r="H24" s="358"/>
      <c r="I24" s="99"/>
      <c r="J24" s="98"/>
      <c r="K24" s="100"/>
    </row>
    <row r="25" spans="2:11" s="1" customFormat="1" ht="6.95" customHeight="1">
      <c r="B25" s="34"/>
      <c r="C25" s="35"/>
      <c r="D25" s="35"/>
      <c r="E25" s="35"/>
      <c r="F25" s="35"/>
      <c r="G25" s="35"/>
      <c r="H25" s="35"/>
      <c r="I25" s="94"/>
      <c r="J25" s="35"/>
      <c r="K25" s="38"/>
    </row>
    <row r="26" spans="2:11" s="1" customFormat="1" ht="6.95" customHeight="1">
      <c r="B26" s="34"/>
      <c r="C26" s="35"/>
      <c r="D26" s="61"/>
      <c r="E26" s="61"/>
      <c r="F26" s="61"/>
      <c r="G26" s="61"/>
      <c r="H26" s="61"/>
      <c r="I26" s="101"/>
      <c r="J26" s="61"/>
      <c r="K26" s="102"/>
    </row>
    <row r="27" spans="2:11" s="1" customFormat="1" ht="25.35" customHeight="1">
      <c r="B27" s="34"/>
      <c r="C27" s="35"/>
      <c r="D27" s="103" t="s">
        <v>39</v>
      </c>
      <c r="E27" s="35"/>
      <c r="F27" s="35"/>
      <c r="G27" s="35"/>
      <c r="H27" s="35"/>
      <c r="I27" s="94"/>
      <c r="J27" s="104" t="e">
        <f>ROUND(J86,2)</f>
        <v>#VALUE!</v>
      </c>
      <c r="K27" s="38"/>
    </row>
    <row r="28" spans="2:11" s="1" customFormat="1" ht="6.95" customHeight="1">
      <c r="B28" s="34"/>
      <c r="C28" s="35"/>
      <c r="D28" s="61"/>
      <c r="E28" s="61"/>
      <c r="F28" s="61"/>
      <c r="G28" s="61"/>
      <c r="H28" s="61"/>
      <c r="I28" s="101"/>
      <c r="J28" s="61"/>
      <c r="K28" s="102"/>
    </row>
    <row r="29" spans="2:11" s="1" customFormat="1" ht="14.45" customHeight="1">
      <c r="B29" s="34"/>
      <c r="C29" s="35"/>
      <c r="D29" s="35"/>
      <c r="E29" s="35"/>
      <c r="F29" s="39" t="s">
        <v>41</v>
      </c>
      <c r="G29" s="35"/>
      <c r="H29" s="35"/>
      <c r="I29" s="105" t="s">
        <v>40</v>
      </c>
      <c r="J29" s="39" t="s">
        <v>42</v>
      </c>
      <c r="K29" s="38"/>
    </row>
    <row r="30" spans="2:11" s="1" customFormat="1" ht="14.45" customHeight="1">
      <c r="B30" s="34"/>
      <c r="C30" s="35"/>
      <c r="D30" s="42" t="s">
        <v>43</v>
      </c>
      <c r="E30" s="42" t="s">
        <v>44</v>
      </c>
      <c r="F30" s="106" t="e">
        <f>ROUND(SUM(BE86:BE220), 2)</f>
        <v>#VALUE!</v>
      </c>
      <c r="G30" s="35"/>
      <c r="H30" s="35"/>
      <c r="I30" s="107">
        <v>0.21</v>
      </c>
      <c r="J30" s="106" t="e">
        <f>ROUND(ROUND((SUM(BE86:BE220)), 2)*I30, 2)</f>
        <v>#VALUE!</v>
      </c>
      <c r="K30" s="38"/>
    </row>
    <row r="31" spans="2:11" s="1" customFormat="1" ht="14.45" customHeight="1">
      <c r="B31" s="34"/>
      <c r="C31" s="35"/>
      <c r="D31" s="35"/>
      <c r="E31" s="42" t="s">
        <v>45</v>
      </c>
      <c r="F31" s="106">
        <f>ROUND(SUM(BF86:BF220), 2)</f>
        <v>0</v>
      </c>
      <c r="G31" s="35"/>
      <c r="H31" s="35"/>
      <c r="I31" s="107">
        <v>0.15</v>
      </c>
      <c r="J31" s="106">
        <f>ROUND(ROUND((SUM(BF86:BF220)), 2)*I31, 2)</f>
        <v>0</v>
      </c>
      <c r="K31" s="38"/>
    </row>
    <row r="32" spans="2:11" s="1" customFormat="1" ht="14.45" hidden="1" customHeight="1">
      <c r="B32" s="34"/>
      <c r="C32" s="35"/>
      <c r="D32" s="35"/>
      <c r="E32" s="42" t="s">
        <v>46</v>
      </c>
      <c r="F32" s="106">
        <f>ROUND(SUM(BG86:BG220), 2)</f>
        <v>0</v>
      </c>
      <c r="G32" s="35"/>
      <c r="H32" s="35"/>
      <c r="I32" s="107">
        <v>0.21</v>
      </c>
      <c r="J32" s="106">
        <v>0</v>
      </c>
      <c r="K32" s="38"/>
    </row>
    <row r="33" spans="2:11" s="1" customFormat="1" ht="14.45" hidden="1" customHeight="1">
      <c r="B33" s="34"/>
      <c r="C33" s="35"/>
      <c r="D33" s="35"/>
      <c r="E33" s="42" t="s">
        <v>47</v>
      </c>
      <c r="F33" s="106">
        <f>ROUND(SUM(BH86:BH220), 2)</f>
        <v>0</v>
      </c>
      <c r="G33" s="35"/>
      <c r="H33" s="35"/>
      <c r="I33" s="107">
        <v>0.15</v>
      </c>
      <c r="J33" s="106">
        <v>0</v>
      </c>
      <c r="K33" s="38"/>
    </row>
    <row r="34" spans="2:11" s="1" customFormat="1" ht="14.45" hidden="1" customHeight="1">
      <c r="B34" s="34"/>
      <c r="C34" s="35"/>
      <c r="D34" s="35"/>
      <c r="E34" s="42" t="s">
        <v>48</v>
      </c>
      <c r="F34" s="106">
        <f>ROUND(SUM(BI86:BI220), 2)</f>
        <v>0</v>
      </c>
      <c r="G34" s="35"/>
      <c r="H34" s="35"/>
      <c r="I34" s="107">
        <v>0</v>
      </c>
      <c r="J34" s="106">
        <v>0</v>
      </c>
      <c r="K34" s="38"/>
    </row>
    <row r="35" spans="2:11" s="1" customFormat="1" ht="6.95" customHeight="1">
      <c r="B35" s="34"/>
      <c r="C35" s="35"/>
      <c r="D35" s="35"/>
      <c r="E35" s="35"/>
      <c r="F35" s="35"/>
      <c r="G35" s="35"/>
      <c r="H35" s="35"/>
      <c r="I35" s="94"/>
      <c r="J35" s="35"/>
      <c r="K35" s="38"/>
    </row>
    <row r="36" spans="2:11" s="1" customFormat="1" ht="25.35" customHeight="1">
      <c r="B36" s="34"/>
      <c r="C36" s="108"/>
      <c r="D36" s="109" t="s">
        <v>49</v>
      </c>
      <c r="E36" s="64"/>
      <c r="F36" s="64"/>
      <c r="G36" s="110" t="s">
        <v>50</v>
      </c>
      <c r="H36" s="111" t="s">
        <v>51</v>
      </c>
      <c r="I36" s="112"/>
      <c r="J36" s="113" t="e">
        <f>SUM(J27:J34)</f>
        <v>#VALUE!</v>
      </c>
      <c r="K36" s="114"/>
    </row>
    <row r="37" spans="2:11" s="1" customFormat="1" ht="14.45" customHeight="1">
      <c r="B37" s="49"/>
      <c r="C37" s="50"/>
      <c r="D37" s="50"/>
      <c r="E37" s="50"/>
      <c r="F37" s="50"/>
      <c r="G37" s="50"/>
      <c r="H37" s="50"/>
      <c r="I37" s="115"/>
      <c r="J37" s="50"/>
      <c r="K37" s="51"/>
    </row>
    <row r="41" spans="2:11" s="1" customFormat="1" ht="6.95" customHeight="1">
      <c r="B41" s="52"/>
      <c r="C41" s="53"/>
      <c r="D41" s="53"/>
      <c r="E41" s="53"/>
      <c r="F41" s="53"/>
      <c r="G41" s="53"/>
      <c r="H41" s="53"/>
      <c r="I41" s="116"/>
      <c r="J41" s="53"/>
      <c r="K41" s="117"/>
    </row>
    <row r="42" spans="2:11" s="1" customFormat="1" ht="36.950000000000003" customHeight="1">
      <c r="B42" s="34"/>
      <c r="C42" s="23" t="s">
        <v>89</v>
      </c>
      <c r="D42" s="35"/>
      <c r="E42" s="35"/>
      <c r="F42" s="35"/>
      <c r="G42" s="35"/>
      <c r="H42" s="35"/>
      <c r="I42" s="94"/>
      <c r="J42" s="35"/>
      <c r="K42" s="38"/>
    </row>
    <row r="43" spans="2:11" s="1" customFormat="1" ht="6.95" customHeight="1">
      <c r="B43" s="34"/>
      <c r="C43" s="35"/>
      <c r="D43" s="35"/>
      <c r="E43" s="35"/>
      <c r="F43" s="35"/>
      <c r="G43" s="35"/>
      <c r="H43" s="35"/>
      <c r="I43" s="94"/>
      <c r="J43" s="35"/>
      <c r="K43" s="38"/>
    </row>
    <row r="44" spans="2:11" s="1" customFormat="1" ht="14.45" customHeight="1">
      <c r="B44" s="34"/>
      <c r="C44" s="30" t="s">
        <v>16</v>
      </c>
      <c r="D44" s="35"/>
      <c r="E44" s="35"/>
      <c r="F44" s="35"/>
      <c r="G44" s="35"/>
      <c r="H44" s="35"/>
      <c r="I44" s="94"/>
      <c r="J44" s="35"/>
      <c r="K44" s="38"/>
    </row>
    <row r="45" spans="2:11" s="1" customFormat="1" ht="22.5" customHeight="1">
      <c r="B45" s="34"/>
      <c r="C45" s="35"/>
      <c r="D45" s="35"/>
      <c r="E45" s="356" t="str">
        <f>E7</f>
        <v>OBYTNÝ AREÁL RTYNĚ V PODKRKONOŠÍ NA PARCELÁCH 1085/2, 3632/1, K.Ú. RTYNĚ V P.</v>
      </c>
      <c r="F45" s="331"/>
      <c r="G45" s="331"/>
      <c r="H45" s="331"/>
      <c r="I45" s="94"/>
      <c r="J45" s="35"/>
      <c r="K45" s="38"/>
    </row>
    <row r="46" spans="2:11" s="1" customFormat="1" ht="14.45" customHeight="1">
      <c r="B46" s="34"/>
      <c r="C46" s="30" t="s">
        <v>87</v>
      </c>
      <c r="D46" s="35"/>
      <c r="E46" s="35"/>
      <c r="F46" s="35"/>
      <c r="G46" s="35"/>
      <c r="H46" s="35"/>
      <c r="I46" s="94"/>
      <c r="J46" s="35"/>
      <c r="K46" s="38"/>
    </row>
    <row r="47" spans="2:11" s="1" customFormat="1" ht="23.25" customHeight="1">
      <c r="B47" s="34"/>
      <c r="C47" s="35"/>
      <c r="D47" s="35"/>
      <c r="E47" s="357" t="str">
        <f>E9</f>
        <v>001 - TRASA A = KOMUNIKACE - SJEZDY</v>
      </c>
      <c r="F47" s="331"/>
      <c r="G47" s="331"/>
      <c r="H47" s="331"/>
      <c r="I47" s="94"/>
      <c r="J47" s="35"/>
      <c r="K47" s="38"/>
    </row>
    <row r="48" spans="2:11" s="1" customFormat="1" ht="6.95" customHeight="1">
      <c r="B48" s="34"/>
      <c r="C48" s="35"/>
      <c r="D48" s="35"/>
      <c r="E48" s="35"/>
      <c r="F48" s="35"/>
      <c r="G48" s="35"/>
      <c r="H48" s="35"/>
      <c r="I48" s="94"/>
      <c r="J48" s="35"/>
      <c r="K48" s="38"/>
    </row>
    <row r="49" spans="2:47" s="1" customFormat="1" ht="18" customHeight="1">
      <c r="B49" s="34"/>
      <c r="C49" s="30" t="s">
        <v>23</v>
      </c>
      <c r="D49" s="35"/>
      <c r="E49" s="35"/>
      <c r="F49" s="28" t="str">
        <f>F12</f>
        <v>RTYNĚ V PODKRKONOŠÍ</v>
      </c>
      <c r="G49" s="35"/>
      <c r="H49" s="35"/>
      <c r="I49" s="95" t="s">
        <v>25</v>
      </c>
      <c r="J49" s="96" t="str">
        <f>IF(J12="","",J12)</f>
        <v>3.3.2016</v>
      </c>
      <c r="K49" s="38"/>
    </row>
    <row r="50" spans="2:47" s="1" customFormat="1" ht="6.95" customHeight="1">
      <c r="B50" s="34"/>
      <c r="C50" s="35"/>
      <c r="D50" s="35"/>
      <c r="E50" s="35"/>
      <c r="F50" s="35"/>
      <c r="G50" s="35"/>
      <c r="H50" s="35"/>
      <c r="I50" s="94"/>
      <c r="J50" s="35"/>
      <c r="K50" s="38"/>
    </row>
    <row r="51" spans="2:47" s="1" customFormat="1" ht="15">
      <c r="B51" s="34"/>
      <c r="C51" s="30" t="s">
        <v>29</v>
      </c>
      <c r="D51" s="35"/>
      <c r="E51" s="35"/>
      <c r="F51" s="28" t="str">
        <f>E15</f>
        <v>MĚSTO RTYNĚ V PODKRKONOŠÍ</v>
      </c>
      <c r="G51" s="35"/>
      <c r="H51" s="35"/>
      <c r="I51" s="95" t="s">
        <v>35</v>
      </c>
      <c r="J51" s="28" t="str">
        <f>E21</f>
        <v>STAKO ČERVENÝ KOSTELEC s.r.o., JOSTA s.r.o.</v>
      </c>
      <c r="K51" s="38"/>
    </row>
    <row r="52" spans="2:47" s="1" customFormat="1" ht="14.45" customHeight="1">
      <c r="B52" s="34"/>
      <c r="C52" s="30" t="s">
        <v>33</v>
      </c>
      <c r="D52" s="35"/>
      <c r="E52" s="35"/>
      <c r="F52" s="28" t="str">
        <f>IF(E18="","",E18)</f>
        <v/>
      </c>
      <c r="G52" s="35"/>
      <c r="H52" s="35"/>
      <c r="I52" s="94"/>
      <c r="J52" s="35"/>
      <c r="K52" s="38"/>
    </row>
    <row r="53" spans="2:47" s="1" customFormat="1" ht="10.35" customHeight="1">
      <c r="B53" s="34"/>
      <c r="C53" s="35"/>
      <c r="D53" s="35"/>
      <c r="E53" s="35"/>
      <c r="F53" s="35"/>
      <c r="G53" s="35"/>
      <c r="H53" s="35"/>
      <c r="I53" s="94"/>
      <c r="J53" s="35"/>
      <c r="K53" s="38"/>
    </row>
    <row r="54" spans="2:47" s="1" customFormat="1" ht="29.25" customHeight="1">
      <c r="B54" s="34"/>
      <c r="C54" s="118" t="s">
        <v>90</v>
      </c>
      <c r="D54" s="108"/>
      <c r="E54" s="108"/>
      <c r="F54" s="108"/>
      <c r="G54" s="108"/>
      <c r="H54" s="108"/>
      <c r="I54" s="119"/>
      <c r="J54" s="120" t="s">
        <v>91</v>
      </c>
      <c r="K54" s="121"/>
    </row>
    <row r="55" spans="2:47" s="1" customFormat="1" ht="10.35" customHeight="1">
      <c r="B55" s="34"/>
      <c r="C55" s="35"/>
      <c r="D55" s="35"/>
      <c r="E55" s="35"/>
      <c r="F55" s="35"/>
      <c r="G55" s="35"/>
      <c r="H55" s="35"/>
      <c r="I55" s="94"/>
      <c r="J55" s="35"/>
      <c r="K55" s="38"/>
    </row>
    <row r="56" spans="2:47" s="1" customFormat="1" ht="29.25" customHeight="1">
      <c r="B56" s="34"/>
      <c r="C56" s="122" t="s">
        <v>92</v>
      </c>
      <c r="D56" s="35"/>
      <c r="E56" s="35"/>
      <c r="F56" s="35"/>
      <c r="G56" s="35"/>
      <c r="H56" s="35"/>
      <c r="I56" s="94"/>
      <c r="J56" s="104" t="e">
        <f>J86</f>
        <v>#VALUE!</v>
      </c>
      <c r="K56" s="38"/>
      <c r="AU56" s="17" t="s">
        <v>93</v>
      </c>
    </row>
    <row r="57" spans="2:47" s="7" customFormat="1" ht="24.95" customHeight="1">
      <c r="B57" s="123"/>
      <c r="C57" s="124"/>
      <c r="D57" s="125" t="s">
        <v>94</v>
      </c>
      <c r="E57" s="126"/>
      <c r="F57" s="126"/>
      <c r="G57" s="126"/>
      <c r="H57" s="126"/>
      <c r="I57" s="127"/>
      <c r="J57" s="128" t="e">
        <f>J87</f>
        <v>#VALUE!</v>
      </c>
      <c r="K57" s="129"/>
    </row>
    <row r="58" spans="2:47" s="8" customFormat="1" ht="19.899999999999999" customHeight="1">
      <c r="B58" s="130"/>
      <c r="C58" s="131"/>
      <c r="D58" s="132" t="s">
        <v>95</v>
      </c>
      <c r="E58" s="133"/>
      <c r="F58" s="133"/>
      <c r="G58" s="133"/>
      <c r="H58" s="133"/>
      <c r="I58" s="134"/>
      <c r="J58" s="135" t="e">
        <f>J88</f>
        <v>#VALUE!</v>
      </c>
      <c r="K58" s="136"/>
    </row>
    <row r="59" spans="2:47" s="8" customFormat="1" ht="19.899999999999999" customHeight="1">
      <c r="B59" s="130"/>
      <c r="C59" s="131"/>
      <c r="D59" s="132" t="s">
        <v>96</v>
      </c>
      <c r="E59" s="133"/>
      <c r="F59" s="133"/>
      <c r="G59" s="133"/>
      <c r="H59" s="133"/>
      <c r="I59" s="134"/>
      <c r="J59" s="135">
        <f>J128</f>
        <v>0</v>
      </c>
      <c r="K59" s="136"/>
    </row>
    <row r="60" spans="2:47" s="8" customFormat="1" ht="19.899999999999999" customHeight="1">
      <c r="B60" s="130"/>
      <c r="C60" s="131"/>
      <c r="D60" s="132" t="s">
        <v>97</v>
      </c>
      <c r="E60" s="133"/>
      <c r="F60" s="133"/>
      <c r="G60" s="133"/>
      <c r="H60" s="133"/>
      <c r="I60" s="134"/>
      <c r="J60" s="135">
        <f>J139</f>
        <v>0</v>
      </c>
      <c r="K60" s="136"/>
    </row>
    <row r="61" spans="2:47" s="8" customFormat="1" ht="19.899999999999999" customHeight="1">
      <c r="B61" s="130"/>
      <c r="C61" s="131"/>
      <c r="D61" s="132" t="s">
        <v>98</v>
      </c>
      <c r="E61" s="133"/>
      <c r="F61" s="133"/>
      <c r="G61" s="133"/>
      <c r="H61" s="133"/>
      <c r="I61" s="134"/>
      <c r="J61" s="135">
        <f>J144</f>
        <v>0</v>
      </c>
      <c r="K61" s="136"/>
    </row>
    <row r="62" spans="2:47" s="8" customFormat="1" ht="19.899999999999999" customHeight="1">
      <c r="B62" s="130"/>
      <c r="C62" s="131"/>
      <c r="D62" s="132" t="s">
        <v>99</v>
      </c>
      <c r="E62" s="133"/>
      <c r="F62" s="133"/>
      <c r="G62" s="133"/>
      <c r="H62" s="133"/>
      <c r="I62" s="134"/>
      <c r="J62" s="135">
        <f>J163</f>
        <v>0</v>
      </c>
      <c r="K62" s="136"/>
    </row>
    <row r="63" spans="2:47" s="8" customFormat="1" ht="19.899999999999999" customHeight="1">
      <c r="B63" s="130"/>
      <c r="C63" s="131"/>
      <c r="D63" s="132" t="s">
        <v>100</v>
      </c>
      <c r="E63" s="133"/>
      <c r="F63" s="133"/>
      <c r="G63" s="133"/>
      <c r="H63" s="133"/>
      <c r="I63" s="134"/>
      <c r="J63" s="135">
        <f>J171</f>
        <v>0</v>
      </c>
      <c r="K63" s="136"/>
    </row>
    <row r="64" spans="2:47" s="8" customFormat="1" ht="19.899999999999999" customHeight="1">
      <c r="B64" s="130"/>
      <c r="C64" s="131"/>
      <c r="D64" s="132" t="s">
        <v>101</v>
      </c>
      <c r="E64" s="133"/>
      <c r="F64" s="133"/>
      <c r="G64" s="133"/>
      <c r="H64" s="133"/>
      <c r="I64" s="134"/>
      <c r="J64" s="135">
        <f>J193</f>
        <v>0</v>
      </c>
      <c r="K64" s="136"/>
    </row>
    <row r="65" spans="2:12" s="8" customFormat="1" ht="19.899999999999999" customHeight="1">
      <c r="B65" s="130"/>
      <c r="C65" s="131"/>
      <c r="D65" s="132" t="s">
        <v>102</v>
      </c>
      <c r="E65" s="133"/>
      <c r="F65" s="133"/>
      <c r="G65" s="133"/>
      <c r="H65" s="133"/>
      <c r="I65" s="134"/>
      <c r="J65" s="135">
        <f>J201</f>
        <v>0</v>
      </c>
      <c r="K65" s="136"/>
    </row>
    <row r="66" spans="2:12" s="7" customFormat="1" ht="24.95" customHeight="1">
      <c r="B66" s="123"/>
      <c r="C66" s="124"/>
      <c r="D66" s="125" t="s">
        <v>103</v>
      </c>
      <c r="E66" s="126"/>
      <c r="F66" s="126"/>
      <c r="G66" s="126"/>
      <c r="H66" s="126"/>
      <c r="I66" s="127"/>
      <c r="J66" s="128">
        <f>J203</f>
        <v>0</v>
      </c>
      <c r="K66" s="129"/>
    </row>
    <row r="67" spans="2:12" s="1" customFormat="1" ht="21.75" customHeight="1">
      <c r="B67" s="34"/>
      <c r="C67" s="35"/>
      <c r="D67" s="35"/>
      <c r="E67" s="35"/>
      <c r="F67" s="35"/>
      <c r="G67" s="35"/>
      <c r="H67" s="35"/>
      <c r="I67" s="94"/>
      <c r="J67" s="35"/>
      <c r="K67" s="38"/>
    </row>
    <row r="68" spans="2:12" s="1" customFormat="1" ht="6.95" customHeight="1">
      <c r="B68" s="49"/>
      <c r="C68" s="50"/>
      <c r="D68" s="50"/>
      <c r="E68" s="50"/>
      <c r="F68" s="50"/>
      <c r="G68" s="50"/>
      <c r="H68" s="50"/>
      <c r="I68" s="115"/>
      <c r="J68" s="50"/>
      <c r="K68" s="51"/>
    </row>
    <row r="72" spans="2:12" s="1" customFormat="1" ht="6.95" customHeight="1">
      <c r="B72" s="52"/>
      <c r="C72" s="53"/>
      <c r="D72" s="53"/>
      <c r="E72" s="53"/>
      <c r="F72" s="53"/>
      <c r="G72" s="53"/>
      <c r="H72" s="53"/>
      <c r="I72" s="116"/>
      <c r="J72" s="53"/>
      <c r="K72" s="53"/>
      <c r="L72" s="34"/>
    </row>
    <row r="73" spans="2:12" s="1" customFormat="1" ht="36.950000000000003" customHeight="1">
      <c r="B73" s="34"/>
      <c r="C73" s="54" t="s">
        <v>104</v>
      </c>
      <c r="I73" s="137"/>
      <c r="L73" s="34"/>
    </row>
    <row r="74" spans="2:12" s="1" customFormat="1" ht="6.95" customHeight="1">
      <c r="B74" s="34"/>
      <c r="I74" s="137"/>
      <c r="L74" s="34"/>
    </row>
    <row r="75" spans="2:12" s="1" customFormat="1" ht="14.45" customHeight="1">
      <c r="B75" s="34"/>
      <c r="C75" s="56" t="s">
        <v>16</v>
      </c>
      <c r="I75" s="137"/>
      <c r="L75" s="34"/>
    </row>
    <row r="76" spans="2:12" s="1" customFormat="1" ht="22.5" customHeight="1">
      <c r="B76" s="34"/>
      <c r="E76" s="359" t="str">
        <f>E7</f>
        <v>OBYTNÝ AREÁL RTYNĚ V PODKRKONOŠÍ NA PARCELÁCH 1085/2, 3632/1, K.Ú. RTYNĚ V P.</v>
      </c>
      <c r="F76" s="321"/>
      <c r="G76" s="321"/>
      <c r="H76" s="321"/>
      <c r="I76" s="137"/>
      <c r="L76" s="34"/>
    </row>
    <row r="77" spans="2:12" s="1" customFormat="1" ht="14.45" customHeight="1">
      <c r="B77" s="34"/>
      <c r="C77" s="56" t="s">
        <v>87</v>
      </c>
      <c r="I77" s="137"/>
      <c r="L77" s="34"/>
    </row>
    <row r="78" spans="2:12" s="1" customFormat="1" ht="23.25" customHeight="1">
      <c r="B78" s="34"/>
      <c r="E78" s="347" t="str">
        <f>E9</f>
        <v>001 - TRASA A = KOMUNIKACE - SJEZDY</v>
      </c>
      <c r="F78" s="321"/>
      <c r="G78" s="321"/>
      <c r="H78" s="321"/>
      <c r="I78" s="137"/>
      <c r="L78" s="34"/>
    </row>
    <row r="79" spans="2:12" s="1" customFormat="1" ht="6.95" customHeight="1">
      <c r="B79" s="34"/>
      <c r="I79" s="137"/>
      <c r="L79" s="34"/>
    </row>
    <row r="80" spans="2:12" s="1" customFormat="1" ht="18" customHeight="1">
      <c r="B80" s="34"/>
      <c r="C80" s="56" t="s">
        <v>23</v>
      </c>
      <c r="F80" s="138" t="str">
        <f>F12</f>
        <v>RTYNĚ V PODKRKONOŠÍ</v>
      </c>
      <c r="I80" s="139" t="s">
        <v>25</v>
      </c>
      <c r="J80" s="60" t="str">
        <f>IF(J12="","",J12)</f>
        <v>3.3.2016</v>
      </c>
      <c r="L80" s="34"/>
    </row>
    <row r="81" spans="2:65" s="1" customFormat="1" ht="6.95" customHeight="1">
      <c r="B81" s="34"/>
      <c r="I81" s="137"/>
      <c r="L81" s="34"/>
    </row>
    <row r="82" spans="2:65" s="1" customFormat="1" ht="15">
      <c r="B82" s="34"/>
      <c r="C82" s="56" t="s">
        <v>29</v>
      </c>
      <c r="F82" s="138" t="str">
        <f>E15</f>
        <v>MĚSTO RTYNĚ V PODKRKONOŠÍ</v>
      </c>
      <c r="I82" s="139" t="s">
        <v>35</v>
      </c>
      <c r="J82" s="138" t="str">
        <f>E21</f>
        <v>STAKO ČERVENÝ KOSTELEC s.r.o., JOSTA s.r.o.</v>
      </c>
      <c r="L82" s="34"/>
    </row>
    <row r="83" spans="2:65" s="1" customFormat="1" ht="14.45" customHeight="1">
      <c r="B83" s="34"/>
      <c r="C83" s="56" t="s">
        <v>33</v>
      </c>
      <c r="F83" s="138" t="str">
        <f>IF(E18="","",E18)</f>
        <v/>
      </c>
      <c r="I83" s="137"/>
      <c r="L83" s="34"/>
    </row>
    <row r="84" spans="2:65" s="1" customFormat="1" ht="10.35" customHeight="1">
      <c r="B84" s="34"/>
      <c r="I84" s="137"/>
      <c r="L84" s="34"/>
    </row>
    <row r="85" spans="2:65" s="9" customFormat="1" ht="29.25" customHeight="1">
      <c r="B85" s="140"/>
      <c r="C85" s="141" t="s">
        <v>105</v>
      </c>
      <c r="D85" s="142" t="s">
        <v>58</v>
      </c>
      <c r="E85" s="142" t="s">
        <v>54</v>
      </c>
      <c r="F85" s="142" t="s">
        <v>106</v>
      </c>
      <c r="G85" s="142" t="s">
        <v>107</v>
      </c>
      <c r="H85" s="142" t="s">
        <v>108</v>
      </c>
      <c r="I85" s="143" t="s">
        <v>109</v>
      </c>
      <c r="J85" s="142" t="s">
        <v>91</v>
      </c>
      <c r="K85" s="144" t="s">
        <v>110</v>
      </c>
      <c r="L85" s="140"/>
      <c r="M85" s="66" t="s">
        <v>111</v>
      </c>
      <c r="N85" s="67" t="s">
        <v>43</v>
      </c>
      <c r="O85" s="67" t="s">
        <v>112</v>
      </c>
      <c r="P85" s="67" t="s">
        <v>113</v>
      </c>
      <c r="Q85" s="67" t="s">
        <v>114</v>
      </c>
      <c r="R85" s="67" t="s">
        <v>115</v>
      </c>
      <c r="S85" s="67" t="s">
        <v>116</v>
      </c>
      <c r="T85" s="68" t="s">
        <v>117</v>
      </c>
    </row>
    <row r="86" spans="2:65" s="1" customFormat="1" ht="29.25" customHeight="1">
      <c r="B86" s="34"/>
      <c r="C86" s="70" t="s">
        <v>92</v>
      </c>
      <c r="I86" s="137"/>
      <c r="J86" s="145" t="e">
        <f>BK86</f>
        <v>#VALUE!</v>
      </c>
      <c r="L86" s="34"/>
      <c r="M86" s="69"/>
      <c r="N86" s="61"/>
      <c r="O86" s="61"/>
      <c r="P86" s="146">
        <f>P87+P203</f>
        <v>0</v>
      </c>
      <c r="Q86" s="61"/>
      <c r="R86" s="146">
        <f>R87+R203</f>
        <v>489.09293614999996</v>
      </c>
      <c r="S86" s="61"/>
      <c r="T86" s="147">
        <f>T87+T203</f>
        <v>20.209999999999997</v>
      </c>
      <c r="AT86" s="17" t="s">
        <v>72</v>
      </c>
      <c r="AU86" s="17" t="s">
        <v>93</v>
      </c>
      <c r="BK86" s="148" t="e">
        <f>BK87+BK203</f>
        <v>#VALUE!</v>
      </c>
    </row>
    <row r="87" spans="2:65" s="10" customFormat="1" ht="37.35" customHeight="1">
      <c r="B87" s="149"/>
      <c r="D87" s="150" t="s">
        <v>72</v>
      </c>
      <c r="E87" s="151" t="s">
        <v>118</v>
      </c>
      <c r="F87" s="151" t="s">
        <v>119</v>
      </c>
      <c r="I87" s="152"/>
      <c r="J87" s="153" t="e">
        <f>BK87</f>
        <v>#VALUE!</v>
      </c>
      <c r="L87" s="149"/>
      <c r="M87" s="154"/>
      <c r="N87" s="155"/>
      <c r="O87" s="155"/>
      <c r="P87" s="156">
        <f>P88+P128+P139+P144+P163+P171+P193+P201</f>
        <v>0</v>
      </c>
      <c r="Q87" s="155"/>
      <c r="R87" s="156">
        <f>R88+R128+R139+R144+R163+R171+R193+R201</f>
        <v>489.09293614999996</v>
      </c>
      <c r="S87" s="155"/>
      <c r="T87" s="157">
        <f>T88+T128+T139+T144+T163+T171+T193+T201</f>
        <v>20.209999999999997</v>
      </c>
      <c r="AR87" s="150" t="s">
        <v>22</v>
      </c>
      <c r="AT87" s="158" t="s">
        <v>72</v>
      </c>
      <c r="AU87" s="158" t="s">
        <v>73</v>
      </c>
      <c r="AY87" s="150" t="s">
        <v>120</v>
      </c>
      <c r="BK87" s="159" t="e">
        <f>BK88+BK128+BK139+BK144+BK163+BK171+BK193+BK201</f>
        <v>#VALUE!</v>
      </c>
    </row>
    <row r="88" spans="2:65" s="10" customFormat="1" ht="19.899999999999999" customHeight="1">
      <c r="B88" s="149"/>
      <c r="D88" s="160" t="s">
        <v>72</v>
      </c>
      <c r="E88" s="161" t="s">
        <v>22</v>
      </c>
      <c r="F88" s="161" t="s">
        <v>121</v>
      </c>
      <c r="I88" s="152"/>
      <c r="J88" s="162" t="e">
        <f>BK88</f>
        <v>#VALUE!</v>
      </c>
      <c r="L88" s="149"/>
      <c r="M88" s="154"/>
      <c r="N88" s="155"/>
      <c r="O88" s="155"/>
      <c r="P88" s="156">
        <f>SUM(P89:P127)</f>
        <v>0</v>
      </c>
      <c r="Q88" s="155"/>
      <c r="R88" s="156">
        <f>SUM(R89:R127)</f>
        <v>9.2780000000000015E-3</v>
      </c>
      <c r="S88" s="155"/>
      <c r="T88" s="157">
        <f>SUM(T89:T127)</f>
        <v>0</v>
      </c>
      <c r="AR88" s="150" t="s">
        <v>22</v>
      </c>
      <c r="AT88" s="158" t="s">
        <v>72</v>
      </c>
      <c r="AU88" s="158" t="s">
        <v>22</v>
      </c>
      <c r="AY88" s="150" t="s">
        <v>120</v>
      </c>
      <c r="BK88" s="159" t="e">
        <f>SUM(BK89:BK127)</f>
        <v>#VALUE!</v>
      </c>
    </row>
    <row r="89" spans="2:65" s="1" customFormat="1" ht="22.5" customHeight="1">
      <c r="B89" s="163"/>
      <c r="C89" s="164" t="s">
        <v>22</v>
      </c>
      <c r="D89" s="164" t="s">
        <v>122</v>
      </c>
      <c r="E89" s="165" t="s">
        <v>123</v>
      </c>
      <c r="F89" s="166" t="s">
        <v>124</v>
      </c>
      <c r="G89" s="167" t="s">
        <v>125</v>
      </c>
      <c r="H89" s="168">
        <v>86.596000000000004</v>
      </c>
      <c r="I89" s="169"/>
      <c r="J89" s="170">
        <f>ROUND(I89*H89,2)</f>
        <v>0</v>
      </c>
      <c r="K89" s="166" t="s">
        <v>126</v>
      </c>
      <c r="L89" s="34"/>
      <c r="M89" s="171" t="s">
        <v>20</v>
      </c>
      <c r="N89" s="172" t="s">
        <v>44</v>
      </c>
      <c r="O89" s="35"/>
      <c r="P89" s="173">
        <f>O89*H89</f>
        <v>0</v>
      </c>
      <c r="Q89" s="173">
        <v>0</v>
      </c>
      <c r="R89" s="173">
        <f>Q89*H89</f>
        <v>0</v>
      </c>
      <c r="S89" s="173">
        <v>0</v>
      </c>
      <c r="T89" s="174">
        <f>S89*H89</f>
        <v>0</v>
      </c>
      <c r="AR89" s="17" t="s">
        <v>127</v>
      </c>
      <c r="AT89" s="17" t="s">
        <v>122</v>
      </c>
      <c r="AU89" s="17" t="s">
        <v>81</v>
      </c>
      <c r="AY89" s="17" t="s">
        <v>120</v>
      </c>
      <c r="BE89" s="175">
        <f>IF(N89="základní",J89,0)</f>
        <v>0</v>
      </c>
      <c r="BF89" s="175">
        <f>IF(N89="snížená",J89,0)</f>
        <v>0</v>
      </c>
      <c r="BG89" s="175">
        <f>IF(N89="zákl. přenesená",J89,0)</f>
        <v>0</v>
      </c>
      <c r="BH89" s="175">
        <f>IF(N89="sníž. přenesená",J89,0)</f>
        <v>0</v>
      </c>
      <c r="BI89" s="175">
        <f>IF(N89="nulová",J89,0)</f>
        <v>0</v>
      </c>
      <c r="BJ89" s="17" t="s">
        <v>22</v>
      </c>
      <c r="BK89" s="175">
        <f>ROUND(I89*H89,2)</f>
        <v>0</v>
      </c>
      <c r="BL89" s="17" t="s">
        <v>127</v>
      </c>
      <c r="BM89" s="17" t="s">
        <v>128</v>
      </c>
    </row>
    <row r="90" spans="2:65" s="11" customFormat="1">
      <c r="B90" s="176"/>
      <c r="D90" s="177" t="s">
        <v>129</v>
      </c>
      <c r="E90" s="178" t="s">
        <v>20</v>
      </c>
      <c r="F90" s="179" t="s">
        <v>130</v>
      </c>
      <c r="H90" s="180" t="s">
        <v>20</v>
      </c>
      <c r="I90" s="181"/>
      <c r="L90" s="176"/>
      <c r="M90" s="182"/>
      <c r="N90" s="183"/>
      <c r="O90" s="183"/>
      <c r="P90" s="183"/>
      <c r="Q90" s="183"/>
      <c r="R90" s="183"/>
      <c r="S90" s="183"/>
      <c r="T90" s="184"/>
      <c r="AT90" s="180" t="s">
        <v>129</v>
      </c>
      <c r="AU90" s="180" t="s">
        <v>81</v>
      </c>
      <c r="AV90" s="11" t="s">
        <v>22</v>
      </c>
      <c r="AW90" s="11" t="s">
        <v>37</v>
      </c>
      <c r="AX90" s="11" t="s">
        <v>73</v>
      </c>
      <c r="AY90" s="180" t="s">
        <v>120</v>
      </c>
    </row>
    <row r="91" spans="2:65" s="12" customFormat="1">
      <c r="B91" s="185"/>
      <c r="D91" s="186" t="s">
        <v>129</v>
      </c>
      <c r="E91" s="187" t="s">
        <v>20</v>
      </c>
      <c r="F91" s="188" t="s">
        <v>131</v>
      </c>
      <c r="H91" s="189">
        <v>86.596000000000004</v>
      </c>
      <c r="I91" s="190"/>
      <c r="L91" s="185"/>
      <c r="M91" s="191"/>
      <c r="N91" s="192"/>
      <c r="O91" s="192"/>
      <c r="P91" s="192"/>
      <c r="Q91" s="192"/>
      <c r="R91" s="192"/>
      <c r="S91" s="192"/>
      <c r="T91" s="193"/>
      <c r="AT91" s="194" t="s">
        <v>129</v>
      </c>
      <c r="AU91" s="194" t="s">
        <v>81</v>
      </c>
      <c r="AV91" s="12" t="s">
        <v>81</v>
      </c>
      <c r="AW91" s="12" t="s">
        <v>37</v>
      </c>
      <c r="AX91" s="12" t="s">
        <v>22</v>
      </c>
      <c r="AY91" s="194" t="s">
        <v>120</v>
      </c>
    </row>
    <row r="92" spans="2:65" s="1" customFormat="1" ht="22.5" customHeight="1">
      <c r="B92" s="163"/>
      <c r="C92" s="164" t="s">
        <v>81</v>
      </c>
      <c r="D92" s="164" t="s">
        <v>122</v>
      </c>
      <c r="E92" s="165" t="s">
        <v>132</v>
      </c>
      <c r="F92" s="166" t="s">
        <v>133</v>
      </c>
      <c r="G92" s="167" t="s">
        <v>125</v>
      </c>
      <c r="H92" s="168">
        <v>129.89400000000001</v>
      </c>
      <c r="I92" s="318" t="s">
        <v>591</v>
      </c>
      <c r="J92" s="170" t="e">
        <f>ROUND(I92*H92,2)</f>
        <v>#VALUE!</v>
      </c>
      <c r="K92" s="166" t="s">
        <v>126</v>
      </c>
      <c r="L92" s="34"/>
      <c r="M92" s="171" t="s">
        <v>20</v>
      </c>
      <c r="N92" s="172" t="s">
        <v>44</v>
      </c>
      <c r="O92" s="35"/>
      <c r="P92" s="173">
        <f>O92*H92</f>
        <v>0</v>
      </c>
      <c r="Q92" s="173">
        <v>0</v>
      </c>
      <c r="R92" s="173">
        <f>Q92*H92</f>
        <v>0</v>
      </c>
      <c r="S92" s="173">
        <v>0</v>
      </c>
      <c r="T92" s="174">
        <f>S92*H92</f>
        <v>0</v>
      </c>
      <c r="AR92" s="17" t="s">
        <v>127</v>
      </c>
      <c r="AT92" s="17" t="s">
        <v>122</v>
      </c>
      <c r="AU92" s="17" t="s">
        <v>81</v>
      </c>
      <c r="AY92" s="17" t="s">
        <v>120</v>
      </c>
      <c r="BE92" s="175" t="e">
        <f>IF(N92="základní",J92,0)</f>
        <v>#VALUE!</v>
      </c>
      <c r="BF92" s="175">
        <f>IF(N92="snížená",J92,0)</f>
        <v>0</v>
      </c>
      <c r="BG92" s="175">
        <f>IF(N92="zákl. přenesená",J92,0)</f>
        <v>0</v>
      </c>
      <c r="BH92" s="175">
        <f>IF(N92="sníž. přenesená",J92,0)</f>
        <v>0</v>
      </c>
      <c r="BI92" s="175">
        <f>IF(N92="nulová",J92,0)</f>
        <v>0</v>
      </c>
      <c r="BJ92" s="17" t="s">
        <v>22</v>
      </c>
      <c r="BK92" s="175" t="e">
        <f>ROUND(I92*H92,2)</f>
        <v>#VALUE!</v>
      </c>
      <c r="BL92" s="17" t="s">
        <v>127</v>
      </c>
      <c r="BM92" s="17" t="s">
        <v>134</v>
      </c>
    </row>
    <row r="93" spans="2:65" s="12" customFormat="1">
      <c r="B93" s="185"/>
      <c r="D93" s="177" t="s">
        <v>129</v>
      </c>
      <c r="E93" s="194" t="s">
        <v>20</v>
      </c>
      <c r="F93" s="195" t="s">
        <v>135</v>
      </c>
      <c r="H93" s="196">
        <v>86.596000000000004</v>
      </c>
      <c r="I93" s="190"/>
      <c r="L93" s="185"/>
      <c r="M93" s="191"/>
      <c r="N93" s="192"/>
      <c r="O93" s="192"/>
      <c r="P93" s="192"/>
      <c r="Q93" s="192"/>
      <c r="R93" s="192"/>
      <c r="S93" s="192"/>
      <c r="T93" s="193"/>
      <c r="AT93" s="194" t="s">
        <v>129</v>
      </c>
      <c r="AU93" s="194" t="s">
        <v>81</v>
      </c>
      <c r="AV93" s="12" t="s">
        <v>81</v>
      </c>
      <c r="AW93" s="12" t="s">
        <v>37</v>
      </c>
      <c r="AX93" s="12" t="s">
        <v>73</v>
      </c>
      <c r="AY93" s="194" t="s">
        <v>120</v>
      </c>
    </row>
    <row r="94" spans="2:65" s="12" customFormat="1">
      <c r="B94" s="185"/>
      <c r="D94" s="177" t="s">
        <v>129</v>
      </c>
      <c r="E94" s="194" t="s">
        <v>20</v>
      </c>
      <c r="F94" s="195" t="s">
        <v>136</v>
      </c>
      <c r="H94" s="196">
        <v>43.298000000000002</v>
      </c>
      <c r="I94" s="190"/>
      <c r="L94" s="185"/>
      <c r="M94" s="191"/>
      <c r="N94" s="192"/>
      <c r="O94" s="192"/>
      <c r="P94" s="192"/>
      <c r="Q94" s="192"/>
      <c r="R94" s="192"/>
      <c r="S94" s="192"/>
      <c r="T94" s="193"/>
      <c r="AT94" s="194" t="s">
        <v>129</v>
      </c>
      <c r="AU94" s="194" t="s">
        <v>81</v>
      </c>
      <c r="AV94" s="12" t="s">
        <v>81</v>
      </c>
      <c r="AW94" s="12" t="s">
        <v>37</v>
      </c>
      <c r="AX94" s="12" t="s">
        <v>73</v>
      </c>
      <c r="AY94" s="194" t="s">
        <v>120</v>
      </c>
    </row>
    <row r="95" spans="2:65" s="13" customFormat="1">
      <c r="B95" s="197"/>
      <c r="D95" s="186" t="s">
        <v>129</v>
      </c>
      <c r="E95" s="198" t="s">
        <v>20</v>
      </c>
      <c r="F95" s="199" t="s">
        <v>137</v>
      </c>
      <c r="H95" s="200">
        <v>129.89400000000001</v>
      </c>
      <c r="I95" s="201"/>
      <c r="L95" s="197"/>
      <c r="M95" s="202"/>
      <c r="N95" s="203"/>
      <c r="O95" s="203"/>
      <c r="P95" s="203"/>
      <c r="Q95" s="203"/>
      <c r="R95" s="203"/>
      <c r="S95" s="203"/>
      <c r="T95" s="204"/>
      <c r="AT95" s="205" t="s">
        <v>129</v>
      </c>
      <c r="AU95" s="205" t="s">
        <v>81</v>
      </c>
      <c r="AV95" s="13" t="s">
        <v>127</v>
      </c>
      <c r="AW95" s="13" t="s">
        <v>37</v>
      </c>
      <c r="AX95" s="13" t="s">
        <v>22</v>
      </c>
      <c r="AY95" s="205" t="s">
        <v>120</v>
      </c>
    </row>
    <row r="96" spans="2:65" s="1" customFormat="1" ht="22.5" customHeight="1">
      <c r="B96" s="163"/>
      <c r="C96" s="164" t="s">
        <v>138</v>
      </c>
      <c r="D96" s="164" t="s">
        <v>122</v>
      </c>
      <c r="E96" s="165" t="s">
        <v>139</v>
      </c>
      <c r="F96" s="166" t="s">
        <v>140</v>
      </c>
      <c r="G96" s="167" t="s">
        <v>125</v>
      </c>
      <c r="H96" s="168">
        <v>43.298000000000002</v>
      </c>
      <c r="I96" s="169"/>
      <c r="J96" s="170">
        <f>ROUND(I96*H96,2)</f>
        <v>0</v>
      </c>
      <c r="K96" s="166" t="s">
        <v>20</v>
      </c>
      <c r="L96" s="34"/>
      <c r="M96" s="171" t="s">
        <v>20</v>
      </c>
      <c r="N96" s="172" t="s">
        <v>44</v>
      </c>
      <c r="O96" s="35"/>
      <c r="P96" s="173">
        <f>O96*H96</f>
        <v>0</v>
      </c>
      <c r="Q96" s="173">
        <v>0</v>
      </c>
      <c r="R96" s="173">
        <f>Q96*H96</f>
        <v>0</v>
      </c>
      <c r="S96" s="173">
        <v>0</v>
      </c>
      <c r="T96" s="174">
        <f>S96*H96</f>
        <v>0</v>
      </c>
      <c r="AR96" s="17" t="s">
        <v>127</v>
      </c>
      <c r="AT96" s="17" t="s">
        <v>122</v>
      </c>
      <c r="AU96" s="17" t="s">
        <v>81</v>
      </c>
      <c r="AY96" s="17" t="s">
        <v>120</v>
      </c>
      <c r="BE96" s="175">
        <f>IF(N96="základní",J96,0)</f>
        <v>0</v>
      </c>
      <c r="BF96" s="175">
        <f>IF(N96="snížená",J96,0)</f>
        <v>0</v>
      </c>
      <c r="BG96" s="175">
        <f>IF(N96="zákl. přenesená",J96,0)</f>
        <v>0</v>
      </c>
      <c r="BH96" s="175">
        <f>IF(N96="sníž. přenesená",J96,0)</f>
        <v>0</v>
      </c>
      <c r="BI96" s="175">
        <f>IF(N96="nulová",J96,0)</f>
        <v>0</v>
      </c>
      <c r="BJ96" s="17" t="s">
        <v>22</v>
      </c>
      <c r="BK96" s="175">
        <f>ROUND(I96*H96,2)</f>
        <v>0</v>
      </c>
      <c r="BL96" s="17" t="s">
        <v>127</v>
      </c>
      <c r="BM96" s="17" t="s">
        <v>141</v>
      </c>
    </row>
    <row r="97" spans="2:65" s="12" customFormat="1">
      <c r="B97" s="185"/>
      <c r="D97" s="186" t="s">
        <v>129</v>
      </c>
      <c r="E97" s="187" t="s">
        <v>20</v>
      </c>
      <c r="F97" s="188" t="s">
        <v>142</v>
      </c>
      <c r="H97" s="189">
        <v>43.298000000000002</v>
      </c>
      <c r="I97" s="190"/>
      <c r="L97" s="185"/>
      <c r="M97" s="191"/>
      <c r="N97" s="192"/>
      <c r="O97" s="192"/>
      <c r="P97" s="192"/>
      <c r="Q97" s="192"/>
      <c r="R97" s="192"/>
      <c r="S97" s="192"/>
      <c r="T97" s="193"/>
      <c r="AT97" s="194" t="s">
        <v>129</v>
      </c>
      <c r="AU97" s="194" t="s">
        <v>81</v>
      </c>
      <c r="AV97" s="12" t="s">
        <v>81</v>
      </c>
      <c r="AW97" s="12" t="s">
        <v>37</v>
      </c>
      <c r="AX97" s="12" t="s">
        <v>22</v>
      </c>
      <c r="AY97" s="194" t="s">
        <v>120</v>
      </c>
    </row>
    <row r="98" spans="2:65" s="1" customFormat="1" ht="22.5" customHeight="1">
      <c r="B98" s="163"/>
      <c r="C98" s="164" t="s">
        <v>127</v>
      </c>
      <c r="D98" s="164" t="s">
        <v>122</v>
      </c>
      <c r="E98" s="165" t="s">
        <v>143</v>
      </c>
      <c r="F98" s="166" t="s">
        <v>144</v>
      </c>
      <c r="G98" s="167" t="s">
        <v>125</v>
      </c>
      <c r="H98" s="168">
        <v>86.596000000000004</v>
      </c>
      <c r="I98" s="169"/>
      <c r="J98" s="170">
        <f>ROUND(I98*H98,2)</f>
        <v>0</v>
      </c>
      <c r="K98" s="166" t="s">
        <v>126</v>
      </c>
      <c r="L98" s="34"/>
      <c r="M98" s="171" t="s">
        <v>20</v>
      </c>
      <c r="N98" s="172" t="s">
        <v>44</v>
      </c>
      <c r="O98" s="35"/>
      <c r="P98" s="173">
        <f>O98*H98</f>
        <v>0</v>
      </c>
      <c r="Q98" s="173">
        <v>0</v>
      </c>
      <c r="R98" s="173">
        <f>Q98*H98</f>
        <v>0</v>
      </c>
      <c r="S98" s="173">
        <v>0</v>
      </c>
      <c r="T98" s="174">
        <f>S98*H98</f>
        <v>0</v>
      </c>
      <c r="AR98" s="17" t="s">
        <v>127</v>
      </c>
      <c r="AT98" s="17" t="s">
        <v>122</v>
      </c>
      <c r="AU98" s="17" t="s">
        <v>81</v>
      </c>
      <c r="AY98" s="17" t="s">
        <v>120</v>
      </c>
      <c r="BE98" s="175">
        <f>IF(N98="základní",J98,0)</f>
        <v>0</v>
      </c>
      <c r="BF98" s="175">
        <f>IF(N98="snížená",J98,0)</f>
        <v>0</v>
      </c>
      <c r="BG98" s="175">
        <f>IF(N98="zákl. přenesená",J98,0)</f>
        <v>0</v>
      </c>
      <c r="BH98" s="175">
        <f>IF(N98="sníž. přenesená",J98,0)</f>
        <v>0</v>
      </c>
      <c r="BI98" s="175">
        <f>IF(N98="nulová",J98,0)</f>
        <v>0</v>
      </c>
      <c r="BJ98" s="17" t="s">
        <v>22</v>
      </c>
      <c r="BK98" s="175">
        <f>ROUND(I98*H98,2)</f>
        <v>0</v>
      </c>
      <c r="BL98" s="17" t="s">
        <v>127</v>
      </c>
      <c r="BM98" s="17" t="s">
        <v>145</v>
      </c>
    </row>
    <row r="99" spans="2:65" s="11" customFormat="1">
      <c r="B99" s="176"/>
      <c r="D99" s="177" t="s">
        <v>129</v>
      </c>
      <c r="E99" s="178" t="s">
        <v>20</v>
      </c>
      <c r="F99" s="179" t="s">
        <v>146</v>
      </c>
      <c r="H99" s="180" t="s">
        <v>20</v>
      </c>
      <c r="I99" s="181"/>
      <c r="L99" s="176"/>
      <c r="M99" s="182"/>
      <c r="N99" s="183"/>
      <c r="O99" s="183"/>
      <c r="P99" s="183"/>
      <c r="Q99" s="183"/>
      <c r="R99" s="183"/>
      <c r="S99" s="183"/>
      <c r="T99" s="184"/>
      <c r="AT99" s="180" t="s">
        <v>129</v>
      </c>
      <c r="AU99" s="180" t="s">
        <v>81</v>
      </c>
      <c r="AV99" s="11" t="s">
        <v>22</v>
      </c>
      <c r="AW99" s="11" t="s">
        <v>37</v>
      </c>
      <c r="AX99" s="11" t="s">
        <v>73</v>
      </c>
      <c r="AY99" s="180" t="s">
        <v>120</v>
      </c>
    </row>
    <row r="100" spans="2:65" s="12" customFormat="1">
      <c r="B100" s="185"/>
      <c r="D100" s="177" t="s">
        <v>129</v>
      </c>
      <c r="E100" s="194" t="s">
        <v>20</v>
      </c>
      <c r="F100" s="195" t="s">
        <v>147</v>
      </c>
      <c r="H100" s="196">
        <v>43.298000000000002</v>
      </c>
      <c r="I100" s="190"/>
      <c r="L100" s="185"/>
      <c r="M100" s="191"/>
      <c r="N100" s="192"/>
      <c r="O100" s="192"/>
      <c r="P100" s="192"/>
      <c r="Q100" s="192"/>
      <c r="R100" s="192"/>
      <c r="S100" s="192"/>
      <c r="T100" s="193"/>
      <c r="AT100" s="194" t="s">
        <v>129</v>
      </c>
      <c r="AU100" s="194" t="s">
        <v>81</v>
      </c>
      <c r="AV100" s="12" t="s">
        <v>81</v>
      </c>
      <c r="AW100" s="12" t="s">
        <v>37</v>
      </c>
      <c r="AX100" s="12" t="s">
        <v>73</v>
      </c>
      <c r="AY100" s="194" t="s">
        <v>120</v>
      </c>
    </row>
    <row r="101" spans="2:65" s="12" customFormat="1">
      <c r="B101" s="185"/>
      <c r="D101" s="177" t="s">
        <v>129</v>
      </c>
      <c r="E101" s="194" t="s">
        <v>20</v>
      </c>
      <c r="F101" s="195" t="s">
        <v>148</v>
      </c>
      <c r="H101" s="196">
        <v>43.298000000000002</v>
      </c>
      <c r="I101" s="190"/>
      <c r="L101" s="185"/>
      <c r="M101" s="191"/>
      <c r="N101" s="192"/>
      <c r="O101" s="192"/>
      <c r="P101" s="192"/>
      <c r="Q101" s="192"/>
      <c r="R101" s="192"/>
      <c r="S101" s="192"/>
      <c r="T101" s="193"/>
      <c r="AT101" s="194" t="s">
        <v>129</v>
      </c>
      <c r="AU101" s="194" t="s">
        <v>81</v>
      </c>
      <c r="AV101" s="12" t="s">
        <v>81</v>
      </c>
      <c r="AW101" s="12" t="s">
        <v>37</v>
      </c>
      <c r="AX101" s="12" t="s">
        <v>73</v>
      </c>
      <c r="AY101" s="194" t="s">
        <v>120</v>
      </c>
    </row>
    <row r="102" spans="2:65" s="13" customFormat="1">
      <c r="B102" s="197"/>
      <c r="D102" s="186" t="s">
        <v>129</v>
      </c>
      <c r="E102" s="198" t="s">
        <v>20</v>
      </c>
      <c r="F102" s="199" t="s">
        <v>137</v>
      </c>
      <c r="H102" s="200">
        <v>86.596000000000004</v>
      </c>
      <c r="I102" s="201"/>
      <c r="L102" s="197"/>
      <c r="M102" s="202"/>
      <c r="N102" s="203"/>
      <c r="O102" s="203"/>
      <c r="P102" s="203"/>
      <c r="Q102" s="203"/>
      <c r="R102" s="203"/>
      <c r="S102" s="203"/>
      <c r="T102" s="204"/>
      <c r="AT102" s="205" t="s">
        <v>129</v>
      </c>
      <c r="AU102" s="205" t="s">
        <v>81</v>
      </c>
      <c r="AV102" s="13" t="s">
        <v>127</v>
      </c>
      <c r="AW102" s="13" t="s">
        <v>37</v>
      </c>
      <c r="AX102" s="13" t="s">
        <v>22</v>
      </c>
      <c r="AY102" s="205" t="s">
        <v>120</v>
      </c>
    </row>
    <row r="103" spans="2:65" s="1" customFormat="1" ht="22.5" customHeight="1">
      <c r="B103" s="163"/>
      <c r="C103" s="164" t="s">
        <v>149</v>
      </c>
      <c r="D103" s="164" t="s">
        <v>122</v>
      </c>
      <c r="E103" s="165" t="s">
        <v>150</v>
      </c>
      <c r="F103" s="166" t="s">
        <v>151</v>
      </c>
      <c r="G103" s="167" t="s">
        <v>125</v>
      </c>
      <c r="H103" s="168">
        <v>43.298000000000002</v>
      </c>
      <c r="I103" s="169"/>
      <c r="J103" s="170">
        <f>ROUND(I103*H103,2)</f>
        <v>0</v>
      </c>
      <c r="K103" s="166" t="s">
        <v>126</v>
      </c>
      <c r="L103" s="34"/>
      <c r="M103" s="171" t="s">
        <v>20</v>
      </c>
      <c r="N103" s="172" t="s">
        <v>44</v>
      </c>
      <c r="O103" s="35"/>
      <c r="P103" s="173">
        <f>O103*H103</f>
        <v>0</v>
      </c>
      <c r="Q103" s="173">
        <v>0</v>
      </c>
      <c r="R103" s="173">
        <f>Q103*H103</f>
        <v>0</v>
      </c>
      <c r="S103" s="173">
        <v>0</v>
      </c>
      <c r="T103" s="174">
        <f>S103*H103</f>
        <v>0</v>
      </c>
      <c r="AR103" s="17" t="s">
        <v>127</v>
      </c>
      <c r="AT103" s="17" t="s">
        <v>122</v>
      </c>
      <c r="AU103" s="17" t="s">
        <v>81</v>
      </c>
      <c r="AY103" s="17" t="s">
        <v>120</v>
      </c>
      <c r="BE103" s="175">
        <f>IF(N103="základní",J103,0)</f>
        <v>0</v>
      </c>
      <c r="BF103" s="175">
        <f>IF(N103="snížená",J103,0)</f>
        <v>0</v>
      </c>
      <c r="BG103" s="175">
        <f>IF(N103="zákl. přenesená",J103,0)</f>
        <v>0</v>
      </c>
      <c r="BH103" s="175">
        <f>IF(N103="sníž. přenesená",J103,0)</f>
        <v>0</v>
      </c>
      <c r="BI103" s="175">
        <f>IF(N103="nulová",J103,0)</f>
        <v>0</v>
      </c>
      <c r="BJ103" s="17" t="s">
        <v>22</v>
      </c>
      <c r="BK103" s="175">
        <f>ROUND(I103*H103,2)</f>
        <v>0</v>
      </c>
      <c r="BL103" s="17" t="s">
        <v>127</v>
      </c>
      <c r="BM103" s="17" t="s">
        <v>152</v>
      </c>
    </row>
    <row r="104" spans="2:65" s="11" customFormat="1">
      <c r="B104" s="176"/>
      <c r="D104" s="177" t="s">
        <v>129</v>
      </c>
      <c r="E104" s="178" t="s">
        <v>20</v>
      </c>
      <c r="F104" s="179" t="s">
        <v>153</v>
      </c>
      <c r="H104" s="180" t="s">
        <v>20</v>
      </c>
      <c r="I104" s="181"/>
      <c r="L104" s="176"/>
      <c r="M104" s="182"/>
      <c r="N104" s="183"/>
      <c r="O104" s="183"/>
      <c r="P104" s="183"/>
      <c r="Q104" s="183"/>
      <c r="R104" s="183"/>
      <c r="S104" s="183"/>
      <c r="T104" s="184"/>
      <c r="AT104" s="180" t="s">
        <v>129</v>
      </c>
      <c r="AU104" s="180" t="s">
        <v>81</v>
      </c>
      <c r="AV104" s="11" t="s">
        <v>22</v>
      </c>
      <c r="AW104" s="11" t="s">
        <v>37</v>
      </c>
      <c r="AX104" s="11" t="s">
        <v>73</v>
      </c>
      <c r="AY104" s="180" t="s">
        <v>120</v>
      </c>
    </row>
    <row r="105" spans="2:65" s="12" customFormat="1">
      <c r="B105" s="185"/>
      <c r="D105" s="177" t="s">
        <v>129</v>
      </c>
      <c r="E105" s="194" t="s">
        <v>20</v>
      </c>
      <c r="F105" s="195" t="s">
        <v>131</v>
      </c>
      <c r="H105" s="196">
        <v>86.596000000000004</v>
      </c>
      <c r="I105" s="190"/>
      <c r="L105" s="185"/>
      <c r="M105" s="191"/>
      <c r="N105" s="192"/>
      <c r="O105" s="192"/>
      <c r="P105" s="192"/>
      <c r="Q105" s="192"/>
      <c r="R105" s="192"/>
      <c r="S105" s="192"/>
      <c r="T105" s="193"/>
      <c r="AT105" s="194" t="s">
        <v>129</v>
      </c>
      <c r="AU105" s="194" t="s">
        <v>81</v>
      </c>
      <c r="AV105" s="12" t="s">
        <v>81</v>
      </c>
      <c r="AW105" s="12" t="s">
        <v>37</v>
      </c>
      <c r="AX105" s="12" t="s">
        <v>73</v>
      </c>
      <c r="AY105" s="194" t="s">
        <v>120</v>
      </c>
    </row>
    <row r="106" spans="2:65" s="11" customFormat="1">
      <c r="B106" s="176"/>
      <c r="D106" s="177" t="s">
        <v>129</v>
      </c>
      <c r="E106" s="178" t="s">
        <v>20</v>
      </c>
      <c r="F106" s="179" t="s">
        <v>154</v>
      </c>
      <c r="H106" s="180" t="s">
        <v>20</v>
      </c>
      <c r="I106" s="181"/>
      <c r="L106" s="176"/>
      <c r="M106" s="182"/>
      <c r="N106" s="183"/>
      <c r="O106" s="183"/>
      <c r="P106" s="183"/>
      <c r="Q106" s="183"/>
      <c r="R106" s="183"/>
      <c r="S106" s="183"/>
      <c r="T106" s="184"/>
      <c r="AT106" s="180" t="s">
        <v>129</v>
      </c>
      <c r="AU106" s="180" t="s">
        <v>81</v>
      </c>
      <c r="AV106" s="11" t="s">
        <v>22</v>
      </c>
      <c r="AW106" s="11" t="s">
        <v>37</v>
      </c>
      <c r="AX106" s="11" t="s">
        <v>73</v>
      </c>
      <c r="AY106" s="180" t="s">
        <v>120</v>
      </c>
    </row>
    <row r="107" spans="2:65" s="12" customFormat="1">
      <c r="B107" s="185"/>
      <c r="D107" s="177" t="s">
        <v>129</v>
      </c>
      <c r="E107" s="194" t="s">
        <v>20</v>
      </c>
      <c r="F107" s="195" t="s">
        <v>155</v>
      </c>
      <c r="H107" s="196">
        <v>-43.298000000000002</v>
      </c>
      <c r="I107" s="190"/>
      <c r="L107" s="185"/>
      <c r="M107" s="191"/>
      <c r="N107" s="192"/>
      <c r="O107" s="192"/>
      <c r="P107" s="192"/>
      <c r="Q107" s="192"/>
      <c r="R107" s="192"/>
      <c r="S107" s="192"/>
      <c r="T107" s="193"/>
      <c r="AT107" s="194" t="s">
        <v>129</v>
      </c>
      <c r="AU107" s="194" t="s">
        <v>81</v>
      </c>
      <c r="AV107" s="12" t="s">
        <v>81</v>
      </c>
      <c r="AW107" s="12" t="s">
        <v>37</v>
      </c>
      <c r="AX107" s="12" t="s">
        <v>73</v>
      </c>
      <c r="AY107" s="194" t="s">
        <v>120</v>
      </c>
    </row>
    <row r="108" spans="2:65" s="13" customFormat="1">
      <c r="B108" s="197"/>
      <c r="D108" s="186" t="s">
        <v>129</v>
      </c>
      <c r="E108" s="198" t="s">
        <v>20</v>
      </c>
      <c r="F108" s="199" t="s">
        <v>137</v>
      </c>
      <c r="H108" s="200">
        <v>43.298000000000002</v>
      </c>
      <c r="I108" s="201"/>
      <c r="L108" s="197"/>
      <c r="M108" s="202"/>
      <c r="N108" s="203"/>
      <c r="O108" s="203"/>
      <c r="P108" s="203"/>
      <c r="Q108" s="203"/>
      <c r="R108" s="203"/>
      <c r="S108" s="203"/>
      <c r="T108" s="204"/>
      <c r="AT108" s="205" t="s">
        <v>129</v>
      </c>
      <c r="AU108" s="205" t="s">
        <v>81</v>
      </c>
      <c r="AV108" s="13" t="s">
        <v>127</v>
      </c>
      <c r="AW108" s="13" t="s">
        <v>37</v>
      </c>
      <c r="AX108" s="13" t="s">
        <v>22</v>
      </c>
      <c r="AY108" s="205" t="s">
        <v>120</v>
      </c>
    </row>
    <row r="109" spans="2:65" s="1" customFormat="1" ht="22.5" customHeight="1">
      <c r="B109" s="163"/>
      <c r="C109" s="164" t="s">
        <v>156</v>
      </c>
      <c r="D109" s="164" t="s">
        <v>122</v>
      </c>
      <c r="E109" s="165" t="s">
        <v>157</v>
      </c>
      <c r="F109" s="166" t="s">
        <v>158</v>
      </c>
      <c r="G109" s="167" t="s">
        <v>159</v>
      </c>
      <c r="H109" s="168">
        <v>77.936000000000007</v>
      </c>
      <c r="I109" s="169"/>
      <c r="J109" s="170">
        <f>ROUND(I109*H109,2)</f>
        <v>0</v>
      </c>
      <c r="K109" s="166" t="s">
        <v>20</v>
      </c>
      <c r="L109" s="34"/>
      <c r="M109" s="171" t="s">
        <v>20</v>
      </c>
      <c r="N109" s="172" t="s">
        <v>44</v>
      </c>
      <c r="O109" s="35"/>
      <c r="P109" s="173">
        <f>O109*H109</f>
        <v>0</v>
      </c>
      <c r="Q109" s="173">
        <v>0</v>
      </c>
      <c r="R109" s="173">
        <f>Q109*H109</f>
        <v>0</v>
      </c>
      <c r="S109" s="173">
        <v>0</v>
      </c>
      <c r="T109" s="174">
        <f>S109*H109</f>
        <v>0</v>
      </c>
      <c r="AR109" s="17" t="s">
        <v>127</v>
      </c>
      <c r="AT109" s="17" t="s">
        <v>122</v>
      </c>
      <c r="AU109" s="17" t="s">
        <v>81</v>
      </c>
      <c r="AY109" s="17" t="s">
        <v>120</v>
      </c>
      <c r="BE109" s="175">
        <f>IF(N109="základní",J109,0)</f>
        <v>0</v>
      </c>
      <c r="BF109" s="175">
        <f>IF(N109="snížená",J109,0)</f>
        <v>0</v>
      </c>
      <c r="BG109" s="175">
        <f>IF(N109="zákl. přenesená",J109,0)</f>
        <v>0</v>
      </c>
      <c r="BH109" s="175">
        <f>IF(N109="sníž. přenesená",J109,0)</f>
        <v>0</v>
      </c>
      <c r="BI109" s="175">
        <f>IF(N109="nulová",J109,0)</f>
        <v>0</v>
      </c>
      <c r="BJ109" s="17" t="s">
        <v>22</v>
      </c>
      <c r="BK109" s="175">
        <f>ROUND(I109*H109,2)</f>
        <v>0</v>
      </c>
      <c r="BL109" s="17" t="s">
        <v>127</v>
      </c>
      <c r="BM109" s="17" t="s">
        <v>160</v>
      </c>
    </row>
    <row r="110" spans="2:65" s="12" customFormat="1">
      <c r="B110" s="185"/>
      <c r="D110" s="186" t="s">
        <v>129</v>
      </c>
      <c r="E110" s="187" t="s">
        <v>20</v>
      </c>
      <c r="F110" s="188" t="s">
        <v>161</v>
      </c>
      <c r="H110" s="189">
        <v>77.936000000000007</v>
      </c>
      <c r="I110" s="190"/>
      <c r="L110" s="185"/>
      <c r="M110" s="191"/>
      <c r="N110" s="192"/>
      <c r="O110" s="192"/>
      <c r="P110" s="192"/>
      <c r="Q110" s="192"/>
      <c r="R110" s="192"/>
      <c r="S110" s="192"/>
      <c r="T110" s="193"/>
      <c r="AT110" s="194" t="s">
        <v>129</v>
      </c>
      <c r="AU110" s="194" t="s">
        <v>81</v>
      </c>
      <c r="AV110" s="12" t="s">
        <v>81</v>
      </c>
      <c r="AW110" s="12" t="s">
        <v>37</v>
      </c>
      <c r="AX110" s="12" t="s">
        <v>22</v>
      </c>
      <c r="AY110" s="194" t="s">
        <v>120</v>
      </c>
    </row>
    <row r="111" spans="2:65" s="1" customFormat="1" ht="22.5" customHeight="1">
      <c r="B111" s="163"/>
      <c r="C111" s="164" t="s">
        <v>162</v>
      </c>
      <c r="D111" s="164" t="s">
        <v>122</v>
      </c>
      <c r="E111" s="165" t="s">
        <v>163</v>
      </c>
      <c r="F111" s="166" t="s">
        <v>164</v>
      </c>
      <c r="G111" s="167" t="s">
        <v>165</v>
      </c>
      <c r="H111" s="168">
        <v>185.56200000000001</v>
      </c>
      <c r="I111" s="169"/>
      <c r="J111" s="170">
        <f>ROUND(I111*H111,2)</f>
        <v>0</v>
      </c>
      <c r="K111" s="166" t="s">
        <v>20</v>
      </c>
      <c r="L111" s="34"/>
      <c r="M111" s="171" t="s">
        <v>20</v>
      </c>
      <c r="N111" s="172" t="s">
        <v>44</v>
      </c>
      <c r="O111" s="35"/>
      <c r="P111" s="173">
        <f>O111*H111</f>
        <v>0</v>
      </c>
      <c r="Q111" s="173">
        <v>0</v>
      </c>
      <c r="R111" s="173">
        <f>Q111*H111</f>
        <v>0</v>
      </c>
      <c r="S111" s="173">
        <v>0</v>
      </c>
      <c r="T111" s="174">
        <f>S111*H111</f>
        <v>0</v>
      </c>
      <c r="AR111" s="17" t="s">
        <v>127</v>
      </c>
      <c r="AT111" s="17" t="s">
        <v>122</v>
      </c>
      <c r="AU111" s="17" t="s">
        <v>81</v>
      </c>
      <c r="AY111" s="17" t="s">
        <v>120</v>
      </c>
      <c r="BE111" s="175">
        <f>IF(N111="základní",J111,0)</f>
        <v>0</v>
      </c>
      <c r="BF111" s="175">
        <f>IF(N111="snížená",J111,0)</f>
        <v>0</v>
      </c>
      <c r="BG111" s="175">
        <f>IF(N111="zákl. přenesená",J111,0)</f>
        <v>0</v>
      </c>
      <c r="BH111" s="175">
        <f>IF(N111="sníž. přenesená",J111,0)</f>
        <v>0</v>
      </c>
      <c r="BI111" s="175">
        <f>IF(N111="nulová",J111,0)</f>
        <v>0</v>
      </c>
      <c r="BJ111" s="17" t="s">
        <v>22</v>
      </c>
      <c r="BK111" s="175">
        <f>ROUND(I111*H111,2)</f>
        <v>0</v>
      </c>
      <c r="BL111" s="17" t="s">
        <v>127</v>
      </c>
      <c r="BM111" s="17" t="s">
        <v>166</v>
      </c>
    </row>
    <row r="112" spans="2:65" s="11" customFormat="1">
      <c r="B112" s="176"/>
      <c r="D112" s="177" t="s">
        <v>129</v>
      </c>
      <c r="E112" s="178" t="s">
        <v>20</v>
      </c>
      <c r="F112" s="179" t="s">
        <v>167</v>
      </c>
      <c r="H112" s="180" t="s">
        <v>20</v>
      </c>
      <c r="I112" s="181"/>
      <c r="L112" s="176"/>
      <c r="M112" s="182"/>
      <c r="N112" s="183"/>
      <c r="O112" s="183"/>
      <c r="P112" s="183"/>
      <c r="Q112" s="183"/>
      <c r="R112" s="183"/>
      <c r="S112" s="183"/>
      <c r="T112" s="184"/>
      <c r="AT112" s="180" t="s">
        <v>129</v>
      </c>
      <c r="AU112" s="180" t="s">
        <v>81</v>
      </c>
      <c r="AV112" s="11" t="s">
        <v>22</v>
      </c>
      <c r="AW112" s="11" t="s">
        <v>37</v>
      </c>
      <c r="AX112" s="11" t="s">
        <v>73</v>
      </c>
      <c r="AY112" s="180" t="s">
        <v>120</v>
      </c>
    </row>
    <row r="113" spans="2:65" s="12" customFormat="1">
      <c r="B113" s="185"/>
      <c r="D113" s="186" t="s">
        <v>129</v>
      </c>
      <c r="E113" s="187" t="s">
        <v>20</v>
      </c>
      <c r="F113" s="188" t="s">
        <v>168</v>
      </c>
      <c r="H113" s="189">
        <v>185.56200000000001</v>
      </c>
      <c r="I113" s="190"/>
      <c r="L113" s="185"/>
      <c r="M113" s="191"/>
      <c r="N113" s="192"/>
      <c r="O113" s="192"/>
      <c r="P113" s="192"/>
      <c r="Q113" s="192"/>
      <c r="R113" s="192"/>
      <c r="S113" s="192"/>
      <c r="T113" s="193"/>
      <c r="AT113" s="194" t="s">
        <v>129</v>
      </c>
      <c r="AU113" s="194" t="s">
        <v>81</v>
      </c>
      <c r="AV113" s="12" t="s">
        <v>81</v>
      </c>
      <c r="AW113" s="12" t="s">
        <v>37</v>
      </c>
      <c r="AX113" s="12" t="s">
        <v>22</v>
      </c>
      <c r="AY113" s="194" t="s">
        <v>120</v>
      </c>
    </row>
    <row r="114" spans="2:65" s="1" customFormat="1" ht="22.5" customHeight="1">
      <c r="B114" s="163"/>
      <c r="C114" s="164" t="s">
        <v>169</v>
      </c>
      <c r="D114" s="164" t="s">
        <v>122</v>
      </c>
      <c r="E114" s="165" t="s">
        <v>170</v>
      </c>
      <c r="F114" s="166" t="s">
        <v>171</v>
      </c>
      <c r="G114" s="167" t="s">
        <v>165</v>
      </c>
      <c r="H114" s="168">
        <v>185.56200000000001</v>
      </c>
      <c r="I114" s="169"/>
      <c r="J114" s="170">
        <f>ROUND(I114*H114,2)</f>
        <v>0</v>
      </c>
      <c r="K114" s="166" t="s">
        <v>20</v>
      </c>
      <c r="L114" s="34"/>
      <c r="M114" s="171" t="s">
        <v>20</v>
      </c>
      <c r="N114" s="172" t="s">
        <v>44</v>
      </c>
      <c r="O114" s="35"/>
      <c r="P114" s="173">
        <f>O114*H114</f>
        <v>0</v>
      </c>
      <c r="Q114" s="173">
        <v>0</v>
      </c>
      <c r="R114" s="173">
        <f>Q114*H114</f>
        <v>0</v>
      </c>
      <c r="S114" s="173">
        <v>0</v>
      </c>
      <c r="T114" s="174">
        <f>S114*H114</f>
        <v>0</v>
      </c>
      <c r="AR114" s="17" t="s">
        <v>127</v>
      </c>
      <c r="AT114" s="17" t="s">
        <v>122</v>
      </c>
      <c r="AU114" s="17" t="s">
        <v>81</v>
      </c>
      <c r="AY114" s="17" t="s">
        <v>120</v>
      </c>
      <c r="BE114" s="175">
        <f>IF(N114="základní",J114,0)</f>
        <v>0</v>
      </c>
      <c r="BF114" s="175">
        <f>IF(N114="snížená",J114,0)</f>
        <v>0</v>
      </c>
      <c r="BG114" s="175">
        <f>IF(N114="zákl. přenesená",J114,0)</f>
        <v>0</v>
      </c>
      <c r="BH114" s="175">
        <f>IF(N114="sníž. přenesená",J114,0)</f>
        <v>0</v>
      </c>
      <c r="BI114" s="175">
        <f>IF(N114="nulová",J114,0)</f>
        <v>0</v>
      </c>
      <c r="BJ114" s="17" t="s">
        <v>22</v>
      </c>
      <c r="BK114" s="175">
        <f>ROUND(I114*H114,2)</f>
        <v>0</v>
      </c>
      <c r="BL114" s="17" t="s">
        <v>127</v>
      </c>
      <c r="BM114" s="17" t="s">
        <v>172</v>
      </c>
    </row>
    <row r="115" spans="2:65" s="11" customFormat="1">
      <c r="B115" s="176"/>
      <c r="D115" s="177" t="s">
        <v>129</v>
      </c>
      <c r="E115" s="178" t="s">
        <v>20</v>
      </c>
      <c r="F115" s="179" t="s">
        <v>173</v>
      </c>
      <c r="H115" s="180" t="s">
        <v>20</v>
      </c>
      <c r="I115" s="181"/>
      <c r="L115" s="176"/>
      <c r="M115" s="182"/>
      <c r="N115" s="183"/>
      <c r="O115" s="183"/>
      <c r="P115" s="183"/>
      <c r="Q115" s="183"/>
      <c r="R115" s="183"/>
      <c r="S115" s="183"/>
      <c r="T115" s="184"/>
      <c r="AT115" s="180" t="s">
        <v>129</v>
      </c>
      <c r="AU115" s="180" t="s">
        <v>81</v>
      </c>
      <c r="AV115" s="11" t="s">
        <v>22</v>
      </c>
      <c r="AW115" s="11" t="s">
        <v>37</v>
      </c>
      <c r="AX115" s="11" t="s">
        <v>73</v>
      </c>
      <c r="AY115" s="180" t="s">
        <v>120</v>
      </c>
    </row>
    <row r="116" spans="2:65" s="12" customFormat="1">
      <c r="B116" s="185"/>
      <c r="D116" s="186" t="s">
        <v>129</v>
      </c>
      <c r="E116" s="187" t="s">
        <v>20</v>
      </c>
      <c r="F116" s="188" t="s">
        <v>168</v>
      </c>
      <c r="H116" s="189">
        <v>185.56200000000001</v>
      </c>
      <c r="I116" s="190"/>
      <c r="L116" s="185"/>
      <c r="M116" s="191"/>
      <c r="N116" s="192"/>
      <c r="O116" s="192"/>
      <c r="P116" s="192"/>
      <c r="Q116" s="192"/>
      <c r="R116" s="192"/>
      <c r="S116" s="192"/>
      <c r="T116" s="193"/>
      <c r="AT116" s="194" t="s">
        <v>129</v>
      </c>
      <c r="AU116" s="194" t="s">
        <v>81</v>
      </c>
      <c r="AV116" s="12" t="s">
        <v>81</v>
      </c>
      <c r="AW116" s="12" t="s">
        <v>37</v>
      </c>
      <c r="AX116" s="12" t="s">
        <v>22</v>
      </c>
      <c r="AY116" s="194" t="s">
        <v>120</v>
      </c>
    </row>
    <row r="117" spans="2:65" s="1" customFormat="1" ht="31.5" customHeight="1">
      <c r="B117" s="163"/>
      <c r="C117" s="164" t="s">
        <v>174</v>
      </c>
      <c r="D117" s="164" t="s">
        <v>122</v>
      </c>
      <c r="E117" s="165" t="s">
        <v>175</v>
      </c>
      <c r="F117" s="166" t="s">
        <v>176</v>
      </c>
      <c r="G117" s="167" t="s">
        <v>165</v>
      </c>
      <c r="H117" s="168">
        <v>185.56200000000001</v>
      </c>
      <c r="I117" s="169"/>
      <c r="J117" s="170">
        <f>ROUND(I117*H117,2)</f>
        <v>0</v>
      </c>
      <c r="K117" s="166" t="s">
        <v>20</v>
      </c>
      <c r="L117" s="34"/>
      <c r="M117" s="171" t="s">
        <v>20</v>
      </c>
      <c r="N117" s="172" t="s">
        <v>44</v>
      </c>
      <c r="O117" s="35"/>
      <c r="P117" s="173">
        <f>O117*H117</f>
        <v>0</v>
      </c>
      <c r="Q117" s="173">
        <v>0</v>
      </c>
      <c r="R117" s="173">
        <f>Q117*H117</f>
        <v>0</v>
      </c>
      <c r="S117" s="173">
        <v>0</v>
      </c>
      <c r="T117" s="174">
        <f>S117*H117</f>
        <v>0</v>
      </c>
      <c r="AR117" s="17" t="s">
        <v>127</v>
      </c>
      <c r="AT117" s="17" t="s">
        <v>122</v>
      </c>
      <c r="AU117" s="17" t="s">
        <v>81</v>
      </c>
      <c r="AY117" s="17" t="s">
        <v>120</v>
      </c>
      <c r="BE117" s="175">
        <f>IF(N117="základní",J117,0)</f>
        <v>0</v>
      </c>
      <c r="BF117" s="175">
        <f>IF(N117="snížená",J117,0)</f>
        <v>0</v>
      </c>
      <c r="BG117" s="175">
        <f>IF(N117="zákl. přenesená",J117,0)</f>
        <v>0</v>
      </c>
      <c r="BH117" s="175">
        <f>IF(N117="sníž. přenesená",J117,0)</f>
        <v>0</v>
      </c>
      <c r="BI117" s="175">
        <f>IF(N117="nulová",J117,0)</f>
        <v>0</v>
      </c>
      <c r="BJ117" s="17" t="s">
        <v>22</v>
      </c>
      <c r="BK117" s="175">
        <f>ROUND(I117*H117,2)</f>
        <v>0</v>
      </c>
      <c r="BL117" s="17" t="s">
        <v>127</v>
      </c>
      <c r="BM117" s="17" t="s">
        <v>177</v>
      </c>
    </row>
    <row r="118" spans="2:65" s="11" customFormat="1">
      <c r="B118" s="176"/>
      <c r="D118" s="177" t="s">
        <v>129</v>
      </c>
      <c r="E118" s="178" t="s">
        <v>20</v>
      </c>
      <c r="F118" s="179" t="s">
        <v>178</v>
      </c>
      <c r="H118" s="180" t="s">
        <v>20</v>
      </c>
      <c r="I118" s="181"/>
      <c r="L118" s="176"/>
      <c r="M118" s="182"/>
      <c r="N118" s="183"/>
      <c r="O118" s="183"/>
      <c r="P118" s="183"/>
      <c r="Q118" s="183"/>
      <c r="R118" s="183"/>
      <c r="S118" s="183"/>
      <c r="T118" s="184"/>
      <c r="AT118" s="180" t="s">
        <v>129</v>
      </c>
      <c r="AU118" s="180" t="s">
        <v>81</v>
      </c>
      <c r="AV118" s="11" t="s">
        <v>22</v>
      </c>
      <c r="AW118" s="11" t="s">
        <v>37</v>
      </c>
      <c r="AX118" s="11" t="s">
        <v>73</v>
      </c>
      <c r="AY118" s="180" t="s">
        <v>120</v>
      </c>
    </row>
    <row r="119" spans="2:65" s="12" customFormat="1">
      <c r="B119" s="185"/>
      <c r="D119" s="186" t="s">
        <v>129</v>
      </c>
      <c r="E119" s="187" t="s">
        <v>20</v>
      </c>
      <c r="F119" s="188" t="s">
        <v>168</v>
      </c>
      <c r="H119" s="189">
        <v>185.56200000000001</v>
      </c>
      <c r="I119" s="190"/>
      <c r="L119" s="185"/>
      <c r="M119" s="191"/>
      <c r="N119" s="192"/>
      <c r="O119" s="192"/>
      <c r="P119" s="192"/>
      <c r="Q119" s="192"/>
      <c r="R119" s="192"/>
      <c r="S119" s="192"/>
      <c r="T119" s="193"/>
      <c r="AT119" s="194" t="s">
        <v>129</v>
      </c>
      <c r="AU119" s="194" t="s">
        <v>81</v>
      </c>
      <c r="AV119" s="12" t="s">
        <v>81</v>
      </c>
      <c r="AW119" s="12" t="s">
        <v>37</v>
      </c>
      <c r="AX119" s="12" t="s">
        <v>22</v>
      </c>
      <c r="AY119" s="194" t="s">
        <v>120</v>
      </c>
    </row>
    <row r="120" spans="2:65" s="1" customFormat="1" ht="22.5" customHeight="1">
      <c r="B120" s="163"/>
      <c r="C120" s="206" t="s">
        <v>27</v>
      </c>
      <c r="D120" s="206" t="s">
        <v>179</v>
      </c>
      <c r="E120" s="207" t="s">
        <v>180</v>
      </c>
      <c r="F120" s="208" t="s">
        <v>181</v>
      </c>
      <c r="G120" s="209" t="s">
        <v>182</v>
      </c>
      <c r="H120" s="210">
        <v>9.2780000000000005</v>
      </c>
      <c r="I120" s="211"/>
      <c r="J120" s="212">
        <f>ROUND(I120*H120,2)</f>
        <v>0</v>
      </c>
      <c r="K120" s="208" t="s">
        <v>20</v>
      </c>
      <c r="L120" s="213"/>
      <c r="M120" s="214" t="s">
        <v>20</v>
      </c>
      <c r="N120" s="215" t="s">
        <v>44</v>
      </c>
      <c r="O120" s="35"/>
      <c r="P120" s="173">
        <f>O120*H120</f>
        <v>0</v>
      </c>
      <c r="Q120" s="173">
        <v>1E-3</v>
      </c>
      <c r="R120" s="173">
        <f>Q120*H120</f>
        <v>9.2780000000000015E-3</v>
      </c>
      <c r="S120" s="173">
        <v>0</v>
      </c>
      <c r="T120" s="174">
        <f>S120*H120</f>
        <v>0</v>
      </c>
      <c r="AR120" s="17" t="s">
        <v>169</v>
      </c>
      <c r="AT120" s="17" t="s">
        <v>179</v>
      </c>
      <c r="AU120" s="17" t="s">
        <v>81</v>
      </c>
      <c r="AY120" s="17" t="s">
        <v>120</v>
      </c>
      <c r="BE120" s="175">
        <f>IF(N120="základní",J120,0)</f>
        <v>0</v>
      </c>
      <c r="BF120" s="175">
        <f>IF(N120="snížená",J120,0)</f>
        <v>0</v>
      </c>
      <c r="BG120" s="175">
        <f>IF(N120="zákl. přenesená",J120,0)</f>
        <v>0</v>
      </c>
      <c r="BH120" s="175">
        <f>IF(N120="sníž. přenesená",J120,0)</f>
        <v>0</v>
      </c>
      <c r="BI120" s="175">
        <f>IF(N120="nulová",J120,0)</f>
        <v>0</v>
      </c>
      <c r="BJ120" s="17" t="s">
        <v>22</v>
      </c>
      <c r="BK120" s="175">
        <f>ROUND(I120*H120,2)</f>
        <v>0</v>
      </c>
      <c r="BL120" s="17" t="s">
        <v>127</v>
      </c>
      <c r="BM120" s="17" t="s">
        <v>183</v>
      </c>
    </row>
    <row r="121" spans="2:65" s="11" customFormat="1">
      <c r="B121" s="176"/>
      <c r="D121" s="177" t="s">
        <v>129</v>
      </c>
      <c r="E121" s="178" t="s">
        <v>20</v>
      </c>
      <c r="F121" s="179" t="s">
        <v>178</v>
      </c>
      <c r="H121" s="180" t="s">
        <v>20</v>
      </c>
      <c r="I121" s="181"/>
      <c r="L121" s="176"/>
      <c r="M121" s="182"/>
      <c r="N121" s="183"/>
      <c r="O121" s="183"/>
      <c r="P121" s="183"/>
      <c r="Q121" s="183"/>
      <c r="R121" s="183"/>
      <c r="S121" s="183"/>
      <c r="T121" s="184"/>
      <c r="AT121" s="180" t="s">
        <v>129</v>
      </c>
      <c r="AU121" s="180" t="s">
        <v>81</v>
      </c>
      <c r="AV121" s="11" t="s">
        <v>22</v>
      </c>
      <c r="AW121" s="11" t="s">
        <v>37</v>
      </c>
      <c r="AX121" s="11" t="s">
        <v>73</v>
      </c>
      <c r="AY121" s="180" t="s">
        <v>120</v>
      </c>
    </row>
    <row r="122" spans="2:65" s="12" customFormat="1">
      <c r="B122" s="185"/>
      <c r="D122" s="186" t="s">
        <v>129</v>
      </c>
      <c r="E122" s="187" t="s">
        <v>20</v>
      </c>
      <c r="F122" s="188" t="s">
        <v>184</v>
      </c>
      <c r="H122" s="189">
        <v>9.2780000000000005</v>
      </c>
      <c r="I122" s="190"/>
      <c r="L122" s="185"/>
      <c r="M122" s="191"/>
      <c r="N122" s="192"/>
      <c r="O122" s="192"/>
      <c r="P122" s="192"/>
      <c r="Q122" s="192"/>
      <c r="R122" s="192"/>
      <c r="S122" s="192"/>
      <c r="T122" s="193"/>
      <c r="AT122" s="194" t="s">
        <v>129</v>
      </c>
      <c r="AU122" s="194" t="s">
        <v>81</v>
      </c>
      <c r="AV122" s="12" t="s">
        <v>81</v>
      </c>
      <c r="AW122" s="12" t="s">
        <v>37</v>
      </c>
      <c r="AX122" s="12" t="s">
        <v>22</v>
      </c>
      <c r="AY122" s="194" t="s">
        <v>120</v>
      </c>
    </row>
    <row r="123" spans="2:65" s="1" customFormat="1" ht="22.5" customHeight="1">
      <c r="B123" s="163"/>
      <c r="C123" s="164" t="s">
        <v>185</v>
      </c>
      <c r="D123" s="164" t="s">
        <v>122</v>
      </c>
      <c r="E123" s="165" t="s">
        <v>186</v>
      </c>
      <c r="F123" s="166" t="s">
        <v>187</v>
      </c>
      <c r="G123" s="167" t="s">
        <v>165</v>
      </c>
      <c r="H123" s="168">
        <v>2555.5149999999999</v>
      </c>
      <c r="I123" s="169"/>
      <c r="J123" s="170">
        <f>ROUND(I123*H123,2)</f>
        <v>0</v>
      </c>
      <c r="K123" s="166" t="s">
        <v>20</v>
      </c>
      <c r="L123" s="34"/>
      <c r="M123" s="171" t="s">
        <v>20</v>
      </c>
      <c r="N123" s="172" t="s">
        <v>44</v>
      </c>
      <c r="O123" s="35"/>
      <c r="P123" s="173">
        <f>O123*H123</f>
        <v>0</v>
      </c>
      <c r="Q123" s="173">
        <v>0</v>
      </c>
      <c r="R123" s="173">
        <f>Q123*H123</f>
        <v>0</v>
      </c>
      <c r="S123" s="173">
        <v>0</v>
      </c>
      <c r="T123" s="174">
        <f>S123*H123</f>
        <v>0</v>
      </c>
      <c r="AR123" s="17" t="s">
        <v>127</v>
      </c>
      <c r="AT123" s="17" t="s">
        <v>122</v>
      </c>
      <c r="AU123" s="17" t="s">
        <v>81</v>
      </c>
      <c r="AY123" s="17" t="s">
        <v>120</v>
      </c>
      <c r="BE123" s="175">
        <f>IF(N123="základní",J123,0)</f>
        <v>0</v>
      </c>
      <c r="BF123" s="175">
        <f>IF(N123="snížená",J123,0)</f>
        <v>0</v>
      </c>
      <c r="BG123" s="175">
        <f>IF(N123="zákl. přenesená",J123,0)</f>
        <v>0</v>
      </c>
      <c r="BH123" s="175">
        <f>IF(N123="sníž. přenesená",J123,0)</f>
        <v>0</v>
      </c>
      <c r="BI123" s="175">
        <f>IF(N123="nulová",J123,0)</f>
        <v>0</v>
      </c>
      <c r="BJ123" s="17" t="s">
        <v>22</v>
      </c>
      <c r="BK123" s="175">
        <f>ROUND(I123*H123,2)</f>
        <v>0</v>
      </c>
      <c r="BL123" s="17" t="s">
        <v>127</v>
      </c>
      <c r="BM123" s="17" t="s">
        <v>188</v>
      </c>
    </row>
    <row r="124" spans="2:65" s="12" customFormat="1">
      <c r="B124" s="185"/>
      <c r="D124" s="177" t="s">
        <v>129</v>
      </c>
      <c r="E124" s="194" t="s">
        <v>20</v>
      </c>
      <c r="F124" s="195" t="s">
        <v>189</v>
      </c>
      <c r="H124" s="196">
        <v>1722.25</v>
      </c>
      <c r="I124" s="190"/>
      <c r="L124" s="185"/>
      <c r="M124" s="191"/>
      <c r="N124" s="192"/>
      <c r="O124" s="192"/>
      <c r="P124" s="192"/>
      <c r="Q124" s="192"/>
      <c r="R124" s="192"/>
      <c r="S124" s="192"/>
      <c r="T124" s="193"/>
      <c r="AT124" s="194" t="s">
        <v>129</v>
      </c>
      <c r="AU124" s="194" t="s">
        <v>81</v>
      </c>
      <c r="AV124" s="12" t="s">
        <v>81</v>
      </c>
      <c r="AW124" s="12" t="s">
        <v>37</v>
      </c>
      <c r="AX124" s="12" t="s">
        <v>73</v>
      </c>
      <c r="AY124" s="194" t="s">
        <v>120</v>
      </c>
    </row>
    <row r="125" spans="2:65" s="11" customFormat="1">
      <c r="B125" s="176"/>
      <c r="D125" s="177" t="s">
        <v>129</v>
      </c>
      <c r="E125" s="178" t="s">
        <v>20</v>
      </c>
      <c r="F125" s="179" t="s">
        <v>190</v>
      </c>
      <c r="H125" s="180" t="s">
        <v>20</v>
      </c>
      <c r="I125" s="181"/>
      <c r="L125" s="176"/>
      <c r="M125" s="182"/>
      <c r="N125" s="183"/>
      <c r="O125" s="183"/>
      <c r="P125" s="183"/>
      <c r="Q125" s="183"/>
      <c r="R125" s="183"/>
      <c r="S125" s="183"/>
      <c r="T125" s="184"/>
      <c r="AT125" s="180" t="s">
        <v>129</v>
      </c>
      <c r="AU125" s="180" t="s">
        <v>81</v>
      </c>
      <c r="AV125" s="11" t="s">
        <v>22</v>
      </c>
      <c r="AW125" s="11" t="s">
        <v>37</v>
      </c>
      <c r="AX125" s="11" t="s">
        <v>73</v>
      </c>
      <c r="AY125" s="180" t="s">
        <v>120</v>
      </c>
    </row>
    <row r="126" spans="2:65" s="12" customFormat="1">
      <c r="B126" s="185"/>
      <c r="D126" s="177" t="s">
        <v>129</v>
      </c>
      <c r="E126" s="194" t="s">
        <v>20</v>
      </c>
      <c r="F126" s="195" t="s">
        <v>191</v>
      </c>
      <c r="H126" s="196">
        <v>833.26499999999999</v>
      </c>
      <c r="I126" s="190"/>
      <c r="L126" s="185"/>
      <c r="M126" s="191"/>
      <c r="N126" s="192"/>
      <c r="O126" s="192"/>
      <c r="P126" s="192"/>
      <c r="Q126" s="192"/>
      <c r="R126" s="192"/>
      <c r="S126" s="192"/>
      <c r="T126" s="193"/>
      <c r="AT126" s="194" t="s">
        <v>129</v>
      </c>
      <c r="AU126" s="194" t="s">
        <v>81</v>
      </c>
      <c r="AV126" s="12" t="s">
        <v>81</v>
      </c>
      <c r="AW126" s="12" t="s">
        <v>37</v>
      </c>
      <c r="AX126" s="12" t="s">
        <v>73</v>
      </c>
      <c r="AY126" s="194" t="s">
        <v>120</v>
      </c>
    </row>
    <row r="127" spans="2:65" s="13" customFormat="1">
      <c r="B127" s="197"/>
      <c r="D127" s="177" t="s">
        <v>129</v>
      </c>
      <c r="E127" s="216" t="s">
        <v>20</v>
      </c>
      <c r="F127" s="217" t="s">
        <v>137</v>
      </c>
      <c r="H127" s="218">
        <v>2555.5149999999999</v>
      </c>
      <c r="I127" s="201"/>
      <c r="L127" s="197"/>
      <c r="M127" s="202"/>
      <c r="N127" s="203"/>
      <c r="O127" s="203"/>
      <c r="P127" s="203"/>
      <c r="Q127" s="203"/>
      <c r="R127" s="203"/>
      <c r="S127" s="203"/>
      <c r="T127" s="204"/>
      <c r="AT127" s="205" t="s">
        <v>129</v>
      </c>
      <c r="AU127" s="205" t="s">
        <v>81</v>
      </c>
      <c r="AV127" s="13" t="s">
        <v>127</v>
      </c>
      <c r="AW127" s="13" t="s">
        <v>37</v>
      </c>
      <c r="AX127" s="13" t="s">
        <v>22</v>
      </c>
      <c r="AY127" s="205" t="s">
        <v>120</v>
      </c>
    </row>
    <row r="128" spans="2:65" s="10" customFormat="1" ht="29.85" customHeight="1">
      <c r="B128" s="149"/>
      <c r="D128" s="160" t="s">
        <v>72</v>
      </c>
      <c r="E128" s="161" t="s">
        <v>192</v>
      </c>
      <c r="F128" s="161" t="s">
        <v>193</v>
      </c>
      <c r="I128" s="152"/>
      <c r="J128" s="162">
        <f>BK128</f>
        <v>0</v>
      </c>
      <c r="L128" s="149"/>
      <c r="M128" s="154"/>
      <c r="N128" s="155"/>
      <c r="O128" s="155"/>
      <c r="P128" s="156">
        <f>SUM(P129:P138)</f>
        <v>0</v>
      </c>
      <c r="Q128" s="155"/>
      <c r="R128" s="156">
        <f>SUM(R129:R138)</f>
        <v>0</v>
      </c>
      <c r="S128" s="155"/>
      <c r="T128" s="157">
        <f>SUM(T129:T138)</f>
        <v>0</v>
      </c>
      <c r="AR128" s="150" t="s">
        <v>22</v>
      </c>
      <c r="AT128" s="158" t="s">
        <v>72</v>
      </c>
      <c r="AU128" s="158" t="s">
        <v>22</v>
      </c>
      <c r="AY128" s="150" t="s">
        <v>120</v>
      </c>
      <c r="BK128" s="159">
        <f>SUM(BK129:BK138)</f>
        <v>0</v>
      </c>
    </row>
    <row r="129" spans="2:65" s="1" customFormat="1" ht="22.5" customHeight="1">
      <c r="B129" s="163"/>
      <c r="C129" s="164" t="s">
        <v>194</v>
      </c>
      <c r="D129" s="164" t="s">
        <v>122</v>
      </c>
      <c r="E129" s="165" t="s">
        <v>195</v>
      </c>
      <c r="F129" s="166" t="s">
        <v>196</v>
      </c>
      <c r="G129" s="167" t="s">
        <v>165</v>
      </c>
      <c r="H129" s="168">
        <v>1722.25</v>
      </c>
      <c r="I129" s="169"/>
      <c r="J129" s="170">
        <f>ROUND(I129*H129,2)</f>
        <v>0</v>
      </c>
      <c r="K129" s="166" t="s">
        <v>20</v>
      </c>
      <c r="L129" s="34"/>
      <c r="M129" s="171" t="s">
        <v>20</v>
      </c>
      <c r="N129" s="172" t="s">
        <v>44</v>
      </c>
      <c r="O129" s="35"/>
      <c r="P129" s="173">
        <f>O129*H129</f>
        <v>0</v>
      </c>
      <c r="Q129" s="173">
        <v>0</v>
      </c>
      <c r="R129" s="173">
        <f>Q129*H129</f>
        <v>0</v>
      </c>
      <c r="S129" s="173">
        <v>0</v>
      </c>
      <c r="T129" s="174">
        <f>S129*H129</f>
        <v>0</v>
      </c>
      <c r="AR129" s="17" t="s">
        <v>127</v>
      </c>
      <c r="AT129" s="17" t="s">
        <v>122</v>
      </c>
      <c r="AU129" s="17" t="s">
        <v>81</v>
      </c>
      <c r="AY129" s="17" t="s">
        <v>120</v>
      </c>
      <c r="BE129" s="175">
        <f>IF(N129="základní",J129,0)</f>
        <v>0</v>
      </c>
      <c r="BF129" s="175">
        <f>IF(N129="snížená",J129,0)</f>
        <v>0</v>
      </c>
      <c r="BG129" s="175">
        <f>IF(N129="zákl. přenesená",J129,0)</f>
        <v>0</v>
      </c>
      <c r="BH129" s="175">
        <f>IF(N129="sníž. přenesená",J129,0)</f>
        <v>0</v>
      </c>
      <c r="BI129" s="175">
        <f>IF(N129="nulová",J129,0)</f>
        <v>0</v>
      </c>
      <c r="BJ129" s="17" t="s">
        <v>22</v>
      </c>
      <c r="BK129" s="175">
        <f>ROUND(I129*H129,2)</f>
        <v>0</v>
      </c>
      <c r="BL129" s="17" t="s">
        <v>127</v>
      </c>
      <c r="BM129" s="17" t="s">
        <v>197</v>
      </c>
    </row>
    <row r="130" spans="2:65" s="11" customFormat="1">
      <c r="B130" s="176"/>
      <c r="D130" s="177" t="s">
        <v>129</v>
      </c>
      <c r="E130" s="178" t="s">
        <v>20</v>
      </c>
      <c r="F130" s="179" t="s">
        <v>198</v>
      </c>
      <c r="H130" s="180" t="s">
        <v>20</v>
      </c>
      <c r="I130" s="181"/>
      <c r="L130" s="176"/>
      <c r="M130" s="182"/>
      <c r="N130" s="183"/>
      <c r="O130" s="183"/>
      <c r="P130" s="183"/>
      <c r="Q130" s="183"/>
      <c r="R130" s="183"/>
      <c r="S130" s="183"/>
      <c r="T130" s="184"/>
      <c r="AT130" s="180" t="s">
        <v>129</v>
      </c>
      <c r="AU130" s="180" t="s">
        <v>81</v>
      </c>
      <c r="AV130" s="11" t="s">
        <v>22</v>
      </c>
      <c r="AW130" s="11" t="s">
        <v>37</v>
      </c>
      <c r="AX130" s="11" t="s">
        <v>73</v>
      </c>
      <c r="AY130" s="180" t="s">
        <v>120</v>
      </c>
    </row>
    <row r="131" spans="2:65" s="12" customFormat="1">
      <c r="B131" s="185"/>
      <c r="D131" s="186" t="s">
        <v>129</v>
      </c>
      <c r="E131" s="187" t="s">
        <v>20</v>
      </c>
      <c r="F131" s="188" t="s">
        <v>189</v>
      </c>
      <c r="H131" s="189">
        <v>1722.25</v>
      </c>
      <c r="I131" s="190"/>
      <c r="L131" s="185"/>
      <c r="M131" s="191"/>
      <c r="N131" s="192"/>
      <c r="O131" s="192"/>
      <c r="P131" s="192"/>
      <c r="Q131" s="192"/>
      <c r="R131" s="192"/>
      <c r="S131" s="192"/>
      <c r="T131" s="193"/>
      <c r="AT131" s="194" t="s">
        <v>129</v>
      </c>
      <c r="AU131" s="194" t="s">
        <v>81</v>
      </c>
      <c r="AV131" s="12" t="s">
        <v>81</v>
      </c>
      <c r="AW131" s="12" t="s">
        <v>37</v>
      </c>
      <c r="AX131" s="12" t="s">
        <v>22</v>
      </c>
      <c r="AY131" s="194" t="s">
        <v>120</v>
      </c>
    </row>
    <row r="132" spans="2:65" s="1" customFormat="1" ht="22.5" customHeight="1">
      <c r="B132" s="163"/>
      <c r="C132" s="164" t="s">
        <v>199</v>
      </c>
      <c r="D132" s="164" t="s">
        <v>122</v>
      </c>
      <c r="E132" s="165" t="s">
        <v>200</v>
      </c>
      <c r="F132" s="166" t="s">
        <v>201</v>
      </c>
      <c r="G132" s="167" t="s">
        <v>165</v>
      </c>
      <c r="H132" s="168">
        <v>833.26499999999999</v>
      </c>
      <c r="I132" s="169"/>
      <c r="J132" s="170">
        <f>ROUND(I132*H132,2)</f>
        <v>0</v>
      </c>
      <c r="K132" s="166" t="s">
        <v>126</v>
      </c>
      <c r="L132" s="34"/>
      <c r="M132" s="171" t="s">
        <v>20</v>
      </c>
      <c r="N132" s="172" t="s">
        <v>44</v>
      </c>
      <c r="O132" s="35"/>
      <c r="P132" s="173">
        <f>O132*H132</f>
        <v>0</v>
      </c>
      <c r="Q132" s="173">
        <v>0</v>
      </c>
      <c r="R132" s="173">
        <f>Q132*H132</f>
        <v>0</v>
      </c>
      <c r="S132" s="173">
        <v>0</v>
      </c>
      <c r="T132" s="174">
        <f>S132*H132</f>
        <v>0</v>
      </c>
      <c r="AR132" s="17" t="s">
        <v>127</v>
      </c>
      <c r="AT132" s="17" t="s">
        <v>122</v>
      </c>
      <c r="AU132" s="17" t="s">
        <v>81</v>
      </c>
      <c r="AY132" s="17" t="s">
        <v>120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7" t="s">
        <v>22</v>
      </c>
      <c r="BK132" s="175">
        <f>ROUND(I132*H132,2)</f>
        <v>0</v>
      </c>
      <c r="BL132" s="17" t="s">
        <v>127</v>
      </c>
      <c r="BM132" s="17" t="s">
        <v>202</v>
      </c>
    </row>
    <row r="133" spans="2:65" s="11" customFormat="1">
      <c r="B133" s="176"/>
      <c r="D133" s="177" t="s">
        <v>129</v>
      </c>
      <c r="E133" s="178" t="s">
        <v>20</v>
      </c>
      <c r="F133" s="179" t="s">
        <v>190</v>
      </c>
      <c r="H133" s="180" t="s">
        <v>20</v>
      </c>
      <c r="I133" s="181"/>
      <c r="L133" s="176"/>
      <c r="M133" s="182"/>
      <c r="N133" s="183"/>
      <c r="O133" s="183"/>
      <c r="P133" s="183"/>
      <c r="Q133" s="183"/>
      <c r="R133" s="183"/>
      <c r="S133" s="183"/>
      <c r="T133" s="184"/>
      <c r="AT133" s="180" t="s">
        <v>129</v>
      </c>
      <c r="AU133" s="180" t="s">
        <v>81</v>
      </c>
      <c r="AV133" s="11" t="s">
        <v>22</v>
      </c>
      <c r="AW133" s="11" t="s">
        <v>37</v>
      </c>
      <c r="AX133" s="11" t="s">
        <v>73</v>
      </c>
      <c r="AY133" s="180" t="s">
        <v>120</v>
      </c>
    </row>
    <row r="134" spans="2:65" s="12" customFormat="1">
      <c r="B134" s="185"/>
      <c r="D134" s="186" t="s">
        <v>129</v>
      </c>
      <c r="E134" s="187" t="s">
        <v>20</v>
      </c>
      <c r="F134" s="188" t="s">
        <v>191</v>
      </c>
      <c r="H134" s="189">
        <v>833.26499999999999</v>
      </c>
      <c r="I134" s="190"/>
      <c r="L134" s="185"/>
      <c r="M134" s="191"/>
      <c r="N134" s="192"/>
      <c r="O134" s="192"/>
      <c r="P134" s="192"/>
      <c r="Q134" s="192"/>
      <c r="R134" s="192"/>
      <c r="S134" s="192"/>
      <c r="T134" s="193"/>
      <c r="AT134" s="194" t="s">
        <v>129</v>
      </c>
      <c r="AU134" s="194" t="s">
        <v>81</v>
      </c>
      <c r="AV134" s="12" t="s">
        <v>81</v>
      </c>
      <c r="AW134" s="12" t="s">
        <v>37</v>
      </c>
      <c r="AX134" s="12" t="s">
        <v>22</v>
      </c>
      <c r="AY134" s="194" t="s">
        <v>120</v>
      </c>
    </row>
    <row r="135" spans="2:65" s="1" customFormat="1" ht="22.5" customHeight="1">
      <c r="B135" s="163"/>
      <c r="C135" s="164" t="s">
        <v>203</v>
      </c>
      <c r="D135" s="164" t="s">
        <v>122</v>
      </c>
      <c r="E135" s="165" t="s">
        <v>204</v>
      </c>
      <c r="F135" s="166" t="s">
        <v>205</v>
      </c>
      <c r="G135" s="167" t="s">
        <v>165</v>
      </c>
      <c r="H135" s="168">
        <v>1722.25</v>
      </c>
      <c r="I135" s="169"/>
      <c r="J135" s="170">
        <f>ROUND(I135*H135,2)</f>
        <v>0</v>
      </c>
      <c r="K135" s="166" t="s">
        <v>20</v>
      </c>
      <c r="L135" s="34"/>
      <c r="M135" s="171" t="s">
        <v>20</v>
      </c>
      <c r="N135" s="172" t="s">
        <v>44</v>
      </c>
      <c r="O135" s="35"/>
      <c r="P135" s="173">
        <f>O135*H135</f>
        <v>0</v>
      </c>
      <c r="Q135" s="173">
        <v>0</v>
      </c>
      <c r="R135" s="173">
        <f>Q135*H135</f>
        <v>0</v>
      </c>
      <c r="S135" s="173">
        <v>0</v>
      </c>
      <c r="T135" s="174">
        <f>S135*H135</f>
        <v>0</v>
      </c>
      <c r="AR135" s="17" t="s">
        <v>127</v>
      </c>
      <c r="AT135" s="17" t="s">
        <v>122</v>
      </c>
      <c r="AU135" s="17" t="s">
        <v>81</v>
      </c>
      <c r="AY135" s="17" t="s">
        <v>120</v>
      </c>
      <c r="BE135" s="175">
        <f>IF(N135="základní",J135,0)</f>
        <v>0</v>
      </c>
      <c r="BF135" s="175">
        <f>IF(N135="snížená",J135,0)</f>
        <v>0</v>
      </c>
      <c r="BG135" s="175">
        <f>IF(N135="zákl. přenesená",J135,0)</f>
        <v>0</v>
      </c>
      <c r="BH135" s="175">
        <f>IF(N135="sníž. přenesená",J135,0)</f>
        <v>0</v>
      </c>
      <c r="BI135" s="175">
        <f>IF(N135="nulová",J135,0)</f>
        <v>0</v>
      </c>
      <c r="BJ135" s="17" t="s">
        <v>22</v>
      </c>
      <c r="BK135" s="175">
        <f>ROUND(I135*H135,2)</f>
        <v>0</v>
      </c>
      <c r="BL135" s="17" t="s">
        <v>127</v>
      </c>
      <c r="BM135" s="17" t="s">
        <v>206</v>
      </c>
    </row>
    <row r="136" spans="2:65" s="12" customFormat="1">
      <c r="B136" s="185"/>
      <c r="D136" s="186" t="s">
        <v>129</v>
      </c>
      <c r="E136" s="187" t="s">
        <v>20</v>
      </c>
      <c r="F136" s="188" t="s">
        <v>189</v>
      </c>
      <c r="H136" s="189">
        <v>1722.25</v>
      </c>
      <c r="I136" s="190"/>
      <c r="L136" s="185"/>
      <c r="M136" s="191"/>
      <c r="N136" s="192"/>
      <c r="O136" s="192"/>
      <c r="P136" s="192"/>
      <c r="Q136" s="192"/>
      <c r="R136" s="192"/>
      <c r="S136" s="192"/>
      <c r="T136" s="193"/>
      <c r="AT136" s="194" t="s">
        <v>129</v>
      </c>
      <c r="AU136" s="194" t="s">
        <v>81</v>
      </c>
      <c r="AV136" s="12" t="s">
        <v>81</v>
      </c>
      <c r="AW136" s="12" t="s">
        <v>37</v>
      </c>
      <c r="AX136" s="12" t="s">
        <v>22</v>
      </c>
      <c r="AY136" s="194" t="s">
        <v>120</v>
      </c>
    </row>
    <row r="137" spans="2:65" s="1" customFormat="1" ht="22.5" customHeight="1">
      <c r="B137" s="163"/>
      <c r="C137" s="164" t="s">
        <v>8</v>
      </c>
      <c r="D137" s="164" t="s">
        <v>122</v>
      </c>
      <c r="E137" s="165" t="s">
        <v>207</v>
      </c>
      <c r="F137" s="166" t="s">
        <v>208</v>
      </c>
      <c r="G137" s="167" t="s">
        <v>165</v>
      </c>
      <c r="H137" s="168">
        <v>1722.25</v>
      </c>
      <c r="I137" s="169"/>
      <c r="J137" s="170">
        <f>ROUND(I137*H137,2)</f>
        <v>0</v>
      </c>
      <c r="K137" s="166" t="s">
        <v>20</v>
      </c>
      <c r="L137" s="34"/>
      <c r="M137" s="171" t="s">
        <v>20</v>
      </c>
      <c r="N137" s="172" t="s">
        <v>44</v>
      </c>
      <c r="O137" s="35"/>
      <c r="P137" s="173">
        <f>O137*H137</f>
        <v>0</v>
      </c>
      <c r="Q137" s="173">
        <v>0</v>
      </c>
      <c r="R137" s="173">
        <f>Q137*H137</f>
        <v>0</v>
      </c>
      <c r="S137" s="173">
        <v>0</v>
      </c>
      <c r="T137" s="174">
        <f>S137*H137</f>
        <v>0</v>
      </c>
      <c r="AR137" s="17" t="s">
        <v>127</v>
      </c>
      <c r="AT137" s="17" t="s">
        <v>122</v>
      </c>
      <c r="AU137" s="17" t="s">
        <v>81</v>
      </c>
      <c r="AY137" s="17" t="s">
        <v>120</v>
      </c>
      <c r="BE137" s="175">
        <f>IF(N137="základní",J137,0)</f>
        <v>0</v>
      </c>
      <c r="BF137" s="175">
        <f>IF(N137="snížená",J137,0)</f>
        <v>0</v>
      </c>
      <c r="BG137" s="175">
        <f>IF(N137="zákl. přenesená",J137,0)</f>
        <v>0</v>
      </c>
      <c r="BH137" s="175">
        <f>IF(N137="sníž. přenesená",J137,0)</f>
        <v>0</v>
      </c>
      <c r="BI137" s="175">
        <f>IF(N137="nulová",J137,0)</f>
        <v>0</v>
      </c>
      <c r="BJ137" s="17" t="s">
        <v>22</v>
      </c>
      <c r="BK137" s="175">
        <f>ROUND(I137*H137,2)</f>
        <v>0</v>
      </c>
      <c r="BL137" s="17" t="s">
        <v>127</v>
      </c>
      <c r="BM137" s="17" t="s">
        <v>209</v>
      </c>
    </row>
    <row r="138" spans="2:65" s="12" customFormat="1">
      <c r="B138" s="185"/>
      <c r="D138" s="177" t="s">
        <v>129</v>
      </c>
      <c r="E138" s="194" t="s">
        <v>20</v>
      </c>
      <c r="F138" s="195" t="s">
        <v>189</v>
      </c>
      <c r="H138" s="196">
        <v>1722.25</v>
      </c>
      <c r="I138" s="190"/>
      <c r="L138" s="185"/>
      <c r="M138" s="191"/>
      <c r="N138" s="192"/>
      <c r="O138" s="192"/>
      <c r="P138" s="192"/>
      <c r="Q138" s="192"/>
      <c r="R138" s="192"/>
      <c r="S138" s="192"/>
      <c r="T138" s="193"/>
      <c r="AT138" s="194" t="s">
        <v>129</v>
      </c>
      <c r="AU138" s="194" t="s">
        <v>81</v>
      </c>
      <c r="AV138" s="12" t="s">
        <v>81</v>
      </c>
      <c r="AW138" s="12" t="s">
        <v>37</v>
      </c>
      <c r="AX138" s="12" t="s">
        <v>22</v>
      </c>
      <c r="AY138" s="194" t="s">
        <v>120</v>
      </c>
    </row>
    <row r="139" spans="2:65" s="10" customFormat="1" ht="29.85" customHeight="1">
      <c r="B139" s="149"/>
      <c r="D139" s="160" t="s">
        <v>72</v>
      </c>
      <c r="E139" s="161" t="s">
        <v>210</v>
      </c>
      <c r="F139" s="161" t="s">
        <v>211</v>
      </c>
      <c r="I139" s="152"/>
      <c r="J139" s="162">
        <f>BK139</f>
        <v>0</v>
      </c>
      <c r="L139" s="149"/>
      <c r="M139" s="154"/>
      <c r="N139" s="155"/>
      <c r="O139" s="155"/>
      <c r="P139" s="156">
        <f>SUM(P140:P143)</f>
        <v>0</v>
      </c>
      <c r="Q139" s="155"/>
      <c r="R139" s="156">
        <f>SUM(R140:R143)</f>
        <v>1.2227975</v>
      </c>
      <c r="S139" s="155"/>
      <c r="T139" s="157">
        <f>SUM(T140:T143)</f>
        <v>0</v>
      </c>
      <c r="AR139" s="150" t="s">
        <v>22</v>
      </c>
      <c r="AT139" s="158" t="s">
        <v>72</v>
      </c>
      <c r="AU139" s="158" t="s">
        <v>22</v>
      </c>
      <c r="AY139" s="150" t="s">
        <v>120</v>
      </c>
      <c r="BK139" s="159">
        <f>SUM(BK140:BK143)</f>
        <v>0</v>
      </c>
    </row>
    <row r="140" spans="2:65" s="1" customFormat="1" ht="22.5" customHeight="1">
      <c r="B140" s="163"/>
      <c r="C140" s="164" t="s">
        <v>212</v>
      </c>
      <c r="D140" s="164" t="s">
        <v>122</v>
      </c>
      <c r="E140" s="165" t="s">
        <v>213</v>
      </c>
      <c r="F140" s="166" t="s">
        <v>214</v>
      </c>
      <c r="G140" s="167" t="s">
        <v>165</v>
      </c>
      <c r="H140" s="168">
        <v>1722.25</v>
      </c>
      <c r="I140" s="169"/>
      <c r="J140" s="170">
        <f>ROUND(I140*H140,2)</f>
        <v>0</v>
      </c>
      <c r="K140" s="166" t="s">
        <v>20</v>
      </c>
      <c r="L140" s="34"/>
      <c r="M140" s="171" t="s">
        <v>20</v>
      </c>
      <c r="N140" s="172" t="s">
        <v>44</v>
      </c>
      <c r="O140" s="35"/>
      <c r="P140" s="173">
        <f>O140*H140</f>
        <v>0</v>
      </c>
      <c r="Q140" s="173">
        <v>7.1000000000000002E-4</v>
      </c>
      <c r="R140" s="173">
        <f>Q140*H140</f>
        <v>1.2227975</v>
      </c>
      <c r="S140" s="173">
        <v>0</v>
      </c>
      <c r="T140" s="174">
        <f>S140*H140</f>
        <v>0</v>
      </c>
      <c r="AR140" s="17" t="s">
        <v>127</v>
      </c>
      <c r="AT140" s="17" t="s">
        <v>122</v>
      </c>
      <c r="AU140" s="17" t="s">
        <v>81</v>
      </c>
      <c r="AY140" s="17" t="s">
        <v>120</v>
      </c>
      <c r="BE140" s="175">
        <f>IF(N140="základní",J140,0)</f>
        <v>0</v>
      </c>
      <c r="BF140" s="175">
        <f>IF(N140="snížená",J140,0)</f>
        <v>0</v>
      </c>
      <c r="BG140" s="175">
        <f>IF(N140="zákl. přenesená",J140,0)</f>
        <v>0</v>
      </c>
      <c r="BH140" s="175">
        <f>IF(N140="sníž. přenesená",J140,0)</f>
        <v>0</v>
      </c>
      <c r="BI140" s="175">
        <f>IF(N140="nulová",J140,0)</f>
        <v>0</v>
      </c>
      <c r="BJ140" s="17" t="s">
        <v>22</v>
      </c>
      <c r="BK140" s="175">
        <f>ROUND(I140*H140,2)</f>
        <v>0</v>
      </c>
      <c r="BL140" s="17" t="s">
        <v>127</v>
      </c>
      <c r="BM140" s="17" t="s">
        <v>215</v>
      </c>
    </row>
    <row r="141" spans="2:65" s="12" customFormat="1">
      <c r="B141" s="185"/>
      <c r="D141" s="186" t="s">
        <v>129</v>
      </c>
      <c r="E141" s="187" t="s">
        <v>20</v>
      </c>
      <c r="F141" s="188" t="s">
        <v>189</v>
      </c>
      <c r="H141" s="189">
        <v>1722.25</v>
      </c>
      <c r="I141" s="190"/>
      <c r="L141" s="185"/>
      <c r="M141" s="191"/>
      <c r="N141" s="192"/>
      <c r="O141" s="192"/>
      <c r="P141" s="192"/>
      <c r="Q141" s="192"/>
      <c r="R141" s="192"/>
      <c r="S141" s="192"/>
      <c r="T141" s="193"/>
      <c r="AT141" s="194" t="s">
        <v>129</v>
      </c>
      <c r="AU141" s="194" t="s">
        <v>81</v>
      </c>
      <c r="AV141" s="12" t="s">
        <v>81</v>
      </c>
      <c r="AW141" s="12" t="s">
        <v>37</v>
      </c>
      <c r="AX141" s="12" t="s">
        <v>22</v>
      </c>
      <c r="AY141" s="194" t="s">
        <v>120</v>
      </c>
    </row>
    <row r="142" spans="2:65" s="1" customFormat="1" ht="31.5" customHeight="1">
      <c r="B142" s="163"/>
      <c r="C142" s="164" t="s">
        <v>216</v>
      </c>
      <c r="D142" s="164" t="s">
        <v>122</v>
      </c>
      <c r="E142" s="165" t="s">
        <v>217</v>
      </c>
      <c r="F142" s="166" t="s">
        <v>218</v>
      </c>
      <c r="G142" s="167" t="s">
        <v>165</v>
      </c>
      <c r="H142" s="168">
        <v>1722.25</v>
      </c>
      <c r="I142" s="169"/>
      <c r="J142" s="170">
        <f>ROUND(I142*H142,2)</f>
        <v>0</v>
      </c>
      <c r="K142" s="166" t="s">
        <v>20</v>
      </c>
      <c r="L142" s="34"/>
      <c r="M142" s="171" t="s">
        <v>20</v>
      </c>
      <c r="N142" s="172" t="s">
        <v>44</v>
      </c>
      <c r="O142" s="35"/>
      <c r="P142" s="173">
        <f>O142*H142</f>
        <v>0</v>
      </c>
      <c r="Q142" s="173">
        <v>0</v>
      </c>
      <c r="R142" s="173">
        <f>Q142*H142</f>
        <v>0</v>
      </c>
      <c r="S142" s="173">
        <v>0</v>
      </c>
      <c r="T142" s="174">
        <f>S142*H142</f>
        <v>0</v>
      </c>
      <c r="AR142" s="17" t="s">
        <v>127</v>
      </c>
      <c r="AT142" s="17" t="s">
        <v>122</v>
      </c>
      <c r="AU142" s="17" t="s">
        <v>81</v>
      </c>
      <c r="AY142" s="17" t="s">
        <v>120</v>
      </c>
      <c r="BE142" s="175">
        <f>IF(N142="základní",J142,0)</f>
        <v>0</v>
      </c>
      <c r="BF142" s="175">
        <f>IF(N142="snížená",J142,0)</f>
        <v>0</v>
      </c>
      <c r="BG142" s="175">
        <f>IF(N142="zákl. přenesená",J142,0)</f>
        <v>0</v>
      </c>
      <c r="BH142" s="175">
        <f>IF(N142="sníž. přenesená",J142,0)</f>
        <v>0</v>
      </c>
      <c r="BI142" s="175">
        <f>IF(N142="nulová",J142,0)</f>
        <v>0</v>
      </c>
      <c r="BJ142" s="17" t="s">
        <v>22</v>
      </c>
      <c r="BK142" s="175">
        <f>ROUND(I142*H142,2)</f>
        <v>0</v>
      </c>
      <c r="BL142" s="17" t="s">
        <v>127</v>
      </c>
      <c r="BM142" s="17" t="s">
        <v>219</v>
      </c>
    </row>
    <row r="143" spans="2:65" s="12" customFormat="1">
      <c r="B143" s="185"/>
      <c r="D143" s="177" t="s">
        <v>129</v>
      </c>
      <c r="E143" s="194" t="s">
        <v>20</v>
      </c>
      <c r="F143" s="195" t="s">
        <v>189</v>
      </c>
      <c r="H143" s="196">
        <v>1722.25</v>
      </c>
      <c r="I143" s="190"/>
      <c r="L143" s="185"/>
      <c r="M143" s="191"/>
      <c r="N143" s="192"/>
      <c r="O143" s="192"/>
      <c r="P143" s="192"/>
      <c r="Q143" s="192"/>
      <c r="R143" s="192"/>
      <c r="S143" s="192"/>
      <c r="T143" s="193"/>
      <c r="AT143" s="194" t="s">
        <v>129</v>
      </c>
      <c r="AU143" s="194" t="s">
        <v>81</v>
      </c>
      <c r="AV143" s="12" t="s">
        <v>81</v>
      </c>
      <c r="AW143" s="12" t="s">
        <v>37</v>
      </c>
      <c r="AX143" s="12" t="s">
        <v>22</v>
      </c>
      <c r="AY143" s="194" t="s">
        <v>120</v>
      </c>
    </row>
    <row r="144" spans="2:65" s="10" customFormat="1" ht="29.85" customHeight="1">
      <c r="B144" s="149"/>
      <c r="D144" s="160" t="s">
        <v>72</v>
      </c>
      <c r="E144" s="161" t="s">
        <v>220</v>
      </c>
      <c r="F144" s="161" t="s">
        <v>221</v>
      </c>
      <c r="I144" s="152"/>
      <c r="J144" s="162">
        <f>BK144</f>
        <v>0</v>
      </c>
      <c r="L144" s="149"/>
      <c r="M144" s="154"/>
      <c r="N144" s="155"/>
      <c r="O144" s="155"/>
      <c r="P144" s="156">
        <f>SUM(P145:P162)</f>
        <v>0</v>
      </c>
      <c r="Q144" s="155"/>
      <c r="R144" s="156">
        <f>SUM(R145:R162)</f>
        <v>152.85431024999997</v>
      </c>
      <c r="S144" s="155"/>
      <c r="T144" s="157">
        <f>SUM(T145:T162)</f>
        <v>0</v>
      </c>
      <c r="AR144" s="150" t="s">
        <v>22</v>
      </c>
      <c r="AT144" s="158" t="s">
        <v>72</v>
      </c>
      <c r="AU144" s="158" t="s">
        <v>22</v>
      </c>
      <c r="AY144" s="150" t="s">
        <v>120</v>
      </c>
      <c r="BK144" s="159">
        <f>SUM(BK145:BK162)</f>
        <v>0</v>
      </c>
    </row>
    <row r="145" spans="2:65" s="1" customFormat="1" ht="22.5" customHeight="1">
      <c r="B145" s="163"/>
      <c r="C145" s="164" t="s">
        <v>222</v>
      </c>
      <c r="D145" s="164" t="s">
        <v>122</v>
      </c>
      <c r="E145" s="165" t="s">
        <v>223</v>
      </c>
      <c r="F145" s="166" t="s">
        <v>224</v>
      </c>
      <c r="G145" s="167" t="s">
        <v>165</v>
      </c>
      <c r="H145" s="168">
        <v>671.35199999999998</v>
      </c>
      <c r="I145" s="169"/>
      <c r="J145" s="170">
        <f>ROUND(I145*H145,2)</f>
        <v>0</v>
      </c>
      <c r="K145" s="166" t="s">
        <v>126</v>
      </c>
      <c r="L145" s="34"/>
      <c r="M145" s="171" t="s">
        <v>20</v>
      </c>
      <c r="N145" s="172" t="s">
        <v>44</v>
      </c>
      <c r="O145" s="35"/>
      <c r="P145" s="173">
        <f>O145*H145</f>
        <v>0</v>
      </c>
      <c r="Q145" s="173">
        <v>8.4250000000000005E-2</v>
      </c>
      <c r="R145" s="173">
        <f>Q145*H145</f>
        <v>56.561405999999998</v>
      </c>
      <c r="S145" s="173">
        <v>0</v>
      </c>
      <c r="T145" s="174">
        <f>S145*H145</f>
        <v>0</v>
      </c>
      <c r="AR145" s="17" t="s">
        <v>127</v>
      </c>
      <c r="AT145" s="17" t="s">
        <v>122</v>
      </c>
      <c r="AU145" s="17" t="s">
        <v>81</v>
      </c>
      <c r="AY145" s="17" t="s">
        <v>120</v>
      </c>
      <c r="BE145" s="175">
        <f>IF(N145="základní",J145,0)</f>
        <v>0</v>
      </c>
      <c r="BF145" s="175">
        <f>IF(N145="snížená",J145,0)</f>
        <v>0</v>
      </c>
      <c r="BG145" s="175">
        <f>IF(N145="zákl. přenesená",J145,0)</f>
        <v>0</v>
      </c>
      <c r="BH145" s="175">
        <f>IF(N145="sníž. přenesená",J145,0)</f>
        <v>0</v>
      </c>
      <c r="BI145" s="175">
        <f>IF(N145="nulová",J145,0)</f>
        <v>0</v>
      </c>
      <c r="BJ145" s="17" t="s">
        <v>22</v>
      </c>
      <c r="BK145" s="175">
        <f>ROUND(I145*H145,2)</f>
        <v>0</v>
      </c>
      <c r="BL145" s="17" t="s">
        <v>127</v>
      </c>
      <c r="BM145" s="17" t="s">
        <v>225</v>
      </c>
    </row>
    <row r="146" spans="2:65" s="11" customFormat="1">
      <c r="B146" s="176"/>
      <c r="D146" s="177" t="s">
        <v>129</v>
      </c>
      <c r="E146" s="178" t="s">
        <v>20</v>
      </c>
      <c r="F146" s="179" t="s">
        <v>226</v>
      </c>
      <c r="H146" s="180" t="s">
        <v>20</v>
      </c>
      <c r="I146" s="181"/>
      <c r="L146" s="176"/>
      <c r="M146" s="182"/>
      <c r="N146" s="183"/>
      <c r="O146" s="183"/>
      <c r="P146" s="183"/>
      <c r="Q146" s="183"/>
      <c r="R146" s="183"/>
      <c r="S146" s="183"/>
      <c r="T146" s="184"/>
      <c r="AT146" s="180" t="s">
        <v>129</v>
      </c>
      <c r="AU146" s="180" t="s">
        <v>81</v>
      </c>
      <c r="AV146" s="11" t="s">
        <v>22</v>
      </c>
      <c r="AW146" s="11" t="s">
        <v>37</v>
      </c>
      <c r="AX146" s="11" t="s">
        <v>73</v>
      </c>
      <c r="AY146" s="180" t="s">
        <v>120</v>
      </c>
    </row>
    <row r="147" spans="2:65" s="12" customFormat="1">
      <c r="B147" s="185"/>
      <c r="D147" s="177" t="s">
        <v>129</v>
      </c>
      <c r="E147" s="194" t="s">
        <v>20</v>
      </c>
      <c r="F147" s="195" t="s">
        <v>227</v>
      </c>
      <c r="H147" s="196">
        <v>675.82399999999996</v>
      </c>
      <c r="I147" s="190"/>
      <c r="L147" s="185"/>
      <c r="M147" s="191"/>
      <c r="N147" s="192"/>
      <c r="O147" s="192"/>
      <c r="P147" s="192"/>
      <c r="Q147" s="192"/>
      <c r="R147" s="192"/>
      <c r="S147" s="192"/>
      <c r="T147" s="193"/>
      <c r="AT147" s="194" t="s">
        <v>129</v>
      </c>
      <c r="AU147" s="194" t="s">
        <v>81</v>
      </c>
      <c r="AV147" s="12" t="s">
        <v>81</v>
      </c>
      <c r="AW147" s="12" t="s">
        <v>37</v>
      </c>
      <c r="AX147" s="12" t="s">
        <v>73</v>
      </c>
      <c r="AY147" s="194" t="s">
        <v>120</v>
      </c>
    </row>
    <row r="148" spans="2:65" s="12" customFormat="1">
      <c r="B148" s="185"/>
      <c r="D148" s="177" t="s">
        <v>129</v>
      </c>
      <c r="E148" s="194" t="s">
        <v>20</v>
      </c>
      <c r="F148" s="195" t="s">
        <v>228</v>
      </c>
      <c r="H148" s="196">
        <v>-4.4720000000000004</v>
      </c>
      <c r="I148" s="190"/>
      <c r="L148" s="185"/>
      <c r="M148" s="191"/>
      <c r="N148" s="192"/>
      <c r="O148" s="192"/>
      <c r="P148" s="192"/>
      <c r="Q148" s="192"/>
      <c r="R148" s="192"/>
      <c r="S148" s="192"/>
      <c r="T148" s="193"/>
      <c r="AT148" s="194" t="s">
        <v>129</v>
      </c>
      <c r="AU148" s="194" t="s">
        <v>81</v>
      </c>
      <c r="AV148" s="12" t="s">
        <v>81</v>
      </c>
      <c r="AW148" s="12" t="s">
        <v>37</v>
      </c>
      <c r="AX148" s="12" t="s">
        <v>73</v>
      </c>
      <c r="AY148" s="194" t="s">
        <v>120</v>
      </c>
    </row>
    <row r="149" spans="2:65" s="13" customFormat="1">
      <c r="B149" s="197"/>
      <c r="D149" s="186" t="s">
        <v>129</v>
      </c>
      <c r="E149" s="198" t="s">
        <v>20</v>
      </c>
      <c r="F149" s="199" t="s">
        <v>137</v>
      </c>
      <c r="H149" s="200">
        <v>671.35199999999998</v>
      </c>
      <c r="I149" s="201"/>
      <c r="L149" s="197"/>
      <c r="M149" s="202"/>
      <c r="N149" s="203"/>
      <c r="O149" s="203"/>
      <c r="P149" s="203"/>
      <c r="Q149" s="203"/>
      <c r="R149" s="203"/>
      <c r="S149" s="203"/>
      <c r="T149" s="204"/>
      <c r="AT149" s="205" t="s">
        <v>129</v>
      </c>
      <c r="AU149" s="205" t="s">
        <v>81</v>
      </c>
      <c r="AV149" s="13" t="s">
        <v>127</v>
      </c>
      <c r="AW149" s="13" t="s">
        <v>37</v>
      </c>
      <c r="AX149" s="13" t="s">
        <v>22</v>
      </c>
      <c r="AY149" s="205" t="s">
        <v>120</v>
      </c>
    </row>
    <row r="150" spans="2:65" s="1" customFormat="1" ht="22.5" customHeight="1">
      <c r="B150" s="163"/>
      <c r="C150" s="206" t="s">
        <v>229</v>
      </c>
      <c r="D150" s="206" t="s">
        <v>179</v>
      </c>
      <c r="E150" s="207" t="s">
        <v>230</v>
      </c>
      <c r="F150" s="208" t="s">
        <v>231</v>
      </c>
      <c r="G150" s="209" t="s">
        <v>165</v>
      </c>
      <c r="H150" s="210">
        <v>678.06600000000003</v>
      </c>
      <c r="I150" s="211"/>
      <c r="J150" s="212">
        <f>ROUND(I150*H150,2)</f>
        <v>0</v>
      </c>
      <c r="K150" s="208" t="s">
        <v>126</v>
      </c>
      <c r="L150" s="213"/>
      <c r="M150" s="214" t="s">
        <v>20</v>
      </c>
      <c r="N150" s="215" t="s">
        <v>44</v>
      </c>
      <c r="O150" s="35"/>
      <c r="P150" s="173">
        <f>O150*H150</f>
        <v>0</v>
      </c>
      <c r="Q150" s="173">
        <v>0.113</v>
      </c>
      <c r="R150" s="173">
        <f>Q150*H150</f>
        <v>76.621458000000004</v>
      </c>
      <c r="S150" s="173">
        <v>0</v>
      </c>
      <c r="T150" s="174">
        <f>S150*H150</f>
        <v>0</v>
      </c>
      <c r="AR150" s="17" t="s">
        <v>169</v>
      </c>
      <c r="AT150" s="17" t="s">
        <v>179</v>
      </c>
      <c r="AU150" s="17" t="s">
        <v>81</v>
      </c>
      <c r="AY150" s="17" t="s">
        <v>120</v>
      </c>
      <c r="BE150" s="175">
        <f>IF(N150="základní",J150,0)</f>
        <v>0</v>
      </c>
      <c r="BF150" s="175">
        <f>IF(N150="snížená",J150,0)</f>
        <v>0</v>
      </c>
      <c r="BG150" s="175">
        <f>IF(N150="zákl. přenesená",J150,0)</f>
        <v>0</v>
      </c>
      <c r="BH150" s="175">
        <f>IF(N150="sníž. přenesená",J150,0)</f>
        <v>0</v>
      </c>
      <c r="BI150" s="175">
        <f>IF(N150="nulová",J150,0)</f>
        <v>0</v>
      </c>
      <c r="BJ150" s="17" t="s">
        <v>22</v>
      </c>
      <c r="BK150" s="175">
        <f>ROUND(I150*H150,2)</f>
        <v>0</v>
      </c>
      <c r="BL150" s="17" t="s">
        <v>127</v>
      </c>
      <c r="BM150" s="17" t="s">
        <v>232</v>
      </c>
    </row>
    <row r="151" spans="2:65" s="12" customFormat="1">
      <c r="B151" s="185"/>
      <c r="D151" s="186" t="s">
        <v>129</v>
      </c>
      <c r="E151" s="187" t="s">
        <v>20</v>
      </c>
      <c r="F151" s="188" t="s">
        <v>233</v>
      </c>
      <c r="H151" s="189">
        <v>678.06600000000003</v>
      </c>
      <c r="I151" s="190"/>
      <c r="L151" s="185"/>
      <c r="M151" s="191"/>
      <c r="N151" s="192"/>
      <c r="O151" s="192"/>
      <c r="P151" s="192"/>
      <c r="Q151" s="192"/>
      <c r="R151" s="192"/>
      <c r="S151" s="192"/>
      <c r="T151" s="193"/>
      <c r="AT151" s="194" t="s">
        <v>129</v>
      </c>
      <c r="AU151" s="194" t="s">
        <v>81</v>
      </c>
      <c r="AV151" s="12" t="s">
        <v>81</v>
      </c>
      <c r="AW151" s="12" t="s">
        <v>37</v>
      </c>
      <c r="AX151" s="12" t="s">
        <v>22</v>
      </c>
      <c r="AY151" s="194" t="s">
        <v>120</v>
      </c>
    </row>
    <row r="152" spans="2:65" s="1" customFormat="1" ht="22.5" customHeight="1">
      <c r="B152" s="163"/>
      <c r="C152" s="164" t="s">
        <v>234</v>
      </c>
      <c r="D152" s="164" t="s">
        <v>122</v>
      </c>
      <c r="E152" s="165" t="s">
        <v>235</v>
      </c>
      <c r="F152" s="166" t="s">
        <v>236</v>
      </c>
      <c r="G152" s="167" t="s">
        <v>165</v>
      </c>
      <c r="H152" s="168">
        <v>80.864999999999995</v>
      </c>
      <c r="I152" s="169"/>
      <c r="J152" s="170">
        <f>ROUND(I152*H152,2)</f>
        <v>0</v>
      </c>
      <c r="K152" s="166" t="s">
        <v>126</v>
      </c>
      <c r="L152" s="34"/>
      <c r="M152" s="171" t="s">
        <v>20</v>
      </c>
      <c r="N152" s="172" t="s">
        <v>44</v>
      </c>
      <c r="O152" s="35"/>
      <c r="P152" s="173">
        <f>O152*H152</f>
        <v>0</v>
      </c>
      <c r="Q152" s="173">
        <v>8.5650000000000004E-2</v>
      </c>
      <c r="R152" s="173">
        <f>Q152*H152</f>
        <v>6.9260872500000001</v>
      </c>
      <c r="S152" s="173">
        <v>0</v>
      </c>
      <c r="T152" s="174">
        <f>S152*H152</f>
        <v>0</v>
      </c>
      <c r="AR152" s="17" t="s">
        <v>127</v>
      </c>
      <c r="AT152" s="17" t="s">
        <v>122</v>
      </c>
      <c r="AU152" s="17" t="s">
        <v>81</v>
      </c>
      <c r="AY152" s="17" t="s">
        <v>120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7" t="s">
        <v>22</v>
      </c>
      <c r="BK152" s="175">
        <f>ROUND(I152*H152,2)</f>
        <v>0</v>
      </c>
      <c r="BL152" s="17" t="s">
        <v>127</v>
      </c>
      <c r="BM152" s="17" t="s">
        <v>237</v>
      </c>
    </row>
    <row r="153" spans="2:65" s="11" customFormat="1">
      <c r="B153" s="176"/>
      <c r="D153" s="177" t="s">
        <v>129</v>
      </c>
      <c r="E153" s="178" t="s">
        <v>20</v>
      </c>
      <c r="F153" s="179" t="s">
        <v>238</v>
      </c>
      <c r="H153" s="180" t="s">
        <v>20</v>
      </c>
      <c r="I153" s="181"/>
      <c r="L153" s="176"/>
      <c r="M153" s="182"/>
      <c r="N153" s="183"/>
      <c r="O153" s="183"/>
      <c r="P153" s="183"/>
      <c r="Q153" s="183"/>
      <c r="R153" s="183"/>
      <c r="S153" s="183"/>
      <c r="T153" s="184"/>
      <c r="AT153" s="180" t="s">
        <v>129</v>
      </c>
      <c r="AU153" s="180" t="s">
        <v>81</v>
      </c>
      <c r="AV153" s="11" t="s">
        <v>22</v>
      </c>
      <c r="AW153" s="11" t="s">
        <v>37</v>
      </c>
      <c r="AX153" s="11" t="s">
        <v>73</v>
      </c>
      <c r="AY153" s="180" t="s">
        <v>120</v>
      </c>
    </row>
    <row r="154" spans="2:65" s="12" customFormat="1">
      <c r="B154" s="185"/>
      <c r="D154" s="177" t="s">
        <v>129</v>
      </c>
      <c r="E154" s="194" t="s">
        <v>20</v>
      </c>
      <c r="F154" s="195" t="s">
        <v>239</v>
      </c>
      <c r="H154" s="196">
        <v>74.114999999999995</v>
      </c>
      <c r="I154" s="190"/>
      <c r="L154" s="185"/>
      <c r="M154" s="191"/>
      <c r="N154" s="192"/>
      <c r="O154" s="192"/>
      <c r="P154" s="192"/>
      <c r="Q154" s="192"/>
      <c r="R154" s="192"/>
      <c r="S154" s="192"/>
      <c r="T154" s="193"/>
      <c r="AT154" s="194" t="s">
        <v>129</v>
      </c>
      <c r="AU154" s="194" t="s">
        <v>81</v>
      </c>
      <c r="AV154" s="12" t="s">
        <v>81</v>
      </c>
      <c r="AW154" s="12" t="s">
        <v>37</v>
      </c>
      <c r="AX154" s="12" t="s">
        <v>73</v>
      </c>
      <c r="AY154" s="194" t="s">
        <v>120</v>
      </c>
    </row>
    <row r="155" spans="2:65" s="12" customFormat="1">
      <c r="B155" s="185"/>
      <c r="D155" s="177" t="s">
        <v>129</v>
      </c>
      <c r="E155" s="194" t="s">
        <v>20</v>
      </c>
      <c r="F155" s="195" t="s">
        <v>240</v>
      </c>
      <c r="H155" s="196">
        <v>6.75</v>
      </c>
      <c r="I155" s="190"/>
      <c r="L155" s="185"/>
      <c r="M155" s="191"/>
      <c r="N155" s="192"/>
      <c r="O155" s="192"/>
      <c r="P155" s="192"/>
      <c r="Q155" s="192"/>
      <c r="R155" s="192"/>
      <c r="S155" s="192"/>
      <c r="T155" s="193"/>
      <c r="AT155" s="194" t="s">
        <v>129</v>
      </c>
      <c r="AU155" s="194" t="s">
        <v>81</v>
      </c>
      <c r="AV155" s="12" t="s">
        <v>81</v>
      </c>
      <c r="AW155" s="12" t="s">
        <v>37</v>
      </c>
      <c r="AX155" s="12" t="s">
        <v>73</v>
      </c>
      <c r="AY155" s="194" t="s">
        <v>120</v>
      </c>
    </row>
    <row r="156" spans="2:65" s="13" customFormat="1">
      <c r="B156" s="197"/>
      <c r="D156" s="186" t="s">
        <v>129</v>
      </c>
      <c r="E156" s="198" t="s">
        <v>20</v>
      </c>
      <c r="F156" s="199" t="s">
        <v>137</v>
      </c>
      <c r="H156" s="200">
        <v>80.864999999999995</v>
      </c>
      <c r="I156" s="201"/>
      <c r="L156" s="197"/>
      <c r="M156" s="202"/>
      <c r="N156" s="203"/>
      <c r="O156" s="203"/>
      <c r="P156" s="203"/>
      <c r="Q156" s="203"/>
      <c r="R156" s="203"/>
      <c r="S156" s="203"/>
      <c r="T156" s="204"/>
      <c r="AT156" s="205" t="s">
        <v>129</v>
      </c>
      <c r="AU156" s="205" t="s">
        <v>81</v>
      </c>
      <c r="AV156" s="13" t="s">
        <v>127</v>
      </c>
      <c r="AW156" s="13" t="s">
        <v>37</v>
      </c>
      <c r="AX156" s="13" t="s">
        <v>22</v>
      </c>
      <c r="AY156" s="205" t="s">
        <v>120</v>
      </c>
    </row>
    <row r="157" spans="2:65" s="1" customFormat="1" ht="22.5" customHeight="1">
      <c r="B157" s="163"/>
      <c r="C157" s="206" t="s">
        <v>7</v>
      </c>
      <c r="D157" s="206" t="s">
        <v>179</v>
      </c>
      <c r="E157" s="207" t="s">
        <v>241</v>
      </c>
      <c r="F157" s="208" t="s">
        <v>242</v>
      </c>
      <c r="G157" s="209" t="s">
        <v>165</v>
      </c>
      <c r="H157" s="210">
        <v>58.612000000000002</v>
      </c>
      <c r="I157" s="211"/>
      <c r="J157" s="212">
        <f>ROUND(I157*H157,2)</f>
        <v>0</v>
      </c>
      <c r="K157" s="208" t="s">
        <v>126</v>
      </c>
      <c r="L157" s="213"/>
      <c r="M157" s="214" t="s">
        <v>20</v>
      </c>
      <c r="N157" s="215" t="s">
        <v>44</v>
      </c>
      <c r="O157" s="35"/>
      <c r="P157" s="173">
        <f>O157*H157</f>
        <v>0</v>
      </c>
      <c r="Q157" s="173">
        <v>0.152</v>
      </c>
      <c r="R157" s="173">
        <f>Q157*H157</f>
        <v>8.9090240000000005</v>
      </c>
      <c r="S157" s="173">
        <v>0</v>
      </c>
      <c r="T157" s="174">
        <f>S157*H157</f>
        <v>0</v>
      </c>
      <c r="AR157" s="17" t="s">
        <v>169</v>
      </c>
      <c r="AT157" s="17" t="s">
        <v>179</v>
      </c>
      <c r="AU157" s="17" t="s">
        <v>81</v>
      </c>
      <c r="AY157" s="17" t="s">
        <v>120</v>
      </c>
      <c r="BE157" s="175">
        <f>IF(N157="základní",J157,0)</f>
        <v>0</v>
      </c>
      <c r="BF157" s="175">
        <f>IF(N157="snížená",J157,0)</f>
        <v>0</v>
      </c>
      <c r="BG157" s="175">
        <f>IF(N157="zákl. přenesená",J157,0)</f>
        <v>0</v>
      </c>
      <c r="BH157" s="175">
        <f>IF(N157="sníž. přenesená",J157,0)</f>
        <v>0</v>
      </c>
      <c r="BI157" s="175">
        <f>IF(N157="nulová",J157,0)</f>
        <v>0</v>
      </c>
      <c r="BJ157" s="17" t="s">
        <v>22</v>
      </c>
      <c r="BK157" s="175">
        <f>ROUND(I157*H157,2)</f>
        <v>0</v>
      </c>
      <c r="BL157" s="17" t="s">
        <v>127</v>
      </c>
      <c r="BM157" s="17" t="s">
        <v>243</v>
      </c>
    </row>
    <row r="158" spans="2:65" s="11" customFormat="1">
      <c r="B158" s="176"/>
      <c r="D158" s="177" t="s">
        <v>129</v>
      </c>
      <c r="E158" s="178" t="s">
        <v>20</v>
      </c>
      <c r="F158" s="179" t="s">
        <v>238</v>
      </c>
      <c r="H158" s="180" t="s">
        <v>20</v>
      </c>
      <c r="I158" s="181"/>
      <c r="L158" s="176"/>
      <c r="M158" s="182"/>
      <c r="N158" s="183"/>
      <c r="O158" s="183"/>
      <c r="P158" s="183"/>
      <c r="Q158" s="183"/>
      <c r="R158" s="183"/>
      <c r="S158" s="183"/>
      <c r="T158" s="184"/>
      <c r="AT158" s="180" t="s">
        <v>129</v>
      </c>
      <c r="AU158" s="180" t="s">
        <v>81</v>
      </c>
      <c r="AV158" s="11" t="s">
        <v>22</v>
      </c>
      <c r="AW158" s="11" t="s">
        <v>37</v>
      </c>
      <c r="AX158" s="11" t="s">
        <v>73</v>
      </c>
      <c r="AY158" s="180" t="s">
        <v>120</v>
      </c>
    </row>
    <row r="159" spans="2:65" s="12" customFormat="1">
      <c r="B159" s="185"/>
      <c r="D159" s="186" t="s">
        <v>129</v>
      </c>
      <c r="E159" s="187" t="s">
        <v>20</v>
      </c>
      <c r="F159" s="188" t="s">
        <v>244</v>
      </c>
      <c r="H159" s="189">
        <v>58.612000000000002</v>
      </c>
      <c r="I159" s="190"/>
      <c r="L159" s="185"/>
      <c r="M159" s="191"/>
      <c r="N159" s="192"/>
      <c r="O159" s="192"/>
      <c r="P159" s="192"/>
      <c r="Q159" s="192"/>
      <c r="R159" s="192"/>
      <c r="S159" s="192"/>
      <c r="T159" s="193"/>
      <c r="AT159" s="194" t="s">
        <v>129</v>
      </c>
      <c r="AU159" s="194" t="s">
        <v>81</v>
      </c>
      <c r="AV159" s="12" t="s">
        <v>81</v>
      </c>
      <c r="AW159" s="12" t="s">
        <v>37</v>
      </c>
      <c r="AX159" s="12" t="s">
        <v>22</v>
      </c>
      <c r="AY159" s="194" t="s">
        <v>120</v>
      </c>
    </row>
    <row r="160" spans="2:65" s="1" customFormat="1" ht="22.5" customHeight="1">
      <c r="B160" s="163"/>
      <c r="C160" s="206" t="s">
        <v>245</v>
      </c>
      <c r="D160" s="206" t="s">
        <v>179</v>
      </c>
      <c r="E160" s="207" t="s">
        <v>246</v>
      </c>
      <c r="F160" s="208" t="s">
        <v>247</v>
      </c>
      <c r="G160" s="209" t="s">
        <v>165</v>
      </c>
      <c r="H160" s="210">
        <v>29.285</v>
      </c>
      <c r="I160" s="211"/>
      <c r="J160" s="212">
        <f>ROUND(I160*H160,2)</f>
        <v>0</v>
      </c>
      <c r="K160" s="208" t="s">
        <v>20</v>
      </c>
      <c r="L160" s="213"/>
      <c r="M160" s="214" t="s">
        <v>20</v>
      </c>
      <c r="N160" s="215" t="s">
        <v>44</v>
      </c>
      <c r="O160" s="35"/>
      <c r="P160" s="173">
        <f>O160*H160</f>
        <v>0</v>
      </c>
      <c r="Q160" s="173">
        <v>0.13100000000000001</v>
      </c>
      <c r="R160" s="173">
        <f>Q160*H160</f>
        <v>3.8363350000000001</v>
      </c>
      <c r="S160" s="173">
        <v>0</v>
      </c>
      <c r="T160" s="174">
        <f>S160*H160</f>
        <v>0</v>
      </c>
      <c r="AR160" s="17" t="s">
        <v>169</v>
      </c>
      <c r="AT160" s="17" t="s">
        <v>179</v>
      </c>
      <c r="AU160" s="17" t="s">
        <v>81</v>
      </c>
      <c r="AY160" s="17" t="s">
        <v>120</v>
      </c>
      <c r="BE160" s="175">
        <f>IF(N160="základní",J160,0)</f>
        <v>0</v>
      </c>
      <c r="BF160" s="175">
        <f>IF(N160="snížená",J160,0)</f>
        <v>0</v>
      </c>
      <c r="BG160" s="175">
        <f>IF(N160="zákl. přenesená",J160,0)</f>
        <v>0</v>
      </c>
      <c r="BH160" s="175">
        <f>IF(N160="sníž. přenesená",J160,0)</f>
        <v>0</v>
      </c>
      <c r="BI160" s="175">
        <f>IF(N160="nulová",J160,0)</f>
        <v>0</v>
      </c>
      <c r="BJ160" s="17" t="s">
        <v>22</v>
      </c>
      <c r="BK160" s="175">
        <f>ROUND(I160*H160,2)</f>
        <v>0</v>
      </c>
      <c r="BL160" s="17" t="s">
        <v>127</v>
      </c>
      <c r="BM160" s="17" t="s">
        <v>248</v>
      </c>
    </row>
    <row r="161" spans="2:65" s="11" customFormat="1">
      <c r="B161" s="176"/>
      <c r="D161" s="177" t="s">
        <v>129</v>
      </c>
      <c r="E161" s="178" t="s">
        <v>20</v>
      </c>
      <c r="F161" s="179" t="s">
        <v>249</v>
      </c>
      <c r="H161" s="180" t="s">
        <v>20</v>
      </c>
      <c r="I161" s="181"/>
      <c r="L161" s="176"/>
      <c r="M161" s="182"/>
      <c r="N161" s="183"/>
      <c r="O161" s="183"/>
      <c r="P161" s="183"/>
      <c r="Q161" s="183"/>
      <c r="R161" s="183"/>
      <c r="S161" s="183"/>
      <c r="T161" s="184"/>
      <c r="AT161" s="180" t="s">
        <v>129</v>
      </c>
      <c r="AU161" s="180" t="s">
        <v>81</v>
      </c>
      <c r="AV161" s="11" t="s">
        <v>22</v>
      </c>
      <c r="AW161" s="11" t="s">
        <v>37</v>
      </c>
      <c r="AX161" s="11" t="s">
        <v>73</v>
      </c>
      <c r="AY161" s="180" t="s">
        <v>120</v>
      </c>
    </row>
    <row r="162" spans="2:65" s="12" customFormat="1">
      <c r="B162" s="185"/>
      <c r="D162" s="177" t="s">
        <v>129</v>
      </c>
      <c r="E162" s="194" t="s">
        <v>20</v>
      </c>
      <c r="F162" s="195" t="s">
        <v>250</v>
      </c>
      <c r="H162" s="196">
        <v>29.285</v>
      </c>
      <c r="I162" s="190"/>
      <c r="L162" s="185"/>
      <c r="M162" s="191"/>
      <c r="N162" s="192"/>
      <c r="O162" s="192"/>
      <c r="P162" s="192"/>
      <c r="Q162" s="192"/>
      <c r="R162" s="192"/>
      <c r="S162" s="192"/>
      <c r="T162" s="193"/>
      <c r="AT162" s="194" t="s">
        <v>129</v>
      </c>
      <c r="AU162" s="194" t="s">
        <v>81</v>
      </c>
      <c r="AV162" s="12" t="s">
        <v>81</v>
      </c>
      <c r="AW162" s="12" t="s">
        <v>37</v>
      </c>
      <c r="AX162" s="12" t="s">
        <v>22</v>
      </c>
      <c r="AY162" s="194" t="s">
        <v>120</v>
      </c>
    </row>
    <row r="163" spans="2:65" s="10" customFormat="1" ht="29.85" customHeight="1">
      <c r="B163" s="149"/>
      <c r="D163" s="160" t="s">
        <v>72</v>
      </c>
      <c r="E163" s="161" t="s">
        <v>251</v>
      </c>
      <c r="F163" s="161" t="s">
        <v>252</v>
      </c>
      <c r="I163" s="152"/>
      <c r="J163" s="162">
        <f>BK163</f>
        <v>0</v>
      </c>
      <c r="L163" s="149"/>
      <c r="M163" s="154"/>
      <c r="N163" s="155"/>
      <c r="O163" s="155"/>
      <c r="P163" s="156">
        <f>SUM(P164:P170)</f>
        <v>0</v>
      </c>
      <c r="Q163" s="155"/>
      <c r="R163" s="156">
        <f>SUM(R164:R170)</f>
        <v>14.363650000000002</v>
      </c>
      <c r="S163" s="155"/>
      <c r="T163" s="157">
        <f>SUM(T164:T170)</f>
        <v>0</v>
      </c>
      <c r="AR163" s="150" t="s">
        <v>22</v>
      </c>
      <c r="AT163" s="158" t="s">
        <v>72</v>
      </c>
      <c r="AU163" s="158" t="s">
        <v>22</v>
      </c>
      <c r="AY163" s="150" t="s">
        <v>120</v>
      </c>
      <c r="BK163" s="159">
        <f>SUM(BK164:BK170)</f>
        <v>0</v>
      </c>
    </row>
    <row r="164" spans="2:65" s="1" customFormat="1" ht="22.5" customHeight="1">
      <c r="B164" s="163"/>
      <c r="C164" s="164" t="s">
        <v>253</v>
      </c>
      <c r="D164" s="164" t="s">
        <v>122</v>
      </c>
      <c r="E164" s="165" t="s">
        <v>254</v>
      </c>
      <c r="F164" s="166" t="s">
        <v>255</v>
      </c>
      <c r="G164" s="167" t="s">
        <v>256</v>
      </c>
      <c r="H164" s="168">
        <v>7</v>
      </c>
      <c r="I164" s="169"/>
      <c r="J164" s="170">
        <f>ROUND(I164*H164,2)</f>
        <v>0</v>
      </c>
      <c r="K164" s="166" t="s">
        <v>20</v>
      </c>
      <c r="L164" s="34"/>
      <c r="M164" s="171" t="s">
        <v>20</v>
      </c>
      <c r="N164" s="172" t="s">
        <v>44</v>
      </c>
      <c r="O164" s="35"/>
      <c r="P164" s="173">
        <f>O164*H164</f>
        <v>0</v>
      </c>
      <c r="Q164" s="173">
        <v>0.42368</v>
      </c>
      <c r="R164" s="173">
        <f>Q164*H164</f>
        <v>2.96576</v>
      </c>
      <c r="S164" s="173">
        <v>0</v>
      </c>
      <c r="T164" s="174">
        <f>S164*H164</f>
        <v>0</v>
      </c>
      <c r="AR164" s="17" t="s">
        <v>127</v>
      </c>
      <c r="AT164" s="17" t="s">
        <v>122</v>
      </c>
      <c r="AU164" s="17" t="s">
        <v>81</v>
      </c>
      <c r="AY164" s="17" t="s">
        <v>120</v>
      </c>
      <c r="BE164" s="175">
        <f>IF(N164="základní",J164,0)</f>
        <v>0</v>
      </c>
      <c r="BF164" s="175">
        <f>IF(N164="snížená",J164,0)</f>
        <v>0</v>
      </c>
      <c r="BG164" s="175">
        <f>IF(N164="zákl. přenesená",J164,0)</f>
        <v>0</v>
      </c>
      <c r="BH164" s="175">
        <f>IF(N164="sníž. přenesená",J164,0)</f>
        <v>0</v>
      </c>
      <c r="BI164" s="175">
        <f>IF(N164="nulová",J164,0)</f>
        <v>0</v>
      </c>
      <c r="BJ164" s="17" t="s">
        <v>22</v>
      </c>
      <c r="BK164" s="175">
        <f>ROUND(I164*H164,2)</f>
        <v>0</v>
      </c>
      <c r="BL164" s="17" t="s">
        <v>127</v>
      </c>
      <c r="BM164" s="17" t="s">
        <v>257</v>
      </c>
    </row>
    <row r="165" spans="2:65" s="1" customFormat="1" ht="22.5" customHeight="1">
      <c r="B165" s="163"/>
      <c r="C165" s="164" t="s">
        <v>258</v>
      </c>
      <c r="D165" s="164" t="s">
        <v>122</v>
      </c>
      <c r="E165" s="165" t="s">
        <v>259</v>
      </c>
      <c r="F165" s="166" t="s">
        <v>260</v>
      </c>
      <c r="G165" s="167" t="s">
        <v>256</v>
      </c>
      <c r="H165" s="168">
        <v>7</v>
      </c>
      <c r="I165" s="169"/>
      <c r="J165" s="170">
        <f>ROUND(I165*H165,2)</f>
        <v>0</v>
      </c>
      <c r="K165" s="166" t="s">
        <v>20</v>
      </c>
      <c r="L165" s="34"/>
      <c r="M165" s="171" t="s">
        <v>20</v>
      </c>
      <c r="N165" s="172" t="s">
        <v>44</v>
      </c>
      <c r="O165" s="35"/>
      <c r="P165" s="173">
        <f>O165*H165</f>
        <v>0</v>
      </c>
      <c r="Q165" s="173">
        <v>3.1189999999999999E-2</v>
      </c>
      <c r="R165" s="173">
        <f>Q165*H165</f>
        <v>0.21833</v>
      </c>
      <c r="S165" s="173">
        <v>0</v>
      </c>
      <c r="T165" s="174">
        <f>S165*H165</f>
        <v>0</v>
      </c>
      <c r="AR165" s="17" t="s">
        <v>127</v>
      </c>
      <c r="AT165" s="17" t="s">
        <v>122</v>
      </c>
      <c r="AU165" s="17" t="s">
        <v>81</v>
      </c>
      <c r="AY165" s="17" t="s">
        <v>120</v>
      </c>
      <c r="BE165" s="175">
        <f>IF(N165="základní",J165,0)</f>
        <v>0</v>
      </c>
      <c r="BF165" s="175">
        <f>IF(N165="snížená",J165,0)</f>
        <v>0</v>
      </c>
      <c r="BG165" s="175">
        <f>IF(N165="zákl. přenesená",J165,0)</f>
        <v>0</v>
      </c>
      <c r="BH165" s="175">
        <f>IF(N165="sníž. přenesená",J165,0)</f>
        <v>0</v>
      </c>
      <c r="BI165" s="175">
        <f>IF(N165="nulová",J165,0)</f>
        <v>0</v>
      </c>
      <c r="BJ165" s="17" t="s">
        <v>22</v>
      </c>
      <c r="BK165" s="175">
        <f>ROUND(I165*H165,2)</f>
        <v>0</v>
      </c>
      <c r="BL165" s="17" t="s">
        <v>127</v>
      </c>
      <c r="BM165" s="17" t="s">
        <v>261</v>
      </c>
    </row>
    <row r="166" spans="2:65" s="1" customFormat="1" ht="22.5" customHeight="1">
      <c r="B166" s="163"/>
      <c r="C166" s="164" t="s">
        <v>262</v>
      </c>
      <c r="D166" s="164" t="s">
        <v>122</v>
      </c>
      <c r="E166" s="165" t="s">
        <v>263</v>
      </c>
      <c r="F166" s="166" t="s">
        <v>264</v>
      </c>
      <c r="G166" s="167" t="s">
        <v>256</v>
      </c>
      <c r="H166" s="168">
        <v>14</v>
      </c>
      <c r="I166" s="169"/>
      <c r="J166" s="170">
        <f>ROUND(I166*H166,2)</f>
        <v>0</v>
      </c>
      <c r="K166" s="166" t="s">
        <v>20</v>
      </c>
      <c r="L166" s="34"/>
      <c r="M166" s="171" t="s">
        <v>20</v>
      </c>
      <c r="N166" s="172" t="s">
        <v>44</v>
      </c>
      <c r="O166" s="35"/>
      <c r="P166" s="173">
        <f>O166*H166</f>
        <v>0</v>
      </c>
      <c r="Q166" s="173">
        <v>0.42080000000000001</v>
      </c>
      <c r="R166" s="173">
        <f>Q166*H166</f>
        <v>5.8912000000000004</v>
      </c>
      <c r="S166" s="173">
        <v>0</v>
      </c>
      <c r="T166" s="174">
        <f>S166*H166</f>
        <v>0</v>
      </c>
      <c r="AR166" s="17" t="s">
        <v>127</v>
      </c>
      <c r="AT166" s="17" t="s">
        <v>122</v>
      </c>
      <c r="AU166" s="17" t="s">
        <v>81</v>
      </c>
      <c r="AY166" s="17" t="s">
        <v>120</v>
      </c>
      <c r="BE166" s="175">
        <f>IF(N166="základní",J166,0)</f>
        <v>0</v>
      </c>
      <c r="BF166" s="175">
        <f>IF(N166="snížená",J166,0)</f>
        <v>0</v>
      </c>
      <c r="BG166" s="175">
        <f>IF(N166="zákl. přenesená",J166,0)</f>
        <v>0</v>
      </c>
      <c r="BH166" s="175">
        <f>IF(N166="sníž. přenesená",J166,0)</f>
        <v>0</v>
      </c>
      <c r="BI166" s="175">
        <f>IF(N166="nulová",J166,0)</f>
        <v>0</v>
      </c>
      <c r="BJ166" s="17" t="s">
        <v>22</v>
      </c>
      <c r="BK166" s="175">
        <f>ROUND(I166*H166,2)</f>
        <v>0</v>
      </c>
      <c r="BL166" s="17" t="s">
        <v>127</v>
      </c>
      <c r="BM166" s="17" t="s">
        <v>265</v>
      </c>
    </row>
    <row r="167" spans="2:65" s="1" customFormat="1" ht="31.5" customHeight="1">
      <c r="B167" s="163"/>
      <c r="C167" s="164" t="s">
        <v>266</v>
      </c>
      <c r="D167" s="164" t="s">
        <v>122</v>
      </c>
      <c r="E167" s="165" t="s">
        <v>267</v>
      </c>
      <c r="F167" s="166" t="s">
        <v>268</v>
      </c>
      <c r="G167" s="167" t="s">
        <v>256</v>
      </c>
      <c r="H167" s="168">
        <v>17</v>
      </c>
      <c r="I167" s="169"/>
      <c r="J167" s="170">
        <f>ROUND(I167*H167,2)</f>
        <v>0</v>
      </c>
      <c r="K167" s="166" t="s">
        <v>20</v>
      </c>
      <c r="L167" s="34"/>
      <c r="M167" s="171" t="s">
        <v>20</v>
      </c>
      <c r="N167" s="172" t="s">
        <v>44</v>
      </c>
      <c r="O167" s="35"/>
      <c r="P167" s="173">
        <f>O167*H167</f>
        <v>0</v>
      </c>
      <c r="Q167" s="173">
        <v>0.31108000000000002</v>
      </c>
      <c r="R167" s="173">
        <f>Q167*H167</f>
        <v>5.2883600000000008</v>
      </c>
      <c r="S167" s="173">
        <v>0</v>
      </c>
      <c r="T167" s="174">
        <f>S167*H167</f>
        <v>0</v>
      </c>
      <c r="AR167" s="17" t="s">
        <v>127</v>
      </c>
      <c r="AT167" s="17" t="s">
        <v>122</v>
      </c>
      <c r="AU167" s="17" t="s">
        <v>81</v>
      </c>
      <c r="AY167" s="17" t="s">
        <v>120</v>
      </c>
      <c r="BE167" s="175">
        <f>IF(N167="základní",J167,0)</f>
        <v>0</v>
      </c>
      <c r="BF167" s="175">
        <f>IF(N167="snížená",J167,0)</f>
        <v>0</v>
      </c>
      <c r="BG167" s="175">
        <f>IF(N167="zákl. přenesená",J167,0)</f>
        <v>0</v>
      </c>
      <c r="BH167" s="175">
        <f>IF(N167="sníž. přenesená",J167,0)</f>
        <v>0</v>
      </c>
      <c r="BI167" s="175">
        <f>IF(N167="nulová",J167,0)</f>
        <v>0</v>
      </c>
      <c r="BJ167" s="17" t="s">
        <v>22</v>
      </c>
      <c r="BK167" s="175">
        <f>ROUND(I167*H167,2)</f>
        <v>0</v>
      </c>
      <c r="BL167" s="17" t="s">
        <v>127</v>
      </c>
      <c r="BM167" s="17" t="s">
        <v>269</v>
      </c>
    </row>
    <row r="168" spans="2:65" s="12" customFormat="1">
      <c r="B168" s="185"/>
      <c r="D168" s="177" t="s">
        <v>129</v>
      </c>
      <c r="E168" s="194" t="s">
        <v>20</v>
      </c>
      <c r="F168" s="195" t="s">
        <v>270</v>
      </c>
      <c r="H168" s="196">
        <v>2</v>
      </c>
      <c r="I168" s="190"/>
      <c r="L168" s="185"/>
      <c r="M168" s="191"/>
      <c r="N168" s="192"/>
      <c r="O168" s="192"/>
      <c r="P168" s="192"/>
      <c r="Q168" s="192"/>
      <c r="R168" s="192"/>
      <c r="S168" s="192"/>
      <c r="T168" s="193"/>
      <c r="AT168" s="194" t="s">
        <v>129</v>
      </c>
      <c r="AU168" s="194" t="s">
        <v>81</v>
      </c>
      <c r="AV168" s="12" t="s">
        <v>81</v>
      </c>
      <c r="AW168" s="12" t="s">
        <v>37</v>
      </c>
      <c r="AX168" s="12" t="s">
        <v>73</v>
      </c>
      <c r="AY168" s="194" t="s">
        <v>120</v>
      </c>
    </row>
    <row r="169" spans="2:65" s="12" customFormat="1">
      <c r="B169" s="185"/>
      <c r="D169" s="177" t="s">
        <v>129</v>
      </c>
      <c r="E169" s="194" t="s">
        <v>20</v>
      </c>
      <c r="F169" s="195" t="s">
        <v>271</v>
      </c>
      <c r="H169" s="196">
        <v>15</v>
      </c>
      <c r="I169" s="190"/>
      <c r="L169" s="185"/>
      <c r="M169" s="191"/>
      <c r="N169" s="192"/>
      <c r="O169" s="192"/>
      <c r="P169" s="192"/>
      <c r="Q169" s="192"/>
      <c r="R169" s="192"/>
      <c r="S169" s="192"/>
      <c r="T169" s="193"/>
      <c r="AT169" s="194" t="s">
        <v>129</v>
      </c>
      <c r="AU169" s="194" t="s">
        <v>81</v>
      </c>
      <c r="AV169" s="12" t="s">
        <v>81</v>
      </c>
      <c r="AW169" s="12" t="s">
        <v>37</v>
      </c>
      <c r="AX169" s="12" t="s">
        <v>73</v>
      </c>
      <c r="AY169" s="194" t="s">
        <v>120</v>
      </c>
    </row>
    <row r="170" spans="2:65" s="13" customFormat="1">
      <c r="B170" s="197"/>
      <c r="D170" s="177" t="s">
        <v>129</v>
      </c>
      <c r="E170" s="216" t="s">
        <v>20</v>
      </c>
      <c r="F170" s="217" t="s">
        <v>137</v>
      </c>
      <c r="H170" s="218">
        <v>17</v>
      </c>
      <c r="I170" s="201"/>
      <c r="L170" s="197"/>
      <c r="M170" s="202"/>
      <c r="N170" s="203"/>
      <c r="O170" s="203"/>
      <c r="P170" s="203"/>
      <c r="Q170" s="203"/>
      <c r="R170" s="203"/>
      <c r="S170" s="203"/>
      <c r="T170" s="204"/>
      <c r="AT170" s="205" t="s">
        <v>129</v>
      </c>
      <c r="AU170" s="205" t="s">
        <v>81</v>
      </c>
      <c r="AV170" s="13" t="s">
        <v>127</v>
      </c>
      <c r="AW170" s="13" t="s">
        <v>37</v>
      </c>
      <c r="AX170" s="13" t="s">
        <v>22</v>
      </c>
      <c r="AY170" s="205" t="s">
        <v>120</v>
      </c>
    </row>
    <row r="171" spans="2:65" s="10" customFormat="1" ht="29.85" customHeight="1">
      <c r="B171" s="149"/>
      <c r="D171" s="160" t="s">
        <v>72</v>
      </c>
      <c r="E171" s="161" t="s">
        <v>272</v>
      </c>
      <c r="F171" s="161" t="s">
        <v>273</v>
      </c>
      <c r="I171" s="152"/>
      <c r="J171" s="162">
        <f>BK171</f>
        <v>0</v>
      </c>
      <c r="L171" s="149"/>
      <c r="M171" s="154"/>
      <c r="N171" s="155"/>
      <c r="O171" s="155"/>
      <c r="P171" s="156">
        <f>SUM(P172:P192)</f>
        <v>0</v>
      </c>
      <c r="Q171" s="155"/>
      <c r="R171" s="156">
        <f>SUM(R172:R192)</f>
        <v>320.64290039999997</v>
      </c>
      <c r="S171" s="155"/>
      <c r="T171" s="157">
        <f>SUM(T172:T192)</f>
        <v>0</v>
      </c>
      <c r="AR171" s="150" t="s">
        <v>22</v>
      </c>
      <c r="AT171" s="158" t="s">
        <v>72</v>
      </c>
      <c r="AU171" s="158" t="s">
        <v>22</v>
      </c>
      <c r="AY171" s="150" t="s">
        <v>120</v>
      </c>
      <c r="BK171" s="159">
        <f>SUM(BK172:BK192)</f>
        <v>0</v>
      </c>
    </row>
    <row r="172" spans="2:65" s="1" customFormat="1" ht="31.5" customHeight="1">
      <c r="B172" s="163"/>
      <c r="C172" s="164" t="s">
        <v>274</v>
      </c>
      <c r="D172" s="164" t="s">
        <v>122</v>
      </c>
      <c r="E172" s="165" t="s">
        <v>275</v>
      </c>
      <c r="F172" s="166" t="s">
        <v>276</v>
      </c>
      <c r="G172" s="167" t="s">
        <v>277</v>
      </c>
      <c r="H172" s="168">
        <v>614.04</v>
      </c>
      <c r="I172" s="169"/>
      <c r="J172" s="170">
        <f>ROUND(I172*H172,2)</f>
        <v>0</v>
      </c>
      <c r="K172" s="166" t="s">
        <v>126</v>
      </c>
      <c r="L172" s="34"/>
      <c r="M172" s="171" t="s">
        <v>20</v>
      </c>
      <c r="N172" s="172" t="s">
        <v>44</v>
      </c>
      <c r="O172" s="35"/>
      <c r="P172" s="173">
        <f>O172*H172</f>
        <v>0</v>
      </c>
      <c r="Q172" s="173">
        <v>8.0879999999999994E-2</v>
      </c>
      <c r="R172" s="173">
        <f>Q172*H172</f>
        <v>49.66355519999999</v>
      </c>
      <c r="S172" s="173">
        <v>0</v>
      </c>
      <c r="T172" s="174">
        <f>S172*H172</f>
        <v>0</v>
      </c>
      <c r="AR172" s="17" t="s">
        <v>127</v>
      </c>
      <c r="AT172" s="17" t="s">
        <v>122</v>
      </c>
      <c r="AU172" s="17" t="s">
        <v>81</v>
      </c>
      <c r="AY172" s="17" t="s">
        <v>120</v>
      </c>
      <c r="BE172" s="175">
        <f>IF(N172="základní",J172,0)</f>
        <v>0</v>
      </c>
      <c r="BF172" s="175">
        <f>IF(N172="snížená",J172,0)</f>
        <v>0</v>
      </c>
      <c r="BG172" s="175">
        <f>IF(N172="zákl. přenesená",J172,0)</f>
        <v>0</v>
      </c>
      <c r="BH172" s="175">
        <f>IF(N172="sníž. přenesená",J172,0)</f>
        <v>0</v>
      </c>
      <c r="BI172" s="175">
        <f>IF(N172="nulová",J172,0)</f>
        <v>0</v>
      </c>
      <c r="BJ172" s="17" t="s">
        <v>22</v>
      </c>
      <c r="BK172" s="175">
        <f>ROUND(I172*H172,2)</f>
        <v>0</v>
      </c>
      <c r="BL172" s="17" t="s">
        <v>127</v>
      </c>
      <c r="BM172" s="17" t="s">
        <v>278</v>
      </c>
    </row>
    <row r="173" spans="2:65" s="12" customFormat="1">
      <c r="B173" s="185"/>
      <c r="D173" s="186" t="s">
        <v>129</v>
      </c>
      <c r="E173" s="187" t="s">
        <v>20</v>
      </c>
      <c r="F173" s="188" t="s">
        <v>279</v>
      </c>
      <c r="H173" s="189">
        <v>614.04</v>
      </c>
      <c r="I173" s="190"/>
      <c r="L173" s="185"/>
      <c r="M173" s="191"/>
      <c r="N173" s="192"/>
      <c r="O173" s="192"/>
      <c r="P173" s="192"/>
      <c r="Q173" s="192"/>
      <c r="R173" s="192"/>
      <c r="S173" s="192"/>
      <c r="T173" s="193"/>
      <c r="AT173" s="194" t="s">
        <v>129</v>
      </c>
      <c r="AU173" s="194" t="s">
        <v>81</v>
      </c>
      <c r="AV173" s="12" t="s">
        <v>81</v>
      </c>
      <c r="AW173" s="12" t="s">
        <v>37</v>
      </c>
      <c r="AX173" s="12" t="s">
        <v>22</v>
      </c>
      <c r="AY173" s="194" t="s">
        <v>120</v>
      </c>
    </row>
    <row r="174" spans="2:65" s="1" customFormat="1" ht="22.5" customHeight="1">
      <c r="B174" s="163"/>
      <c r="C174" s="206" t="s">
        <v>280</v>
      </c>
      <c r="D174" s="206" t="s">
        <v>179</v>
      </c>
      <c r="E174" s="207" t="s">
        <v>281</v>
      </c>
      <c r="F174" s="208" t="s">
        <v>282</v>
      </c>
      <c r="G174" s="209" t="s">
        <v>159</v>
      </c>
      <c r="H174" s="210">
        <v>1240.3610000000001</v>
      </c>
      <c r="I174" s="211"/>
      <c r="J174" s="212">
        <f>ROUND(I174*H174,2)</f>
        <v>0</v>
      </c>
      <c r="K174" s="208" t="s">
        <v>20</v>
      </c>
      <c r="L174" s="213"/>
      <c r="M174" s="214" t="s">
        <v>20</v>
      </c>
      <c r="N174" s="215" t="s">
        <v>44</v>
      </c>
      <c r="O174" s="35"/>
      <c r="P174" s="173">
        <f>O174*H174</f>
        <v>0</v>
      </c>
      <c r="Q174" s="173">
        <v>2.8000000000000001E-2</v>
      </c>
      <c r="R174" s="173">
        <f>Q174*H174</f>
        <v>34.730108000000001</v>
      </c>
      <c r="S174" s="173">
        <v>0</v>
      </c>
      <c r="T174" s="174">
        <f>S174*H174</f>
        <v>0</v>
      </c>
      <c r="AR174" s="17" t="s">
        <v>169</v>
      </c>
      <c r="AT174" s="17" t="s">
        <v>179</v>
      </c>
      <c r="AU174" s="17" t="s">
        <v>81</v>
      </c>
      <c r="AY174" s="17" t="s">
        <v>120</v>
      </c>
      <c r="BE174" s="175">
        <f>IF(N174="základní",J174,0)</f>
        <v>0</v>
      </c>
      <c r="BF174" s="175">
        <f>IF(N174="snížená",J174,0)</f>
        <v>0</v>
      </c>
      <c r="BG174" s="175">
        <f>IF(N174="zákl. přenesená",J174,0)</f>
        <v>0</v>
      </c>
      <c r="BH174" s="175">
        <f>IF(N174="sníž. přenesená",J174,0)</f>
        <v>0</v>
      </c>
      <c r="BI174" s="175">
        <f>IF(N174="nulová",J174,0)</f>
        <v>0</v>
      </c>
      <c r="BJ174" s="17" t="s">
        <v>22</v>
      </c>
      <c r="BK174" s="175">
        <f>ROUND(I174*H174,2)</f>
        <v>0</v>
      </c>
      <c r="BL174" s="17" t="s">
        <v>127</v>
      </c>
      <c r="BM174" s="17" t="s">
        <v>283</v>
      </c>
    </row>
    <row r="175" spans="2:65" s="12" customFormat="1">
      <c r="B175" s="185"/>
      <c r="D175" s="186" t="s">
        <v>129</v>
      </c>
      <c r="E175" s="187" t="s">
        <v>20</v>
      </c>
      <c r="F175" s="188" t="s">
        <v>284</v>
      </c>
      <c r="H175" s="189">
        <v>1240.3610000000001</v>
      </c>
      <c r="I175" s="190"/>
      <c r="L175" s="185"/>
      <c r="M175" s="191"/>
      <c r="N175" s="192"/>
      <c r="O175" s="192"/>
      <c r="P175" s="192"/>
      <c r="Q175" s="192"/>
      <c r="R175" s="192"/>
      <c r="S175" s="192"/>
      <c r="T175" s="193"/>
      <c r="AT175" s="194" t="s">
        <v>129</v>
      </c>
      <c r="AU175" s="194" t="s">
        <v>81</v>
      </c>
      <c r="AV175" s="12" t="s">
        <v>81</v>
      </c>
      <c r="AW175" s="12" t="s">
        <v>37</v>
      </c>
      <c r="AX175" s="12" t="s">
        <v>22</v>
      </c>
      <c r="AY175" s="194" t="s">
        <v>120</v>
      </c>
    </row>
    <row r="176" spans="2:65" s="1" customFormat="1" ht="31.5" customHeight="1">
      <c r="B176" s="163"/>
      <c r="C176" s="164" t="s">
        <v>285</v>
      </c>
      <c r="D176" s="164" t="s">
        <v>122</v>
      </c>
      <c r="E176" s="165" t="s">
        <v>286</v>
      </c>
      <c r="F176" s="166" t="s">
        <v>287</v>
      </c>
      <c r="G176" s="167" t="s">
        <v>277</v>
      </c>
      <c r="H176" s="168">
        <v>67.400000000000006</v>
      </c>
      <c r="I176" s="169"/>
      <c r="J176" s="170">
        <f>ROUND(I176*H176,2)</f>
        <v>0</v>
      </c>
      <c r="K176" s="166" t="s">
        <v>20</v>
      </c>
      <c r="L176" s="34"/>
      <c r="M176" s="171" t="s">
        <v>20</v>
      </c>
      <c r="N176" s="172" t="s">
        <v>44</v>
      </c>
      <c r="O176" s="35"/>
      <c r="P176" s="173">
        <f>O176*H176</f>
        <v>0</v>
      </c>
      <c r="Q176" s="173">
        <v>0.20219000000000001</v>
      </c>
      <c r="R176" s="173">
        <f>Q176*H176</f>
        <v>13.627606000000002</v>
      </c>
      <c r="S176" s="173">
        <v>0</v>
      </c>
      <c r="T176" s="174">
        <f>S176*H176</f>
        <v>0</v>
      </c>
      <c r="AR176" s="17" t="s">
        <v>127</v>
      </c>
      <c r="AT176" s="17" t="s">
        <v>122</v>
      </c>
      <c r="AU176" s="17" t="s">
        <v>81</v>
      </c>
      <c r="AY176" s="17" t="s">
        <v>120</v>
      </c>
      <c r="BE176" s="175">
        <f>IF(N176="základní",J176,0)</f>
        <v>0</v>
      </c>
      <c r="BF176" s="175">
        <f>IF(N176="snížená",J176,0)</f>
        <v>0</v>
      </c>
      <c r="BG176" s="175">
        <f>IF(N176="zákl. přenesená",J176,0)</f>
        <v>0</v>
      </c>
      <c r="BH176" s="175">
        <f>IF(N176="sníž. přenesená",J176,0)</f>
        <v>0</v>
      </c>
      <c r="BI176" s="175">
        <f>IF(N176="nulová",J176,0)</f>
        <v>0</v>
      </c>
      <c r="BJ176" s="17" t="s">
        <v>22</v>
      </c>
      <c r="BK176" s="175">
        <f>ROUND(I176*H176,2)</f>
        <v>0</v>
      </c>
      <c r="BL176" s="17" t="s">
        <v>127</v>
      </c>
      <c r="BM176" s="17" t="s">
        <v>288</v>
      </c>
    </row>
    <row r="177" spans="2:65" s="11" customFormat="1">
      <c r="B177" s="176"/>
      <c r="D177" s="177" t="s">
        <v>129</v>
      </c>
      <c r="E177" s="178" t="s">
        <v>20</v>
      </c>
      <c r="F177" s="179" t="s">
        <v>249</v>
      </c>
      <c r="H177" s="180" t="s">
        <v>20</v>
      </c>
      <c r="I177" s="181"/>
      <c r="L177" s="176"/>
      <c r="M177" s="182"/>
      <c r="N177" s="183"/>
      <c r="O177" s="183"/>
      <c r="P177" s="183"/>
      <c r="Q177" s="183"/>
      <c r="R177" s="183"/>
      <c r="S177" s="183"/>
      <c r="T177" s="184"/>
      <c r="AT177" s="180" t="s">
        <v>129</v>
      </c>
      <c r="AU177" s="180" t="s">
        <v>81</v>
      </c>
      <c r="AV177" s="11" t="s">
        <v>22</v>
      </c>
      <c r="AW177" s="11" t="s">
        <v>37</v>
      </c>
      <c r="AX177" s="11" t="s">
        <v>73</v>
      </c>
      <c r="AY177" s="180" t="s">
        <v>120</v>
      </c>
    </row>
    <row r="178" spans="2:65" s="12" customFormat="1">
      <c r="B178" s="185"/>
      <c r="D178" s="186" t="s">
        <v>129</v>
      </c>
      <c r="E178" s="187" t="s">
        <v>20</v>
      </c>
      <c r="F178" s="188" t="s">
        <v>289</v>
      </c>
      <c r="H178" s="189">
        <v>67.400000000000006</v>
      </c>
      <c r="I178" s="190"/>
      <c r="L178" s="185"/>
      <c r="M178" s="191"/>
      <c r="N178" s="192"/>
      <c r="O178" s="192"/>
      <c r="P178" s="192"/>
      <c r="Q178" s="192"/>
      <c r="R178" s="192"/>
      <c r="S178" s="192"/>
      <c r="T178" s="193"/>
      <c r="AT178" s="194" t="s">
        <v>129</v>
      </c>
      <c r="AU178" s="194" t="s">
        <v>81</v>
      </c>
      <c r="AV178" s="12" t="s">
        <v>81</v>
      </c>
      <c r="AW178" s="12" t="s">
        <v>37</v>
      </c>
      <c r="AX178" s="12" t="s">
        <v>22</v>
      </c>
      <c r="AY178" s="194" t="s">
        <v>120</v>
      </c>
    </row>
    <row r="179" spans="2:65" s="1" customFormat="1" ht="22.5" customHeight="1">
      <c r="B179" s="163"/>
      <c r="C179" s="206" t="s">
        <v>290</v>
      </c>
      <c r="D179" s="206" t="s">
        <v>179</v>
      </c>
      <c r="E179" s="207" t="s">
        <v>291</v>
      </c>
      <c r="F179" s="208" t="s">
        <v>292</v>
      </c>
      <c r="G179" s="209" t="s">
        <v>256</v>
      </c>
      <c r="H179" s="210">
        <v>68.073999999999998</v>
      </c>
      <c r="I179" s="211"/>
      <c r="J179" s="212">
        <f>ROUND(I179*H179,2)</f>
        <v>0</v>
      </c>
      <c r="K179" s="208" t="s">
        <v>20</v>
      </c>
      <c r="L179" s="213"/>
      <c r="M179" s="214" t="s">
        <v>20</v>
      </c>
      <c r="N179" s="215" t="s">
        <v>44</v>
      </c>
      <c r="O179" s="35"/>
      <c r="P179" s="173">
        <f>O179*H179</f>
        <v>0</v>
      </c>
      <c r="Q179" s="173">
        <v>4.8300000000000003E-2</v>
      </c>
      <c r="R179" s="173">
        <f>Q179*H179</f>
        <v>3.2879742000000003</v>
      </c>
      <c r="S179" s="173">
        <v>0</v>
      </c>
      <c r="T179" s="174">
        <f>S179*H179</f>
        <v>0</v>
      </c>
      <c r="AR179" s="17" t="s">
        <v>169</v>
      </c>
      <c r="AT179" s="17" t="s">
        <v>179</v>
      </c>
      <c r="AU179" s="17" t="s">
        <v>81</v>
      </c>
      <c r="AY179" s="17" t="s">
        <v>120</v>
      </c>
      <c r="BE179" s="175">
        <f>IF(N179="základní",J179,0)</f>
        <v>0</v>
      </c>
      <c r="BF179" s="175">
        <f>IF(N179="snížená",J179,0)</f>
        <v>0</v>
      </c>
      <c r="BG179" s="175">
        <f>IF(N179="zákl. přenesená",J179,0)</f>
        <v>0</v>
      </c>
      <c r="BH179" s="175">
        <f>IF(N179="sníž. přenesená",J179,0)</f>
        <v>0</v>
      </c>
      <c r="BI179" s="175">
        <f>IF(N179="nulová",J179,0)</f>
        <v>0</v>
      </c>
      <c r="BJ179" s="17" t="s">
        <v>22</v>
      </c>
      <c r="BK179" s="175">
        <f>ROUND(I179*H179,2)</f>
        <v>0</v>
      </c>
      <c r="BL179" s="17" t="s">
        <v>127</v>
      </c>
      <c r="BM179" s="17" t="s">
        <v>293</v>
      </c>
    </row>
    <row r="180" spans="2:65" s="12" customFormat="1">
      <c r="B180" s="185"/>
      <c r="D180" s="186" t="s">
        <v>129</v>
      </c>
      <c r="E180" s="187" t="s">
        <v>20</v>
      </c>
      <c r="F180" s="188" t="s">
        <v>294</v>
      </c>
      <c r="H180" s="189">
        <v>68.073999999999998</v>
      </c>
      <c r="I180" s="190"/>
      <c r="L180" s="185"/>
      <c r="M180" s="191"/>
      <c r="N180" s="192"/>
      <c r="O180" s="192"/>
      <c r="P180" s="192"/>
      <c r="Q180" s="192"/>
      <c r="R180" s="192"/>
      <c r="S180" s="192"/>
      <c r="T180" s="193"/>
      <c r="AT180" s="194" t="s">
        <v>129</v>
      </c>
      <c r="AU180" s="194" t="s">
        <v>81</v>
      </c>
      <c r="AV180" s="12" t="s">
        <v>81</v>
      </c>
      <c r="AW180" s="12" t="s">
        <v>37</v>
      </c>
      <c r="AX180" s="12" t="s">
        <v>22</v>
      </c>
      <c r="AY180" s="194" t="s">
        <v>120</v>
      </c>
    </row>
    <row r="181" spans="2:65" s="1" customFormat="1" ht="31.5" customHeight="1">
      <c r="B181" s="163"/>
      <c r="C181" s="164" t="s">
        <v>295</v>
      </c>
      <c r="D181" s="164" t="s">
        <v>122</v>
      </c>
      <c r="E181" s="165" t="s">
        <v>296</v>
      </c>
      <c r="F181" s="166" t="s">
        <v>297</v>
      </c>
      <c r="G181" s="167" t="s">
        <v>277</v>
      </c>
      <c r="H181" s="168">
        <v>559.14</v>
      </c>
      <c r="I181" s="169"/>
      <c r="J181" s="170">
        <f>ROUND(I181*H181,2)</f>
        <v>0</v>
      </c>
      <c r="K181" s="166" t="s">
        <v>20</v>
      </c>
      <c r="L181" s="34"/>
      <c r="M181" s="171" t="s">
        <v>20</v>
      </c>
      <c r="N181" s="172" t="s">
        <v>44</v>
      </c>
      <c r="O181" s="35"/>
      <c r="P181" s="173">
        <f>O181*H181</f>
        <v>0</v>
      </c>
      <c r="Q181" s="173">
        <v>0.15540000000000001</v>
      </c>
      <c r="R181" s="173">
        <f>Q181*H181</f>
        <v>86.890355999999997</v>
      </c>
      <c r="S181" s="173">
        <v>0</v>
      </c>
      <c r="T181" s="174">
        <f>S181*H181</f>
        <v>0</v>
      </c>
      <c r="AR181" s="17" t="s">
        <v>127</v>
      </c>
      <c r="AT181" s="17" t="s">
        <v>122</v>
      </c>
      <c r="AU181" s="17" t="s">
        <v>81</v>
      </c>
      <c r="AY181" s="17" t="s">
        <v>120</v>
      </c>
      <c r="BE181" s="175">
        <f>IF(N181="základní",J181,0)</f>
        <v>0</v>
      </c>
      <c r="BF181" s="175">
        <f>IF(N181="snížená",J181,0)</f>
        <v>0</v>
      </c>
      <c r="BG181" s="175">
        <f>IF(N181="zákl. přenesená",J181,0)</f>
        <v>0</v>
      </c>
      <c r="BH181" s="175">
        <f>IF(N181="sníž. přenesená",J181,0)</f>
        <v>0</v>
      </c>
      <c r="BI181" s="175">
        <f>IF(N181="nulová",J181,0)</f>
        <v>0</v>
      </c>
      <c r="BJ181" s="17" t="s">
        <v>22</v>
      </c>
      <c r="BK181" s="175">
        <f>ROUND(I181*H181,2)</f>
        <v>0</v>
      </c>
      <c r="BL181" s="17" t="s">
        <v>127</v>
      </c>
      <c r="BM181" s="17" t="s">
        <v>298</v>
      </c>
    </row>
    <row r="182" spans="2:65" s="12" customFormat="1">
      <c r="B182" s="185"/>
      <c r="D182" s="186" t="s">
        <v>129</v>
      </c>
      <c r="E182" s="187" t="s">
        <v>20</v>
      </c>
      <c r="F182" s="188" t="s">
        <v>299</v>
      </c>
      <c r="H182" s="189">
        <v>559.14</v>
      </c>
      <c r="I182" s="190"/>
      <c r="L182" s="185"/>
      <c r="M182" s="191"/>
      <c r="N182" s="192"/>
      <c r="O182" s="192"/>
      <c r="P182" s="192"/>
      <c r="Q182" s="192"/>
      <c r="R182" s="192"/>
      <c r="S182" s="192"/>
      <c r="T182" s="193"/>
      <c r="AT182" s="194" t="s">
        <v>129</v>
      </c>
      <c r="AU182" s="194" t="s">
        <v>81</v>
      </c>
      <c r="AV182" s="12" t="s">
        <v>81</v>
      </c>
      <c r="AW182" s="12" t="s">
        <v>37</v>
      </c>
      <c r="AX182" s="12" t="s">
        <v>22</v>
      </c>
      <c r="AY182" s="194" t="s">
        <v>120</v>
      </c>
    </row>
    <row r="183" spans="2:65" s="1" customFormat="1" ht="22.5" customHeight="1">
      <c r="B183" s="163"/>
      <c r="C183" s="206" t="s">
        <v>300</v>
      </c>
      <c r="D183" s="206" t="s">
        <v>179</v>
      </c>
      <c r="E183" s="207" t="s">
        <v>301</v>
      </c>
      <c r="F183" s="208" t="s">
        <v>302</v>
      </c>
      <c r="G183" s="209" t="s">
        <v>256</v>
      </c>
      <c r="H183" s="210">
        <v>538.471</v>
      </c>
      <c r="I183" s="211"/>
      <c r="J183" s="212">
        <f>ROUND(I183*H183,2)</f>
        <v>0</v>
      </c>
      <c r="K183" s="208" t="s">
        <v>126</v>
      </c>
      <c r="L183" s="213"/>
      <c r="M183" s="214" t="s">
        <v>20</v>
      </c>
      <c r="N183" s="215" t="s">
        <v>44</v>
      </c>
      <c r="O183" s="35"/>
      <c r="P183" s="173">
        <f>O183*H183</f>
        <v>0</v>
      </c>
      <c r="Q183" s="173">
        <v>8.5999999999999993E-2</v>
      </c>
      <c r="R183" s="173">
        <f>Q183*H183</f>
        <v>46.308505999999994</v>
      </c>
      <c r="S183" s="173">
        <v>0</v>
      </c>
      <c r="T183" s="174">
        <f>S183*H183</f>
        <v>0</v>
      </c>
      <c r="AR183" s="17" t="s">
        <v>169</v>
      </c>
      <c r="AT183" s="17" t="s">
        <v>179</v>
      </c>
      <c r="AU183" s="17" t="s">
        <v>81</v>
      </c>
      <c r="AY183" s="17" t="s">
        <v>120</v>
      </c>
      <c r="BE183" s="175">
        <f>IF(N183="základní",J183,0)</f>
        <v>0</v>
      </c>
      <c r="BF183" s="175">
        <f>IF(N183="snížená",J183,0)</f>
        <v>0</v>
      </c>
      <c r="BG183" s="175">
        <f>IF(N183="zákl. přenesená",J183,0)</f>
        <v>0</v>
      </c>
      <c r="BH183" s="175">
        <f>IF(N183="sníž. přenesená",J183,0)</f>
        <v>0</v>
      </c>
      <c r="BI183" s="175">
        <f>IF(N183="nulová",J183,0)</f>
        <v>0</v>
      </c>
      <c r="BJ183" s="17" t="s">
        <v>22</v>
      </c>
      <c r="BK183" s="175">
        <f>ROUND(I183*H183,2)</f>
        <v>0</v>
      </c>
      <c r="BL183" s="17" t="s">
        <v>127</v>
      </c>
      <c r="BM183" s="17" t="s">
        <v>303</v>
      </c>
    </row>
    <row r="184" spans="2:65" s="12" customFormat="1">
      <c r="B184" s="185"/>
      <c r="D184" s="186" t="s">
        <v>129</v>
      </c>
      <c r="E184" s="187" t="s">
        <v>20</v>
      </c>
      <c r="F184" s="188" t="s">
        <v>304</v>
      </c>
      <c r="H184" s="189">
        <v>538.471</v>
      </c>
      <c r="I184" s="190"/>
      <c r="L184" s="185"/>
      <c r="M184" s="191"/>
      <c r="N184" s="192"/>
      <c r="O184" s="192"/>
      <c r="P184" s="192"/>
      <c r="Q184" s="192"/>
      <c r="R184" s="192"/>
      <c r="S184" s="192"/>
      <c r="T184" s="193"/>
      <c r="AT184" s="194" t="s">
        <v>129</v>
      </c>
      <c r="AU184" s="194" t="s">
        <v>81</v>
      </c>
      <c r="AV184" s="12" t="s">
        <v>81</v>
      </c>
      <c r="AW184" s="12" t="s">
        <v>37</v>
      </c>
      <c r="AX184" s="12" t="s">
        <v>22</v>
      </c>
      <c r="AY184" s="194" t="s">
        <v>120</v>
      </c>
    </row>
    <row r="185" spans="2:65" s="1" customFormat="1" ht="22.5" customHeight="1">
      <c r="B185" s="163"/>
      <c r="C185" s="206" t="s">
        <v>305</v>
      </c>
      <c r="D185" s="206" t="s">
        <v>179</v>
      </c>
      <c r="E185" s="207" t="s">
        <v>306</v>
      </c>
      <c r="F185" s="208" t="s">
        <v>307</v>
      </c>
      <c r="G185" s="209" t="s">
        <v>256</v>
      </c>
      <c r="H185" s="210">
        <v>26.26</v>
      </c>
      <c r="I185" s="211"/>
      <c r="J185" s="212">
        <f>ROUND(I185*H185,2)</f>
        <v>0</v>
      </c>
      <c r="K185" s="208" t="s">
        <v>20</v>
      </c>
      <c r="L185" s="213"/>
      <c r="M185" s="214" t="s">
        <v>20</v>
      </c>
      <c r="N185" s="215" t="s">
        <v>44</v>
      </c>
      <c r="O185" s="35"/>
      <c r="P185" s="173">
        <f>O185*H185</f>
        <v>0</v>
      </c>
      <c r="Q185" s="173">
        <v>7.0000000000000007E-2</v>
      </c>
      <c r="R185" s="173">
        <f>Q185*H185</f>
        <v>1.8382000000000003</v>
      </c>
      <c r="S185" s="173">
        <v>0</v>
      </c>
      <c r="T185" s="174">
        <f>S185*H185</f>
        <v>0</v>
      </c>
      <c r="AR185" s="17" t="s">
        <v>169</v>
      </c>
      <c r="AT185" s="17" t="s">
        <v>179</v>
      </c>
      <c r="AU185" s="17" t="s">
        <v>81</v>
      </c>
      <c r="AY185" s="17" t="s">
        <v>120</v>
      </c>
      <c r="BE185" s="175">
        <f>IF(N185="základní",J185,0)</f>
        <v>0</v>
      </c>
      <c r="BF185" s="175">
        <f>IF(N185="snížená",J185,0)</f>
        <v>0</v>
      </c>
      <c r="BG185" s="175">
        <f>IF(N185="zákl. přenesená",J185,0)</f>
        <v>0</v>
      </c>
      <c r="BH185" s="175">
        <f>IF(N185="sníž. přenesená",J185,0)</f>
        <v>0</v>
      </c>
      <c r="BI185" s="175">
        <f>IF(N185="nulová",J185,0)</f>
        <v>0</v>
      </c>
      <c r="BJ185" s="17" t="s">
        <v>22</v>
      </c>
      <c r="BK185" s="175">
        <f>ROUND(I185*H185,2)</f>
        <v>0</v>
      </c>
      <c r="BL185" s="17" t="s">
        <v>127</v>
      </c>
      <c r="BM185" s="17" t="s">
        <v>308</v>
      </c>
    </row>
    <row r="186" spans="2:65" s="12" customFormat="1">
      <c r="B186" s="185"/>
      <c r="D186" s="186" t="s">
        <v>129</v>
      </c>
      <c r="E186" s="187" t="s">
        <v>20</v>
      </c>
      <c r="F186" s="188" t="s">
        <v>309</v>
      </c>
      <c r="H186" s="189">
        <v>26.26</v>
      </c>
      <c r="I186" s="190"/>
      <c r="L186" s="185"/>
      <c r="M186" s="191"/>
      <c r="N186" s="192"/>
      <c r="O186" s="192"/>
      <c r="P186" s="192"/>
      <c r="Q186" s="192"/>
      <c r="R186" s="192"/>
      <c r="S186" s="192"/>
      <c r="T186" s="193"/>
      <c r="AT186" s="194" t="s">
        <v>129</v>
      </c>
      <c r="AU186" s="194" t="s">
        <v>81</v>
      </c>
      <c r="AV186" s="12" t="s">
        <v>81</v>
      </c>
      <c r="AW186" s="12" t="s">
        <v>37</v>
      </c>
      <c r="AX186" s="12" t="s">
        <v>22</v>
      </c>
      <c r="AY186" s="194" t="s">
        <v>120</v>
      </c>
    </row>
    <row r="187" spans="2:65" s="1" customFormat="1" ht="31.5" customHeight="1">
      <c r="B187" s="163"/>
      <c r="C187" s="164" t="s">
        <v>310</v>
      </c>
      <c r="D187" s="164" t="s">
        <v>122</v>
      </c>
      <c r="E187" s="165" t="s">
        <v>311</v>
      </c>
      <c r="F187" s="166" t="s">
        <v>312</v>
      </c>
      <c r="G187" s="167" t="s">
        <v>277</v>
      </c>
      <c r="H187" s="168">
        <v>555.51</v>
      </c>
      <c r="I187" s="169"/>
      <c r="J187" s="170">
        <f>ROUND(I187*H187,2)</f>
        <v>0</v>
      </c>
      <c r="K187" s="166" t="s">
        <v>20</v>
      </c>
      <c r="L187" s="34"/>
      <c r="M187" s="171" t="s">
        <v>20</v>
      </c>
      <c r="N187" s="172" t="s">
        <v>44</v>
      </c>
      <c r="O187" s="35"/>
      <c r="P187" s="173">
        <f>O187*H187</f>
        <v>0</v>
      </c>
      <c r="Q187" s="173">
        <v>0.1295</v>
      </c>
      <c r="R187" s="173">
        <f>Q187*H187</f>
        <v>71.938545000000005</v>
      </c>
      <c r="S187" s="173">
        <v>0</v>
      </c>
      <c r="T187" s="174">
        <f>S187*H187</f>
        <v>0</v>
      </c>
      <c r="AR187" s="17" t="s">
        <v>127</v>
      </c>
      <c r="AT187" s="17" t="s">
        <v>122</v>
      </c>
      <c r="AU187" s="17" t="s">
        <v>81</v>
      </c>
      <c r="AY187" s="17" t="s">
        <v>120</v>
      </c>
      <c r="BE187" s="175">
        <f>IF(N187="základní",J187,0)</f>
        <v>0</v>
      </c>
      <c r="BF187" s="175">
        <f>IF(N187="snížená",J187,0)</f>
        <v>0</v>
      </c>
      <c r="BG187" s="175">
        <f>IF(N187="zákl. přenesená",J187,0)</f>
        <v>0</v>
      </c>
      <c r="BH187" s="175">
        <f>IF(N187="sníž. přenesená",J187,0)</f>
        <v>0</v>
      </c>
      <c r="BI187" s="175">
        <f>IF(N187="nulová",J187,0)</f>
        <v>0</v>
      </c>
      <c r="BJ187" s="17" t="s">
        <v>22</v>
      </c>
      <c r="BK187" s="175">
        <f>ROUND(I187*H187,2)</f>
        <v>0</v>
      </c>
      <c r="BL187" s="17" t="s">
        <v>127</v>
      </c>
      <c r="BM187" s="17" t="s">
        <v>313</v>
      </c>
    </row>
    <row r="188" spans="2:65" s="12" customFormat="1">
      <c r="B188" s="185"/>
      <c r="D188" s="186" t="s">
        <v>129</v>
      </c>
      <c r="E188" s="187" t="s">
        <v>20</v>
      </c>
      <c r="F188" s="188" t="s">
        <v>314</v>
      </c>
      <c r="H188" s="189">
        <v>555.51</v>
      </c>
      <c r="I188" s="190"/>
      <c r="L188" s="185"/>
      <c r="M188" s="191"/>
      <c r="N188" s="192"/>
      <c r="O188" s="192"/>
      <c r="P188" s="192"/>
      <c r="Q188" s="192"/>
      <c r="R188" s="192"/>
      <c r="S188" s="192"/>
      <c r="T188" s="193"/>
      <c r="AT188" s="194" t="s">
        <v>129</v>
      </c>
      <c r="AU188" s="194" t="s">
        <v>81</v>
      </c>
      <c r="AV188" s="12" t="s">
        <v>81</v>
      </c>
      <c r="AW188" s="12" t="s">
        <v>37</v>
      </c>
      <c r="AX188" s="12" t="s">
        <v>22</v>
      </c>
      <c r="AY188" s="194" t="s">
        <v>120</v>
      </c>
    </row>
    <row r="189" spans="2:65" s="1" customFormat="1" ht="22.5" customHeight="1">
      <c r="B189" s="163"/>
      <c r="C189" s="206" t="s">
        <v>315</v>
      </c>
      <c r="D189" s="206" t="s">
        <v>179</v>
      </c>
      <c r="E189" s="207" t="s">
        <v>316</v>
      </c>
      <c r="F189" s="208" t="s">
        <v>317</v>
      </c>
      <c r="G189" s="209" t="s">
        <v>256</v>
      </c>
      <c r="H189" s="210">
        <v>1122.1300000000001</v>
      </c>
      <c r="I189" s="211"/>
      <c r="J189" s="212">
        <f>ROUND(I189*H189,2)</f>
        <v>0</v>
      </c>
      <c r="K189" s="208" t="s">
        <v>126</v>
      </c>
      <c r="L189" s="213"/>
      <c r="M189" s="214" t="s">
        <v>20</v>
      </c>
      <c r="N189" s="215" t="s">
        <v>44</v>
      </c>
      <c r="O189" s="35"/>
      <c r="P189" s="173">
        <f>O189*H189</f>
        <v>0</v>
      </c>
      <c r="Q189" s="173">
        <v>1.0999999999999999E-2</v>
      </c>
      <c r="R189" s="173">
        <f>Q189*H189</f>
        <v>12.34343</v>
      </c>
      <c r="S189" s="173">
        <v>0</v>
      </c>
      <c r="T189" s="174">
        <f>S189*H189</f>
        <v>0</v>
      </c>
      <c r="AR189" s="17" t="s">
        <v>169</v>
      </c>
      <c r="AT189" s="17" t="s">
        <v>179</v>
      </c>
      <c r="AU189" s="17" t="s">
        <v>81</v>
      </c>
      <c r="AY189" s="17" t="s">
        <v>120</v>
      </c>
      <c r="BE189" s="175">
        <f>IF(N189="základní",J189,0)</f>
        <v>0</v>
      </c>
      <c r="BF189" s="175">
        <f>IF(N189="snížená",J189,0)</f>
        <v>0</v>
      </c>
      <c r="BG189" s="175">
        <f>IF(N189="zákl. přenesená",J189,0)</f>
        <v>0</v>
      </c>
      <c r="BH189" s="175">
        <f>IF(N189="sníž. přenesená",J189,0)</f>
        <v>0</v>
      </c>
      <c r="BI189" s="175">
        <f>IF(N189="nulová",J189,0)</f>
        <v>0</v>
      </c>
      <c r="BJ189" s="17" t="s">
        <v>22</v>
      </c>
      <c r="BK189" s="175">
        <f>ROUND(I189*H189,2)</f>
        <v>0</v>
      </c>
      <c r="BL189" s="17" t="s">
        <v>127</v>
      </c>
      <c r="BM189" s="17" t="s">
        <v>318</v>
      </c>
    </row>
    <row r="190" spans="2:65" s="12" customFormat="1">
      <c r="B190" s="185"/>
      <c r="D190" s="186" t="s">
        <v>129</v>
      </c>
      <c r="E190" s="187" t="s">
        <v>20</v>
      </c>
      <c r="F190" s="188" t="s">
        <v>319</v>
      </c>
      <c r="H190" s="189">
        <v>1122.1300000000001</v>
      </c>
      <c r="I190" s="190"/>
      <c r="L190" s="185"/>
      <c r="M190" s="191"/>
      <c r="N190" s="192"/>
      <c r="O190" s="192"/>
      <c r="P190" s="192"/>
      <c r="Q190" s="192"/>
      <c r="R190" s="192"/>
      <c r="S190" s="192"/>
      <c r="T190" s="193"/>
      <c r="AT190" s="194" t="s">
        <v>129</v>
      </c>
      <c r="AU190" s="194" t="s">
        <v>81</v>
      </c>
      <c r="AV190" s="12" t="s">
        <v>81</v>
      </c>
      <c r="AW190" s="12" t="s">
        <v>37</v>
      </c>
      <c r="AX190" s="12" t="s">
        <v>22</v>
      </c>
      <c r="AY190" s="194" t="s">
        <v>120</v>
      </c>
    </row>
    <row r="191" spans="2:65" s="1" customFormat="1" ht="22.5" customHeight="1">
      <c r="B191" s="163"/>
      <c r="C191" s="164" t="s">
        <v>320</v>
      </c>
      <c r="D191" s="164" t="s">
        <v>122</v>
      </c>
      <c r="E191" s="165" t="s">
        <v>321</v>
      </c>
      <c r="F191" s="166" t="s">
        <v>322</v>
      </c>
      <c r="G191" s="167" t="s">
        <v>277</v>
      </c>
      <c r="H191" s="168">
        <v>43</v>
      </c>
      <c r="I191" s="169"/>
      <c r="J191" s="170">
        <f>ROUND(I191*H191,2)</f>
        <v>0</v>
      </c>
      <c r="K191" s="166" t="s">
        <v>20</v>
      </c>
      <c r="L191" s="34"/>
      <c r="M191" s="171" t="s">
        <v>20</v>
      </c>
      <c r="N191" s="172" t="s">
        <v>44</v>
      </c>
      <c r="O191" s="35"/>
      <c r="P191" s="173">
        <f>O191*H191</f>
        <v>0</v>
      </c>
      <c r="Q191" s="173">
        <v>3.4000000000000002E-4</v>
      </c>
      <c r="R191" s="173">
        <f>Q191*H191</f>
        <v>1.4620000000000001E-2</v>
      </c>
      <c r="S191" s="173">
        <v>0</v>
      </c>
      <c r="T191" s="174">
        <f>S191*H191</f>
        <v>0</v>
      </c>
      <c r="AR191" s="17" t="s">
        <v>127</v>
      </c>
      <c r="AT191" s="17" t="s">
        <v>122</v>
      </c>
      <c r="AU191" s="17" t="s">
        <v>81</v>
      </c>
      <c r="AY191" s="17" t="s">
        <v>120</v>
      </c>
      <c r="BE191" s="175">
        <f>IF(N191="základní",J191,0)</f>
        <v>0</v>
      </c>
      <c r="BF191" s="175">
        <f>IF(N191="snížená",J191,0)</f>
        <v>0</v>
      </c>
      <c r="BG191" s="175">
        <f>IF(N191="zákl. přenesená",J191,0)</f>
        <v>0</v>
      </c>
      <c r="BH191" s="175">
        <f>IF(N191="sníž. přenesená",J191,0)</f>
        <v>0</v>
      </c>
      <c r="BI191" s="175">
        <f>IF(N191="nulová",J191,0)</f>
        <v>0</v>
      </c>
      <c r="BJ191" s="17" t="s">
        <v>22</v>
      </c>
      <c r="BK191" s="175">
        <f>ROUND(I191*H191,2)</f>
        <v>0</v>
      </c>
      <c r="BL191" s="17" t="s">
        <v>127</v>
      </c>
      <c r="BM191" s="17" t="s">
        <v>323</v>
      </c>
    </row>
    <row r="192" spans="2:65" s="12" customFormat="1">
      <c r="B192" s="185"/>
      <c r="D192" s="177" t="s">
        <v>129</v>
      </c>
      <c r="E192" s="194" t="s">
        <v>20</v>
      </c>
      <c r="F192" s="195" t="s">
        <v>324</v>
      </c>
      <c r="H192" s="196">
        <v>43</v>
      </c>
      <c r="I192" s="190"/>
      <c r="L192" s="185"/>
      <c r="M192" s="191"/>
      <c r="N192" s="192"/>
      <c r="O192" s="192"/>
      <c r="P192" s="192"/>
      <c r="Q192" s="192"/>
      <c r="R192" s="192"/>
      <c r="S192" s="192"/>
      <c r="T192" s="193"/>
      <c r="AT192" s="194" t="s">
        <v>129</v>
      </c>
      <c r="AU192" s="194" t="s">
        <v>81</v>
      </c>
      <c r="AV192" s="12" t="s">
        <v>81</v>
      </c>
      <c r="AW192" s="12" t="s">
        <v>37</v>
      </c>
      <c r="AX192" s="12" t="s">
        <v>22</v>
      </c>
      <c r="AY192" s="194" t="s">
        <v>120</v>
      </c>
    </row>
    <row r="193" spans="2:65" s="10" customFormat="1" ht="29.85" customHeight="1">
      <c r="B193" s="149"/>
      <c r="D193" s="160" t="s">
        <v>72</v>
      </c>
      <c r="E193" s="161" t="s">
        <v>325</v>
      </c>
      <c r="F193" s="161" t="s">
        <v>326</v>
      </c>
      <c r="I193" s="152"/>
      <c r="J193" s="162">
        <f>BK193</f>
        <v>0</v>
      </c>
      <c r="L193" s="149"/>
      <c r="M193" s="154"/>
      <c r="N193" s="155"/>
      <c r="O193" s="155"/>
      <c r="P193" s="156">
        <f>SUM(P194:P200)</f>
        <v>0</v>
      </c>
      <c r="Q193" s="155"/>
      <c r="R193" s="156">
        <f>SUM(R194:R200)</f>
        <v>0</v>
      </c>
      <c r="S193" s="155"/>
      <c r="T193" s="157">
        <f>SUM(T194:T200)</f>
        <v>20.209999999999997</v>
      </c>
      <c r="AR193" s="150" t="s">
        <v>22</v>
      </c>
      <c r="AT193" s="158" t="s">
        <v>72</v>
      </c>
      <c r="AU193" s="158" t="s">
        <v>22</v>
      </c>
      <c r="AY193" s="150" t="s">
        <v>120</v>
      </c>
      <c r="BK193" s="159">
        <f>SUM(BK194:BK200)</f>
        <v>0</v>
      </c>
    </row>
    <row r="194" spans="2:65" s="1" customFormat="1" ht="22.5" customHeight="1">
      <c r="B194" s="163"/>
      <c r="C194" s="164" t="s">
        <v>327</v>
      </c>
      <c r="D194" s="164" t="s">
        <v>122</v>
      </c>
      <c r="E194" s="165" t="s">
        <v>328</v>
      </c>
      <c r="F194" s="166" t="s">
        <v>329</v>
      </c>
      <c r="G194" s="167" t="s">
        <v>165</v>
      </c>
      <c r="H194" s="168">
        <v>86</v>
      </c>
      <c r="I194" s="169"/>
      <c r="J194" s="170">
        <f>ROUND(I194*H194,2)</f>
        <v>0</v>
      </c>
      <c r="K194" s="166" t="s">
        <v>126</v>
      </c>
      <c r="L194" s="34"/>
      <c r="M194" s="171" t="s">
        <v>20</v>
      </c>
      <c r="N194" s="172" t="s">
        <v>44</v>
      </c>
      <c r="O194" s="35"/>
      <c r="P194" s="173">
        <f>O194*H194</f>
        <v>0</v>
      </c>
      <c r="Q194" s="173">
        <v>0</v>
      </c>
      <c r="R194" s="173">
        <f>Q194*H194</f>
        <v>0</v>
      </c>
      <c r="S194" s="173">
        <v>0.23499999999999999</v>
      </c>
      <c r="T194" s="174">
        <f>S194*H194</f>
        <v>20.209999999999997</v>
      </c>
      <c r="AR194" s="17" t="s">
        <v>127</v>
      </c>
      <c r="AT194" s="17" t="s">
        <v>122</v>
      </c>
      <c r="AU194" s="17" t="s">
        <v>81</v>
      </c>
      <c r="AY194" s="17" t="s">
        <v>120</v>
      </c>
      <c r="BE194" s="175">
        <f>IF(N194="základní",J194,0)</f>
        <v>0</v>
      </c>
      <c r="BF194" s="175">
        <f>IF(N194="snížená",J194,0)</f>
        <v>0</v>
      </c>
      <c r="BG194" s="175">
        <f>IF(N194="zákl. přenesená",J194,0)</f>
        <v>0</v>
      </c>
      <c r="BH194" s="175">
        <f>IF(N194="sníž. přenesená",J194,0)</f>
        <v>0</v>
      </c>
      <c r="BI194" s="175">
        <f>IF(N194="nulová",J194,0)</f>
        <v>0</v>
      </c>
      <c r="BJ194" s="17" t="s">
        <v>22</v>
      </c>
      <c r="BK194" s="175">
        <f>ROUND(I194*H194,2)</f>
        <v>0</v>
      </c>
      <c r="BL194" s="17" t="s">
        <v>127</v>
      </c>
      <c r="BM194" s="17" t="s">
        <v>330</v>
      </c>
    </row>
    <row r="195" spans="2:65" s="12" customFormat="1">
      <c r="B195" s="185"/>
      <c r="D195" s="186" t="s">
        <v>129</v>
      </c>
      <c r="E195" s="187" t="s">
        <v>20</v>
      </c>
      <c r="F195" s="188" t="s">
        <v>331</v>
      </c>
      <c r="H195" s="189">
        <v>86</v>
      </c>
      <c r="I195" s="190"/>
      <c r="L195" s="185"/>
      <c r="M195" s="191"/>
      <c r="N195" s="192"/>
      <c r="O195" s="192"/>
      <c r="P195" s="192"/>
      <c r="Q195" s="192"/>
      <c r="R195" s="192"/>
      <c r="S195" s="192"/>
      <c r="T195" s="193"/>
      <c r="AT195" s="194" t="s">
        <v>129</v>
      </c>
      <c r="AU195" s="194" t="s">
        <v>81</v>
      </c>
      <c r="AV195" s="12" t="s">
        <v>81</v>
      </c>
      <c r="AW195" s="12" t="s">
        <v>37</v>
      </c>
      <c r="AX195" s="12" t="s">
        <v>22</v>
      </c>
      <c r="AY195" s="194" t="s">
        <v>120</v>
      </c>
    </row>
    <row r="196" spans="2:65" s="1" customFormat="1" ht="22.5" customHeight="1">
      <c r="B196" s="163"/>
      <c r="C196" s="164" t="s">
        <v>332</v>
      </c>
      <c r="D196" s="164" t="s">
        <v>122</v>
      </c>
      <c r="E196" s="165" t="s">
        <v>333</v>
      </c>
      <c r="F196" s="166" t="s">
        <v>334</v>
      </c>
      <c r="G196" s="167" t="s">
        <v>277</v>
      </c>
      <c r="H196" s="168">
        <v>43</v>
      </c>
      <c r="I196" s="169"/>
      <c r="J196" s="170">
        <f>ROUND(I196*H196,2)</f>
        <v>0</v>
      </c>
      <c r="K196" s="166" t="s">
        <v>126</v>
      </c>
      <c r="L196" s="34"/>
      <c r="M196" s="171" t="s">
        <v>20</v>
      </c>
      <c r="N196" s="172" t="s">
        <v>44</v>
      </c>
      <c r="O196" s="35"/>
      <c r="P196" s="173">
        <f>O196*H196</f>
        <v>0</v>
      </c>
      <c r="Q196" s="173">
        <v>0</v>
      </c>
      <c r="R196" s="173">
        <f>Q196*H196</f>
        <v>0</v>
      </c>
      <c r="S196" s="173">
        <v>0</v>
      </c>
      <c r="T196" s="174">
        <f>S196*H196</f>
        <v>0</v>
      </c>
      <c r="AR196" s="17" t="s">
        <v>127</v>
      </c>
      <c r="AT196" s="17" t="s">
        <v>122</v>
      </c>
      <c r="AU196" s="17" t="s">
        <v>81</v>
      </c>
      <c r="AY196" s="17" t="s">
        <v>120</v>
      </c>
      <c r="BE196" s="175">
        <f>IF(N196="základní",J196,0)</f>
        <v>0</v>
      </c>
      <c r="BF196" s="175">
        <f>IF(N196="snížená",J196,0)</f>
        <v>0</v>
      </c>
      <c r="BG196" s="175">
        <f>IF(N196="zákl. přenesená",J196,0)</f>
        <v>0</v>
      </c>
      <c r="BH196" s="175">
        <f>IF(N196="sníž. přenesená",J196,0)</f>
        <v>0</v>
      </c>
      <c r="BI196" s="175">
        <f>IF(N196="nulová",J196,0)</f>
        <v>0</v>
      </c>
      <c r="BJ196" s="17" t="s">
        <v>22</v>
      </c>
      <c r="BK196" s="175">
        <f>ROUND(I196*H196,2)</f>
        <v>0</v>
      </c>
      <c r="BL196" s="17" t="s">
        <v>127</v>
      </c>
      <c r="BM196" s="17" t="s">
        <v>335</v>
      </c>
    </row>
    <row r="197" spans="2:65" s="1" customFormat="1" ht="22.5" customHeight="1">
      <c r="B197" s="163"/>
      <c r="C197" s="164" t="s">
        <v>336</v>
      </c>
      <c r="D197" s="164" t="s">
        <v>122</v>
      </c>
      <c r="E197" s="165" t="s">
        <v>337</v>
      </c>
      <c r="F197" s="166" t="s">
        <v>338</v>
      </c>
      <c r="G197" s="167" t="s">
        <v>159</v>
      </c>
      <c r="H197" s="168">
        <v>20.21</v>
      </c>
      <c r="I197" s="169"/>
      <c r="J197" s="170">
        <f>ROUND(I197*H197,2)</f>
        <v>0</v>
      </c>
      <c r="K197" s="166" t="s">
        <v>20</v>
      </c>
      <c r="L197" s="34"/>
      <c r="M197" s="171" t="s">
        <v>20</v>
      </c>
      <c r="N197" s="172" t="s">
        <v>44</v>
      </c>
      <c r="O197" s="35"/>
      <c r="P197" s="173">
        <f>O197*H197</f>
        <v>0</v>
      </c>
      <c r="Q197" s="173">
        <v>0</v>
      </c>
      <c r="R197" s="173">
        <f>Q197*H197</f>
        <v>0</v>
      </c>
      <c r="S197" s="173">
        <v>0</v>
      </c>
      <c r="T197" s="174">
        <f>S197*H197</f>
        <v>0</v>
      </c>
      <c r="AR197" s="17" t="s">
        <v>127</v>
      </c>
      <c r="AT197" s="17" t="s">
        <v>122</v>
      </c>
      <c r="AU197" s="17" t="s">
        <v>81</v>
      </c>
      <c r="AY197" s="17" t="s">
        <v>120</v>
      </c>
      <c r="BE197" s="175">
        <f>IF(N197="základní",J197,0)</f>
        <v>0</v>
      </c>
      <c r="BF197" s="175">
        <f>IF(N197="snížená",J197,0)</f>
        <v>0</v>
      </c>
      <c r="BG197" s="175">
        <f>IF(N197="zákl. přenesená",J197,0)</f>
        <v>0</v>
      </c>
      <c r="BH197" s="175">
        <f>IF(N197="sníž. přenesená",J197,0)</f>
        <v>0</v>
      </c>
      <c r="BI197" s="175">
        <f>IF(N197="nulová",J197,0)</f>
        <v>0</v>
      </c>
      <c r="BJ197" s="17" t="s">
        <v>22</v>
      </c>
      <c r="BK197" s="175">
        <f>ROUND(I197*H197,2)</f>
        <v>0</v>
      </c>
      <c r="BL197" s="17" t="s">
        <v>127</v>
      </c>
      <c r="BM197" s="17" t="s">
        <v>339</v>
      </c>
    </row>
    <row r="198" spans="2:65" s="1" customFormat="1" ht="22.5" customHeight="1">
      <c r="B198" s="163"/>
      <c r="C198" s="164" t="s">
        <v>340</v>
      </c>
      <c r="D198" s="164" t="s">
        <v>122</v>
      </c>
      <c r="E198" s="165" t="s">
        <v>341</v>
      </c>
      <c r="F198" s="166" t="s">
        <v>342</v>
      </c>
      <c r="G198" s="167" t="s">
        <v>159</v>
      </c>
      <c r="H198" s="168">
        <v>40.42</v>
      </c>
      <c r="I198" s="169"/>
      <c r="J198" s="170">
        <f>ROUND(I198*H198,2)</f>
        <v>0</v>
      </c>
      <c r="K198" s="166" t="s">
        <v>20</v>
      </c>
      <c r="L198" s="34"/>
      <c r="M198" s="171" t="s">
        <v>20</v>
      </c>
      <c r="N198" s="172" t="s">
        <v>44</v>
      </c>
      <c r="O198" s="35"/>
      <c r="P198" s="173">
        <f>O198*H198</f>
        <v>0</v>
      </c>
      <c r="Q198" s="173">
        <v>0</v>
      </c>
      <c r="R198" s="173">
        <f>Q198*H198</f>
        <v>0</v>
      </c>
      <c r="S198" s="173">
        <v>0</v>
      </c>
      <c r="T198" s="174">
        <f>S198*H198</f>
        <v>0</v>
      </c>
      <c r="AR198" s="17" t="s">
        <v>127</v>
      </c>
      <c r="AT198" s="17" t="s">
        <v>122</v>
      </c>
      <c r="AU198" s="17" t="s">
        <v>81</v>
      </c>
      <c r="AY198" s="17" t="s">
        <v>120</v>
      </c>
      <c r="BE198" s="175">
        <f>IF(N198="základní",J198,0)</f>
        <v>0</v>
      </c>
      <c r="BF198" s="175">
        <f>IF(N198="snížená",J198,0)</f>
        <v>0</v>
      </c>
      <c r="BG198" s="175">
        <f>IF(N198="zákl. přenesená",J198,0)</f>
        <v>0</v>
      </c>
      <c r="BH198" s="175">
        <f>IF(N198="sníž. přenesená",J198,0)</f>
        <v>0</v>
      </c>
      <c r="BI198" s="175">
        <f>IF(N198="nulová",J198,0)</f>
        <v>0</v>
      </c>
      <c r="BJ198" s="17" t="s">
        <v>22</v>
      </c>
      <c r="BK198" s="175">
        <f>ROUND(I198*H198,2)</f>
        <v>0</v>
      </c>
      <c r="BL198" s="17" t="s">
        <v>127</v>
      </c>
      <c r="BM198" s="17" t="s">
        <v>343</v>
      </c>
    </row>
    <row r="199" spans="2:65" s="12" customFormat="1">
      <c r="B199" s="185"/>
      <c r="D199" s="186" t="s">
        <v>129</v>
      </c>
      <c r="E199" s="187" t="s">
        <v>20</v>
      </c>
      <c r="F199" s="188" t="s">
        <v>344</v>
      </c>
      <c r="H199" s="189">
        <v>40.42</v>
      </c>
      <c r="I199" s="190"/>
      <c r="L199" s="185"/>
      <c r="M199" s="191"/>
      <c r="N199" s="192"/>
      <c r="O199" s="192"/>
      <c r="P199" s="192"/>
      <c r="Q199" s="192"/>
      <c r="R199" s="192"/>
      <c r="S199" s="192"/>
      <c r="T199" s="193"/>
      <c r="AT199" s="194" t="s">
        <v>129</v>
      </c>
      <c r="AU199" s="194" t="s">
        <v>81</v>
      </c>
      <c r="AV199" s="12" t="s">
        <v>81</v>
      </c>
      <c r="AW199" s="12" t="s">
        <v>37</v>
      </c>
      <c r="AX199" s="12" t="s">
        <v>22</v>
      </c>
      <c r="AY199" s="194" t="s">
        <v>120</v>
      </c>
    </row>
    <row r="200" spans="2:65" s="1" customFormat="1" ht="31.5" customHeight="1">
      <c r="B200" s="163"/>
      <c r="C200" s="164" t="s">
        <v>345</v>
      </c>
      <c r="D200" s="164" t="s">
        <v>122</v>
      </c>
      <c r="E200" s="165" t="s">
        <v>346</v>
      </c>
      <c r="F200" s="166" t="s">
        <v>347</v>
      </c>
      <c r="G200" s="167" t="s">
        <v>159</v>
      </c>
      <c r="H200" s="168">
        <v>20.21</v>
      </c>
      <c r="I200" s="169"/>
      <c r="J200" s="170">
        <f>ROUND(I200*H200,2)</f>
        <v>0</v>
      </c>
      <c r="K200" s="166" t="s">
        <v>20</v>
      </c>
      <c r="L200" s="34"/>
      <c r="M200" s="171" t="s">
        <v>20</v>
      </c>
      <c r="N200" s="172" t="s">
        <v>44</v>
      </c>
      <c r="O200" s="35"/>
      <c r="P200" s="173">
        <f>O200*H200</f>
        <v>0</v>
      </c>
      <c r="Q200" s="173">
        <v>0</v>
      </c>
      <c r="R200" s="173">
        <f>Q200*H200</f>
        <v>0</v>
      </c>
      <c r="S200" s="173">
        <v>0</v>
      </c>
      <c r="T200" s="174">
        <f>S200*H200</f>
        <v>0</v>
      </c>
      <c r="AR200" s="17" t="s">
        <v>127</v>
      </c>
      <c r="AT200" s="17" t="s">
        <v>122</v>
      </c>
      <c r="AU200" s="17" t="s">
        <v>81</v>
      </c>
      <c r="AY200" s="17" t="s">
        <v>120</v>
      </c>
      <c r="BE200" s="175">
        <f>IF(N200="základní",J200,0)</f>
        <v>0</v>
      </c>
      <c r="BF200" s="175">
        <f>IF(N200="snížená",J200,0)</f>
        <v>0</v>
      </c>
      <c r="BG200" s="175">
        <f>IF(N200="zákl. přenesená",J200,0)</f>
        <v>0</v>
      </c>
      <c r="BH200" s="175">
        <f>IF(N200="sníž. přenesená",J200,0)</f>
        <v>0</v>
      </c>
      <c r="BI200" s="175">
        <f>IF(N200="nulová",J200,0)</f>
        <v>0</v>
      </c>
      <c r="BJ200" s="17" t="s">
        <v>22</v>
      </c>
      <c r="BK200" s="175">
        <f>ROUND(I200*H200,2)</f>
        <v>0</v>
      </c>
      <c r="BL200" s="17" t="s">
        <v>127</v>
      </c>
      <c r="BM200" s="17" t="s">
        <v>348</v>
      </c>
    </row>
    <row r="201" spans="2:65" s="10" customFormat="1" ht="29.85" customHeight="1">
      <c r="B201" s="149"/>
      <c r="D201" s="160" t="s">
        <v>72</v>
      </c>
      <c r="E201" s="161" t="s">
        <v>349</v>
      </c>
      <c r="F201" s="161" t="s">
        <v>350</v>
      </c>
      <c r="I201" s="152"/>
      <c r="J201" s="162">
        <f>BK201</f>
        <v>0</v>
      </c>
      <c r="L201" s="149"/>
      <c r="M201" s="154"/>
      <c r="N201" s="155"/>
      <c r="O201" s="155"/>
      <c r="P201" s="156">
        <f>P202</f>
        <v>0</v>
      </c>
      <c r="Q201" s="155"/>
      <c r="R201" s="156">
        <f>R202</f>
        <v>0</v>
      </c>
      <c r="S201" s="155"/>
      <c r="T201" s="157">
        <f>T202</f>
        <v>0</v>
      </c>
      <c r="AR201" s="150" t="s">
        <v>22</v>
      </c>
      <c r="AT201" s="158" t="s">
        <v>72</v>
      </c>
      <c r="AU201" s="158" t="s">
        <v>22</v>
      </c>
      <c r="AY201" s="150" t="s">
        <v>120</v>
      </c>
      <c r="BK201" s="159">
        <f>BK202</f>
        <v>0</v>
      </c>
    </row>
    <row r="202" spans="2:65" s="1" customFormat="1" ht="31.5" customHeight="1">
      <c r="B202" s="163"/>
      <c r="C202" s="164" t="s">
        <v>351</v>
      </c>
      <c r="D202" s="164" t="s">
        <v>122</v>
      </c>
      <c r="E202" s="165" t="s">
        <v>352</v>
      </c>
      <c r="F202" s="166" t="s">
        <v>353</v>
      </c>
      <c r="G202" s="167" t="s">
        <v>159</v>
      </c>
      <c r="H202" s="168">
        <v>489.09300000000002</v>
      </c>
      <c r="I202" s="169"/>
      <c r="J202" s="170">
        <f>ROUND(I202*H202,2)</f>
        <v>0</v>
      </c>
      <c r="K202" s="166" t="s">
        <v>126</v>
      </c>
      <c r="L202" s="34"/>
      <c r="M202" s="171" t="s">
        <v>20</v>
      </c>
      <c r="N202" s="172" t="s">
        <v>44</v>
      </c>
      <c r="O202" s="35"/>
      <c r="P202" s="173">
        <f>O202*H202</f>
        <v>0</v>
      </c>
      <c r="Q202" s="173">
        <v>0</v>
      </c>
      <c r="R202" s="173">
        <f>Q202*H202</f>
        <v>0</v>
      </c>
      <c r="S202" s="173">
        <v>0</v>
      </c>
      <c r="T202" s="174">
        <f>S202*H202</f>
        <v>0</v>
      </c>
      <c r="AR202" s="17" t="s">
        <v>127</v>
      </c>
      <c r="AT202" s="17" t="s">
        <v>122</v>
      </c>
      <c r="AU202" s="17" t="s">
        <v>81</v>
      </c>
      <c r="AY202" s="17" t="s">
        <v>120</v>
      </c>
      <c r="BE202" s="175">
        <f>IF(N202="základní",J202,0)</f>
        <v>0</v>
      </c>
      <c r="BF202" s="175">
        <f>IF(N202="snížená",J202,0)</f>
        <v>0</v>
      </c>
      <c r="BG202" s="175">
        <f>IF(N202="zákl. přenesená",J202,0)</f>
        <v>0</v>
      </c>
      <c r="BH202" s="175">
        <f>IF(N202="sníž. přenesená",J202,0)</f>
        <v>0</v>
      </c>
      <c r="BI202" s="175">
        <f>IF(N202="nulová",J202,0)</f>
        <v>0</v>
      </c>
      <c r="BJ202" s="17" t="s">
        <v>22</v>
      </c>
      <c r="BK202" s="175">
        <f>ROUND(I202*H202,2)</f>
        <v>0</v>
      </c>
      <c r="BL202" s="17" t="s">
        <v>127</v>
      </c>
      <c r="BM202" s="17" t="s">
        <v>354</v>
      </c>
    </row>
    <row r="203" spans="2:65" s="10" customFormat="1" ht="37.35" customHeight="1">
      <c r="B203" s="149"/>
      <c r="D203" s="160" t="s">
        <v>72</v>
      </c>
      <c r="E203" s="219" t="s">
        <v>355</v>
      </c>
      <c r="F203" s="219" t="s">
        <v>356</v>
      </c>
      <c r="I203" s="152"/>
      <c r="J203" s="220">
        <f>BK203</f>
        <v>0</v>
      </c>
      <c r="L203" s="149"/>
      <c r="M203" s="154"/>
      <c r="N203" s="155"/>
      <c r="O203" s="155"/>
      <c r="P203" s="156">
        <f>SUM(P204:P220)</f>
        <v>0</v>
      </c>
      <c r="Q203" s="155"/>
      <c r="R203" s="156">
        <f>SUM(R204:R220)</f>
        <v>0</v>
      </c>
      <c r="S203" s="155"/>
      <c r="T203" s="157">
        <f>SUM(T204:T220)</f>
        <v>0</v>
      </c>
      <c r="AR203" s="150" t="s">
        <v>149</v>
      </c>
      <c r="AT203" s="158" t="s">
        <v>72</v>
      </c>
      <c r="AU203" s="158" t="s">
        <v>73</v>
      </c>
      <c r="AY203" s="150" t="s">
        <v>120</v>
      </c>
      <c r="BK203" s="159">
        <f>SUM(BK204:BK220)</f>
        <v>0</v>
      </c>
    </row>
    <row r="204" spans="2:65" s="1" customFormat="1" ht="22.5" customHeight="1">
      <c r="B204" s="163"/>
      <c r="C204" s="164" t="s">
        <v>357</v>
      </c>
      <c r="D204" s="164" t="s">
        <v>122</v>
      </c>
      <c r="E204" s="165" t="s">
        <v>358</v>
      </c>
      <c r="F204" s="166" t="s">
        <v>359</v>
      </c>
      <c r="G204" s="167" t="s">
        <v>360</v>
      </c>
      <c r="H204" s="168">
        <v>1</v>
      </c>
      <c r="I204" s="169"/>
      <c r="J204" s="170">
        <f>ROUND(I204*H204,2)</f>
        <v>0</v>
      </c>
      <c r="K204" s="166" t="s">
        <v>20</v>
      </c>
      <c r="L204" s="34"/>
      <c r="M204" s="171" t="s">
        <v>20</v>
      </c>
      <c r="N204" s="172" t="s">
        <v>44</v>
      </c>
      <c r="O204" s="35"/>
      <c r="P204" s="173">
        <f>O204*H204</f>
        <v>0</v>
      </c>
      <c r="Q204" s="173">
        <v>0</v>
      </c>
      <c r="R204" s="173">
        <f>Q204*H204</f>
        <v>0</v>
      </c>
      <c r="S204" s="173">
        <v>0</v>
      </c>
      <c r="T204" s="174">
        <f>S204*H204</f>
        <v>0</v>
      </c>
      <c r="AR204" s="17" t="s">
        <v>361</v>
      </c>
      <c r="AT204" s="17" t="s">
        <v>122</v>
      </c>
      <c r="AU204" s="17" t="s">
        <v>22</v>
      </c>
      <c r="AY204" s="17" t="s">
        <v>120</v>
      </c>
      <c r="BE204" s="175">
        <f>IF(N204="základní",J204,0)</f>
        <v>0</v>
      </c>
      <c r="BF204" s="175">
        <f>IF(N204="snížená",J204,0)</f>
        <v>0</v>
      </c>
      <c r="BG204" s="175">
        <f>IF(N204="zákl. přenesená",J204,0)</f>
        <v>0</v>
      </c>
      <c r="BH204" s="175">
        <f>IF(N204="sníž. přenesená",J204,0)</f>
        <v>0</v>
      </c>
      <c r="BI204" s="175">
        <f>IF(N204="nulová",J204,0)</f>
        <v>0</v>
      </c>
      <c r="BJ204" s="17" t="s">
        <v>22</v>
      </c>
      <c r="BK204" s="175">
        <f>ROUND(I204*H204,2)</f>
        <v>0</v>
      </c>
      <c r="BL204" s="17" t="s">
        <v>361</v>
      </c>
      <c r="BM204" s="17" t="s">
        <v>362</v>
      </c>
    </row>
    <row r="205" spans="2:65" s="1" customFormat="1" ht="22.5" customHeight="1">
      <c r="B205" s="163"/>
      <c r="C205" s="164" t="s">
        <v>363</v>
      </c>
      <c r="D205" s="164" t="s">
        <v>122</v>
      </c>
      <c r="E205" s="165" t="s">
        <v>364</v>
      </c>
      <c r="F205" s="166" t="s">
        <v>365</v>
      </c>
      <c r="G205" s="167" t="s">
        <v>360</v>
      </c>
      <c r="H205" s="168">
        <v>1</v>
      </c>
      <c r="I205" s="169"/>
      <c r="J205" s="170">
        <f>ROUND(I205*H205,2)</f>
        <v>0</v>
      </c>
      <c r="K205" s="166" t="s">
        <v>20</v>
      </c>
      <c r="L205" s="34"/>
      <c r="M205" s="171" t="s">
        <v>20</v>
      </c>
      <c r="N205" s="172" t="s">
        <v>44</v>
      </c>
      <c r="O205" s="35"/>
      <c r="P205" s="173">
        <f>O205*H205</f>
        <v>0</v>
      </c>
      <c r="Q205" s="173">
        <v>0</v>
      </c>
      <c r="R205" s="173">
        <f>Q205*H205</f>
        <v>0</v>
      </c>
      <c r="S205" s="173">
        <v>0</v>
      </c>
      <c r="T205" s="174">
        <f>S205*H205</f>
        <v>0</v>
      </c>
      <c r="AR205" s="17" t="s">
        <v>361</v>
      </c>
      <c r="AT205" s="17" t="s">
        <v>122</v>
      </c>
      <c r="AU205" s="17" t="s">
        <v>22</v>
      </c>
      <c r="AY205" s="17" t="s">
        <v>120</v>
      </c>
      <c r="BE205" s="175">
        <f>IF(N205="základní",J205,0)</f>
        <v>0</v>
      </c>
      <c r="BF205" s="175">
        <f>IF(N205="snížená",J205,0)</f>
        <v>0</v>
      </c>
      <c r="BG205" s="175">
        <f>IF(N205="zákl. přenesená",J205,0)</f>
        <v>0</v>
      </c>
      <c r="BH205" s="175">
        <f>IF(N205="sníž. přenesená",J205,0)</f>
        <v>0</v>
      </c>
      <c r="BI205" s="175">
        <f>IF(N205="nulová",J205,0)</f>
        <v>0</v>
      </c>
      <c r="BJ205" s="17" t="s">
        <v>22</v>
      </c>
      <c r="BK205" s="175">
        <f>ROUND(I205*H205,2)</f>
        <v>0</v>
      </c>
      <c r="BL205" s="17" t="s">
        <v>361</v>
      </c>
      <c r="BM205" s="17" t="s">
        <v>366</v>
      </c>
    </row>
    <row r="206" spans="2:65" s="12" customFormat="1">
      <c r="B206" s="185"/>
      <c r="D206" s="186" t="s">
        <v>129</v>
      </c>
      <c r="E206" s="187" t="s">
        <v>20</v>
      </c>
      <c r="F206" s="188" t="s">
        <v>367</v>
      </c>
      <c r="H206" s="189">
        <v>1</v>
      </c>
      <c r="I206" s="190"/>
      <c r="L206" s="185"/>
      <c r="M206" s="191"/>
      <c r="N206" s="192"/>
      <c r="O206" s="192"/>
      <c r="P206" s="192"/>
      <c r="Q206" s="192"/>
      <c r="R206" s="192"/>
      <c r="S206" s="192"/>
      <c r="T206" s="193"/>
      <c r="AT206" s="194" t="s">
        <v>129</v>
      </c>
      <c r="AU206" s="194" t="s">
        <v>22</v>
      </c>
      <c r="AV206" s="12" t="s">
        <v>81</v>
      </c>
      <c r="AW206" s="12" t="s">
        <v>37</v>
      </c>
      <c r="AX206" s="12" t="s">
        <v>22</v>
      </c>
      <c r="AY206" s="194" t="s">
        <v>120</v>
      </c>
    </row>
    <row r="207" spans="2:65" s="1" customFormat="1" ht="22.5" customHeight="1">
      <c r="B207" s="163"/>
      <c r="C207" s="164" t="s">
        <v>368</v>
      </c>
      <c r="D207" s="164" t="s">
        <v>122</v>
      </c>
      <c r="E207" s="165" t="s">
        <v>369</v>
      </c>
      <c r="F207" s="166" t="s">
        <v>370</v>
      </c>
      <c r="G207" s="167" t="s">
        <v>360</v>
      </c>
      <c r="H207" s="168">
        <v>1</v>
      </c>
      <c r="I207" s="169"/>
      <c r="J207" s="170">
        <f>ROUND(I207*H207,2)</f>
        <v>0</v>
      </c>
      <c r="K207" s="166" t="s">
        <v>20</v>
      </c>
      <c r="L207" s="34"/>
      <c r="M207" s="171" t="s">
        <v>20</v>
      </c>
      <c r="N207" s="172" t="s">
        <v>44</v>
      </c>
      <c r="O207" s="35"/>
      <c r="P207" s="173">
        <f>O207*H207</f>
        <v>0</v>
      </c>
      <c r="Q207" s="173">
        <v>0</v>
      </c>
      <c r="R207" s="173">
        <f>Q207*H207</f>
        <v>0</v>
      </c>
      <c r="S207" s="173">
        <v>0</v>
      </c>
      <c r="T207" s="174">
        <f>S207*H207</f>
        <v>0</v>
      </c>
      <c r="AR207" s="17" t="s">
        <v>361</v>
      </c>
      <c r="AT207" s="17" t="s">
        <v>122</v>
      </c>
      <c r="AU207" s="17" t="s">
        <v>22</v>
      </c>
      <c r="AY207" s="17" t="s">
        <v>120</v>
      </c>
      <c r="BE207" s="175">
        <f>IF(N207="základní",J207,0)</f>
        <v>0</v>
      </c>
      <c r="BF207" s="175">
        <f>IF(N207="snížená",J207,0)</f>
        <v>0</v>
      </c>
      <c r="BG207" s="175">
        <f>IF(N207="zákl. přenesená",J207,0)</f>
        <v>0</v>
      </c>
      <c r="BH207" s="175">
        <f>IF(N207="sníž. přenesená",J207,0)</f>
        <v>0</v>
      </c>
      <c r="BI207" s="175">
        <f>IF(N207="nulová",J207,0)</f>
        <v>0</v>
      </c>
      <c r="BJ207" s="17" t="s">
        <v>22</v>
      </c>
      <c r="BK207" s="175">
        <f>ROUND(I207*H207,2)</f>
        <v>0</v>
      </c>
      <c r="BL207" s="17" t="s">
        <v>361</v>
      </c>
      <c r="BM207" s="17" t="s">
        <v>371</v>
      </c>
    </row>
    <row r="208" spans="2:65" s="1" customFormat="1" ht="22.5" customHeight="1">
      <c r="B208" s="163"/>
      <c r="C208" s="164" t="s">
        <v>372</v>
      </c>
      <c r="D208" s="164" t="s">
        <v>122</v>
      </c>
      <c r="E208" s="165" t="s">
        <v>373</v>
      </c>
      <c r="F208" s="166" t="s">
        <v>374</v>
      </c>
      <c r="G208" s="167" t="s">
        <v>360</v>
      </c>
      <c r="H208" s="168">
        <v>1</v>
      </c>
      <c r="I208" s="169"/>
      <c r="J208" s="170">
        <f>ROUND(I208*H208,2)</f>
        <v>0</v>
      </c>
      <c r="K208" s="166" t="s">
        <v>20</v>
      </c>
      <c r="L208" s="34"/>
      <c r="M208" s="171" t="s">
        <v>20</v>
      </c>
      <c r="N208" s="172" t="s">
        <v>44</v>
      </c>
      <c r="O208" s="35"/>
      <c r="P208" s="173">
        <f>O208*H208</f>
        <v>0</v>
      </c>
      <c r="Q208" s="173">
        <v>0</v>
      </c>
      <c r="R208" s="173">
        <f>Q208*H208</f>
        <v>0</v>
      </c>
      <c r="S208" s="173">
        <v>0</v>
      </c>
      <c r="T208" s="174">
        <f>S208*H208</f>
        <v>0</v>
      </c>
      <c r="AR208" s="17" t="s">
        <v>361</v>
      </c>
      <c r="AT208" s="17" t="s">
        <v>122</v>
      </c>
      <c r="AU208" s="17" t="s">
        <v>22</v>
      </c>
      <c r="AY208" s="17" t="s">
        <v>120</v>
      </c>
      <c r="BE208" s="175">
        <f>IF(N208="základní",J208,0)</f>
        <v>0</v>
      </c>
      <c r="BF208" s="175">
        <f>IF(N208="snížená",J208,0)</f>
        <v>0</v>
      </c>
      <c r="BG208" s="175">
        <f>IF(N208="zákl. přenesená",J208,0)</f>
        <v>0</v>
      </c>
      <c r="BH208" s="175">
        <f>IF(N208="sníž. přenesená",J208,0)</f>
        <v>0</v>
      </c>
      <c r="BI208" s="175">
        <f>IF(N208="nulová",J208,0)</f>
        <v>0</v>
      </c>
      <c r="BJ208" s="17" t="s">
        <v>22</v>
      </c>
      <c r="BK208" s="175">
        <f>ROUND(I208*H208,2)</f>
        <v>0</v>
      </c>
      <c r="BL208" s="17" t="s">
        <v>361</v>
      </c>
      <c r="BM208" s="17" t="s">
        <v>375</v>
      </c>
    </row>
    <row r="209" spans="2:65" s="1" customFormat="1" ht="22.5" customHeight="1">
      <c r="B209" s="163"/>
      <c r="C209" s="164" t="s">
        <v>376</v>
      </c>
      <c r="D209" s="164" t="s">
        <v>122</v>
      </c>
      <c r="E209" s="165" t="s">
        <v>377</v>
      </c>
      <c r="F209" s="166" t="s">
        <v>378</v>
      </c>
      <c r="G209" s="167" t="s">
        <v>360</v>
      </c>
      <c r="H209" s="168">
        <v>1</v>
      </c>
      <c r="I209" s="169"/>
      <c r="J209" s="170">
        <f>ROUND(I209*H209,2)</f>
        <v>0</v>
      </c>
      <c r="K209" s="166" t="s">
        <v>20</v>
      </c>
      <c r="L209" s="34"/>
      <c r="M209" s="171" t="s">
        <v>20</v>
      </c>
      <c r="N209" s="172" t="s">
        <v>44</v>
      </c>
      <c r="O209" s="35"/>
      <c r="P209" s="173">
        <f>O209*H209</f>
        <v>0</v>
      </c>
      <c r="Q209" s="173">
        <v>0</v>
      </c>
      <c r="R209" s="173">
        <f>Q209*H209</f>
        <v>0</v>
      </c>
      <c r="S209" s="173">
        <v>0</v>
      </c>
      <c r="T209" s="174">
        <f>S209*H209</f>
        <v>0</v>
      </c>
      <c r="AR209" s="17" t="s">
        <v>361</v>
      </c>
      <c r="AT209" s="17" t="s">
        <v>122</v>
      </c>
      <c r="AU209" s="17" t="s">
        <v>22</v>
      </c>
      <c r="AY209" s="17" t="s">
        <v>120</v>
      </c>
      <c r="BE209" s="175">
        <f>IF(N209="základní",J209,0)</f>
        <v>0</v>
      </c>
      <c r="BF209" s="175">
        <f>IF(N209="snížená",J209,0)</f>
        <v>0</v>
      </c>
      <c r="BG209" s="175">
        <f>IF(N209="zákl. přenesená",J209,0)</f>
        <v>0</v>
      </c>
      <c r="BH209" s="175">
        <f>IF(N209="sníž. přenesená",J209,0)</f>
        <v>0</v>
      </c>
      <c r="BI209" s="175">
        <f>IF(N209="nulová",J209,0)</f>
        <v>0</v>
      </c>
      <c r="BJ209" s="17" t="s">
        <v>22</v>
      </c>
      <c r="BK209" s="175">
        <f>ROUND(I209*H209,2)</f>
        <v>0</v>
      </c>
      <c r="BL209" s="17" t="s">
        <v>361</v>
      </c>
      <c r="BM209" s="17" t="s">
        <v>379</v>
      </c>
    </row>
    <row r="210" spans="2:65" s="11" customFormat="1">
      <c r="B210" s="176"/>
      <c r="D210" s="177" t="s">
        <v>129</v>
      </c>
      <c r="E210" s="178" t="s">
        <v>20</v>
      </c>
      <c r="F210" s="179" t="s">
        <v>380</v>
      </c>
      <c r="H210" s="180" t="s">
        <v>20</v>
      </c>
      <c r="I210" s="181"/>
      <c r="L210" s="176"/>
      <c r="M210" s="182"/>
      <c r="N210" s="183"/>
      <c r="O210" s="183"/>
      <c r="P210" s="183"/>
      <c r="Q210" s="183"/>
      <c r="R210" s="183"/>
      <c r="S210" s="183"/>
      <c r="T210" s="184"/>
      <c r="AT210" s="180" t="s">
        <v>129</v>
      </c>
      <c r="AU210" s="180" t="s">
        <v>22</v>
      </c>
      <c r="AV210" s="11" t="s">
        <v>22</v>
      </c>
      <c r="AW210" s="11" t="s">
        <v>37</v>
      </c>
      <c r="AX210" s="11" t="s">
        <v>73</v>
      </c>
      <c r="AY210" s="180" t="s">
        <v>120</v>
      </c>
    </row>
    <row r="211" spans="2:65" s="11" customFormat="1" ht="27">
      <c r="B211" s="176"/>
      <c r="D211" s="177" t="s">
        <v>129</v>
      </c>
      <c r="E211" s="178" t="s">
        <v>20</v>
      </c>
      <c r="F211" s="179" t="s">
        <v>381</v>
      </c>
      <c r="H211" s="180" t="s">
        <v>20</v>
      </c>
      <c r="I211" s="181"/>
      <c r="L211" s="176"/>
      <c r="M211" s="182"/>
      <c r="N211" s="183"/>
      <c r="O211" s="183"/>
      <c r="P211" s="183"/>
      <c r="Q211" s="183"/>
      <c r="R211" s="183"/>
      <c r="S211" s="183"/>
      <c r="T211" s="184"/>
      <c r="AT211" s="180" t="s">
        <v>129</v>
      </c>
      <c r="AU211" s="180" t="s">
        <v>22</v>
      </c>
      <c r="AV211" s="11" t="s">
        <v>22</v>
      </c>
      <c r="AW211" s="11" t="s">
        <v>37</v>
      </c>
      <c r="AX211" s="11" t="s">
        <v>73</v>
      </c>
      <c r="AY211" s="180" t="s">
        <v>120</v>
      </c>
    </row>
    <row r="212" spans="2:65" s="12" customFormat="1">
      <c r="B212" s="185"/>
      <c r="D212" s="186" t="s">
        <v>129</v>
      </c>
      <c r="E212" s="187" t="s">
        <v>20</v>
      </c>
      <c r="F212" s="188" t="s">
        <v>22</v>
      </c>
      <c r="H212" s="189">
        <v>1</v>
      </c>
      <c r="I212" s="190"/>
      <c r="L212" s="185"/>
      <c r="M212" s="191"/>
      <c r="N212" s="192"/>
      <c r="O212" s="192"/>
      <c r="P212" s="192"/>
      <c r="Q212" s="192"/>
      <c r="R212" s="192"/>
      <c r="S212" s="192"/>
      <c r="T212" s="193"/>
      <c r="AT212" s="194" t="s">
        <v>129</v>
      </c>
      <c r="AU212" s="194" t="s">
        <v>22</v>
      </c>
      <c r="AV212" s="12" t="s">
        <v>81</v>
      </c>
      <c r="AW212" s="12" t="s">
        <v>37</v>
      </c>
      <c r="AX212" s="12" t="s">
        <v>22</v>
      </c>
      <c r="AY212" s="194" t="s">
        <v>120</v>
      </c>
    </row>
    <row r="213" spans="2:65" s="1" customFormat="1" ht="22.5" customHeight="1">
      <c r="B213" s="163"/>
      <c r="C213" s="164" t="s">
        <v>382</v>
      </c>
      <c r="D213" s="164" t="s">
        <v>122</v>
      </c>
      <c r="E213" s="165" t="s">
        <v>383</v>
      </c>
      <c r="F213" s="166" t="s">
        <v>384</v>
      </c>
      <c r="G213" s="167" t="s">
        <v>360</v>
      </c>
      <c r="H213" s="168">
        <v>1</v>
      </c>
      <c r="I213" s="169"/>
      <c r="J213" s="170">
        <f>ROUND(I213*H213,2)</f>
        <v>0</v>
      </c>
      <c r="K213" s="166" t="s">
        <v>20</v>
      </c>
      <c r="L213" s="34"/>
      <c r="M213" s="171" t="s">
        <v>20</v>
      </c>
      <c r="N213" s="172" t="s">
        <v>44</v>
      </c>
      <c r="O213" s="35"/>
      <c r="P213" s="173">
        <f>O213*H213</f>
        <v>0</v>
      </c>
      <c r="Q213" s="173">
        <v>0</v>
      </c>
      <c r="R213" s="173">
        <f>Q213*H213</f>
        <v>0</v>
      </c>
      <c r="S213" s="173">
        <v>0</v>
      </c>
      <c r="T213" s="174">
        <f>S213*H213</f>
        <v>0</v>
      </c>
      <c r="AR213" s="17" t="s">
        <v>361</v>
      </c>
      <c r="AT213" s="17" t="s">
        <v>122</v>
      </c>
      <c r="AU213" s="17" t="s">
        <v>22</v>
      </c>
      <c r="AY213" s="17" t="s">
        <v>120</v>
      </c>
      <c r="BE213" s="175">
        <f>IF(N213="základní",J213,0)</f>
        <v>0</v>
      </c>
      <c r="BF213" s="175">
        <f>IF(N213="snížená",J213,0)</f>
        <v>0</v>
      </c>
      <c r="BG213" s="175">
        <f>IF(N213="zákl. přenesená",J213,0)</f>
        <v>0</v>
      </c>
      <c r="BH213" s="175">
        <f>IF(N213="sníž. přenesená",J213,0)</f>
        <v>0</v>
      </c>
      <c r="BI213" s="175">
        <f>IF(N213="nulová",J213,0)</f>
        <v>0</v>
      </c>
      <c r="BJ213" s="17" t="s">
        <v>22</v>
      </c>
      <c r="BK213" s="175">
        <f>ROUND(I213*H213,2)</f>
        <v>0</v>
      </c>
      <c r="BL213" s="17" t="s">
        <v>361</v>
      </c>
      <c r="BM213" s="17" t="s">
        <v>385</v>
      </c>
    </row>
    <row r="214" spans="2:65" s="1" customFormat="1" ht="22.5" customHeight="1">
      <c r="B214" s="163"/>
      <c r="C214" s="164" t="s">
        <v>386</v>
      </c>
      <c r="D214" s="164" t="s">
        <v>122</v>
      </c>
      <c r="E214" s="165" t="s">
        <v>387</v>
      </c>
      <c r="F214" s="166" t="s">
        <v>388</v>
      </c>
      <c r="G214" s="167" t="s">
        <v>360</v>
      </c>
      <c r="H214" s="168">
        <v>1</v>
      </c>
      <c r="I214" s="169"/>
      <c r="J214" s="170">
        <f>ROUND(I214*H214,2)</f>
        <v>0</v>
      </c>
      <c r="K214" s="166" t="s">
        <v>20</v>
      </c>
      <c r="L214" s="34"/>
      <c r="M214" s="171" t="s">
        <v>20</v>
      </c>
      <c r="N214" s="172" t="s">
        <v>44</v>
      </c>
      <c r="O214" s="35"/>
      <c r="P214" s="173">
        <f>O214*H214</f>
        <v>0</v>
      </c>
      <c r="Q214" s="173">
        <v>0</v>
      </c>
      <c r="R214" s="173">
        <f>Q214*H214</f>
        <v>0</v>
      </c>
      <c r="S214" s="173">
        <v>0</v>
      </c>
      <c r="T214" s="174">
        <f>S214*H214</f>
        <v>0</v>
      </c>
      <c r="AR214" s="17" t="s">
        <v>361</v>
      </c>
      <c r="AT214" s="17" t="s">
        <v>122</v>
      </c>
      <c r="AU214" s="17" t="s">
        <v>22</v>
      </c>
      <c r="AY214" s="17" t="s">
        <v>120</v>
      </c>
      <c r="BE214" s="175">
        <f>IF(N214="základní",J214,0)</f>
        <v>0</v>
      </c>
      <c r="BF214" s="175">
        <f>IF(N214="snížená",J214,0)</f>
        <v>0</v>
      </c>
      <c r="BG214" s="175">
        <f>IF(N214="zákl. přenesená",J214,0)</f>
        <v>0</v>
      </c>
      <c r="BH214" s="175">
        <f>IF(N214="sníž. přenesená",J214,0)</f>
        <v>0</v>
      </c>
      <c r="BI214" s="175">
        <f>IF(N214="nulová",J214,0)</f>
        <v>0</v>
      </c>
      <c r="BJ214" s="17" t="s">
        <v>22</v>
      </c>
      <c r="BK214" s="175">
        <f>ROUND(I214*H214,2)</f>
        <v>0</v>
      </c>
      <c r="BL214" s="17" t="s">
        <v>361</v>
      </c>
      <c r="BM214" s="17" t="s">
        <v>389</v>
      </c>
    </row>
    <row r="215" spans="2:65" s="1" customFormat="1" ht="22.5" customHeight="1">
      <c r="B215" s="163"/>
      <c r="C215" s="164" t="s">
        <v>390</v>
      </c>
      <c r="D215" s="164" t="s">
        <v>122</v>
      </c>
      <c r="E215" s="165" t="s">
        <v>391</v>
      </c>
      <c r="F215" s="166" t="s">
        <v>392</v>
      </c>
      <c r="G215" s="167" t="s">
        <v>360</v>
      </c>
      <c r="H215" s="168">
        <v>1</v>
      </c>
      <c r="I215" s="169"/>
      <c r="J215" s="170">
        <f>ROUND(I215*H215,2)</f>
        <v>0</v>
      </c>
      <c r="K215" s="166" t="s">
        <v>20</v>
      </c>
      <c r="L215" s="34"/>
      <c r="M215" s="171" t="s">
        <v>20</v>
      </c>
      <c r="N215" s="172" t="s">
        <v>44</v>
      </c>
      <c r="O215" s="35"/>
      <c r="P215" s="173">
        <f>O215*H215</f>
        <v>0</v>
      </c>
      <c r="Q215" s="173">
        <v>0</v>
      </c>
      <c r="R215" s="173">
        <f>Q215*H215</f>
        <v>0</v>
      </c>
      <c r="S215" s="173">
        <v>0</v>
      </c>
      <c r="T215" s="174">
        <f>S215*H215</f>
        <v>0</v>
      </c>
      <c r="AR215" s="17" t="s">
        <v>361</v>
      </c>
      <c r="AT215" s="17" t="s">
        <v>122</v>
      </c>
      <c r="AU215" s="17" t="s">
        <v>22</v>
      </c>
      <c r="AY215" s="17" t="s">
        <v>120</v>
      </c>
      <c r="BE215" s="175">
        <f>IF(N215="základní",J215,0)</f>
        <v>0</v>
      </c>
      <c r="BF215" s="175">
        <f>IF(N215="snížená",J215,0)</f>
        <v>0</v>
      </c>
      <c r="BG215" s="175">
        <f>IF(N215="zákl. přenesená",J215,0)</f>
        <v>0</v>
      </c>
      <c r="BH215" s="175">
        <f>IF(N215="sníž. přenesená",J215,0)</f>
        <v>0</v>
      </c>
      <c r="BI215" s="175">
        <f>IF(N215="nulová",J215,0)</f>
        <v>0</v>
      </c>
      <c r="BJ215" s="17" t="s">
        <v>22</v>
      </c>
      <c r="BK215" s="175">
        <f>ROUND(I215*H215,2)</f>
        <v>0</v>
      </c>
      <c r="BL215" s="17" t="s">
        <v>361</v>
      </c>
      <c r="BM215" s="17" t="s">
        <v>393</v>
      </c>
    </row>
    <row r="216" spans="2:65" s="12" customFormat="1">
      <c r="B216" s="185"/>
      <c r="D216" s="186" t="s">
        <v>129</v>
      </c>
      <c r="E216" s="187" t="s">
        <v>20</v>
      </c>
      <c r="F216" s="188" t="s">
        <v>394</v>
      </c>
      <c r="H216" s="189">
        <v>1</v>
      </c>
      <c r="I216" s="190"/>
      <c r="L216" s="185"/>
      <c r="M216" s="191"/>
      <c r="N216" s="192"/>
      <c r="O216" s="192"/>
      <c r="P216" s="192"/>
      <c r="Q216" s="192"/>
      <c r="R216" s="192"/>
      <c r="S216" s="192"/>
      <c r="T216" s="193"/>
      <c r="AT216" s="194" t="s">
        <v>129</v>
      </c>
      <c r="AU216" s="194" t="s">
        <v>22</v>
      </c>
      <c r="AV216" s="12" t="s">
        <v>81</v>
      </c>
      <c r="AW216" s="12" t="s">
        <v>37</v>
      </c>
      <c r="AX216" s="12" t="s">
        <v>22</v>
      </c>
      <c r="AY216" s="194" t="s">
        <v>120</v>
      </c>
    </row>
    <row r="217" spans="2:65" s="1" customFormat="1" ht="22.5" customHeight="1">
      <c r="B217" s="163"/>
      <c r="C217" s="164" t="s">
        <v>395</v>
      </c>
      <c r="D217" s="164" t="s">
        <v>122</v>
      </c>
      <c r="E217" s="165" t="s">
        <v>396</v>
      </c>
      <c r="F217" s="166" t="s">
        <v>397</v>
      </c>
      <c r="G217" s="167" t="s">
        <v>360</v>
      </c>
      <c r="H217" s="168">
        <v>1</v>
      </c>
      <c r="I217" s="169"/>
      <c r="J217" s="170">
        <f>ROUND(I217*H217,2)</f>
        <v>0</v>
      </c>
      <c r="K217" s="166" t="s">
        <v>20</v>
      </c>
      <c r="L217" s="34"/>
      <c r="M217" s="171" t="s">
        <v>20</v>
      </c>
      <c r="N217" s="172" t="s">
        <v>44</v>
      </c>
      <c r="O217" s="35"/>
      <c r="P217" s="173">
        <f>O217*H217</f>
        <v>0</v>
      </c>
      <c r="Q217" s="173">
        <v>0</v>
      </c>
      <c r="R217" s="173">
        <f>Q217*H217</f>
        <v>0</v>
      </c>
      <c r="S217" s="173">
        <v>0</v>
      </c>
      <c r="T217" s="174">
        <f>S217*H217</f>
        <v>0</v>
      </c>
      <c r="AR217" s="17" t="s">
        <v>361</v>
      </c>
      <c r="AT217" s="17" t="s">
        <v>122</v>
      </c>
      <c r="AU217" s="17" t="s">
        <v>22</v>
      </c>
      <c r="AY217" s="17" t="s">
        <v>120</v>
      </c>
      <c r="BE217" s="175">
        <f>IF(N217="základní",J217,0)</f>
        <v>0</v>
      </c>
      <c r="BF217" s="175">
        <f>IF(N217="snížená",J217,0)</f>
        <v>0</v>
      </c>
      <c r="BG217" s="175">
        <f>IF(N217="zákl. přenesená",J217,0)</f>
        <v>0</v>
      </c>
      <c r="BH217" s="175">
        <f>IF(N217="sníž. přenesená",J217,0)</f>
        <v>0</v>
      </c>
      <c r="BI217" s="175">
        <f>IF(N217="nulová",J217,0)</f>
        <v>0</v>
      </c>
      <c r="BJ217" s="17" t="s">
        <v>22</v>
      </c>
      <c r="BK217" s="175">
        <f>ROUND(I217*H217,2)</f>
        <v>0</v>
      </c>
      <c r="BL217" s="17" t="s">
        <v>361</v>
      </c>
      <c r="BM217" s="17" t="s">
        <v>398</v>
      </c>
    </row>
    <row r="218" spans="2:65" s="12" customFormat="1" ht="27">
      <c r="B218" s="185"/>
      <c r="D218" s="186" t="s">
        <v>129</v>
      </c>
      <c r="E218" s="187" t="s">
        <v>20</v>
      </c>
      <c r="F218" s="188" t="s">
        <v>399</v>
      </c>
      <c r="H218" s="189">
        <v>1</v>
      </c>
      <c r="I218" s="190"/>
      <c r="L218" s="185"/>
      <c r="M218" s="191"/>
      <c r="N218" s="192"/>
      <c r="O218" s="192"/>
      <c r="P218" s="192"/>
      <c r="Q218" s="192"/>
      <c r="R218" s="192"/>
      <c r="S218" s="192"/>
      <c r="T218" s="193"/>
      <c r="AT218" s="194" t="s">
        <v>129</v>
      </c>
      <c r="AU218" s="194" t="s">
        <v>22</v>
      </c>
      <c r="AV218" s="12" t="s">
        <v>81</v>
      </c>
      <c r="AW218" s="12" t="s">
        <v>37</v>
      </c>
      <c r="AX218" s="12" t="s">
        <v>22</v>
      </c>
      <c r="AY218" s="194" t="s">
        <v>120</v>
      </c>
    </row>
    <row r="219" spans="2:65" s="1" customFormat="1" ht="22.5" customHeight="1">
      <c r="B219" s="163"/>
      <c r="C219" s="164" t="s">
        <v>400</v>
      </c>
      <c r="D219" s="164" t="s">
        <v>122</v>
      </c>
      <c r="E219" s="165" t="s">
        <v>401</v>
      </c>
      <c r="F219" s="166" t="s">
        <v>402</v>
      </c>
      <c r="G219" s="167" t="s">
        <v>360</v>
      </c>
      <c r="H219" s="168">
        <v>1</v>
      </c>
      <c r="I219" s="169"/>
      <c r="J219" s="170">
        <f>ROUND(I219*H219,2)</f>
        <v>0</v>
      </c>
      <c r="K219" s="166" t="s">
        <v>20</v>
      </c>
      <c r="L219" s="34"/>
      <c r="M219" s="171" t="s">
        <v>20</v>
      </c>
      <c r="N219" s="172" t="s">
        <v>44</v>
      </c>
      <c r="O219" s="35"/>
      <c r="P219" s="173">
        <f>O219*H219</f>
        <v>0</v>
      </c>
      <c r="Q219" s="173">
        <v>0</v>
      </c>
      <c r="R219" s="173">
        <f>Q219*H219</f>
        <v>0</v>
      </c>
      <c r="S219" s="173">
        <v>0</v>
      </c>
      <c r="T219" s="174">
        <f>S219*H219</f>
        <v>0</v>
      </c>
      <c r="AR219" s="17" t="s">
        <v>361</v>
      </c>
      <c r="AT219" s="17" t="s">
        <v>122</v>
      </c>
      <c r="AU219" s="17" t="s">
        <v>22</v>
      </c>
      <c r="AY219" s="17" t="s">
        <v>120</v>
      </c>
      <c r="BE219" s="175">
        <f>IF(N219="základní",J219,0)</f>
        <v>0</v>
      </c>
      <c r="BF219" s="175">
        <f>IF(N219="snížená",J219,0)</f>
        <v>0</v>
      </c>
      <c r="BG219" s="175">
        <f>IF(N219="zákl. přenesená",J219,0)</f>
        <v>0</v>
      </c>
      <c r="BH219" s="175">
        <f>IF(N219="sníž. přenesená",J219,0)</f>
        <v>0</v>
      </c>
      <c r="BI219" s="175">
        <f>IF(N219="nulová",J219,0)</f>
        <v>0</v>
      </c>
      <c r="BJ219" s="17" t="s">
        <v>22</v>
      </c>
      <c r="BK219" s="175">
        <f>ROUND(I219*H219,2)</f>
        <v>0</v>
      </c>
      <c r="BL219" s="17" t="s">
        <v>361</v>
      </c>
      <c r="BM219" s="17" t="s">
        <v>403</v>
      </c>
    </row>
    <row r="220" spans="2:65" s="1" customFormat="1" ht="22.5" customHeight="1">
      <c r="B220" s="163"/>
      <c r="C220" s="164" t="s">
        <v>404</v>
      </c>
      <c r="D220" s="164" t="s">
        <v>122</v>
      </c>
      <c r="E220" s="165" t="s">
        <v>405</v>
      </c>
      <c r="F220" s="166" t="s">
        <v>406</v>
      </c>
      <c r="G220" s="167" t="s">
        <v>360</v>
      </c>
      <c r="H220" s="168">
        <v>1</v>
      </c>
      <c r="I220" s="169"/>
      <c r="J220" s="170">
        <f>ROUND(I220*H220,2)</f>
        <v>0</v>
      </c>
      <c r="K220" s="166" t="s">
        <v>20</v>
      </c>
      <c r="L220" s="34"/>
      <c r="M220" s="171" t="s">
        <v>20</v>
      </c>
      <c r="N220" s="221" t="s">
        <v>44</v>
      </c>
      <c r="O220" s="222"/>
      <c r="P220" s="223">
        <f>O220*H220</f>
        <v>0</v>
      </c>
      <c r="Q220" s="223">
        <v>0</v>
      </c>
      <c r="R220" s="223">
        <f>Q220*H220</f>
        <v>0</v>
      </c>
      <c r="S220" s="223">
        <v>0</v>
      </c>
      <c r="T220" s="224">
        <f>S220*H220</f>
        <v>0</v>
      </c>
      <c r="AR220" s="17" t="s">
        <v>361</v>
      </c>
      <c r="AT220" s="17" t="s">
        <v>122</v>
      </c>
      <c r="AU220" s="17" t="s">
        <v>22</v>
      </c>
      <c r="AY220" s="17" t="s">
        <v>120</v>
      </c>
      <c r="BE220" s="175">
        <f>IF(N220="základní",J220,0)</f>
        <v>0</v>
      </c>
      <c r="BF220" s="175">
        <f>IF(N220="snížená",J220,0)</f>
        <v>0</v>
      </c>
      <c r="BG220" s="175">
        <f>IF(N220="zákl. přenesená",J220,0)</f>
        <v>0</v>
      </c>
      <c r="BH220" s="175">
        <f>IF(N220="sníž. přenesená",J220,0)</f>
        <v>0</v>
      </c>
      <c r="BI220" s="175">
        <f>IF(N220="nulová",J220,0)</f>
        <v>0</v>
      </c>
      <c r="BJ220" s="17" t="s">
        <v>22</v>
      </c>
      <c r="BK220" s="175">
        <f>ROUND(I220*H220,2)</f>
        <v>0</v>
      </c>
      <c r="BL220" s="17" t="s">
        <v>361</v>
      </c>
      <c r="BM220" s="17" t="s">
        <v>407</v>
      </c>
    </row>
    <row r="221" spans="2:65" s="1" customFormat="1" ht="6.95" customHeight="1">
      <c r="B221" s="49"/>
      <c r="C221" s="50"/>
      <c r="D221" s="50"/>
      <c r="E221" s="50"/>
      <c r="F221" s="50"/>
      <c r="G221" s="50"/>
      <c r="H221" s="50"/>
      <c r="I221" s="115"/>
      <c r="J221" s="50"/>
      <c r="K221" s="50"/>
      <c r="L221" s="34"/>
    </row>
    <row r="222" spans="2:65">
      <c r="AT222" s="225"/>
    </row>
  </sheetData>
  <sheetProtection password="CC35" sheet="1" objects="1" scenarios="1" formatColumns="0" formatRows="0" sort="0" autoFilter="0"/>
  <autoFilter ref="C85:K85"/>
  <mergeCells count="9">
    <mergeCell ref="E78:H78"/>
    <mergeCell ref="G1:H1"/>
    <mergeCell ref="L2:V2"/>
    <mergeCell ref="E7:H7"/>
    <mergeCell ref="E9:H9"/>
    <mergeCell ref="E24:H24"/>
    <mergeCell ref="E45:H45"/>
    <mergeCell ref="E47:H47"/>
    <mergeCell ref="E76:H76"/>
  </mergeCells>
  <hyperlinks>
    <hyperlink ref="F1:G1" location="C2" tooltip="Krycí list soupisu" display="1) Krycí list soupisu"/>
    <hyperlink ref="G1:H1" location="C54" tooltip="Rekapitulace" display="2) Rekapitulace"/>
    <hyperlink ref="J1" location="C85" tooltip="Soupis prací" display="3) Soupis prací"/>
    <hyperlink ref="L1:V1" location="'Rekapitulace stavby'!C2" tooltip="Rekapitulace stavby" display="Rekapitulace stavby"/>
  </hyperlinks>
  <pageMargins left="0.58333331346511841" right="0.58333331346511841" top="0.58333331346511841" bottom="0.58333331346511841" header="0" footer="0"/>
  <pageSetup paperSize="9" fitToHeight="100" orientation="landscape" blackAndWhite="1" errors="blank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212"/>
  <sheetViews>
    <sheetView showGridLines="0" zoomScaleNormal="100" workbookViewId="0"/>
  </sheetViews>
  <sheetFormatPr defaultRowHeight="13.5"/>
  <cols>
    <col min="1" max="1" width="8.33203125" style="236" customWidth="1"/>
    <col min="2" max="2" width="1.6640625" style="236" customWidth="1"/>
    <col min="3" max="4" width="5" style="236" customWidth="1"/>
    <col min="5" max="5" width="11.6640625" style="236" customWidth="1"/>
    <col min="6" max="6" width="9.1640625" style="236" customWidth="1"/>
    <col min="7" max="7" width="5" style="236" customWidth="1"/>
    <col min="8" max="8" width="77.83203125" style="236" customWidth="1"/>
    <col min="9" max="10" width="20" style="236" customWidth="1"/>
    <col min="11" max="11" width="1.6640625" style="236" customWidth="1"/>
    <col min="12" max="16384" width="9.33203125" style="236"/>
  </cols>
  <sheetData>
    <row r="1" spans="2:11" ht="37.5" customHeight="1"/>
    <row r="2" spans="2:11" ht="7.5" customHeight="1">
      <c r="B2" s="237"/>
      <c r="C2" s="238"/>
      <c r="D2" s="238"/>
      <c r="E2" s="238"/>
      <c r="F2" s="238"/>
      <c r="G2" s="238"/>
      <c r="H2" s="238"/>
      <c r="I2" s="238"/>
      <c r="J2" s="238"/>
      <c r="K2" s="239"/>
    </row>
    <row r="3" spans="2:11" s="242" customFormat="1" ht="45" customHeight="1">
      <c r="B3" s="240"/>
      <c r="C3" s="360" t="s">
        <v>415</v>
      </c>
      <c r="D3" s="360"/>
      <c r="E3" s="360"/>
      <c r="F3" s="360"/>
      <c r="G3" s="360"/>
      <c r="H3" s="360"/>
      <c r="I3" s="360"/>
      <c r="J3" s="360"/>
      <c r="K3" s="241"/>
    </row>
    <row r="4" spans="2:11" ht="25.5" customHeight="1">
      <c r="B4" s="243"/>
      <c r="C4" s="361" t="s">
        <v>416</v>
      </c>
      <c r="D4" s="361"/>
      <c r="E4" s="361"/>
      <c r="F4" s="361"/>
      <c r="G4" s="361"/>
      <c r="H4" s="361"/>
      <c r="I4" s="361"/>
      <c r="J4" s="361"/>
      <c r="K4" s="244"/>
    </row>
    <row r="5" spans="2:11" ht="5.25" customHeight="1">
      <c r="B5" s="243"/>
      <c r="C5" s="245"/>
      <c r="D5" s="245"/>
      <c r="E5" s="245"/>
      <c r="F5" s="245"/>
      <c r="G5" s="245"/>
      <c r="H5" s="245"/>
      <c r="I5" s="245"/>
      <c r="J5" s="245"/>
      <c r="K5" s="244"/>
    </row>
    <row r="6" spans="2:11" ht="15" customHeight="1">
      <c r="B6" s="243"/>
      <c r="C6" s="362" t="s">
        <v>417</v>
      </c>
      <c r="D6" s="362"/>
      <c r="E6" s="362"/>
      <c r="F6" s="362"/>
      <c r="G6" s="362"/>
      <c r="H6" s="362"/>
      <c r="I6" s="362"/>
      <c r="J6" s="362"/>
      <c r="K6" s="244"/>
    </row>
    <row r="7" spans="2:11" ht="15" customHeight="1">
      <c r="B7" s="247"/>
      <c r="C7" s="362" t="s">
        <v>418</v>
      </c>
      <c r="D7" s="362"/>
      <c r="E7" s="362"/>
      <c r="F7" s="362"/>
      <c r="G7" s="362"/>
      <c r="H7" s="362"/>
      <c r="I7" s="362"/>
      <c r="J7" s="362"/>
      <c r="K7" s="244"/>
    </row>
    <row r="8" spans="2:11" ht="12.75" customHeight="1">
      <c r="B8" s="247"/>
      <c r="C8" s="246"/>
      <c r="D8" s="246"/>
      <c r="E8" s="246"/>
      <c r="F8" s="246"/>
      <c r="G8" s="246"/>
      <c r="H8" s="246"/>
      <c r="I8" s="246"/>
      <c r="J8" s="246"/>
      <c r="K8" s="244"/>
    </row>
    <row r="9" spans="2:11" ht="15" customHeight="1">
      <c r="B9" s="247"/>
      <c r="C9" s="362" t="s">
        <v>419</v>
      </c>
      <c r="D9" s="362"/>
      <c r="E9" s="362"/>
      <c r="F9" s="362"/>
      <c r="G9" s="362"/>
      <c r="H9" s="362"/>
      <c r="I9" s="362"/>
      <c r="J9" s="362"/>
      <c r="K9" s="244"/>
    </row>
    <row r="10" spans="2:11" ht="15" customHeight="1">
      <c r="B10" s="247"/>
      <c r="C10" s="246"/>
      <c r="D10" s="362" t="s">
        <v>420</v>
      </c>
      <c r="E10" s="362"/>
      <c r="F10" s="362"/>
      <c r="G10" s="362"/>
      <c r="H10" s="362"/>
      <c r="I10" s="362"/>
      <c r="J10" s="362"/>
      <c r="K10" s="244"/>
    </row>
    <row r="11" spans="2:11" ht="15" customHeight="1">
      <c r="B11" s="247"/>
      <c r="C11" s="248"/>
      <c r="D11" s="362" t="s">
        <v>421</v>
      </c>
      <c r="E11" s="362"/>
      <c r="F11" s="362"/>
      <c r="G11" s="362"/>
      <c r="H11" s="362"/>
      <c r="I11" s="362"/>
      <c r="J11" s="362"/>
      <c r="K11" s="244"/>
    </row>
    <row r="12" spans="2:11" ht="12.75" customHeight="1">
      <c r="B12" s="247"/>
      <c r="C12" s="248"/>
      <c r="D12" s="248"/>
      <c r="E12" s="248"/>
      <c r="F12" s="248"/>
      <c r="G12" s="248"/>
      <c r="H12" s="248"/>
      <c r="I12" s="248"/>
      <c r="J12" s="248"/>
      <c r="K12" s="244"/>
    </row>
    <row r="13" spans="2:11" ht="15" customHeight="1">
      <c r="B13" s="247"/>
      <c r="C13" s="248"/>
      <c r="D13" s="362" t="s">
        <v>422</v>
      </c>
      <c r="E13" s="362"/>
      <c r="F13" s="362"/>
      <c r="G13" s="362"/>
      <c r="H13" s="362"/>
      <c r="I13" s="362"/>
      <c r="J13" s="362"/>
      <c r="K13" s="244"/>
    </row>
    <row r="14" spans="2:11" ht="15" customHeight="1">
      <c r="B14" s="247"/>
      <c r="C14" s="248"/>
      <c r="D14" s="362" t="s">
        <v>423</v>
      </c>
      <c r="E14" s="362"/>
      <c r="F14" s="362"/>
      <c r="G14" s="362"/>
      <c r="H14" s="362"/>
      <c r="I14" s="362"/>
      <c r="J14" s="362"/>
      <c r="K14" s="244"/>
    </row>
    <row r="15" spans="2:11" ht="15" customHeight="1">
      <c r="B15" s="247"/>
      <c r="C15" s="248"/>
      <c r="D15" s="362" t="s">
        <v>424</v>
      </c>
      <c r="E15" s="362"/>
      <c r="F15" s="362"/>
      <c r="G15" s="362"/>
      <c r="H15" s="362"/>
      <c r="I15" s="362"/>
      <c r="J15" s="362"/>
      <c r="K15" s="244"/>
    </row>
    <row r="16" spans="2:11" ht="15" customHeight="1">
      <c r="B16" s="247"/>
      <c r="C16" s="248"/>
      <c r="D16" s="248"/>
      <c r="E16" s="249" t="s">
        <v>79</v>
      </c>
      <c r="F16" s="362" t="s">
        <v>425</v>
      </c>
      <c r="G16" s="362"/>
      <c r="H16" s="362"/>
      <c r="I16" s="362"/>
      <c r="J16" s="362"/>
      <c r="K16" s="244"/>
    </row>
    <row r="17" spans="2:11" ht="15" customHeight="1">
      <c r="B17" s="247"/>
      <c r="C17" s="248"/>
      <c r="D17" s="248"/>
      <c r="E17" s="249" t="s">
        <v>426</v>
      </c>
      <c r="F17" s="362" t="s">
        <v>427</v>
      </c>
      <c r="G17" s="362"/>
      <c r="H17" s="362"/>
      <c r="I17" s="362"/>
      <c r="J17" s="362"/>
      <c r="K17" s="244"/>
    </row>
    <row r="18" spans="2:11" ht="15" customHeight="1">
      <c r="B18" s="247"/>
      <c r="C18" s="248"/>
      <c r="D18" s="248"/>
      <c r="E18" s="249" t="s">
        <v>428</v>
      </c>
      <c r="F18" s="362" t="s">
        <v>429</v>
      </c>
      <c r="G18" s="362"/>
      <c r="H18" s="362"/>
      <c r="I18" s="362"/>
      <c r="J18" s="362"/>
      <c r="K18" s="244"/>
    </row>
    <row r="19" spans="2:11" ht="15" customHeight="1">
      <c r="B19" s="247"/>
      <c r="C19" s="248"/>
      <c r="D19" s="248"/>
      <c r="E19" s="249" t="s">
        <v>430</v>
      </c>
      <c r="F19" s="362" t="s">
        <v>431</v>
      </c>
      <c r="G19" s="362"/>
      <c r="H19" s="362"/>
      <c r="I19" s="362"/>
      <c r="J19" s="362"/>
      <c r="K19" s="244"/>
    </row>
    <row r="20" spans="2:11" ht="15" customHeight="1">
      <c r="B20" s="247"/>
      <c r="C20" s="248"/>
      <c r="D20" s="248"/>
      <c r="E20" s="249" t="s">
        <v>432</v>
      </c>
      <c r="F20" s="362" t="s">
        <v>433</v>
      </c>
      <c r="G20" s="362"/>
      <c r="H20" s="362"/>
      <c r="I20" s="362"/>
      <c r="J20" s="362"/>
      <c r="K20" s="244"/>
    </row>
    <row r="21" spans="2:11" ht="15" customHeight="1">
      <c r="B21" s="247"/>
      <c r="C21" s="248"/>
      <c r="D21" s="248"/>
      <c r="E21" s="249" t="s">
        <v>434</v>
      </c>
      <c r="F21" s="362" t="s">
        <v>435</v>
      </c>
      <c r="G21" s="362"/>
      <c r="H21" s="362"/>
      <c r="I21" s="362"/>
      <c r="J21" s="362"/>
      <c r="K21" s="244"/>
    </row>
    <row r="22" spans="2:11" ht="12.75" customHeight="1">
      <c r="B22" s="247"/>
      <c r="C22" s="248"/>
      <c r="D22" s="248"/>
      <c r="E22" s="248"/>
      <c r="F22" s="248"/>
      <c r="G22" s="248"/>
      <c r="H22" s="248"/>
      <c r="I22" s="248"/>
      <c r="J22" s="248"/>
      <c r="K22" s="244"/>
    </row>
    <row r="23" spans="2:11" ht="15" customHeight="1">
      <c r="B23" s="247"/>
      <c r="C23" s="362" t="s">
        <v>436</v>
      </c>
      <c r="D23" s="362"/>
      <c r="E23" s="362"/>
      <c r="F23" s="362"/>
      <c r="G23" s="362"/>
      <c r="H23" s="362"/>
      <c r="I23" s="362"/>
      <c r="J23" s="362"/>
      <c r="K23" s="244"/>
    </row>
    <row r="24" spans="2:11" ht="15" customHeight="1">
      <c r="B24" s="247"/>
      <c r="C24" s="362" t="s">
        <v>437</v>
      </c>
      <c r="D24" s="362"/>
      <c r="E24" s="362"/>
      <c r="F24" s="362"/>
      <c r="G24" s="362"/>
      <c r="H24" s="362"/>
      <c r="I24" s="362"/>
      <c r="J24" s="362"/>
      <c r="K24" s="244"/>
    </row>
    <row r="25" spans="2:11" ht="15" customHeight="1">
      <c r="B25" s="247"/>
      <c r="C25" s="246"/>
      <c r="D25" s="362" t="s">
        <v>438</v>
      </c>
      <c r="E25" s="362"/>
      <c r="F25" s="362"/>
      <c r="G25" s="362"/>
      <c r="H25" s="362"/>
      <c r="I25" s="362"/>
      <c r="J25" s="362"/>
      <c r="K25" s="244"/>
    </row>
    <row r="26" spans="2:11" ht="15" customHeight="1">
      <c r="B26" s="247"/>
      <c r="C26" s="248"/>
      <c r="D26" s="362" t="s">
        <v>439</v>
      </c>
      <c r="E26" s="362"/>
      <c r="F26" s="362"/>
      <c r="G26" s="362"/>
      <c r="H26" s="362"/>
      <c r="I26" s="362"/>
      <c r="J26" s="362"/>
      <c r="K26" s="244"/>
    </row>
    <row r="27" spans="2:11" ht="12.75" customHeight="1">
      <c r="B27" s="247"/>
      <c r="C27" s="248"/>
      <c r="D27" s="248"/>
      <c r="E27" s="248"/>
      <c r="F27" s="248"/>
      <c r="G27" s="248"/>
      <c r="H27" s="248"/>
      <c r="I27" s="248"/>
      <c r="J27" s="248"/>
      <c r="K27" s="244"/>
    </row>
    <row r="28" spans="2:11" ht="15" customHeight="1">
      <c r="B28" s="247"/>
      <c r="C28" s="248"/>
      <c r="D28" s="362" t="s">
        <v>440</v>
      </c>
      <c r="E28" s="362"/>
      <c r="F28" s="362"/>
      <c r="G28" s="362"/>
      <c r="H28" s="362"/>
      <c r="I28" s="362"/>
      <c r="J28" s="362"/>
      <c r="K28" s="244"/>
    </row>
    <row r="29" spans="2:11" ht="15" customHeight="1">
      <c r="B29" s="247"/>
      <c r="C29" s="248"/>
      <c r="D29" s="362" t="s">
        <v>441</v>
      </c>
      <c r="E29" s="362"/>
      <c r="F29" s="362"/>
      <c r="G29" s="362"/>
      <c r="H29" s="362"/>
      <c r="I29" s="362"/>
      <c r="J29" s="362"/>
      <c r="K29" s="244"/>
    </row>
    <row r="30" spans="2:11" ht="12.75" customHeight="1">
      <c r="B30" s="247"/>
      <c r="C30" s="248"/>
      <c r="D30" s="248"/>
      <c r="E30" s="248"/>
      <c r="F30" s="248"/>
      <c r="G30" s="248"/>
      <c r="H30" s="248"/>
      <c r="I30" s="248"/>
      <c r="J30" s="248"/>
      <c r="K30" s="244"/>
    </row>
    <row r="31" spans="2:11" ht="15" customHeight="1">
      <c r="B31" s="247"/>
      <c r="C31" s="248"/>
      <c r="D31" s="362" t="s">
        <v>442</v>
      </c>
      <c r="E31" s="362"/>
      <c r="F31" s="362"/>
      <c r="G31" s="362"/>
      <c r="H31" s="362"/>
      <c r="I31" s="362"/>
      <c r="J31" s="362"/>
      <c r="K31" s="244"/>
    </row>
    <row r="32" spans="2:11" ht="15" customHeight="1">
      <c r="B32" s="247"/>
      <c r="C32" s="248"/>
      <c r="D32" s="362" t="s">
        <v>443</v>
      </c>
      <c r="E32" s="362"/>
      <c r="F32" s="362"/>
      <c r="G32" s="362"/>
      <c r="H32" s="362"/>
      <c r="I32" s="362"/>
      <c r="J32" s="362"/>
      <c r="K32" s="244"/>
    </row>
    <row r="33" spans="2:11" ht="15" customHeight="1">
      <c r="B33" s="247"/>
      <c r="C33" s="248"/>
      <c r="D33" s="362" t="s">
        <v>444</v>
      </c>
      <c r="E33" s="362"/>
      <c r="F33" s="362"/>
      <c r="G33" s="362"/>
      <c r="H33" s="362"/>
      <c r="I33" s="362"/>
      <c r="J33" s="362"/>
      <c r="K33" s="244"/>
    </row>
    <row r="34" spans="2:11" ht="15" customHeight="1">
      <c r="B34" s="247"/>
      <c r="C34" s="248"/>
      <c r="D34" s="246"/>
      <c r="E34" s="250" t="s">
        <v>105</v>
      </c>
      <c r="F34" s="246"/>
      <c r="G34" s="362" t="s">
        <v>445</v>
      </c>
      <c r="H34" s="362"/>
      <c r="I34" s="362"/>
      <c r="J34" s="362"/>
      <c r="K34" s="244"/>
    </row>
    <row r="35" spans="2:11" ht="30.75" customHeight="1">
      <c r="B35" s="247"/>
      <c r="C35" s="248"/>
      <c r="D35" s="246"/>
      <c r="E35" s="250" t="s">
        <v>446</v>
      </c>
      <c r="F35" s="246"/>
      <c r="G35" s="362" t="s">
        <v>447</v>
      </c>
      <c r="H35" s="362"/>
      <c r="I35" s="362"/>
      <c r="J35" s="362"/>
      <c r="K35" s="244"/>
    </row>
    <row r="36" spans="2:11" ht="15" customHeight="1">
      <c r="B36" s="247"/>
      <c r="C36" s="248"/>
      <c r="D36" s="246"/>
      <c r="E36" s="250" t="s">
        <v>54</v>
      </c>
      <c r="F36" s="246"/>
      <c r="G36" s="362" t="s">
        <v>448</v>
      </c>
      <c r="H36" s="362"/>
      <c r="I36" s="362"/>
      <c r="J36" s="362"/>
      <c r="K36" s="244"/>
    </row>
    <row r="37" spans="2:11" ht="15" customHeight="1">
      <c r="B37" s="247"/>
      <c r="C37" s="248"/>
      <c r="D37" s="246"/>
      <c r="E37" s="250" t="s">
        <v>106</v>
      </c>
      <c r="F37" s="246"/>
      <c r="G37" s="362" t="s">
        <v>449</v>
      </c>
      <c r="H37" s="362"/>
      <c r="I37" s="362"/>
      <c r="J37" s="362"/>
      <c r="K37" s="244"/>
    </row>
    <row r="38" spans="2:11" ht="15" customHeight="1">
      <c r="B38" s="247"/>
      <c r="C38" s="248"/>
      <c r="D38" s="246"/>
      <c r="E38" s="250" t="s">
        <v>107</v>
      </c>
      <c r="F38" s="246"/>
      <c r="G38" s="362" t="s">
        <v>450</v>
      </c>
      <c r="H38" s="362"/>
      <c r="I38" s="362"/>
      <c r="J38" s="362"/>
      <c r="K38" s="244"/>
    </row>
    <row r="39" spans="2:11" ht="15" customHeight="1">
      <c r="B39" s="247"/>
      <c r="C39" s="248"/>
      <c r="D39" s="246"/>
      <c r="E39" s="250" t="s">
        <v>108</v>
      </c>
      <c r="F39" s="246"/>
      <c r="G39" s="362" t="s">
        <v>451</v>
      </c>
      <c r="H39" s="362"/>
      <c r="I39" s="362"/>
      <c r="J39" s="362"/>
      <c r="K39" s="244"/>
    </row>
    <row r="40" spans="2:11" ht="15" customHeight="1">
      <c r="B40" s="247"/>
      <c r="C40" s="248"/>
      <c r="D40" s="246"/>
      <c r="E40" s="250" t="s">
        <v>452</v>
      </c>
      <c r="F40" s="246"/>
      <c r="G40" s="362" t="s">
        <v>453</v>
      </c>
      <c r="H40" s="362"/>
      <c r="I40" s="362"/>
      <c r="J40" s="362"/>
      <c r="K40" s="244"/>
    </row>
    <row r="41" spans="2:11" ht="15" customHeight="1">
      <c r="B41" s="247"/>
      <c r="C41" s="248"/>
      <c r="D41" s="246"/>
      <c r="E41" s="250"/>
      <c r="F41" s="246"/>
      <c r="G41" s="362" t="s">
        <v>454</v>
      </c>
      <c r="H41" s="362"/>
      <c r="I41" s="362"/>
      <c r="J41" s="362"/>
      <c r="K41" s="244"/>
    </row>
    <row r="42" spans="2:11" ht="15" customHeight="1">
      <c r="B42" s="247"/>
      <c r="C42" s="248"/>
      <c r="D42" s="246"/>
      <c r="E42" s="250" t="s">
        <v>455</v>
      </c>
      <c r="F42" s="246"/>
      <c r="G42" s="362" t="s">
        <v>456</v>
      </c>
      <c r="H42" s="362"/>
      <c r="I42" s="362"/>
      <c r="J42" s="362"/>
      <c r="K42" s="244"/>
    </row>
    <row r="43" spans="2:11" ht="15" customHeight="1">
      <c r="B43" s="247"/>
      <c r="C43" s="248"/>
      <c r="D43" s="246"/>
      <c r="E43" s="250" t="s">
        <v>110</v>
      </c>
      <c r="F43" s="246"/>
      <c r="G43" s="362" t="s">
        <v>457</v>
      </c>
      <c r="H43" s="362"/>
      <c r="I43" s="362"/>
      <c r="J43" s="362"/>
      <c r="K43" s="244"/>
    </row>
    <row r="44" spans="2:11" ht="12.75" customHeight="1">
      <c r="B44" s="247"/>
      <c r="C44" s="248"/>
      <c r="D44" s="246"/>
      <c r="E44" s="246"/>
      <c r="F44" s="246"/>
      <c r="G44" s="246"/>
      <c r="H44" s="246"/>
      <c r="I44" s="246"/>
      <c r="J44" s="246"/>
      <c r="K44" s="244"/>
    </row>
    <row r="45" spans="2:11" ht="15" customHeight="1">
      <c r="B45" s="247"/>
      <c r="C45" s="248"/>
      <c r="D45" s="362" t="s">
        <v>458</v>
      </c>
      <c r="E45" s="362"/>
      <c r="F45" s="362"/>
      <c r="G45" s="362"/>
      <c r="H45" s="362"/>
      <c r="I45" s="362"/>
      <c r="J45" s="362"/>
      <c r="K45" s="244"/>
    </row>
    <row r="46" spans="2:11" ht="15" customHeight="1">
      <c r="B46" s="247"/>
      <c r="C46" s="248"/>
      <c r="D46" s="248"/>
      <c r="E46" s="362" t="s">
        <v>459</v>
      </c>
      <c r="F46" s="362"/>
      <c r="G46" s="362"/>
      <c r="H46" s="362"/>
      <c r="I46" s="362"/>
      <c r="J46" s="362"/>
      <c r="K46" s="244"/>
    </row>
    <row r="47" spans="2:11" ht="15" customHeight="1">
      <c r="B47" s="247"/>
      <c r="C47" s="248"/>
      <c r="D47" s="248"/>
      <c r="E47" s="362" t="s">
        <v>460</v>
      </c>
      <c r="F47" s="362"/>
      <c r="G47" s="362"/>
      <c r="H47" s="362"/>
      <c r="I47" s="362"/>
      <c r="J47" s="362"/>
      <c r="K47" s="244"/>
    </row>
    <row r="48" spans="2:11" ht="15" customHeight="1">
      <c r="B48" s="247"/>
      <c r="C48" s="248"/>
      <c r="D48" s="248"/>
      <c r="E48" s="362" t="s">
        <v>461</v>
      </c>
      <c r="F48" s="362"/>
      <c r="G48" s="362"/>
      <c r="H48" s="362"/>
      <c r="I48" s="362"/>
      <c r="J48" s="362"/>
      <c r="K48" s="244"/>
    </row>
    <row r="49" spans="2:11" ht="15" customHeight="1">
      <c r="B49" s="247"/>
      <c r="C49" s="248"/>
      <c r="D49" s="362" t="s">
        <v>462</v>
      </c>
      <c r="E49" s="362"/>
      <c r="F49" s="362"/>
      <c r="G49" s="362"/>
      <c r="H49" s="362"/>
      <c r="I49" s="362"/>
      <c r="J49" s="362"/>
      <c r="K49" s="244"/>
    </row>
    <row r="50" spans="2:11" ht="25.5" customHeight="1">
      <c r="B50" s="243"/>
      <c r="C50" s="361" t="s">
        <v>463</v>
      </c>
      <c r="D50" s="361"/>
      <c r="E50" s="361"/>
      <c r="F50" s="361"/>
      <c r="G50" s="361"/>
      <c r="H50" s="361"/>
      <c r="I50" s="361"/>
      <c r="J50" s="361"/>
      <c r="K50" s="244"/>
    </row>
    <row r="51" spans="2:11" ht="5.25" customHeight="1">
      <c r="B51" s="243"/>
      <c r="C51" s="245"/>
      <c r="D51" s="245"/>
      <c r="E51" s="245"/>
      <c r="F51" s="245"/>
      <c r="G51" s="245"/>
      <c r="H51" s="245"/>
      <c r="I51" s="245"/>
      <c r="J51" s="245"/>
      <c r="K51" s="244"/>
    </row>
    <row r="52" spans="2:11" ht="15" customHeight="1">
      <c r="B52" s="243"/>
      <c r="C52" s="362" t="s">
        <v>464</v>
      </c>
      <c r="D52" s="362"/>
      <c r="E52" s="362"/>
      <c r="F52" s="362"/>
      <c r="G52" s="362"/>
      <c r="H52" s="362"/>
      <c r="I52" s="362"/>
      <c r="J52" s="362"/>
      <c r="K52" s="244"/>
    </row>
    <row r="53" spans="2:11" ht="15" customHeight="1">
      <c r="B53" s="243"/>
      <c r="C53" s="362" t="s">
        <v>465</v>
      </c>
      <c r="D53" s="362"/>
      <c r="E53" s="362"/>
      <c r="F53" s="362"/>
      <c r="G53" s="362"/>
      <c r="H53" s="362"/>
      <c r="I53" s="362"/>
      <c r="J53" s="362"/>
      <c r="K53" s="244"/>
    </row>
    <row r="54" spans="2:11" ht="12.75" customHeight="1">
      <c r="B54" s="243"/>
      <c r="C54" s="246"/>
      <c r="D54" s="246"/>
      <c r="E54" s="246"/>
      <c r="F54" s="246"/>
      <c r="G54" s="246"/>
      <c r="H54" s="246"/>
      <c r="I54" s="246"/>
      <c r="J54" s="246"/>
      <c r="K54" s="244"/>
    </row>
    <row r="55" spans="2:11" ht="15" customHeight="1">
      <c r="B55" s="243"/>
      <c r="C55" s="362" t="s">
        <v>466</v>
      </c>
      <c r="D55" s="362"/>
      <c r="E55" s="362"/>
      <c r="F55" s="362"/>
      <c r="G55" s="362"/>
      <c r="H55" s="362"/>
      <c r="I55" s="362"/>
      <c r="J55" s="362"/>
      <c r="K55" s="244"/>
    </row>
    <row r="56" spans="2:11" ht="15" customHeight="1">
      <c r="B56" s="243"/>
      <c r="C56" s="248"/>
      <c r="D56" s="362" t="s">
        <v>467</v>
      </c>
      <c r="E56" s="362"/>
      <c r="F56" s="362"/>
      <c r="G56" s="362"/>
      <c r="H56" s="362"/>
      <c r="I56" s="362"/>
      <c r="J56" s="362"/>
      <c r="K56" s="244"/>
    </row>
    <row r="57" spans="2:11" ht="15" customHeight="1">
      <c r="B57" s="243"/>
      <c r="C57" s="248"/>
      <c r="D57" s="362" t="s">
        <v>468</v>
      </c>
      <c r="E57" s="362"/>
      <c r="F57" s="362"/>
      <c r="G57" s="362"/>
      <c r="H57" s="362"/>
      <c r="I57" s="362"/>
      <c r="J57" s="362"/>
      <c r="K57" s="244"/>
    </row>
    <row r="58" spans="2:11" ht="15" customHeight="1">
      <c r="B58" s="243"/>
      <c r="C58" s="248"/>
      <c r="D58" s="362" t="s">
        <v>469</v>
      </c>
      <c r="E58" s="362"/>
      <c r="F58" s="362"/>
      <c r="G58" s="362"/>
      <c r="H58" s="362"/>
      <c r="I58" s="362"/>
      <c r="J58" s="362"/>
      <c r="K58" s="244"/>
    </row>
    <row r="59" spans="2:11" ht="15" customHeight="1">
      <c r="B59" s="243"/>
      <c r="C59" s="248"/>
      <c r="D59" s="362" t="s">
        <v>470</v>
      </c>
      <c r="E59" s="362"/>
      <c r="F59" s="362"/>
      <c r="G59" s="362"/>
      <c r="H59" s="362"/>
      <c r="I59" s="362"/>
      <c r="J59" s="362"/>
      <c r="K59" s="244"/>
    </row>
    <row r="60" spans="2:11" ht="15" customHeight="1">
      <c r="B60" s="243"/>
      <c r="C60" s="248"/>
      <c r="D60" s="363" t="s">
        <v>471</v>
      </c>
      <c r="E60" s="363"/>
      <c r="F60" s="363"/>
      <c r="G60" s="363"/>
      <c r="H60" s="363"/>
      <c r="I60" s="363"/>
      <c r="J60" s="363"/>
      <c r="K60" s="244"/>
    </row>
    <row r="61" spans="2:11" ht="15" customHeight="1">
      <c r="B61" s="243"/>
      <c r="C61" s="248"/>
      <c r="D61" s="362" t="s">
        <v>472</v>
      </c>
      <c r="E61" s="362"/>
      <c r="F61" s="362"/>
      <c r="G61" s="362"/>
      <c r="H61" s="362"/>
      <c r="I61" s="362"/>
      <c r="J61" s="362"/>
      <c r="K61" s="244"/>
    </row>
    <row r="62" spans="2:11" ht="12.75" customHeight="1">
      <c r="B62" s="243"/>
      <c r="C62" s="248"/>
      <c r="D62" s="248"/>
      <c r="E62" s="251"/>
      <c r="F62" s="248"/>
      <c r="G62" s="248"/>
      <c r="H62" s="248"/>
      <c r="I62" s="248"/>
      <c r="J62" s="248"/>
      <c r="K62" s="244"/>
    </row>
    <row r="63" spans="2:11" ht="15" customHeight="1">
      <c r="B63" s="243"/>
      <c r="C63" s="248"/>
      <c r="D63" s="362" t="s">
        <v>473</v>
      </c>
      <c r="E63" s="362"/>
      <c r="F63" s="362"/>
      <c r="G63" s="362"/>
      <c r="H63" s="362"/>
      <c r="I63" s="362"/>
      <c r="J63" s="362"/>
      <c r="K63" s="244"/>
    </row>
    <row r="64" spans="2:11" ht="15" customHeight="1">
      <c r="B64" s="243"/>
      <c r="C64" s="248"/>
      <c r="D64" s="363" t="s">
        <v>474</v>
      </c>
      <c r="E64" s="363"/>
      <c r="F64" s="363"/>
      <c r="G64" s="363"/>
      <c r="H64" s="363"/>
      <c r="I64" s="363"/>
      <c r="J64" s="363"/>
      <c r="K64" s="244"/>
    </row>
    <row r="65" spans="2:11" ht="15" customHeight="1">
      <c r="B65" s="243"/>
      <c r="C65" s="248"/>
      <c r="D65" s="362" t="s">
        <v>475</v>
      </c>
      <c r="E65" s="362"/>
      <c r="F65" s="362"/>
      <c r="G65" s="362"/>
      <c r="H65" s="362"/>
      <c r="I65" s="362"/>
      <c r="J65" s="362"/>
      <c r="K65" s="244"/>
    </row>
    <row r="66" spans="2:11" ht="15" customHeight="1">
      <c r="B66" s="243"/>
      <c r="C66" s="248"/>
      <c r="D66" s="362" t="s">
        <v>476</v>
      </c>
      <c r="E66" s="362"/>
      <c r="F66" s="362"/>
      <c r="G66" s="362"/>
      <c r="H66" s="362"/>
      <c r="I66" s="362"/>
      <c r="J66" s="362"/>
      <c r="K66" s="244"/>
    </row>
    <row r="67" spans="2:11" ht="15" customHeight="1">
      <c r="B67" s="243"/>
      <c r="C67" s="248"/>
      <c r="D67" s="362" t="s">
        <v>477</v>
      </c>
      <c r="E67" s="362"/>
      <c r="F67" s="362"/>
      <c r="G67" s="362"/>
      <c r="H67" s="362"/>
      <c r="I67" s="362"/>
      <c r="J67" s="362"/>
      <c r="K67" s="244"/>
    </row>
    <row r="68" spans="2:11" ht="15" customHeight="1">
      <c r="B68" s="243"/>
      <c r="C68" s="248"/>
      <c r="D68" s="362" t="s">
        <v>478</v>
      </c>
      <c r="E68" s="362"/>
      <c r="F68" s="362"/>
      <c r="G68" s="362"/>
      <c r="H68" s="362"/>
      <c r="I68" s="362"/>
      <c r="J68" s="362"/>
      <c r="K68" s="244"/>
    </row>
    <row r="69" spans="2:11" ht="12.75" customHeight="1">
      <c r="B69" s="252"/>
      <c r="C69" s="253"/>
      <c r="D69" s="253"/>
      <c r="E69" s="253"/>
      <c r="F69" s="253"/>
      <c r="G69" s="253"/>
      <c r="H69" s="253"/>
      <c r="I69" s="253"/>
      <c r="J69" s="253"/>
      <c r="K69" s="254"/>
    </row>
    <row r="70" spans="2:11" ht="18.75" customHeight="1">
      <c r="B70" s="255"/>
      <c r="C70" s="255"/>
      <c r="D70" s="255"/>
      <c r="E70" s="255"/>
      <c r="F70" s="255"/>
      <c r="G70" s="255"/>
      <c r="H70" s="255"/>
      <c r="I70" s="255"/>
      <c r="J70" s="255"/>
      <c r="K70" s="256"/>
    </row>
    <row r="71" spans="2:11" ht="18.75" customHeight="1">
      <c r="B71" s="256"/>
      <c r="C71" s="256"/>
      <c r="D71" s="256"/>
      <c r="E71" s="256"/>
      <c r="F71" s="256"/>
      <c r="G71" s="256"/>
      <c r="H71" s="256"/>
      <c r="I71" s="256"/>
      <c r="J71" s="256"/>
      <c r="K71" s="256"/>
    </row>
    <row r="72" spans="2:11" ht="7.5" customHeight="1">
      <c r="B72" s="257"/>
      <c r="C72" s="258"/>
      <c r="D72" s="258"/>
      <c r="E72" s="258"/>
      <c r="F72" s="258"/>
      <c r="G72" s="258"/>
      <c r="H72" s="258"/>
      <c r="I72" s="258"/>
      <c r="J72" s="258"/>
      <c r="K72" s="259"/>
    </row>
    <row r="73" spans="2:11" ht="45" customHeight="1">
      <c r="B73" s="260"/>
      <c r="C73" s="364" t="s">
        <v>414</v>
      </c>
      <c r="D73" s="364"/>
      <c r="E73" s="364"/>
      <c r="F73" s="364"/>
      <c r="G73" s="364"/>
      <c r="H73" s="364"/>
      <c r="I73" s="364"/>
      <c r="J73" s="364"/>
      <c r="K73" s="261"/>
    </row>
    <row r="74" spans="2:11" ht="17.25" customHeight="1">
      <c r="B74" s="260"/>
      <c r="C74" s="262" t="s">
        <v>479</v>
      </c>
      <c r="D74" s="262"/>
      <c r="E74" s="262"/>
      <c r="F74" s="262" t="s">
        <v>480</v>
      </c>
      <c r="G74" s="263"/>
      <c r="H74" s="262" t="s">
        <v>106</v>
      </c>
      <c r="I74" s="262" t="s">
        <v>58</v>
      </c>
      <c r="J74" s="262" t="s">
        <v>481</v>
      </c>
      <c r="K74" s="261"/>
    </row>
    <row r="75" spans="2:11" ht="17.25" customHeight="1">
      <c r="B75" s="260"/>
      <c r="C75" s="264" t="s">
        <v>482</v>
      </c>
      <c r="D75" s="264"/>
      <c r="E75" s="264"/>
      <c r="F75" s="265" t="s">
        <v>483</v>
      </c>
      <c r="G75" s="266"/>
      <c r="H75" s="264"/>
      <c r="I75" s="264"/>
      <c r="J75" s="264" t="s">
        <v>484</v>
      </c>
      <c r="K75" s="261"/>
    </row>
    <row r="76" spans="2:11" ht="5.25" customHeight="1">
      <c r="B76" s="260"/>
      <c r="C76" s="267"/>
      <c r="D76" s="267"/>
      <c r="E76" s="267"/>
      <c r="F76" s="267"/>
      <c r="G76" s="268"/>
      <c r="H76" s="267"/>
      <c r="I76" s="267"/>
      <c r="J76" s="267"/>
      <c r="K76" s="261"/>
    </row>
    <row r="77" spans="2:11" ht="15" customHeight="1">
      <c r="B77" s="260"/>
      <c r="C77" s="250" t="s">
        <v>54</v>
      </c>
      <c r="D77" s="267"/>
      <c r="E77" s="267"/>
      <c r="F77" s="269" t="s">
        <v>485</v>
      </c>
      <c r="G77" s="268"/>
      <c r="H77" s="250" t="s">
        <v>486</v>
      </c>
      <c r="I77" s="250" t="s">
        <v>487</v>
      </c>
      <c r="J77" s="250">
        <v>20</v>
      </c>
      <c r="K77" s="261"/>
    </row>
    <row r="78" spans="2:11" ht="15" customHeight="1">
      <c r="B78" s="260"/>
      <c r="C78" s="250" t="s">
        <v>488</v>
      </c>
      <c r="D78" s="250"/>
      <c r="E78" s="250"/>
      <c r="F78" s="269" t="s">
        <v>485</v>
      </c>
      <c r="G78" s="268"/>
      <c r="H78" s="250" t="s">
        <v>489</v>
      </c>
      <c r="I78" s="250" t="s">
        <v>487</v>
      </c>
      <c r="J78" s="250">
        <v>120</v>
      </c>
      <c r="K78" s="261"/>
    </row>
    <row r="79" spans="2:11" ht="15" customHeight="1">
      <c r="B79" s="270"/>
      <c r="C79" s="250" t="s">
        <v>490</v>
      </c>
      <c r="D79" s="250"/>
      <c r="E79" s="250"/>
      <c r="F79" s="269" t="s">
        <v>491</v>
      </c>
      <c r="G79" s="268"/>
      <c r="H79" s="250" t="s">
        <v>492</v>
      </c>
      <c r="I79" s="250" t="s">
        <v>487</v>
      </c>
      <c r="J79" s="250">
        <v>50</v>
      </c>
      <c r="K79" s="261"/>
    </row>
    <row r="80" spans="2:11" ht="15" customHeight="1">
      <c r="B80" s="270"/>
      <c r="C80" s="250" t="s">
        <v>493</v>
      </c>
      <c r="D80" s="250"/>
      <c r="E80" s="250"/>
      <c r="F80" s="269" t="s">
        <v>485</v>
      </c>
      <c r="G80" s="268"/>
      <c r="H80" s="250" t="s">
        <v>494</v>
      </c>
      <c r="I80" s="250" t="s">
        <v>495</v>
      </c>
      <c r="J80" s="250"/>
      <c r="K80" s="261"/>
    </row>
    <row r="81" spans="2:11" ht="15" customHeight="1">
      <c r="B81" s="270"/>
      <c r="C81" s="271" t="s">
        <v>496</v>
      </c>
      <c r="D81" s="271"/>
      <c r="E81" s="271"/>
      <c r="F81" s="272" t="s">
        <v>491</v>
      </c>
      <c r="G81" s="271"/>
      <c r="H81" s="271" t="s">
        <v>497</v>
      </c>
      <c r="I81" s="271" t="s">
        <v>487</v>
      </c>
      <c r="J81" s="271">
        <v>15</v>
      </c>
      <c r="K81" s="261"/>
    </row>
    <row r="82" spans="2:11" ht="15" customHeight="1">
      <c r="B82" s="270"/>
      <c r="C82" s="271" t="s">
        <v>498</v>
      </c>
      <c r="D82" s="271"/>
      <c r="E82" s="271"/>
      <c r="F82" s="272" t="s">
        <v>491</v>
      </c>
      <c r="G82" s="271"/>
      <c r="H82" s="271" t="s">
        <v>499</v>
      </c>
      <c r="I82" s="271" t="s">
        <v>487</v>
      </c>
      <c r="J82" s="271">
        <v>15</v>
      </c>
      <c r="K82" s="261"/>
    </row>
    <row r="83" spans="2:11" ht="15" customHeight="1">
      <c r="B83" s="270"/>
      <c r="C83" s="271" t="s">
        <v>500</v>
      </c>
      <c r="D83" s="271"/>
      <c r="E83" s="271"/>
      <c r="F83" s="272" t="s">
        <v>491</v>
      </c>
      <c r="G83" s="271"/>
      <c r="H83" s="271" t="s">
        <v>501</v>
      </c>
      <c r="I83" s="271" t="s">
        <v>487</v>
      </c>
      <c r="J83" s="271">
        <v>20</v>
      </c>
      <c r="K83" s="261"/>
    </row>
    <row r="84" spans="2:11" ht="15" customHeight="1">
      <c r="B84" s="270"/>
      <c r="C84" s="271" t="s">
        <v>502</v>
      </c>
      <c r="D84" s="271"/>
      <c r="E84" s="271"/>
      <c r="F84" s="272" t="s">
        <v>491</v>
      </c>
      <c r="G84" s="271"/>
      <c r="H84" s="271" t="s">
        <v>503</v>
      </c>
      <c r="I84" s="271" t="s">
        <v>487</v>
      </c>
      <c r="J84" s="271">
        <v>20</v>
      </c>
      <c r="K84" s="261"/>
    </row>
    <row r="85" spans="2:11" ht="15" customHeight="1">
      <c r="B85" s="270"/>
      <c r="C85" s="250" t="s">
        <v>504</v>
      </c>
      <c r="D85" s="250"/>
      <c r="E85" s="250"/>
      <c r="F85" s="269" t="s">
        <v>491</v>
      </c>
      <c r="G85" s="268"/>
      <c r="H85" s="250" t="s">
        <v>505</v>
      </c>
      <c r="I85" s="250" t="s">
        <v>487</v>
      </c>
      <c r="J85" s="250">
        <v>50</v>
      </c>
      <c r="K85" s="261"/>
    </row>
    <row r="86" spans="2:11" ht="15" customHeight="1">
      <c r="B86" s="270"/>
      <c r="C86" s="250" t="s">
        <v>506</v>
      </c>
      <c r="D86" s="250"/>
      <c r="E86" s="250"/>
      <c r="F86" s="269" t="s">
        <v>491</v>
      </c>
      <c r="G86" s="268"/>
      <c r="H86" s="250" t="s">
        <v>507</v>
      </c>
      <c r="I86" s="250" t="s">
        <v>487</v>
      </c>
      <c r="J86" s="250">
        <v>20</v>
      </c>
      <c r="K86" s="261"/>
    </row>
    <row r="87" spans="2:11" ht="15" customHeight="1">
      <c r="B87" s="270"/>
      <c r="C87" s="250" t="s">
        <v>508</v>
      </c>
      <c r="D87" s="250"/>
      <c r="E87" s="250"/>
      <c r="F87" s="269" t="s">
        <v>491</v>
      </c>
      <c r="G87" s="268"/>
      <c r="H87" s="250" t="s">
        <v>509</v>
      </c>
      <c r="I87" s="250" t="s">
        <v>487</v>
      </c>
      <c r="J87" s="250">
        <v>20</v>
      </c>
      <c r="K87" s="261"/>
    </row>
    <row r="88" spans="2:11" ht="15" customHeight="1">
      <c r="B88" s="270"/>
      <c r="C88" s="250" t="s">
        <v>510</v>
      </c>
      <c r="D88" s="250"/>
      <c r="E88" s="250"/>
      <c r="F88" s="269" t="s">
        <v>491</v>
      </c>
      <c r="G88" s="268"/>
      <c r="H88" s="250" t="s">
        <v>511</v>
      </c>
      <c r="I88" s="250" t="s">
        <v>487</v>
      </c>
      <c r="J88" s="250">
        <v>50</v>
      </c>
      <c r="K88" s="261"/>
    </row>
    <row r="89" spans="2:11" ht="15" customHeight="1">
      <c r="B89" s="270"/>
      <c r="C89" s="250" t="s">
        <v>512</v>
      </c>
      <c r="D89" s="250"/>
      <c r="E89" s="250"/>
      <c r="F89" s="269" t="s">
        <v>491</v>
      </c>
      <c r="G89" s="268"/>
      <c r="H89" s="250" t="s">
        <v>512</v>
      </c>
      <c r="I89" s="250" t="s">
        <v>487</v>
      </c>
      <c r="J89" s="250">
        <v>50</v>
      </c>
      <c r="K89" s="261"/>
    </row>
    <row r="90" spans="2:11" ht="15" customHeight="1">
      <c r="B90" s="270"/>
      <c r="C90" s="250" t="s">
        <v>111</v>
      </c>
      <c r="D90" s="250"/>
      <c r="E90" s="250"/>
      <c r="F90" s="269" t="s">
        <v>491</v>
      </c>
      <c r="G90" s="268"/>
      <c r="H90" s="250" t="s">
        <v>513</v>
      </c>
      <c r="I90" s="250" t="s">
        <v>487</v>
      </c>
      <c r="J90" s="250">
        <v>255</v>
      </c>
      <c r="K90" s="261"/>
    </row>
    <row r="91" spans="2:11" ht="15" customHeight="1">
      <c r="B91" s="270"/>
      <c r="C91" s="250" t="s">
        <v>514</v>
      </c>
      <c r="D91" s="250"/>
      <c r="E91" s="250"/>
      <c r="F91" s="269" t="s">
        <v>485</v>
      </c>
      <c r="G91" s="268"/>
      <c r="H91" s="250" t="s">
        <v>515</v>
      </c>
      <c r="I91" s="250" t="s">
        <v>516</v>
      </c>
      <c r="J91" s="250"/>
      <c r="K91" s="261"/>
    </row>
    <row r="92" spans="2:11" ht="15" customHeight="1">
      <c r="B92" s="270"/>
      <c r="C92" s="250" t="s">
        <v>517</v>
      </c>
      <c r="D92" s="250"/>
      <c r="E92" s="250"/>
      <c r="F92" s="269" t="s">
        <v>485</v>
      </c>
      <c r="G92" s="268"/>
      <c r="H92" s="250" t="s">
        <v>518</v>
      </c>
      <c r="I92" s="250" t="s">
        <v>519</v>
      </c>
      <c r="J92" s="250"/>
      <c r="K92" s="261"/>
    </row>
    <row r="93" spans="2:11" ht="15" customHeight="1">
      <c r="B93" s="270"/>
      <c r="C93" s="250" t="s">
        <v>520</v>
      </c>
      <c r="D93" s="250"/>
      <c r="E93" s="250"/>
      <c r="F93" s="269" t="s">
        <v>485</v>
      </c>
      <c r="G93" s="268"/>
      <c r="H93" s="250" t="s">
        <v>520</v>
      </c>
      <c r="I93" s="250" t="s">
        <v>519</v>
      </c>
      <c r="J93" s="250"/>
      <c r="K93" s="261"/>
    </row>
    <row r="94" spans="2:11" ht="15" customHeight="1">
      <c r="B94" s="270"/>
      <c r="C94" s="250" t="s">
        <v>39</v>
      </c>
      <c r="D94" s="250"/>
      <c r="E94" s="250"/>
      <c r="F94" s="269" t="s">
        <v>485</v>
      </c>
      <c r="G94" s="268"/>
      <c r="H94" s="250" t="s">
        <v>521</v>
      </c>
      <c r="I94" s="250" t="s">
        <v>519</v>
      </c>
      <c r="J94" s="250"/>
      <c r="K94" s="261"/>
    </row>
    <row r="95" spans="2:11" ht="15" customHeight="1">
      <c r="B95" s="270"/>
      <c r="C95" s="250" t="s">
        <v>49</v>
      </c>
      <c r="D95" s="250"/>
      <c r="E95" s="250"/>
      <c r="F95" s="269" t="s">
        <v>485</v>
      </c>
      <c r="G95" s="268"/>
      <c r="H95" s="250" t="s">
        <v>522</v>
      </c>
      <c r="I95" s="250" t="s">
        <v>519</v>
      </c>
      <c r="J95" s="250"/>
      <c r="K95" s="261"/>
    </row>
    <row r="96" spans="2:11" ht="15" customHeight="1">
      <c r="B96" s="273"/>
      <c r="C96" s="274"/>
      <c r="D96" s="274"/>
      <c r="E96" s="274"/>
      <c r="F96" s="274"/>
      <c r="G96" s="274"/>
      <c r="H96" s="274"/>
      <c r="I96" s="274"/>
      <c r="J96" s="274"/>
      <c r="K96" s="275"/>
    </row>
    <row r="97" spans="2:11" ht="18.75" customHeight="1">
      <c r="B97" s="276"/>
      <c r="C97" s="277"/>
      <c r="D97" s="277"/>
      <c r="E97" s="277"/>
      <c r="F97" s="277"/>
      <c r="G97" s="277"/>
      <c r="H97" s="277"/>
      <c r="I97" s="277"/>
      <c r="J97" s="277"/>
      <c r="K97" s="276"/>
    </row>
    <row r="98" spans="2:11" ht="18.75" customHeight="1">
      <c r="B98" s="256"/>
      <c r="C98" s="256"/>
      <c r="D98" s="256"/>
      <c r="E98" s="256"/>
      <c r="F98" s="256"/>
      <c r="G98" s="256"/>
      <c r="H98" s="256"/>
      <c r="I98" s="256"/>
      <c r="J98" s="256"/>
      <c r="K98" s="256"/>
    </row>
    <row r="99" spans="2:11" ht="7.5" customHeight="1">
      <c r="B99" s="257"/>
      <c r="C99" s="258"/>
      <c r="D99" s="258"/>
      <c r="E99" s="258"/>
      <c r="F99" s="258"/>
      <c r="G99" s="258"/>
      <c r="H99" s="258"/>
      <c r="I99" s="258"/>
      <c r="J99" s="258"/>
      <c r="K99" s="259"/>
    </row>
    <row r="100" spans="2:11" ht="45" customHeight="1">
      <c r="B100" s="260"/>
      <c r="C100" s="364" t="s">
        <v>523</v>
      </c>
      <c r="D100" s="364"/>
      <c r="E100" s="364"/>
      <c r="F100" s="364"/>
      <c r="G100" s="364"/>
      <c r="H100" s="364"/>
      <c r="I100" s="364"/>
      <c r="J100" s="364"/>
      <c r="K100" s="261"/>
    </row>
    <row r="101" spans="2:11" ht="17.25" customHeight="1">
      <c r="B101" s="260"/>
      <c r="C101" s="262" t="s">
        <v>479</v>
      </c>
      <c r="D101" s="262"/>
      <c r="E101" s="262"/>
      <c r="F101" s="262" t="s">
        <v>480</v>
      </c>
      <c r="G101" s="263"/>
      <c r="H101" s="262" t="s">
        <v>106</v>
      </c>
      <c r="I101" s="262" t="s">
        <v>58</v>
      </c>
      <c r="J101" s="262" t="s">
        <v>481</v>
      </c>
      <c r="K101" s="261"/>
    </row>
    <row r="102" spans="2:11" ht="17.25" customHeight="1">
      <c r="B102" s="260"/>
      <c r="C102" s="264" t="s">
        <v>482</v>
      </c>
      <c r="D102" s="264"/>
      <c r="E102" s="264"/>
      <c r="F102" s="265" t="s">
        <v>483</v>
      </c>
      <c r="G102" s="266"/>
      <c r="H102" s="264"/>
      <c r="I102" s="264"/>
      <c r="J102" s="264" t="s">
        <v>484</v>
      </c>
      <c r="K102" s="261"/>
    </row>
    <row r="103" spans="2:11" ht="5.25" customHeight="1">
      <c r="B103" s="260"/>
      <c r="C103" s="262"/>
      <c r="D103" s="262"/>
      <c r="E103" s="262"/>
      <c r="F103" s="262"/>
      <c r="G103" s="278"/>
      <c r="H103" s="262"/>
      <c r="I103" s="262"/>
      <c r="J103" s="262"/>
      <c r="K103" s="261"/>
    </row>
    <row r="104" spans="2:11" ht="15" customHeight="1">
      <c r="B104" s="260"/>
      <c r="C104" s="250" t="s">
        <v>54</v>
      </c>
      <c r="D104" s="267"/>
      <c r="E104" s="267"/>
      <c r="F104" s="269" t="s">
        <v>485</v>
      </c>
      <c r="G104" s="278"/>
      <c r="H104" s="250" t="s">
        <v>524</v>
      </c>
      <c r="I104" s="250" t="s">
        <v>487</v>
      </c>
      <c r="J104" s="250">
        <v>20</v>
      </c>
      <c r="K104" s="261"/>
    </row>
    <row r="105" spans="2:11" ht="15" customHeight="1">
      <c r="B105" s="260"/>
      <c r="C105" s="250" t="s">
        <v>488</v>
      </c>
      <c r="D105" s="250"/>
      <c r="E105" s="250"/>
      <c r="F105" s="269" t="s">
        <v>485</v>
      </c>
      <c r="G105" s="250"/>
      <c r="H105" s="250" t="s">
        <v>524</v>
      </c>
      <c r="I105" s="250" t="s">
        <v>487</v>
      </c>
      <c r="J105" s="250">
        <v>120</v>
      </c>
      <c r="K105" s="261"/>
    </row>
    <row r="106" spans="2:11" ht="15" customHeight="1">
      <c r="B106" s="270"/>
      <c r="C106" s="250" t="s">
        <v>490</v>
      </c>
      <c r="D106" s="250"/>
      <c r="E106" s="250"/>
      <c r="F106" s="269" t="s">
        <v>491</v>
      </c>
      <c r="G106" s="250"/>
      <c r="H106" s="250" t="s">
        <v>524</v>
      </c>
      <c r="I106" s="250" t="s">
        <v>487</v>
      </c>
      <c r="J106" s="250">
        <v>50</v>
      </c>
      <c r="K106" s="261"/>
    </row>
    <row r="107" spans="2:11" ht="15" customHeight="1">
      <c r="B107" s="270"/>
      <c r="C107" s="250" t="s">
        <v>493</v>
      </c>
      <c r="D107" s="250"/>
      <c r="E107" s="250"/>
      <c r="F107" s="269" t="s">
        <v>485</v>
      </c>
      <c r="G107" s="250"/>
      <c r="H107" s="250" t="s">
        <v>524</v>
      </c>
      <c r="I107" s="250" t="s">
        <v>495</v>
      </c>
      <c r="J107" s="250"/>
      <c r="K107" s="261"/>
    </row>
    <row r="108" spans="2:11" ht="15" customHeight="1">
      <c r="B108" s="270"/>
      <c r="C108" s="250" t="s">
        <v>504</v>
      </c>
      <c r="D108" s="250"/>
      <c r="E108" s="250"/>
      <c r="F108" s="269" t="s">
        <v>491</v>
      </c>
      <c r="G108" s="250"/>
      <c r="H108" s="250" t="s">
        <v>524</v>
      </c>
      <c r="I108" s="250" t="s">
        <v>487</v>
      </c>
      <c r="J108" s="250">
        <v>50</v>
      </c>
      <c r="K108" s="261"/>
    </row>
    <row r="109" spans="2:11" ht="15" customHeight="1">
      <c r="B109" s="270"/>
      <c r="C109" s="250" t="s">
        <v>512</v>
      </c>
      <c r="D109" s="250"/>
      <c r="E109" s="250"/>
      <c r="F109" s="269" t="s">
        <v>491</v>
      </c>
      <c r="G109" s="250"/>
      <c r="H109" s="250" t="s">
        <v>524</v>
      </c>
      <c r="I109" s="250" t="s">
        <v>487</v>
      </c>
      <c r="J109" s="250">
        <v>50</v>
      </c>
      <c r="K109" s="261"/>
    </row>
    <row r="110" spans="2:11" ht="15" customHeight="1">
      <c r="B110" s="270"/>
      <c r="C110" s="250" t="s">
        <v>510</v>
      </c>
      <c r="D110" s="250"/>
      <c r="E110" s="250"/>
      <c r="F110" s="269" t="s">
        <v>491</v>
      </c>
      <c r="G110" s="250"/>
      <c r="H110" s="250" t="s">
        <v>524</v>
      </c>
      <c r="I110" s="250" t="s">
        <v>487</v>
      </c>
      <c r="J110" s="250">
        <v>50</v>
      </c>
      <c r="K110" s="261"/>
    </row>
    <row r="111" spans="2:11" ht="15" customHeight="1">
      <c r="B111" s="270"/>
      <c r="C111" s="250" t="s">
        <v>54</v>
      </c>
      <c r="D111" s="250"/>
      <c r="E111" s="250"/>
      <c r="F111" s="269" t="s">
        <v>485</v>
      </c>
      <c r="G111" s="250"/>
      <c r="H111" s="250" t="s">
        <v>525</v>
      </c>
      <c r="I111" s="250" t="s">
        <v>487</v>
      </c>
      <c r="J111" s="250">
        <v>20</v>
      </c>
      <c r="K111" s="261"/>
    </row>
    <row r="112" spans="2:11" ht="15" customHeight="1">
      <c r="B112" s="270"/>
      <c r="C112" s="250" t="s">
        <v>526</v>
      </c>
      <c r="D112" s="250"/>
      <c r="E112" s="250"/>
      <c r="F112" s="269" t="s">
        <v>485</v>
      </c>
      <c r="G112" s="250"/>
      <c r="H112" s="250" t="s">
        <v>527</v>
      </c>
      <c r="I112" s="250" t="s">
        <v>487</v>
      </c>
      <c r="J112" s="250">
        <v>120</v>
      </c>
      <c r="K112" s="261"/>
    </row>
    <row r="113" spans="2:11" ht="15" customHeight="1">
      <c r="B113" s="270"/>
      <c r="C113" s="250" t="s">
        <v>39</v>
      </c>
      <c r="D113" s="250"/>
      <c r="E113" s="250"/>
      <c r="F113" s="269" t="s">
        <v>485</v>
      </c>
      <c r="G113" s="250"/>
      <c r="H113" s="250" t="s">
        <v>528</v>
      </c>
      <c r="I113" s="250" t="s">
        <v>519</v>
      </c>
      <c r="J113" s="250"/>
      <c r="K113" s="261"/>
    </row>
    <row r="114" spans="2:11" ht="15" customHeight="1">
      <c r="B114" s="270"/>
      <c r="C114" s="250" t="s">
        <v>49</v>
      </c>
      <c r="D114" s="250"/>
      <c r="E114" s="250"/>
      <c r="F114" s="269" t="s">
        <v>485</v>
      </c>
      <c r="G114" s="250"/>
      <c r="H114" s="250" t="s">
        <v>529</v>
      </c>
      <c r="I114" s="250" t="s">
        <v>519</v>
      </c>
      <c r="J114" s="250"/>
      <c r="K114" s="261"/>
    </row>
    <row r="115" spans="2:11" ht="15" customHeight="1">
      <c r="B115" s="270"/>
      <c r="C115" s="250" t="s">
        <v>58</v>
      </c>
      <c r="D115" s="250"/>
      <c r="E115" s="250"/>
      <c r="F115" s="269" t="s">
        <v>485</v>
      </c>
      <c r="G115" s="250"/>
      <c r="H115" s="250" t="s">
        <v>530</v>
      </c>
      <c r="I115" s="250" t="s">
        <v>531</v>
      </c>
      <c r="J115" s="250"/>
      <c r="K115" s="261"/>
    </row>
    <row r="116" spans="2:11" ht="15" customHeight="1">
      <c r="B116" s="273"/>
      <c r="C116" s="279"/>
      <c r="D116" s="279"/>
      <c r="E116" s="279"/>
      <c r="F116" s="279"/>
      <c r="G116" s="279"/>
      <c r="H116" s="279"/>
      <c r="I116" s="279"/>
      <c r="J116" s="279"/>
      <c r="K116" s="275"/>
    </row>
    <row r="117" spans="2:11" ht="18.75" customHeight="1">
      <c r="B117" s="280"/>
      <c r="C117" s="246"/>
      <c r="D117" s="246"/>
      <c r="E117" s="246"/>
      <c r="F117" s="281"/>
      <c r="G117" s="246"/>
      <c r="H117" s="246"/>
      <c r="I117" s="246"/>
      <c r="J117" s="246"/>
      <c r="K117" s="280"/>
    </row>
    <row r="118" spans="2:11" ht="18.75" customHeight="1">
      <c r="B118" s="256"/>
      <c r="C118" s="256"/>
      <c r="D118" s="256"/>
      <c r="E118" s="256"/>
      <c r="F118" s="256"/>
      <c r="G118" s="256"/>
      <c r="H118" s="256"/>
      <c r="I118" s="256"/>
      <c r="J118" s="256"/>
      <c r="K118" s="256"/>
    </row>
    <row r="119" spans="2:11" ht="7.5" customHeight="1">
      <c r="B119" s="282"/>
      <c r="C119" s="283"/>
      <c r="D119" s="283"/>
      <c r="E119" s="283"/>
      <c r="F119" s="283"/>
      <c r="G119" s="283"/>
      <c r="H119" s="283"/>
      <c r="I119" s="283"/>
      <c r="J119" s="283"/>
      <c r="K119" s="284"/>
    </row>
    <row r="120" spans="2:11" ht="45" customHeight="1">
      <c r="B120" s="285"/>
      <c r="C120" s="360" t="s">
        <v>532</v>
      </c>
      <c r="D120" s="360"/>
      <c r="E120" s="360"/>
      <c r="F120" s="360"/>
      <c r="G120" s="360"/>
      <c r="H120" s="360"/>
      <c r="I120" s="360"/>
      <c r="J120" s="360"/>
      <c r="K120" s="286"/>
    </row>
    <row r="121" spans="2:11" ht="17.25" customHeight="1">
      <c r="B121" s="287"/>
      <c r="C121" s="262" t="s">
        <v>479</v>
      </c>
      <c r="D121" s="262"/>
      <c r="E121" s="262"/>
      <c r="F121" s="262" t="s">
        <v>480</v>
      </c>
      <c r="G121" s="263"/>
      <c r="H121" s="262" t="s">
        <v>106</v>
      </c>
      <c r="I121" s="262" t="s">
        <v>58</v>
      </c>
      <c r="J121" s="262" t="s">
        <v>481</v>
      </c>
      <c r="K121" s="288"/>
    </row>
    <row r="122" spans="2:11" ht="17.25" customHeight="1">
      <c r="B122" s="287"/>
      <c r="C122" s="264" t="s">
        <v>482</v>
      </c>
      <c r="D122" s="264"/>
      <c r="E122" s="264"/>
      <c r="F122" s="265" t="s">
        <v>483</v>
      </c>
      <c r="G122" s="266"/>
      <c r="H122" s="264"/>
      <c r="I122" s="264"/>
      <c r="J122" s="264" t="s">
        <v>484</v>
      </c>
      <c r="K122" s="288"/>
    </row>
    <row r="123" spans="2:11" ht="5.25" customHeight="1">
      <c r="B123" s="289"/>
      <c r="C123" s="267"/>
      <c r="D123" s="267"/>
      <c r="E123" s="267"/>
      <c r="F123" s="267"/>
      <c r="G123" s="250"/>
      <c r="H123" s="267"/>
      <c r="I123" s="267"/>
      <c r="J123" s="267"/>
      <c r="K123" s="290"/>
    </row>
    <row r="124" spans="2:11" ht="15" customHeight="1">
      <c r="B124" s="289"/>
      <c r="C124" s="250" t="s">
        <v>488</v>
      </c>
      <c r="D124" s="267"/>
      <c r="E124" s="267"/>
      <c r="F124" s="269" t="s">
        <v>485</v>
      </c>
      <c r="G124" s="250"/>
      <c r="H124" s="250" t="s">
        <v>524</v>
      </c>
      <c r="I124" s="250" t="s">
        <v>487</v>
      </c>
      <c r="J124" s="250">
        <v>120</v>
      </c>
      <c r="K124" s="291"/>
    </row>
    <row r="125" spans="2:11" ht="15" customHeight="1">
      <c r="B125" s="289"/>
      <c r="C125" s="250" t="s">
        <v>533</v>
      </c>
      <c r="D125" s="250"/>
      <c r="E125" s="250"/>
      <c r="F125" s="269" t="s">
        <v>485</v>
      </c>
      <c r="G125" s="250"/>
      <c r="H125" s="250" t="s">
        <v>534</v>
      </c>
      <c r="I125" s="250" t="s">
        <v>487</v>
      </c>
      <c r="J125" s="250" t="s">
        <v>535</v>
      </c>
      <c r="K125" s="291"/>
    </row>
    <row r="126" spans="2:11" ht="15" customHeight="1">
      <c r="B126" s="289"/>
      <c r="C126" s="250" t="s">
        <v>434</v>
      </c>
      <c r="D126" s="250"/>
      <c r="E126" s="250"/>
      <c r="F126" s="269" t="s">
        <v>485</v>
      </c>
      <c r="G126" s="250"/>
      <c r="H126" s="250" t="s">
        <v>536</v>
      </c>
      <c r="I126" s="250" t="s">
        <v>487</v>
      </c>
      <c r="J126" s="250" t="s">
        <v>535</v>
      </c>
      <c r="K126" s="291"/>
    </row>
    <row r="127" spans="2:11" ht="15" customHeight="1">
      <c r="B127" s="289"/>
      <c r="C127" s="250" t="s">
        <v>496</v>
      </c>
      <c r="D127" s="250"/>
      <c r="E127" s="250"/>
      <c r="F127" s="269" t="s">
        <v>491</v>
      </c>
      <c r="G127" s="250"/>
      <c r="H127" s="250" t="s">
        <v>497</v>
      </c>
      <c r="I127" s="250" t="s">
        <v>487</v>
      </c>
      <c r="J127" s="250">
        <v>15</v>
      </c>
      <c r="K127" s="291"/>
    </row>
    <row r="128" spans="2:11" ht="15" customHeight="1">
      <c r="B128" s="289"/>
      <c r="C128" s="271" t="s">
        <v>498</v>
      </c>
      <c r="D128" s="271"/>
      <c r="E128" s="271"/>
      <c r="F128" s="272" t="s">
        <v>491</v>
      </c>
      <c r="G128" s="271"/>
      <c r="H128" s="271" t="s">
        <v>499</v>
      </c>
      <c r="I128" s="271" t="s">
        <v>487</v>
      </c>
      <c r="J128" s="271">
        <v>15</v>
      </c>
      <c r="K128" s="291"/>
    </row>
    <row r="129" spans="2:11" ht="15" customHeight="1">
      <c r="B129" s="289"/>
      <c r="C129" s="271" t="s">
        <v>500</v>
      </c>
      <c r="D129" s="271"/>
      <c r="E129" s="271"/>
      <c r="F129" s="272" t="s">
        <v>491</v>
      </c>
      <c r="G129" s="271"/>
      <c r="H129" s="271" t="s">
        <v>501</v>
      </c>
      <c r="I129" s="271" t="s">
        <v>487</v>
      </c>
      <c r="J129" s="271">
        <v>20</v>
      </c>
      <c r="K129" s="291"/>
    </row>
    <row r="130" spans="2:11" ht="15" customHeight="1">
      <c r="B130" s="289"/>
      <c r="C130" s="271" t="s">
        <v>502</v>
      </c>
      <c r="D130" s="271"/>
      <c r="E130" s="271"/>
      <c r="F130" s="272" t="s">
        <v>491</v>
      </c>
      <c r="G130" s="271"/>
      <c r="H130" s="271" t="s">
        <v>503</v>
      </c>
      <c r="I130" s="271" t="s">
        <v>487</v>
      </c>
      <c r="J130" s="271">
        <v>20</v>
      </c>
      <c r="K130" s="291"/>
    </row>
    <row r="131" spans="2:11" ht="15" customHeight="1">
      <c r="B131" s="289"/>
      <c r="C131" s="250" t="s">
        <v>490</v>
      </c>
      <c r="D131" s="250"/>
      <c r="E131" s="250"/>
      <c r="F131" s="269" t="s">
        <v>491</v>
      </c>
      <c r="G131" s="250"/>
      <c r="H131" s="250" t="s">
        <v>524</v>
      </c>
      <c r="I131" s="250" t="s">
        <v>487</v>
      </c>
      <c r="J131" s="250">
        <v>50</v>
      </c>
      <c r="K131" s="291"/>
    </row>
    <row r="132" spans="2:11" ht="15" customHeight="1">
      <c r="B132" s="289"/>
      <c r="C132" s="250" t="s">
        <v>504</v>
      </c>
      <c r="D132" s="250"/>
      <c r="E132" s="250"/>
      <c r="F132" s="269" t="s">
        <v>491</v>
      </c>
      <c r="G132" s="250"/>
      <c r="H132" s="250" t="s">
        <v>524</v>
      </c>
      <c r="I132" s="250" t="s">
        <v>487</v>
      </c>
      <c r="J132" s="250">
        <v>50</v>
      </c>
      <c r="K132" s="291"/>
    </row>
    <row r="133" spans="2:11" ht="15" customHeight="1">
      <c r="B133" s="289"/>
      <c r="C133" s="250" t="s">
        <v>510</v>
      </c>
      <c r="D133" s="250"/>
      <c r="E133" s="250"/>
      <c r="F133" s="269" t="s">
        <v>491</v>
      </c>
      <c r="G133" s="250"/>
      <c r="H133" s="250" t="s">
        <v>524</v>
      </c>
      <c r="I133" s="250" t="s">
        <v>487</v>
      </c>
      <c r="J133" s="250">
        <v>50</v>
      </c>
      <c r="K133" s="291"/>
    </row>
    <row r="134" spans="2:11" ht="15" customHeight="1">
      <c r="B134" s="289"/>
      <c r="C134" s="250" t="s">
        <v>512</v>
      </c>
      <c r="D134" s="250"/>
      <c r="E134" s="250"/>
      <c r="F134" s="269" t="s">
        <v>491</v>
      </c>
      <c r="G134" s="250"/>
      <c r="H134" s="250" t="s">
        <v>524</v>
      </c>
      <c r="I134" s="250" t="s">
        <v>487</v>
      </c>
      <c r="J134" s="250">
        <v>50</v>
      </c>
      <c r="K134" s="291"/>
    </row>
    <row r="135" spans="2:11" ht="15" customHeight="1">
      <c r="B135" s="289"/>
      <c r="C135" s="250" t="s">
        <v>111</v>
      </c>
      <c r="D135" s="250"/>
      <c r="E135" s="250"/>
      <c r="F135" s="269" t="s">
        <v>491</v>
      </c>
      <c r="G135" s="250"/>
      <c r="H135" s="250" t="s">
        <v>537</v>
      </c>
      <c r="I135" s="250" t="s">
        <v>487</v>
      </c>
      <c r="J135" s="250">
        <v>255</v>
      </c>
      <c r="K135" s="291"/>
    </row>
    <row r="136" spans="2:11" ht="15" customHeight="1">
      <c r="B136" s="289"/>
      <c r="C136" s="250" t="s">
        <v>514</v>
      </c>
      <c r="D136" s="250"/>
      <c r="E136" s="250"/>
      <c r="F136" s="269" t="s">
        <v>485</v>
      </c>
      <c r="G136" s="250"/>
      <c r="H136" s="250" t="s">
        <v>538</v>
      </c>
      <c r="I136" s="250" t="s">
        <v>516</v>
      </c>
      <c r="J136" s="250"/>
      <c r="K136" s="291"/>
    </row>
    <row r="137" spans="2:11" ht="15" customHeight="1">
      <c r="B137" s="289"/>
      <c r="C137" s="250" t="s">
        <v>517</v>
      </c>
      <c r="D137" s="250"/>
      <c r="E137" s="250"/>
      <c r="F137" s="269" t="s">
        <v>485</v>
      </c>
      <c r="G137" s="250"/>
      <c r="H137" s="250" t="s">
        <v>539</v>
      </c>
      <c r="I137" s="250" t="s">
        <v>519</v>
      </c>
      <c r="J137" s="250"/>
      <c r="K137" s="291"/>
    </row>
    <row r="138" spans="2:11" ht="15" customHeight="1">
      <c r="B138" s="289"/>
      <c r="C138" s="250" t="s">
        <v>520</v>
      </c>
      <c r="D138" s="250"/>
      <c r="E138" s="250"/>
      <c r="F138" s="269" t="s">
        <v>485</v>
      </c>
      <c r="G138" s="250"/>
      <c r="H138" s="250" t="s">
        <v>520</v>
      </c>
      <c r="I138" s="250" t="s">
        <v>519</v>
      </c>
      <c r="J138" s="250"/>
      <c r="K138" s="291"/>
    </row>
    <row r="139" spans="2:11" ht="15" customHeight="1">
      <c r="B139" s="289"/>
      <c r="C139" s="250" t="s">
        <v>39</v>
      </c>
      <c r="D139" s="250"/>
      <c r="E139" s="250"/>
      <c r="F139" s="269" t="s">
        <v>485</v>
      </c>
      <c r="G139" s="250"/>
      <c r="H139" s="250" t="s">
        <v>540</v>
      </c>
      <c r="I139" s="250" t="s">
        <v>519</v>
      </c>
      <c r="J139" s="250"/>
      <c r="K139" s="291"/>
    </row>
    <row r="140" spans="2:11" ht="15" customHeight="1">
      <c r="B140" s="289"/>
      <c r="C140" s="250" t="s">
        <v>541</v>
      </c>
      <c r="D140" s="250"/>
      <c r="E140" s="250"/>
      <c r="F140" s="269" t="s">
        <v>485</v>
      </c>
      <c r="G140" s="250"/>
      <c r="H140" s="250" t="s">
        <v>542</v>
      </c>
      <c r="I140" s="250" t="s">
        <v>519</v>
      </c>
      <c r="J140" s="250"/>
      <c r="K140" s="291"/>
    </row>
    <row r="141" spans="2:11" ht="15" customHeight="1">
      <c r="B141" s="292"/>
      <c r="C141" s="293"/>
      <c r="D141" s="293"/>
      <c r="E141" s="293"/>
      <c r="F141" s="293"/>
      <c r="G141" s="293"/>
      <c r="H141" s="293"/>
      <c r="I141" s="293"/>
      <c r="J141" s="293"/>
      <c r="K141" s="294"/>
    </row>
    <row r="142" spans="2:11" ht="18.75" customHeight="1">
      <c r="B142" s="246"/>
      <c r="C142" s="246"/>
      <c r="D142" s="246"/>
      <c r="E142" s="246"/>
      <c r="F142" s="281"/>
      <c r="G142" s="246"/>
      <c r="H142" s="246"/>
      <c r="I142" s="246"/>
      <c r="J142" s="246"/>
      <c r="K142" s="246"/>
    </row>
    <row r="143" spans="2:11" ht="18.75" customHeight="1">
      <c r="B143" s="256"/>
      <c r="C143" s="256"/>
      <c r="D143" s="256"/>
      <c r="E143" s="256"/>
      <c r="F143" s="256"/>
      <c r="G143" s="256"/>
      <c r="H143" s="256"/>
      <c r="I143" s="256"/>
      <c r="J143" s="256"/>
      <c r="K143" s="256"/>
    </row>
    <row r="144" spans="2:11" ht="7.5" customHeight="1">
      <c r="B144" s="257"/>
      <c r="C144" s="258"/>
      <c r="D144" s="258"/>
      <c r="E144" s="258"/>
      <c r="F144" s="258"/>
      <c r="G144" s="258"/>
      <c r="H144" s="258"/>
      <c r="I144" s="258"/>
      <c r="J144" s="258"/>
      <c r="K144" s="259"/>
    </row>
    <row r="145" spans="2:11" ht="45" customHeight="1">
      <c r="B145" s="260"/>
      <c r="C145" s="364" t="s">
        <v>543</v>
      </c>
      <c r="D145" s="364"/>
      <c r="E145" s="364"/>
      <c r="F145" s="364"/>
      <c r="G145" s="364"/>
      <c r="H145" s="364"/>
      <c r="I145" s="364"/>
      <c r="J145" s="364"/>
      <c r="K145" s="261"/>
    </row>
    <row r="146" spans="2:11" ht="17.25" customHeight="1">
      <c r="B146" s="260"/>
      <c r="C146" s="262" t="s">
        <v>479</v>
      </c>
      <c r="D146" s="262"/>
      <c r="E146" s="262"/>
      <c r="F146" s="262" t="s">
        <v>480</v>
      </c>
      <c r="G146" s="263"/>
      <c r="H146" s="262" t="s">
        <v>106</v>
      </c>
      <c r="I146" s="262" t="s">
        <v>58</v>
      </c>
      <c r="J146" s="262" t="s">
        <v>481</v>
      </c>
      <c r="K146" s="261"/>
    </row>
    <row r="147" spans="2:11" ht="17.25" customHeight="1">
      <c r="B147" s="260"/>
      <c r="C147" s="264" t="s">
        <v>482</v>
      </c>
      <c r="D147" s="264"/>
      <c r="E147" s="264"/>
      <c r="F147" s="265" t="s">
        <v>483</v>
      </c>
      <c r="G147" s="266"/>
      <c r="H147" s="264"/>
      <c r="I147" s="264"/>
      <c r="J147" s="264" t="s">
        <v>484</v>
      </c>
      <c r="K147" s="261"/>
    </row>
    <row r="148" spans="2:11" ht="5.25" customHeight="1">
      <c r="B148" s="270"/>
      <c r="C148" s="267"/>
      <c r="D148" s="267"/>
      <c r="E148" s="267"/>
      <c r="F148" s="267"/>
      <c r="G148" s="268"/>
      <c r="H148" s="267"/>
      <c r="I148" s="267"/>
      <c r="J148" s="267"/>
      <c r="K148" s="291"/>
    </row>
    <row r="149" spans="2:11" ht="15" customHeight="1">
      <c r="B149" s="270"/>
      <c r="C149" s="295" t="s">
        <v>488</v>
      </c>
      <c r="D149" s="250"/>
      <c r="E149" s="250"/>
      <c r="F149" s="296" t="s">
        <v>485</v>
      </c>
      <c r="G149" s="250"/>
      <c r="H149" s="295" t="s">
        <v>524</v>
      </c>
      <c r="I149" s="295" t="s">
        <v>487</v>
      </c>
      <c r="J149" s="295">
        <v>120</v>
      </c>
      <c r="K149" s="291"/>
    </row>
    <row r="150" spans="2:11" ht="15" customHeight="1">
      <c r="B150" s="270"/>
      <c r="C150" s="295" t="s">
        <v>533</v>
      </c>
      <c r="D150" s="250"/>
      <c r="E150" s="250"/>
      <c r="F150" s="296" t="s">
        <v>485</v>
      </c>
      <c r="G150" s="250"/>
      <c r="H150" s="295" t="s">
        <v>544</v>
      </c>
      <c r="I150" s="295" t="s">
        <v>487</v>
      </c>
      <c r="J150" s="295" t="s">
        <v>535</v>
      </c>
      <c r="K150" s="291"/>
    </row>
    <row r="151" spans="2:11" ht="15" customHeight="1">
      <c r="B151" s="270"/>
      <c r="C151" s="295" t="s">
        <v>434</v>
      </c>
      <c r="D151" s="250"/>
      <c r="E151" s="250"/>
      <c r="F151" s="296" t="s">
        <v>485</v>
      </c>
      <c r="G151" s="250"/>
      <c r="H151" s="295" t="s">
        <v>545</v>
      </c>
      <c r="I151" s="295" t="s">
        <v>487</v>
      </c>
      <c r="J151" s="295" t="s">
        <v>535</v>
      </c>
      <c r="K151" s="291"/>
    </row>
    <row r="152" spans="2:11" ht="15" customHeight="1">
      <c r="B152" s="270"/>
      <c r="C152" s="295" t="s">
        <v>490</v>
      </c>
      <c r="D152" s="250"/>
      <c r="E152" s="250"/>
      <c r="F152" s="296" t="s">
        <v>491</v>
      </c>
      <c r="G152" s="250"/>
      <c r="H152" s="295" t="s">
        <v>524</v>
      </c>
      <c r="I152" s="295" t="s">
        <v>487</v>
      </c>
      <c r="J152" s="295">
        <v>50</v>
      </c>
      <c r="K152" s="291"/>
    </row>
    <row r="153" spans="2:11" ht="15" customHeight="1">
      <c r="B153" s="270"/>
      <c r="C153" s="295" t="s">
        <v>493</v>
      </c>
      <c r="D153" s="250"/>
      <c r="E153" s="250"/>
      <c r="F153" s="296" t="s">
        <v>485</v>
      </c>
      <c r="G153" s="250"/>
      <c r="H153" s="295" t="s">
        <v>524</v>
      </c>
      <c r="I153" s="295" t="s">
        <v>495</v>
      </c>
      <c r="J153" s="295"/>
      <c r="K153" s="291"/>
    </row>
    <row r="154" spans="2:11" ht="15" customHeight="1">
      <c r="B154" s="270"/>
      <c r="C154" s="295" t="s">
        <v>504</v>
      </c>
      <c r="D154" s="250"/>
      <c r="E154" s="250"/>
      <c r="F154" s="296" t="s">
        <v>491</v>
      </c>
      <c r="G154" s="250"/>
      <c r="H154" s="295" t="s">
        <v>524</v>
      </c>
      <c r="I154" s="295" t="s">
        <v>487</v>
      </c>
      <c r="J154" s="295">
        <v>50</v>
      </c>
      <c r="K154" s="291"/>
    </row>
    <row r="155" spans="2:11" ht="15" customHeight="1">
      <c r="B155" s="270"/>
      <c r="C155" s="295" t="s">
        <v>512</v>
      </c>
      <c r="D155" s="250"/>
      <c r="E155" s="250"/>
      <c r="F155" s="296" t="s">
        <v>491</v>
      </c>
      <c r="G155" s="250"/>
      <c r="H155" s="295" t="s">
        <v>524</v>
      </c>
      <c r="I155" s="295" t="s">
        <v>487</v>
      </c>
      <c r="J155" s="295">
        <v>50</v>
      </c>
      <c r="K155" s="291"/>
    </row>
    <row r="156" spans="2:11" ht="15" customHeight="1">
      <c r="B156" s="270"/>
      <c r="C156" s="295" t="s">
        <v>510</v>
      </c>
      <c r="D156" s="250"/>
      <c r="E156" s="250"/>
      <c r="F156" s="296" t="s">
        <v>491</v>
      </c>
      <c r="G156" s="250"/>
      <c r="H156" s="295" t="s">
        <v>524</v>
      </c>
      <c r="I156" s="295" t="s">
        <v>487</v>
      </c>
      <c r="J156" s="295">
        <v>50</v>
      </c>
      <c r="K156" s="291"/>
    </row>
    <row r="157" spans="2:11" ht="15" customHeight="1">
      <c r="B157" s="270"/>
      <c r="C157" s="295" t="s">
        <v>90</v>
      </c>
      <c r="D157" s="250"/>
      <c r="E157" s="250"/>
      <c r="F157" s="296" t="s">
        <v>485</v>
      </c>
      <c r="G157" s="250"/>
      <c r="H157" s="295" t="s">
        <v>546</v>
      </c>
      <c r="I157" s="295" t="s">
        <v>487</v>
      </c>
      <c r="J157" s="295" t="s">
        <v>547</v>
      </c>
      <c r="K157" s="291"/>
    </row>
    <row r="158" spans="2:11" ht="15" customHeight="1">
      <c r="B158" s="270"/>
      <c r="C158" s="295" t="s">
        <v>548</v>
      </c>
      <c r="D158" s="250"/>
      <c r="E158" s="250"/>
      <c r="F158" s="296" t="s">
        <v>485</v>
      </c>
      <c r="G158" s="250"/>
      <c r="H158" s="295" t="s">
        <v>549</v>
      </c>
      <c r="I158" s="295" t="s">
        <v>519</v>
      </c>
      <c r="J158" s="295"/>
      <c r="K158" s="291"/>
    </row>
    <row r="159" spans="2:11" ht="15" customHeight="1">
      <c r="B159" s="297"/>
      <c r="C159" s="279"/>
      <c r="D159" s="279"/>
      <c r="E159" s="279"/>
      <c r="F159" s="279"/>
      <c r="G159" s="279"/>
      <c r="H159" s="279"/>
      <c r="I159" s="279"/>
      <c r="J159" s="279"/>
      <c r="K159" s="298"/>
    </row>
    <row r="160" spans="2:11" ht="18.75" customHeight="1">
      <c r="B160" s="246"/>
      <c r="C160" s="250"/>
      <c r="D160" s="250"/>
      <c r="E160" s="250"/>
      <c r="F160" s="269"/>
      <c r="G160" s="250"/>
      <c r="H160" s="250"/>
      <c r="I160" s="250"/>
      <c r="J160" s="250"/>
      <c r="K160" s="246"/>
    </row>
    <row r="161" spans="2:11" ht="18.75" customHeight="1">
      <c r="B161" s="256"/>
      <c r="C161" s="256"/>
      <c r="D161" s="256"/>
      <c r="E161" s="256"/>
      <c r="F161" s="256"/>
      <c r="G161" s="256"/>
      <c r="H161" s="256"/>
      <c r="I161" s="256"/>
      <c r="J161" s="256"/>
      <c r="K161" s="256"/>
    </row>
    <row r="162" spans="2:11" ht="7.5" customHeight="1">
      <c r="B162" s="237"/>
      <c r="C162" s="238"/>
      <c r="D162" s="238"/>
      <c r="E162" s="238"/>
      <c r="F162" s="238"/>
      <c r="G162" s="238"/>
      <c r="H162" s="238"/>
      <c r="I162" s="238"/>
      <c r="J162" s="238"/>
      <c r="K162" s="239"/>
    </row>
    <row r="163" spans="2:11" ht="45" customHeight="1">
      <c r="B163" s="240"/>
      <c r="C163" s="360" t="s">
        <v>550</v>
      </c>
      <c r="D163" s="360"/>
      <c r="E163" s="360"/>
      <c r="F163" s="360"/>
      <c r="G163" s="360"/>
      <c r="H163" s="360"/>
      <c r="I163" s="360"/>
      <c r="J163" s="360"/>
      <c r="K163" s="241"/>
    </row>
    <row r="164" spans="2:11" ht="17.25" customHeight="1">
      <c r="B164" s="240"/>
      <c r="C164" s="262" t="s">
        <v>479</v>
      </c>
      <c r="D164" s="262"/>
      <c r="E164" s="262"/>
      <c r="F164" s="262" t="s">
        <v>480</v>
      </c>
      <c r="G164" s="299"/>
      <c r="H164" s="300" t="s">
        <v>106</v>
      </c>
      <c r="I164" s="300" t="s">
        <v>58</v>
      </c>
      <c r="J164" s="262" t="s">
        <v>481</v>
      </c>
      <c r="K164" s="241"/>
    </row>
    <row r="165" spans="2:11" ht="17.25" customHeight="1">
      <c r="B165" s="243"/>
      <c r="C165" s="264" t="s">
        <v>482</v>
      </c>
      <c r="D165" s="264"/>
      <c r="E165" s="264"/>
      <c r="F165" s="265" t="s">
        <v>483</v>
      </c>
      <c r="G165" s="301"/>
      <c r="H165" s="302"/>
      <c r="I165" s="302"/>
      <c r="J165" s="264" t="s">
        <v>484</v>
      </c>
      <c r="K165" s="244"/>
    </row>
    <row r="166" spans="2:11" ht="5.25" customHeight="1">
      <c r="B166" s="270"/>
      <c r="C166" s="267"/>
      <c r="D166" s="267"/>
      <c r="E166" s="267"/>
      <c r="F166" s="267"/>
      <c r="G166" s="268"/>
      <c r="H166" s="267"/>
      <c r="I166" s="267"/>
      <c r="J166" s="267"/>
      <c r="K166" s="291"/>
    </row>
    <row r="167" spans="2:11" ht="15" customHeight="1">
      <c r="B167" s="270"/>
      <c r="C167" s="250" t="s">
        <v>488</v>
      </c>
      <c r="D167" s="250"/>
      <c r="E167" s="250"/>
      <c r="F167" s="269" t="s">
        <v>485</v>
      </c>
      <c r="G167" s="250"/>
      <c r="H167" s="250" t="s">
        <v>524</v>
      </c>
      <c r="I167" s="250" t="s">
        <v>487</v>
      </c>
      <c r="J167" s="250">
        <v>120</v>
      </c>
      <c r="K167" s="291"/>
    </row>
    <row r="168" spans="2:11" ht="15" customHeight="1">
      <c r="B168" s="270"/>
      <c r="C168" s="250" t="s">
        <v>533</v>
      </c>
      <c r="D168" s="250"/>
      <c r="E168" s="250"/>
      <c r="F168" s="269" t="s">
        <v>485</v>
      </c>
      <c r="G168" s="250"/>
      <c r="H168" s="250" t="s">
        <v>534</v>
      </c>
      <c r="I168" s="250" t="s">
        <v>487</v>
      </c>
      <c r="J168" s="250" t="s">
        <v>535</v>
      </c>
      <c r="K168" s="291"/>
    </row>
    <row r="169" spans="2:11" ht="15" customHeight="1">
      <c r="B169" s="270"/>
      <c r="C169" s="250" t="s">
        <v>434</v>
      </c>
      <c r="D169" s="250"/>
      <c r="E169" s="250"/>
      <c r="F169" s="269" t="s">
        <v>485</v>
      </c>
      <c r="G169" s="250"/>
      <c r="H169" s="250" t="s">
        <v>551</v>
      </c>
      <c r="I169" s="250" t="s">
        <v>487</v>
      </c>
      <c r="J169" s="250" t="s">
        <v>535</v>
      </c>
      <c r="K169" s="291"/>
    </row>
    <row r="170" spans="2:11" ht="15" customHeight="1">
      <c r="B170" s="270"/>
      <c r="C170" s="250" t="s">
        <v>490</v>
      </c>
      <c r="D170" s="250"/>
      <c r="E170" s="250"/>
      <c r="F170" s="269" t="s">
        <v>491</v>
      </c>
      <c r="G170" s="250"/>
      <c r="H170" s="250" t="s">
        <v>551</v>
      </c>
      <c r="I170" s="250" t="s">
        <v>487</v>
      </c>
      <c r="J170" s="250">
        <v>50</v>
      </c>
      <c r="K170" s="291"/>
    </row>
    <row r="171" spans="2:11" ht="15" customHeight="1">
      <c r="B171" s="270"/>
      <c r="C171" s="250" t="s">
        <v>493</v>
      </c>
      <c r="D171" s="250"/>
      <c r="E171" s="250"/>
      <c r="F171" s="269" t="s">
        <v>485</v>
      </c>
      <c r="G171" s="250"/>
      <c r="H171" s="250" t="s">
        <v>551</v>
      </c>
      <c r="I171" s="250" t="s">
        <v>495</v>
      </c>
      <c r="J171" s="250"/>
      <c r="K171" s="291"/>
    </row>
    <row r="172" spans="2:11" ht="15" customHeight="1">
      <c r="B172" s="270"/>
      <c r="C172" s="250" t="s">
        <v>504</v>
      </c>
      <c r="D172" s="250"/>
      <c r="E172" s="250"/>
      <c r="F172" s="269" t="s">
        <v>491</v>
      </c>
      <c r="G172" s="250"/>
      <c r="H172" s="250" t="s">
        <v>551</v>
      </c>
      <c r="I172" s="250" t="s">
        <v>487</v>
      </c>
      <c r="J172" s="250">
        <v>50</v>
      </c>
      <c r="K172" s="291"/>
    </row>
    <row r="173" spans="2:11" ht="15" customHeight="1">
      <c r="B173" s="270"/>
      <c r="C173" s="250" t="s">
        <v>512</v>
      </c>
      <c r="D173" s="250"/>
      <c r="E173" s="250"/>
      <c r="F173" s="269" t="s">
        <v>491</v>
      </c>
      <c r="G173" s="250"/>
      <c r="H173" s="250" t="s">
        <v>551</v>
      </c>
      <c r="I173" s="250" t="s">
        <v>487</v>
      </c>
      <c r="J173" s="250">
        <v>50</v>
      </c>
      <c r="K173" s="291"/>
    </row>
    <row r="174" spans="2:11" ht="15" customHeight="1">
      <c r="B174" s="270"/>
      <c r="C174" s="250" t="s">
        <v>510</v>
      </c>
      <c r="D174" s="250"/>
      <c r="E174" s="250"/>
      <c r="F174" s="269" t="s">
        <v>491</v>
      </c>
      <c r="G174" s="250"/>
      <c r="H174" s="250" t="s">
        <v>551</v>
      </c>
      <c r="I174" s="250" t="s">
        <v>487</v>
      </c>
      <c r="J174" s="250">
        <v>50</v>
      </c>
      <c r="K174" s="291"/>
    </row>
    <row r="175" spans="2:11" ht="15" customHeight="1">
      <c r="B175" s="270"/>
      <c r="C175" s="250" t="s">
        <v>105</v>
      </c>
      <c r="D175" s="250"/>
      <c r="E175" s="250"/>
      <c r="F175" s="269" t="s">
        <v>485</v>
      </c>
      <c r="G175" s="250"/>
      <c r="H175" s="250" t="s">
        <v>552</v>
      </c>
      <c r="I175" s="250" t="s">
        <v>553</v>
      </c>
      <c r="J175" s="250"/>
      <c r="K175" s="291"/>
    </row>
    <row r="176" spans="2:11" ht="15" customHeight="1">
      <c r="B176" s="270"/>
      <c r="C176" s="250" t="s">
        <v>58</v>
      </c>
      <c r="D176" s="250"/>
      <c r="E176" s="250"/>
      <c r="F176" s="269" t="s">
        <v>485</v>
      </c>
      <c r="G176" s="250"/>
      <c r="H176" s="250" t="s">
        <v>554</v>
      </c>
      <c r="I176" s="250" t="s">
        <v>555</v>
      </c>
      <c r="J176" s="250">
        <v>1</v>
      </c>
      <c r="K176" s="291"/>
    </row>
    <row r="177" spans="2:11" ht="15" customHeight="1">
      <c r="B177" s="270"/>
      <c r="C177" s="250" t="s">
        <v>54</v>
      </c>
      <c r="D177" s="250"/>
      <c r="E177" s="250"/>
      <c r="F177" s="269" t="s">
        <v>485</v>
      </c>
      <c r="G177" s="250"/>
      <c r="H177" s="250" t="s">
        <v>556</v>
      </c>
      <c r="I177" s="250" t="s">
        <v>487</v>
      </c>
      <c r="J177" s="250">
        <v>20</v>
      </c>
      <c r="K177" s="291"/>
    </row>
    <row r="178" spans="2:11" ht="15" customHeight="1">
      <c r="B178" s="270"/>
      <c r="C178" s="250" t="s">
        <v>106</v>
      </c>
      <c r="D178" s="250"/>
      <c r="E178" s="250"/>
      <c r="F178" s="269" t="s">
        <v>485</v>
      </c>
      <c r="G178" s="250"/>
      <c r="H178" s="250" t="s">
        <v>557</v>
      </c>
      <c r="I178" s="250" t="s">
        <v>487</v>
      </c>
      <c r="J178" s="250">
        <v>255</v>
      </c>
      <c r="K178" s="291"/>
    </row>
    <row r="179" spans="2:11" ht="15" customHeight="1">
      <c r="B179" s="270"/>
      <c r="C179" s="250" t="s">
        <v>107</v>
      </c>
      <c r="D179" s="250"/>
      <c r="E179" s="250"/>
      <c r="F179" s="269" t="s">
        <v>485</v>
      </c>
      <c r="G179" s="250"/>
      <c r="H179" s="250" t="s">
        <v>450</v>
      </c>
      <c r="I179" s="250" t="s">
        <v>487</v>
      </c>
      <c r="J179" s="250">
        <v>10</v>
      </c>
      <c r="K179" s="291"/>
    </row>
    <row r="180" spans="2:11" ht="15" customHeight="1">
      <c r="B180" s="270"/>
      <c r="C180" s="250" t="s">
        <v>108</v>
      </c>
      <c r="D180" s="250"/>
      <c r="E180" s="250"/>
      <c r="F180" s="269" t="s">
        <v>485</v>
      </c>
      <c r="G180" s="250"/>
      <c r="H180" s="250" t="s">
        <v>558</v>
      </c>
      <c r="I180" s="250" t="s">
        <v>519</v>
      </c>
      <c r="J180" s="250"/>
      <c r="K180" s="291"/>
    </row>
    <row r="181" spans="2:11" ht="15" customHeight="1">
      <c r="B181" s="270"/>
      <c r="C181" s="250" t="s">
        <v>559</v>
      </c>
      <c r="D181" s="250"/>
      <c r="E181" s="250"/>
      <c r="F181" s="269" t="s">
        <v>485</v>
      </c>
      <c r="G181" s="250"/>
      <c r="H181" s="250" t="s">
        <v>560</v>
      </c>
      <c r="I181" s="250" t="s">
        <v>519</v>
      </c>
      <c r="J181" s="250"/>
      <c r="K181" s="291"/>
    </row>
    <row r="182" spans="2:11" ht="15" customHeight="1">
      <c r="B182" s="270"/>
      <c r="C182" s="250" t="s">
        <v>548</v>
      </c>
      <c r="D182" s="250"/>
      <c r="E182" s="250"/>
      <c r="F182" s="269" t="s">
        <v>485</v>
      </c>
      <c r="G182" s="250"/>
      <c r="H182" s="250" t="s">
        <v>561</v>
      </c>
      <c r="I182" s="250" t="s">
        <v>519</v>
      </c>
      <c r="J182" s="250"/>
      <c r="K182" s="291"/>
    </row>
    <row r="183" spans="2:11" ht="15" customHeight="1">
      <c r="B183" s="270"/>
      <c r="C183" s="250" t="s">
        <v>110</v>
      </c>
      <c r="D183" s="250"/>
      <c r="E183" s="250"/>
      <c r="F183" s="269" t="s">
        <v>491</v>
      </c>
      <c r="G183" s="250"/>
      <c r="H183" s="250" t="s">
        <v>562</v>
      </c>
      <c r="I183" s="250" t="s">
        <v>487</v>
      </c>
      <c r="J183" s="250">
        <v>50</v>
      </c>
      <c r="K183" s="291"/>
    </row>
    <row r="184" spans="2:11" ht="15" customHeight="1">
      <c r="B184" s="270"/>
      <c r="C184" s="250" t="s">
        <v>563</v>
      </c>
      <c r="D184" s="250"/>
      <c r="E184" s="250"/>
      <c r="F184" s="269" t="s">
        <v>491</v>
      </c>
      <c r="G184" s="250"/>
      <c r="H184" s="250" t="s">
        <v>564</v>
      </c>
      <c r="I184" s="250" t="s">
        <v>565</v>
      </c>
      <c r="J184" s="250"/>
      <c r="K184" s="291"/>
    </row>
    <row r="185" spans="2:11" ht="15" customHeight="1">
      <c r="B185" s="270"/>
      <c r="C185" s="250" t="s">
        <v>566</v>
      </c>
      <c r="D185" s="250"/>
      <c r="E185" s="250"/>
      <c r="F185" s="269" t="s">
        <v>491</v>
      </c>
      <c r="G185" s="250"/>
      <c r="H185" s="250" t="s">
        <v>567</v>
      </c>
      <c r="I185" s="250" t="s">
        <v>565</v>
      </c>
      <c r="J185" s="250"/>
      <c r="K185" s="291"/>
    </row>
    <row r="186" spans="2:11" ht="15" customHeight="1">
      <c r="B186" s="270"/>
      <c r="C186" s="250" t="s">
        <v>568</v>
      </c>
      <c r="D186" s="250"/>
      <c r="E186" s="250"/>
      <c r="F186" s="269" t="s">
        <v>491</v>
      </c>
      <c r="G186" s="250"/>
      <c r="H186" s="250" t="s">
        <v>569</v>
      </c>
      <c r="I186" s="250" t="s">
        <v>565</v>
      </c>
      <c r="J186" s="250"/>
      <c r="K186" s="291"/>
    </row>
    <row r="187" spans="2:11" ht="15" customHeight="1">
      <c r="B187" s="270"/>
      <c r="C187" s="303" t="s">
        <v>570</v>
      </c>
      <c r="D187" s="250"/>
      <c r="E187" s="250"/>
      <c r="F187" s="269" t="s">
        <v>491</v>
      </c>
      <c r="G187" s="250"/>
      <c r="H187" s="250" t="s">
        <v>571</v>
      </c>
      <c r="I187" s="250" t="s">
        <v>572</v>
      </c>
      <c r="J187" s="304" t="s">
        <v>573</v>
      </c>
      <c r="K187" s="291"/>
    </row>
    <row r="188" spans="2:11" ht="15" customHeight="1">
      <c r="B188" s="297"/>
      <c r="C188" s="305"/>
      <c r="D188" s="279"/>
      <c r="E188" s="279"/>
      <c r="F188" s="279"/>
      <c r="G188" s="279"/>
      <c r="H188" s="279"/>
      <c r="I188" s="279"/>
      <c r="J188" s="279"/>
      <c r="K188" s="298"/>
    </row>
    <row r="189" spans="2:11" ht="18.75" customHeight="1">
      <c r="B189" s="306"/>
      <c r="C189" s="307"/>
      <c r="D189" s="307"/>
      <c r="E189" s="307"/>
      <c r="F189" s="308"/>
      <c r="G189" s="250"/>
      <c r="H189" s="250"/>
      <c r="I189" s="250"/>
      <c r="J189" s="250"/>
      <c r="K189" s="246"/>
    </row>
    <row r="190" spans="2:11" ht="18.75" customHeight="1">
      <c r="B190" s="246"/>
      <c r="C190" s="250"/>
      <c r="D190" s="250"/>
      <c r="E190" s="250"/>
      <c r="F190" s="269"/>
      <c r="G190" s="250"/>
      <c r="H190" s="250"/>
      <c r="I190" s="250"/>
      <c r="J190" s="250"/>
      <c r="K190" s="246"/>
    </row>
    <row r="191" spans="2:11" ht="18.75" customHeight="1">
      <c r="B191" s="256"/>
      <c r="C191" s="256"/>
      <c r="D191" s="256"/>
      <c r="E191" s="256"/>
      <c r="F191" s="256"/>
      <c r="G191" s="256"/>
      <c r="H191" s="256"/>
      <c r="I191" s="256"/>
      <c r="J191" s="256"/>
      <c r="K191" s="256"/>
    </row>
    <row r="192" spans="2:11">
      <c r="B192" s="237"/>
      <c r="C192" s="238"/>
      <c r="D192" s="238"/>
      <c r="E192" s="238"/>
      <c r="F192" s="238"/>
      <c r="G192" s="238"/>
      <c r="H192" s="238"/>
      <c r="I192" s="238"/>
      <c r="J192" s="238"/>
      <c r="K192" s="239"/>
    </row>
    <row r="193" spans="2:11" ht="21">
      <c r="B193" s="240"/>
      <c r="C193" s="360" t="s">
        <v>574</v>
      </c>
      <c r="D193" s="360"/>
      <c r="E193" s="360"/>
      <c r="F193" s="360"/>
      <c r="G193" s="360"/>
      <c r="H193" s="360"/>
      <c r="I193" s="360"/>
      <c r="J193" s="360"/>
      <c r="K193" s="241"/>
    </row>
    <row r="194" spans="2:11" ht="25.5" customHeight="1">
      <c r="B194" s="240"/>
      <c r="C194" s="309" t="s">
        <v>575</v>
      </c>
      <c r="D194" s="309"/>
      <c r="E194" s="309"/>
      <c r="F194" s="309" t="s">
        <v>576</v>
      </c>
      <c r="G194" s="310"/>
      <c r="H194" s="366" t="s">
        <v>577</v>
      </c>
      <c r="I194" s="366"/>
      <c r="J194" s="366"/>
      <c r="K194" s="241"/>
    </row>
    <row r="195" spans="2:11" ht="5.25" customHeight="1">
      <c r="B195" s="270"/>
      <c r="C195" s="267"/>
      <c r="D195" s="267"/>
      <c r="E195" s="267"/>
      <c r="F195" s="267"/>
      <c r="G195" s="250"/>
      <c r="H195" s="267"/>
      <c r="I195" s="267"/>
      <c r="J195" s="267"/>
      <c r="K195" s="291"/>
    </row>
    <row r="196" spans="2:11" ht="15" customHeight="1">
      <c r="B196" s="270"/>
      <c r="C196" s="250" t="s">
        <v>578</v>
      </c>
      <c r="D196" s="250"/>
      <c r="E196" s="250"/>
      <c r="F196" s="269" t="s">
        <v>44</v>
      </c>
      <c r="G196" s="250"/>
      <c r="H196" s="367" t="s">
        <v>579</v>
      </c>
      <c r="I196" s="367"/>
      <c r="J196" s="367"/>
      <c r="K196" s="291"/>
    </row>
    <row r="197" spans="2:11" ht="15" customHeight="1">
      <c r="B197" s="270"/>
      <c r="C197" s="276"/>
      <c r="D197" s="250"/>
      <c r="E197" s="250"/>
      <c r="F197" s="269" t="s">
        <v>45</v>
      </c>
      <c r="G197" s="250"/>
      <c r="H197" s="367" t="s">
        <v>580</v>
      </c>
      <c r="I197" s="367"/>
      <c r="J197" s="367"/>
      <c r="K197" s="291"/>
    </row>
    <row r="198" spans="2:11" ht="15" customHeight="1">
      <c r="B198" s="270"/>
      <c r="C198" s="276"/>
      <c r="D198" s="250"/>
      <c r="E198" s="250"/>
      <c r="F198" s="269" t="s">
        <v>48</v>
      </c>
      <c r="G198" s="250"/>
      <c r="H198" s="367" t="s">
        <v>581</v>
      </c>
      <c r="I198" s="367"/>
      <c r="J198" s="367"/>
      <c r="K198" s="291"/>
    </row>
    <row r="199" spans="2:11" ht="15" customHeight="1">
      <c r="B199" s="270"/>
      <c r="C199" s="250"/>
      <c r="D199" s="250"/>
      <c r="E199" s="250"/>
      <c r="F199" s="269" t="s">
        <v>46</v>
      </c>
      <c r="G199" s="250"/>
      <c r="H199" s="367" t="s">
        <v>582</v>
      </c>
      <c r="I199" s="367"/>
      <c r="J199" s="367"/>
      <c r="K199" s="291"/>
    </row>
    <row r="200" spans="2:11" ht="15" customHeight="1">
      <c r="B200" s="270"/>
      <c r="C200" s="250"/>
      <c r="D200" s="250"/>
      <c r="E200" s="250"/>
      <c r="F200" s="269" t="s">
        <v>47</v>
      </c>
      <c r="G200" s="250"/>
      <c r="H200" s="367" t="s">
        <v>583</v>
      </c>
      <c r="I200" s="367"/>
      <c r="J200" s="367"/>
      <c r="K200" s="291"/>
    </row>
    <row r="201" spans="2:11" ht="15" customHeight="1">
      <c r="B201" s="270"/>
      <c r="C201" s="250"/>
      <c r="D201" s="250"/>
      <c r="E201" s="250"/>
      <c r="F201" s="269"/>
      <c r="G201" s="250"/>
      <c r="H201" s="250"/>
      <c r="I201" s="250"/>
      <c r="J201" s="250"/>
      <c r="K201" s="291"/>
    </row>
    <row r="202" spans="2:11" ht="15" customHeight="1">
      <c r="B202" s="270"/>
      <c r="C202" s="250" t="s">
        <v>531</v>
      </c>
      <c r="D202" s="250"/>
      <c r="E202" s="250"/>
      <c r="F202" s="269" t="s">
        <v>79</v>
      </c>
      <c r="G202" s="250"/>
      <c r="H202" s="367" t="s">
        <v>584</v>
      </c>
      <c r="I202" s="367"/>
      <c r="J202" s="367"/>
      <c r="K202" s="291"/>
    </row>
    <row r="203" spans="2:11" ht="15" customHeight="1">
      <c r="B203" s="270"/>
      <c r="C203" s="276"/>
      <c r="D203" s="250"/>
      <c r="E203" s="250"/>
      <c r="F203" s="269" t="s">
        <v>428</v>
      </c>
      <c r="G203" s="250"/>
      <c r="H203" s="367" t="s">
        <v>429</v>
      </c>
      <c r="I203" s="367"/>
      <c r="J203" s="367"/>
      <c r="K203" s="291"/>
    </row>
    <row r="204" spans="2:11" ht="15" customHeight="1">
      <c r="B204" s="270"/>
      <c r="C204" s="250"/>
      <c r="D204" s="250"/>
      <c r="E204" s="250"/>
      <c r="F204" s="269" t="s">
        <v>426</v>
      </c>
      <c r="G204" s="250"/>
      <c r="H204" s="367" t="s">
        <v>585</v>
      </c>
      <c r="I204" s="367"/>
      <c r="J204" s="367"/>
      <c r="K204" s="291"/>
    </row>
    <row r="205" spans="2:11" ht="15" customHeight="1">
      <c r="B205" s="311"/>
      <c r="C205" s="276"/>
      <c r="D205" s="276"/>
      <c r="E205" s="276"/>
      <c r="F205" s="269" t="s">
        <v>430</v>
      </c>
      <c r="G205" s="255"/>
      <c r="H205" s="365" t="s">
        <v>431</v>
      </c>
      <c r="I205" s="365"/>
      <c r="J205" s="365"/>
      <c r="K205" s="312"/>
    </row>
    <row r="206" spans="2:11" ht="15" customHeight="1">
      <c r="B206" s="311"/>
      <c r="C206" s="276"/>
      <c r="D206" s="276"/>
      <c r="E206" s="276"/>
      <c r="F206" s="269" t="s">
        <v>432</v>
      </c>
      <c r="G206" s="255"/>
      <c r="H206" s="365" t="s">
        <v>586</v>
      </c>
      <c r="I206" s="365"/>
      <c r="J206" s="365"/>
      <c r="K206" s="312"/>
    </row>
    <row r="207" spans="2:11" ht="15" customHeight="1">
      <c r="B207" s="311"/>
      <c r="C207" s="276"/>
      <c r="D207" s="276"/>
      <c r="E207" s="276"/>
      <c r="F207" s="313"/>
      <c r="G207" s="255"/>
      <c r="H207" s="314"/>
      <c r="I207" s="314"/>
      <c r="J207" s="314"/>
      <c r="K207" s="312"/>
    </row>
    <row r="208" spans="2:11" ht="15" customHeight="1">
      <c r="B208" s="311"/>
      <c r="C208" s="250" t="s">
        <v>555</v>
      </c>
      <c r="D208" s="276"/>
      <c r="E208" s="276"/>
      <c r="F208" s="269">
        <v>1</v>
      </c>
      <c r="G208" s="255"/>
      <c r="H208" s="365" t="s">
        <v>587</v>
      </c>
      <c r="I208" s="365"/>
      <c r="J208" s="365"/>
      <c r="K208" s="312"/>
    </row>
    <row r="209" spans="2:11" ht="15" customHeight="1">
      <c r="B209" s="311"/>
      <c r="C209" s="276"/>
      <c r="D209" s="276"/>
      <c r="E209" s="276"/>
      <c r="F209" s="269">
        <v>2</v>
      </c>
      <c r="G209" s="255"/>
      <c r="H209" s="365" t="s">
        <v>588</v>
      </c>
      <c r="I209" s="365"/>
      <c r="J209" s="365"/>
      <c r="K209" s="312"/>
    </row>
    <row r="210" spans="2:11" ht="15" customHeight="1">
      <c r="B210" s="311"/>
      <c r="C210" s="276"/>
      <c r="D210" s="276"/>
      <c r="E210" s="276"/>
      <c r="F210" s="269">
        <v>3</v>
      </c>
      <c r="G210" s="255"/>
      <c r="H210" s="365" t="s">
        <v>589</v>
      </c>
      <c r="I210" s="365"/>
      <c r="J210" s="365"/>
      <c r="K210" s="312"/>
    </row>
    <row r="211" spans="2:11" ht="15" customHeight="1">
      <c r="B211" s="311"/>
      <c r="C211" s="276"/>
      <c r="D211" s="276"/>
      <c r="E211" s="276"/>
      <c r="F211" s="269">
        <v>4</v>
      </c>
      <c r="G211" s="255"/>
      <c r="H211" s="365" t="s">
        <v>590</v>
      </c>
      <c r="I211" s="365"/>
      <c r="J211" s="365"/>
      <c r="K211" s="312"/>
    </row>
    <row r="212" spans="2:11" ht="12.75" customHeight="1">
      <c r="B212" s="315"/>
      <c r="C212" s="316"/>
      <c r="D212" s="316"/>
      <c r="E212" s="316"/>
      <c r="F212" s="316"/>
      <c r="G212" s="316"/>
      <c r="H212" s="316"/>
      <c r="I212" s="316"/>
      <c r="J212" s="316"/>
      <c r="K212" s="317"/>
    </row>
  </sheetData>
  <mergeCells count="77">
    <mergeCell ref="H206:J206"/>
    <mergeCell ref="H208:J208"/>
    <mergeCell ref="H209:J209"/>
    <mergeCell ref="H210:J210"/>
    <mergeCell ref="H211:J211"/>
    <mergeCell ref="H205:J205"/>
    <mergeCell ref="C163:J163"/>
    <mergeCell ref="C193:J193"/>
    <mergeCell ref="H194:J194"/>
    <mergeCell ref="H196:J196"/>
    <mergeCell ref="H197:J197"/>
    <mergeCell ref="H198:J198"/>
    <mergeCell ref="H199:J199"/>
    <mergeCell ref="H200:J200"/>
    <mergeCell ref="H202:J202"/>
    <mergeCell ref="H203:J203"/>
    <mergeCell ref="H204:J204"/>
    <mergeCell ref="D68:J68"/>
    <mergeCell ref="C73:J73"/>
    <mergeCell ref="C100:J100"/>
    <mergeCell ref="C120:J120"/>
    <mergeCell ref="C145:J145"/>
    <mergeCell ref="D63:J63"/>
    <mergeCell ref="D64:J64"/>
    <mergeCell ref="D65:J65"/>
    <mergeCell ref="D66:J66"/>
    <mergeCell ref="D67:J67"/>
    <mergeCell ref="D57:J57"/>
    <mergeCell ref="D58:J58"/>
    <mergeCell ref="D59:J59"/>
    <mergeCell ref="D60:J60"/>
    <mergeCell ref="D61:J61"/>
    <mergeCell ref="C50:J50"/>
    <mergeCell ref="C52:J52"/>
    <mergeCell ref="C53:J53"/>
    <mergeCell ref="C55:J55"/>
    <mergeCell ref="D56:J56"/>
    <mergeCell ref="D45:J45"/>
    <mergeCell ref="E46:J46"/>
    <mergeCell ref="E47:J47"/>
    <mergeCell ref="E48:J48"/>
    <mergeCell ref="D49:J49"/>
    <mergeCell ref="G39:J39"/>
    <mergeCell ref="G40:J40"/>
    <mergeCell ref="G41:J41"/>
    <mergeCell ref="G42:J42"/>
    <mergeCell ref="G43:J43"/>
    <mergeCell ref="G34:J34"/>
    <mergeCell ref="G35:J35"/>
    <mergeCell ref="G36:J36"/>
    <mergeCell ref="G37:J37"/>
    <mergeCell ref="G38:J38"/>
    <mergeCell ref="D28:J28"/>
    <mergeCell ref="D29:J29"/>
    <mergeCell ref="D31:J31"/>
    <mergeCell ref="D32:J32"/>
    <mergeCell ref="D33:J33"/>
    <mergeCell ref="F21:J21"/>
    <mergeCell ref="C23:J23"/>
    <mergeCell ref="C24:J24"/>
    <mergeCell ref="D25:J25"/>
    <mergeCell ref="D26:J26"/>
    <mergeCell ref="F16:J16"/>
    <mergeCell ref="F17:J17"/>
    <mergeCell ref="F18:J18"/>
    <mergeCell ref="F19:J19"/>
    <mergeCell ref="F20:J20"/>
    <mergeCell ref="D10:J10"/>
    <mergeCell ref="D11:J11"/>
    <mergeCell ref="D13:J13"/>
    <mergeCell ref="D14:J14"/>
    <mergeCell ref="D15:J15"/>
    <mergeCell ref="C3:J3"/>
    <mergeCell ref="C4:J4"/>
    <mergeCell ref="C6:J6"/>
    <mergeCell ref="C7:J7"/>
    <mergeCell ref="C9:J9"/>
  </mergeCells>
  <pageMargins left="0.59055118110236227" right="0.59055118110236227" top="0.59055118110236227" bottom="0.59055118110236227" header="0" footer="0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/>
</file>

<file path=customXml/itemProps1.xml><?xml version="1.0" encoding="utf-8"?>
<ds:datastoreItem xmlns:ds="http://schemas.openxmlformats.org/officeDocument/2006/customXml" ds:itemID="{302A4B00-6FD5-4ED4-B272-CB08CA3F63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001 - TRASA A = KOMUNIKAC...</vt:lpstr>
      <vt:lpstr>Pokyny pro vyplnění</vt:lpstr>
      <vt:lpstr>'001 - TRASA A = KOMUNIKAC...'!Názvy_tisku</vt:lpstr>
      <vt:lpstr>'Rekapitulace stavby'!Názvy_tisku</vt:lpstr>
      <vt:lpstr>'001 - TRASA A = KOMUNIKAC...'!Oblast_tisku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PC-PC\PC</dc:creator>
  <cp:lastModifiedBy>Ilchmann Pavel</cp:lastModifiedBy>
  <dcterms:created xsi:type="dcterms:W3CDTF">2016-03-10T08:04:09Z</dcterms:created>
  <dcterms:modified xsi:type="dcterms:W3CDTF">2016-04-12T08:14:20Z</dcterms:modified>
</cp:coreProperties>
</file>