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stavby 2026\fasáda TSMS\1. Výzva\"/>
    </mc:Choice>
  </mc:AlternateContent>
  <xr:revisionPtr revIDLastSave="0" documentId="13_ncr:1_{AF4B3A7E-2C9E-41CD-AB83-AF1B908CC806}" xr6:coauthVersionLast="47" xr6:coauthVersionMax="47" xr10:uidLastSave="{00000000-0000-0000-0000-000000000000}"/>
  <bookViews>
    <workbookView xWindow="-20916" yWindow="216" windowWidth="18600" windowHeight="9912" activeTab="3" xr2:uid="{0B71A816-76E9-4E74-B491-3905C12D0F03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Pol'!$A$1:$U$41</definedName>
    <definedName name="_xlnm.Print_Area" localSheetId="1">Stavba!$A$1:$J$53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2" l="1"/>
  <c r="M18" i="12" s="1"/>
  <c r="AC31" i="12"/>
  <c r="F39" i="1" s="1"/>
  <c r="G9" i="12"/>
  <c r="I9" i="12"/>
  <c r="I8" i="12" s="1"/>
  <c r="K9" i="12"/>
  <c r="O9" i="12"/>
  <c r="Q9" i="12"/>
  <c r="U9" i="12"/>
  <c r="G10" i="12"/>
  <c r="M10" i="12" s="1"/>
  <c r="I10" i="12"/>
  <c r="K10" i="12"/>
  <c r="O10" i="12"/>
  <c r="Q10" i="12"/>
  <c r="U10" i="12"/>
  <c r="G11" i="12"/>
  <c r="M11" i="12" s="1"/>
  <c r="I11" i="12"/>
  <c r="K11" i="12"/>
  <c r="O11" i="12"/>
  <c r="Q11" i="12"/>
  <c r="U11" i="12"/>
  <c r="G12" i="12"/>
  <c r="M12" i="12" s="1"/>
  <c r="I12" i="12"/>
  <c r="K12" i="12"/>
  <c r="O12" i="12"/>
  <c r="Q12" i="12"/>
  <c r="U12" i="12"/>
  <c r="G13" i="12"/>
  <c r="M13" i="12" s="1"/>
  <c r="I13" i="12"/>
  <c r="K13" i="12"/>
  <c r="O13" i="12"/>
  <c r="Q13" i="12"/>
  <c r="U13" i="12"/>
  <c r="G14" i="12"/>
  <c r="M14" i="12" s="1"/>
  <c r="I14" i="12"/>
  <c r="K14" i="12"/>
  <c r="O14" i="12"/>
  <c r="Q14" i="12"/>
  <c r="U14" i="12"/>
  <c r="G15" i="12"/>
  <c r="M15" i="12" s="1"/>
  <c r="I15" i="12"/>
  <c r="K15" i="12"/>
  <c r="O15" i="12"/>
  <c r="Q15" i="12"/>
  <c r="U15" i="12"/>
  <c r="G17" i="12"/>
  <c r="M17" i="12" s="1"/>
  <c r="I17" i="12"/>
  <c r="K17" i="12"/>
  <c r="O17" i="12"/>
  <c r="Q17" i="12"/>
  <c r="Q16" i="12" s="1"/>
  <c r="U17" i="12"/>
  <c r="U16" i="12" s="1"/>
  <c r="I18" i="12"/>
  <c r="K18" i="12"/>
  <c r="O18" i="12"/>
  <c r="Q18" i="12"/>
  <c r="U18" i="12"/>
  <c r="G19" i="12"/>
  <c r="M19" i="12" s="1"/>
  <c r="I19" i="12"/>
  <c r="K19" i="12"/>
  <c r="O19" i="12"/>
  <c r="Q19" i="12"/>
  <c r="U19" i="12"/>
  <c r="G20" i="12"/>
  <c r="M20" i="12" s="1"/>
  <c r="I20" i="12"/>
  <c r="K20" i="12"/>
  <c r="O20" i="12"/>
  <c r="Q20" i="12"/>
  <c r="U20" i="12"/>
  <c r="G21" i="12"/>
  <c r="I49" i="1" s="1"/>
  <c r="G22" i="12"/>
  <c r="M22" i="12" s="1"/>
  <c r="M21" i="12" s="1"/>
  <c r="I22" i="12"/>
  <c r="I21" i="12" s="1"/>
  <c r="K22" i="12"/>
  <c r="K21" i="12" s="1"/>
  <c r="O22" i="12"/>
  <c r="O21" i="12" s="1"/>
  <c r="Q22" i="12"/>
  <c r="Q21" i="12" s="1"/>
  <c r="U22" i="12"/>
  <c r="U21" i="12" s="1"/>
  <c r="G24" i="12"/>
  <c r="I24" i="12"/>
  <c r="I23" i="12" s="1"/>
  <c r="K24" i="12"/>
  <c r="K23" i="12" s="1"/>
  <c r="O24" i="12"/>
  <c r="Q24" i="12"/>
  <c r="Q23" i="12" s="1"/>
  <c r="U24" i="12"/>
  <c r="U23" i="12" s="1"/>
  <c r="G25" i="12"/>
  <c r="M25" i="12" s="1"/>
  <c r="I25" i="12"/>
  <c r="K25" i="12"/>
  <c r="O25" i="12"/>
  <c r="Q25" i="12"/>
  <c r="U25" i="12"/>
  <c r="G27" i="12"/>
  <c r="M27" i="12" s="1"/>
  <c r="M26" i="12" s="1"/>
  <c r="I27" i="12"/>
  <c r="I26" i="12" s="1"/>
  <c r="K27" i="12"/>
  <c r="K26" i="12" s="1"/>
  <c r="O27" i="12"/>
  <c r="O26" i="12" s="1"/>
  <c r="Q27" i="12"/>
  <c r="Q26" i="12" s="1"/>
  <c r="U27" i="12"/>
  <c r="U26" i="12" s="1"/>
  <c r="G28" i="12"/>
  <c r="I52" i="1" s="1"/>
  <c r="G29" i="12"/>
  <c r="M29" i="12" s="1"/>
  <c r="M28" i="12" s="1"/>
  <c r="I29" i="12"/>
  <c r="I28" i="12" s="1"/>
  <c r="K29" i="12"/>
  <c r="K28" i="12" s="1"/>
  <c r="O29" i="12"/>
  <c r="O28" i="12" s="1"/>
  <c r="Q29" i="12"/>
  <c r="Q28" i="12" s="1"/>
  <c r="U29" i="12"/>
  <c r="U28" i="12" s="1"/>
  <c r="I20" i="1"/>
  <c r="I19" i="1"/>
  <c r="I18" i="1"/>
  <c r="G27" i="1"/>
  <c r="J28" i="1"/>
  <c r="J26" i="1"/>
  <c r="G38" i="1"/>
  <c r="F38" i="1"/>
  <c r="J23" i="1"/>
  <c r="J24" i="1"/>
  <c r="J25" i="1"/>
  <c r="J27" i="1"/>
  <c r="E24" i="1"/>
  <c r="E26" i="1"/>
  <c r="K16" i="12" l="1"/>
  <c r="Q8" i="12"/>
  <c r="O23" i="12"/>
  <c r="I16" i="12"/>
  <c r="K8" i="12"/>
  <c r="O8" i="12"/>
  <c r="O16" i="12"/>
  <c r="U8" i="12"/>
  <c r="G26" i="12"/>
  <c r="I51" i="1" s="1"/>
  <c r="I17" i="1" s="1"/>
  <c r="M16" i="12"/>
  <c r="G16" i="12"/>
  <c r="I48" i="1" s="1"/>
  <c r="AD31" i="12"/>
  <c r="G39" i="1" s="1"/>
  <c r="G40" i="1" s="1"/>
  <c r="G25" i="1" s="1"/>
  <c r="G26" i="1" s="1"/>
  <c r="F40" i="1"/>
  <c r="G8" i="12"/>
  <c r="M9" i="12"/>
  <c r="M8" i="12" s="1"/>
  <c r="M24" i="12"/>
  <c r="M23" i="12" s="1"/>
  <c r="G23" i="12"/>
  <c r="I50" i="1" s="1"/>
  <c r="H39" i="1" l="1"/>
  <c r="H40" i="1" s="1"/>
  <c r="G28" i="1"/>
  <c r="G31" i="12"/>
  <c r="I47" i="1"/>
  <c r="G23" i="1"/>
  <c r="G24" i="1" s="1"/>
  <c r="G29" i="1" s="1"/>
  <c r="I39" i="1" l="1"/>
  <c r="I40" i="1" s="1"/>
  <c r="J39" i="1" s="1"/>
  <c r="J40" i="1" s="1"/>
  <c r="I16" i="1"/>
  <c r="I21" i="1" s="1"/>
  <c r="I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FFB99992-9AC3-4874-9326-DBD454ED65E2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622C68E-74F4-47D1-BA35-18EA0A059C9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1609E3E-DE37-4B73-91D1-F897677A0624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2406FABB-BC8E-4105-8306-CD600623A6C1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E9800D04-D4FF-4152-B330-3450243AEC5B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55759D6C-E9C3-4A03-A409-92F748D4E4B7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<sst xmlns="http://schemas.openxmlformats.org/spreadsheetml/2006/main" count="228" uniqueCount="142">
  <si>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</si>
  <si>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</si>
  <si>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</si>
  <si>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</si>
  <si>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</si>
  <si>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</si>
  <si>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</si>
  <si>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</si>
  <si>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</si>
  <si>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</si>
  <si>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</si>
  <si>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</si>
  <si>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</si>
  <si>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</si>
  <si>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</si>
  <si>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</si>
  <si>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</si>
  <si>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</si>
  <si>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</si>
  <si>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</si>
  <si>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</si>
  <si>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</si>
  <si>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</si>
  <si>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</si>
  <si>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</si>
  <si>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</si>
  <si>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</si>
  <si>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</si>
  <si>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</si>
  <si>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</si>
  <si>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</si>
  <si>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</si>
  <si>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</si>
  <si>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</si>
  <si>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</si>
  <si>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</si>
  <si>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</si>
  <si>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</si>
  <si>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</si>
  <si>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</si>
  <si>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</si>
  <si>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</si>
  <si>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</si>
  <si>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Smržovka</t>
  </si>
  <si>
    <t>Rozpočet:</t>
  </si>
  <si>
    <t>Misto</t>
  </si>
  <si>
    <t>Petr Löffler</t>
  </si>
  <si>
    <t>Fasáda na objektu TSMS,nám.T.G.Masaryka 600</t>
  </si>
  <si>
    <t>Město Smržovka</t>
  </si>
  <si>
    <t>náměstí T. G. Masaryka 600/0</t>
  </si>
  <si>
    <t>46851</t>
  </si>
  <si>
    <t>00262579</t>
  </si>
  <si>
    <t>Rozpočet</t>
  </si>
  <si>
    <t>Celkem za stavbu</t>
  </si>
  <si>
    <t>CZK</t>
  </si>
  <si>
    <t>Rekapitulace dílů</t>
  </si>
  <si>
    <t>Typ dílu</t>
  </si>
  <si>
    <t>3</t>
  </si>
  <si>
    <t>Svislé a kompletní konstrukce</t>
  </si>
  <si>
    <t>62</t>
  </si>
  <si>
    <t>Upravy povrchů vnější</t>
  </si>
  <si>
    <t>64</t>
  </si>
  <si>
    <t>Výplně otvorů</t>
  </si>
  <si>
    <t>94</t>
  </si>
  <si>
    <t>Lešení a stavební výtahy</t>
  </si>
  <si>
    <t>764</t>
  </si>
  <si>
    <t>Konstrukce klempířské</t>
  </si>
  <si>
    <t>767</t>
  </si>
  <si>
    <t>Konstrukce zámečnické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</si>
  <si>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</si>
  <si>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</si>
  <si>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</si>
  <si>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</si>
  <si>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</si>
  <si>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</si>
  <si>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</si>
  <si>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</si>
  <si>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</si>
  <si>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</si>
  <si>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</si>
  <si>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</si>
  <si>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</si>
  <si>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</si>
  <si>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</si>
  <si>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</si>
  <si>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</si>
  <si>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</si>
  <si>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</si>
  <si>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</si>
  <si>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</si>
  <si>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</si>
  <si>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</si>
  <si>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</si>
  <si>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</si>
  <si>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</si>
  <si>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</si>
  <si>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</si>
  <si>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</si>
  <si>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030 12-2737.RA0</t>
  </si>
  <si>
    <t>m2</t>
  </si>
  <si>
    <t>POL2_0</t>
  </si>
  <si>
    <t>553442021R</t>
  </si>
  <si>
    <t>Žlab podokapní půlkulatý RHEINZINK-prePATINA blaugrau rš 333 mm</t>
  </si>
  <si>
    <t>m</t>
  </si>
  <si>
    <t>POL3_0</t>
  </si>
  <si>
    <t>55351624R</t>
  </si>
  <si>
    <t>Držák podokapního žlabu BORGA</t>
  </si>
  <si>
    <t>kus</t>
  </si>
  <si>
    <t>28350337R</t>
  </si>
  <si>
    <t>Ukončení okapu plastové ProRin BR stříbrné</t>
  </si>
  <si>
    <t>55351584R</t>
  </si>
  <si>
    <t>55351611R</t>
  </si>
  <si>
    <t>Koleno 60° okapového svodu BORGA 100 mm</t>
  </si>
  <si>
    <t>28341043R</t>
  </si>
  <si>
    <t>Kotlík MARLEY Continental RG 150/125</t>
  </si>
  <si>
    <t>622311011R00</t>
  </si>
  <si>
    <t>POL1_0</t>
  </si>
  <si>
    <t>622390612R00</t>
  </si>
  <si>
    <t>Montáž zateplovacího systému parapetu, polystyren, stěrka + výztužná tkanina, 11 x 0,3+2,2 x 3x0,3</t>
  </si>
  <si>
    <t>621477222R00</t>
  </si>
  <si>
    <t xml:space="preserve">Oprava vněj.omítky štukové podhledů, II,do 20%,SMS, 9x0,9+39x0,3 </t>
  </si>
  <si>
    <t>622311121R00</t>
  </si>
  <si>
    <t>642 10-1011.RAB</t>
  </si>
  <si>
    <t>Výměna okna 0,8 m2, oprava ostění, parapety, zeď tloušťky 450 mm 0,55 x 1,20</t>
  </si>
  <si>
    <t>941941031R00</t>
  </si>
  <si>
    <t>Montáž lešení lehkého řadového s podlahami, š. do 1 m, výšky do 10 m</t>
  </si>
  <si>
    <t>941941831R00</t>
  </si>
  <si>
    <t>Demontáž lešení lehkého řadového s podlahami, š. do 1 m, výšky do 10 m</t>
  </si>
  <si>
    <t>764 90-0020.RAA</t>
  </si>
  <si>
    <t>Demontáž oplechování zdí, z plechu pozinkovaného2,5+2,5+2,5+29,3+9</t>
  </si>
  <si>
    <t>767132811R00</t>
  </si>
  <si>
    <t>Demontáž příček z plechu, šroubovaných, 9x(2,5+1)/2</t>
  </si>
  <si>
    <t/>
  </si>
  <si>
    <t>SUM</t>
  </si>
  <si>
    <t>Poznámky uchazeče k zadání</t>
  </si>
  <si>
    <t>POPUZIV</t>
  </si>
  <si>
    <t>END</t>
  </si>
  <si>
    <t>Vnější stěna z pórobetonových tvárnic tl. 250 mm, na maltu, včetně vnitřní tep.izol. omítky a malby</t>
  </si>
  <si>
    <t>Sokl marmolit ve výši 0,6m</t>
  </si>
  <si>
    <t>Vnější omítka štuková s perlinkou a fasádním nátěrem</t>
  </si>
  <si>
    <t>Fasáda na objektu TSMS</t>
  </si>
  <si>
    <t>Děšťový svod  BORGA 6" = průměr 150 mm, dl. 6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</si>
</sst>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7">
    <xf numFmtId="0" fontId="0" fillId="0" borderId="0" xfId="0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0" fillId="0" borderId="0" xfId="0" applyNumberFormat="1"/>
    <xf numFmtId="4" fontId="0" fillId="0" borderId="0" xfId="0" applyNumberFormat="1"/>
    <xf numFmtId="3" fontId="0" fillId="0" borderId="26" xfId="0" applyNumberFormat="1" applyBorder="1"/>
    <xf numFmtId="3" fontId="0" fillId="5" borderId="30" xfId="0" applyNumberFormat="1" applyFill="1" applyBorder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/>
    <xf numFmtId="3" fontId="0" fillId="0" borderId="29" xfId="0" applyNumberFormat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40" xfId="0" applyNumberFormat="1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6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6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Font="1" applyBorder="1" applyAlignment="1">
      <alignment horizontal="left" vertical="top" wrapText="1"/>
    </xf>
    <xf numFmtId="0" fontId="0" fillId="3" borderId="39" xfId="0" applyFill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4" fontId="16" fillId="6" borderId="33" xfId="0" applyNumberFormat="1" applyFont="1" applyFill="1" applyBorder="1" applyAlignment="1">
      <alignment vertical="top" shrinkToFit="1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" fontId="7" fillId="0" borderId="39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5" borderId="39" xfId="0" applyNumberFormat="1" applyFont="1" applyFill="1" applyBorder="1"/>
    <xf numFmtId="0" fontId="8" fillId="0" borderId="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2" fontId="12" fillId="3" borderId="7" xfId="0" applyNumberFormat="1" applyFont="1" applyFill="1" applyBorder="1" applyAlignment="1">
      <alignment horizontal="right" vertic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1" fontId="0" fillId="0" borderId="6" xfId="0" applyNumberFormat="1" applyBorder="1" applyAlignment="1">
      <alignment horizontal="right" inden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9" fontId="8" fillId="4" borderId="0" xfId="0" applyNumberFormat="1" applyFont="1" applyFill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</cellXfs>
  <cellStyles count="2">
    <cellStyle name="Normální" xfId="0" builtinId="0"/>
    <cellStyle name="normální 2" xfId="1" xr:uid="{2C8BB134-F815-4576-86C8-9667EEB152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87BA-21AF-4F0B-9752-1079A5DBC36B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27" t="s">
        <v>38</v>
      </c>
    </row>
    <row r="2" spans="1:7" ht="57.75" customHeight="1" x14ac:dyDescent="0.2">
      <c r="A2" s="204" t="s">
        <v>39</v>
      </c>
      <c r="B2" s="204"/>
      <c r="C2" s="204"/>
      <c r="D2" s="204"/>
      <c r="E2" s="204"/>
      <c r="F2" s="204"/>
      <c r="G2" s="204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B65E9-A8DA-422E-8205-1084FC4633B6}">
  <sheetPr codeName="List5112">
    <tabColor rgb="FF66FF66"/>
  </sheetPr>
  <dimension ref="A1:O56"/>
  <sheetViews>
    <sheetView showGridLines="0" topLeftCell="B23" zoomScaleNormal="100" zoomScaleSheetLayoutView="75" workbookViewId="0">
      <selection activeCell="P33" sqref="P33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s="62" t="s">
        <v>36</v>
      </c>
      <c r="B1" s="226" t="s">
        <v>42</v>
      </c>
      <c r="C1" s="227"/>
      <c r="D1" s="227"/>
      <c r="E1" s="227"/>
      <c r="F1" s="227"/>
      <c r="G1" s="227"/>
      <c r="H1" s="227"/>
      <c r="I1" s="227"/>
      <c r="J1" s="228"/>
    </row>
    <row r="2" spans="1:15" ht="23.25" customHeight="1" x14ac:dyDescent="0.2">
      <c r="A2" s="3"/>
      <c r="B2" s="70" t="s">
        <v>40</v>
      </c>
      <c r="C2" s="71"/>
      <c r="D2" s="242" t="s">
        <v>140</v>
      </c>
      <c r="E2" s="243"/>
      <c r="F2" s="243"/>
      <c r="G2" s="243"/>
      <c r="H2" s="243"/>
      <c r="I2" s="243"/>
      <c r="J2" s="244"/>
      <c r="O2" s="1"/>
    </row>
    <row r="3" spans="1:15" ht="23.25" customHeight="1" x14ac:dyDescent="0.2">
      <c r="A3" s="3"/>
      <c r="B3" s="72" t="s">
        <v>45</v>
      </c>
      <c r="C3" s="73"/>
      <c r="D3" s="246" t="s">
        <v>43</v>
      </c>
      <c r="E3" s="247"/>
      <c r="F3" s="247"/>
      <c r="G3" s="247"/>
      <c r="H3" s="247"/>
      <c r="I3" s="247"/>
      <c r="J3" s="248"/>
    </row>
    <row r="4" spans="1:15" ht="23.25" hidden="1" customHeight="1" x14ac:dyDescent="0.2">
      <c r="A4" s="3"/>
      <c r="B4" s="74" t="s">
        <v>44</v>
      </c>
      <c r="C4" s="75"/>
      <c r="D4" s="76"/>
      <c r="E4" s="76"/>
      <c r="F4" s="77"/>
      <c r="G4" s="77"/>
      <c r="H4" s="77"/>
      <c r="I4" s="77"/>
      <c r="J4" s="78"/>
    </row>
    <row r="5" spans="1:15" ht="24" customHeight="1" x14ac:dyDescent="0.2">
      <c r="A5" s="3"/>
      <c r="B5" s="39" t="s">
        <v>21</v>
      </c>
      <c r="D5" s="79" t="s">
        <v>48</v>
      </c>
      <c r="E5" s="22"/>
      <c r="F5" s="22"/>
      <c r="G5" s="22"/>
      <c r="H5" s="24" t="s">
        <v>33</v>
      </c>
      <c r="I5" s="79" t="s">
        <v>51</v>
      </c>
      <c r="J5" s="9"/>
    </row>
    <row r="6" spans="1:15" ht="15.75" customHeight="1" x14ac:dyDescent="0.2">
      <c r="A6" s="3"/>
      <c r="B6" s="34"/>
      <c r="C6" s="22"/>
      <c r="D6" s="79" t="s">
        <v>49</v>
      </c>
      <c r="E6" s="22"/>
      <c r="F6" s="22"/>
      <c r="G6" s="22"/>
      <c r="H6" s="24" t="s">
        <v>34</v>
      </c>
      <c r="I6" s="79"/>
      <c r="J6" s="9"/>
    </row>
    <row r="7" spans="1:15" ht="15.75" customHeight="1" x14ac:dyDescent="0.2">
      <c r="A7" s="3"/>
      <c r="B7" s="35"/>
      <c r="C7" s="80" t="s">
        <v>50</v>
      </c>
      <c r="D7" s="69" t="s">
        <v>43</v>
      </c>
      <c r="E7" s="29"/>
      <c r="F7" s="29"/>
      <c r="G7" s="29"/>
      <c r="H7" s="30"/>
      <c r="I7" s="29"/>
      <c r="J7" s="42"/>
    </row>
    <row r="8" spans="1:15" ht="24" hidden="1" customHeight="1" x14ac:dyDescent="0.2">
      <c r="A8" s="3"/>
      <c r="B8" s="39" t="s">
        <v>19</v>
      </c>
      <c r="D8" s="28"/>
      <c r="H8" s="24" t="s">
        <v>33</v>
      </c>
      <c r="I8" s="28"/>
      <c r="J8" s="9"/>
    </row>
    <row r="9" spans="1:15" ht="15.75" hidden="1" customHeight="1" x14ac:dyDescent="0.2">
      <c r="A9" s="3"/>
      <c r="B9" s="3"/>
      <c r="D9" s="28"/>
      <c r="H9" s="24" t="s">
        <v>34</v>
      </c>
      <c r="I9" s="28"/>
      <c r="J9" s="9"/>
    </row>
    <row r="10" spans="1:15" ht="15.75" hidden="1" customHeight="1" x14ac:dyDescent="0.2">
      <c r="A10" s="3"/>
      <c r="B10" s="43"/>
      <c r="C10" s="23"/>
      <c r="D10" s="38"/>
      <c r="E10" s="30"/>
      <c r="F10" s="30"/>
      <c r="G10" s="15"/>
      <c r="H10" s="15"/>
      <c r="I10" s="44"/>
      <c r="J10" s="42"/>
    </row>
    <row r="11" spans="1:15" ht="24" customHeight="1" x14ac:dyDescent="0.2">
      <c r="A11" s="3"/>
      <c r="B11" s="39" t="s">
        <v>18</v>
      </c>
      <c r="D11" s="238"/>
      <c r="E11" s="238"/>
      <c r="F11" s="238"/>
      <c r="G11" s="238"/>
      <c r="H11" s="24" t="s">
        <v>33</v>
      </c>
      <c r="I11" s="81"/>
      <c r="J11" s="9"/>
    </row>
    <row r="12" spans="1:15" ht="15.75" customHeight="1" x14ac:dyDescent="0.2">
      <c r="A12" s="3"/>
      <c r="B12" s="34"/>
      <c r="C12" s="22"/>
      <c r="D12" s="251"/>
      <c r="E12" s="251"/>
      <c r="F12" s="251"/>
      <c r="G12" s="251"/>
      <c r="H12" s="24" t="s">
        <v>34</v>
      </c>
      <c r="I12" s="81"/>
      <c r="J12" s="9"/>
    </row>
    <row r="13" spans="1:15" ht="15.75" customHeight="1" x14ac:dyDescent="0.2">
      <c r="A13" s="3"/>
      <c r="B13" s="35"/>
      <c r="C13" s="82"/>
      <c r="D13" s="252"/>
      <c r="E13" s="252"/>
      <c r="F13" s="252"/>
      <c r="G13" s="252"/>
      <c r="H13" s="25"/>
      <c r="I13" s="29"/>
      <c r="J13" s="42"/>
    </row>
    <row r="14" spans="1:15" ht="24" hidden="1" customHeight="1" x14ac:dyDescent="0.2">
      <c r="A14" s="3"/>
      <c r="B14" s="55" t="s">
        <v>20</v>
      </c>
      <c r="C14" s="56"/>
      <c r="D14" s="57" t="s">
        <v>46</v>
      </c>
      <c r="E14" s="58"/>
      <c r="F14" s="58"/>
      <c r="G14" s="58"/>
      <c r="H14" s="59"/>
      <c r="I14" s="58"/>
      <c r="J14" s="60"/>
    </row>
    <row r="15" spans="1:15" ht="32.25" customHeight="1" x14ac:dyDescent="0.2">
      <c r="A15" s="3"/>
      <c r="B15" s="43" t="s">
        <v>31</v>
      </c>
      <c r="C15" s="61"/>
      <c r="D15" s="15"/>
      <c r="E15" s="245"/>
      <c r="F15" s="245"/>
      <c r="G15" s="249"/>
      <c r="H15" s="249"/>
      <c r="I15" s="249" t="s">
        <v>28</v>
      </c>
      <c r="J15" s="250"/>
    </row>
    <row r="16" spans="1:15" ht="23.25" customHeight="1" x14ac:dyDescent="0.2">
      <c r="A16" s="128" t="s">
        <v>23</v>
      </c>
      <c r="B16" s="129" t="s">
        <v>23</v>
      </c>
      <c r="C16" s="47"/>
      <c r="D16" s="48"/>
      <c r="E16" s="214"/>
      <c r="F16" s="215"/>
      <c r="G16" s="214"/>
      <c r="H16" s="215"/>
      <c r="I16" s="214">
        <f>SUMIF(F47:F52,A16,I47:I52)+SUMIF(F47:F52,"PSU",I47:I52)</f>
        <v>0</v>
      </c>
      <c r="J16" s="235"/>
    </row>
    <row r="17" spans="1:10" ht="23.25" customHeight="1" x14ac:dyDescent="0.2">
      <c r="A17" s="128" t="s">
        <v>24</v>
      </c>
      <c r="B17" s="129" t="s">
        <v>24</v>
      </c>
      <c r="C17" s="47"/>
      <c r="D17" s="48"/>
      <c r="E17" s="214"/>
      <c r="F17" s="215"/>
      <c r="G17" s="214"/>
      <c r="H17" s="215"/>
      <c r="I17" s="214">
        <f>SUMIF(F47:F52,A17,I47:I52)</f>
        <v>0</v>
      </c>
      <c r="J17" s="235"/>
    </row>
    <row r="18" spans="1:10" ht="23.25" customHeight="1" x14ac:dyDescent="0.2">
      <c r="A18" s="128" t="s">
        <v>25</v>
      </c>
      <c r="B18" s="129" t="s">
        <v>25</v>
      </c>
      <c r="C18" s="47"/>
      <c r="D18" s="48"/>
      <c r="E18" s="214"/>
      <c r="F18" s="215"/>
      <c r="G18" s="214"/>
      <c r="H18" s="215"/>
      <c r="I18" s="214">
        <f>SUMIF(F47:F52,A18,I47:I52)</f>
        <v>0</v>
      </c>
      <c r="J18" s="235"/>
    </row>
    <row r="19" spans="1:10" ht="23.25" customHeight="1" x14ac:dyDescent="0.2">
      <c r="A19" s="128" t="s">
        <v>69</v>
      </c>
      <c r="B19" s="129" t="s">
        <v>26</v>
      </c>
      <c r="C19" s="47"/>
      <c r="D19" s="48"/>
      <c r="E19" s="214"/>
      <c r="F19" s="215"/>
      <c r="G19" s="214"/>
      <c r="H19" s="215"/>
      <c r="I19" s="214">
        <f>SUMIF(F47:F52,A19,I47:I52)</f>
        <v>0</v>
      </c>
      <c r="J19" s="235"/>
    </row>
    <row r="20" spans="1:10" ht="23.25" customHeight="1" x14ac:dyDescent="0.2">
      <c r="A20" s="128" t="s">
        <v>70</v>
      </c>
      <c r="B20" s="129" t="s">
        <v>27</v>
      </c>
      <c r="C20" s="47"/>
      <c r="D20" s="48"/>
      <c r="E20" s="214"/>
      <c r="F20" s="215"/>
      <c r="G20" s="214"/>
      <c r="H20" s="215"/>
      <c r="I20" s="214">
        <f>SUMIF(F47:F52,A20,I47:I52)</f>
        <v>0</v>
      </c>
      <c r="J20" s="235"/>
    </row>
    <row r="21" spans="1:10" ht="23.25" customHeight="1" x14ac:dyDescent="0.2">
      <c r="A21" s="3"/>
      <c r="B21" s="63" t="s">
        <v>28</v>
      </c>
      <c r="C21" s="64"/>
      <c r="D21" s="65"/>
      <c r="E21" s="236"/>
      <c r="F21" s="237"/>
      <c r="G21" s="236"/>
      <c r="H21" s="237"/>
      <c r="I21" s="236">
        <f>SUM(I16:J20)</f>
        <v>0</v>
      </c>
      <c r="J21" s="241"/>
    </row>
    <row r="22" spans="1:10" ht="33" customHeight="1" x14ac:dyDescent="0.2">
      <c r="A22" s="3"/>
      <c r="B22" s="54" t="s">
        <v>32</v>
      </c>
      <c r="C22" s="47"/>
      <c r="D22" s="48"/>
      <c r="E22" s="53"/>
      <c r="F22" s="50"/>
      <c r="G22" s="41"/>
      <c r="H22" s="41"/>
      <c r="I22" s="41"/>
      <c r="J22" s="51"/>
    </row>
    <row r="23" spans="1:10" ht="23.25" customHeight="1" x14ac:dyDescent="0.2">
      <c r="A23" s="3"/>
      <c r="B23" s="46" t="s">
        <v>11</v>
      </c>
      <c r="C23" s="47"/>
      <c r="D23" s="48"/>
      <c r="E23" s="49">
        <v>12</v>
      </c>
      <c r="F23" s="50" t="s">
        <v>0</v>
      </c>
      <c r="G23" s="233">
        <f>ZakladDPHSniVypocet</f>
        <v>0</v>
      </c>
      <c r="H23" s="234"/>
      <c r="I23" s="234"/>
      <c r="J23" s="51" t="str">
        <f t="shared" ref="J23:J28" si="0">Mena</f>
        <v>CZK</v>
      </c>
    </row>
    <row r="24" spans="1:10" ht="23.25" customHeight="1" x14ac:dyDescent="0.2">
      <c r="A24" s="3"/>
      <c r="B24" s="46" t="s">
        <v>12</v>
      </c>
      <c r="C24" s="47"/>
      <c r="D24" s="48"/>
      <c r="E24" s="49">
        <f>SazbaDPH1</f>
        <v>12</v>
      </c>
      <c r="F24" s="50" t="s">
        <v>0</v>
      </c>
      <c r="G24" s="239">
        <f>ZakladDPHSni*SazbaDPH1/100</f>
        <v>0</v>
      </c>
      <c r="H24" s="240"/>
      <c r="I24" s="240"/>
      <c r="J24" s="51" t="str">
        <f t="shared" si="0"/>
        <v>CZK</v>
      </c>
    </row>
    <row r="25" spans="1:10" ht="23.25" customHeight="1" x14ac:dyDescent="0.2">
      <c r="A25" s="3"/>
      <c r="B25" s="46" t="s">
        <v>13</v>
      </c>
      <c r="C25" s="47"/>
      <c r="D25" s="48"/>
      <c r="E25" s="49">
        <v>21</v>
      </c>
      <c r="F25" s="50" t="s">
        <v>0</v>
      </c>
      <c r="G25" s="233">
        <f>ZakladDPHZaklVypocet</f>
        <v>0</v>
      </c>
      <c r="H25" s="234"/>
      <c r="I25" s="234"/>
      <c r="J25" s="51" t="str">
        <f t="shared" si="0"/>
        <v>CZK</v>
      </c>
    </row>
    <row r="26" spans="1:10" ht="23.25" customHeight="1" x14ac:dyDescent="0.2">
      <c r="A26" s="3"/>
      <c r="B26" s="40" t="s">
        <v>14</v>
      </c>
      <c r="C26" s="19"/>
      <c r="D26" s="15"/>
      <c r="E26" s="36">
        <f>SazbaDPH2</f>
        <v>21</v>
      </c>
      <c r="F26" s="37" t="s">
        <v>0</v>
      </c>
      <c r="G26" s="229">
        <f>ZakladDPHZakl*SazbaDPH2/100</f>
        <v>0</v>
      </c>
      <c r="H26" s="230"/>
      <c r="I26" s="230"/>
      <c r="J26" s="45" t="str">
        <f t="shared" si="0"/>
        <v>CZK</v>
      </c>
    </row>
    <row r="27" spans="1:10" ht="23.25" customHeight="1" thickBot="1" x14ac:dyDescent="0.25">
      <c r="A27" s="3"/>
      <c r="B27" s="39" t="s">
        <v>4</v>
      </c>
      <c r="C27" s="17"/>
      <c r="D27" s="20"/>
      <c r="E27" s="17"/>
      <c r="F27" s="18"/>
      <c r="G27" s="231">
        <f>0</f>
        <v>0</v>
      </c>
      <c r="H27" s="231"/>
      <c r="I27" s="231"/>
      <c r="J27" s="52" t="str">
        <f t="shared" si="0"/>
        <v>CZK</v>
      </c>
    </row>
    <row r="28" spans="1:10" ht="27.75" hidden="1" customHeight="1" thickBot="1" x14ac:dyDescent="0.25">
      <c r="A28" s="3"/>
      <c r="B28" s="101" t="s">
        <v>22</v>
      </c>
      <c r="C28" s="102"/>
      <c r="D28" s="102"/>
      <c r="E28" s="103"/>
      <c r="F28" s="104"/>
      <c r="G28" s="216">
        <f>ZakladDPHSniVypocet+ZakladDPHZaklVypocet</f>
        <v>0</v>
      </c>
      <c r="H28" s="216"/>
      <c r="I28" s="216"/>
      <c r="J28" s="105" t="str">
        <f t="shared" si="0"/>
        <v>CZK</v>
      </c>
    </row>
    <row r="29" spans="1:10" ht="27.75" customHeight="1" thickBot="1" x14ac:dyDescent="0.25">
      <c r="A29" s="3"/>
      <c r="B29" s="101" t="s">
        <v>35</v>
      </c>
      <c r="C29" s="106"/>
      <c r="D29" s="106"/>
      <c r="E29" s="106"/>
      <c r="F29" s="106"/>
      <c r="G29" s="232">
        <f>ZakladDPHSni+DPHSni+ZakladDPHZakl+DPHZakl+Zaokrouhleni</f>
        <v>0</v>
      </c>
      <c r="H29" s="232"/>
      <c r="I29" s="232"/>
      <c r="J29" s="107" t="s">
        <v>54</v>
      </c>
    </row>
    <row r="30" spans="1:10" ht="12.75" customHeight="1" x14ac:dyDescent="0.2">
      <c r="A30" s="3"/>
      <c r="B30" s="3"/>
      <c r="J30" s="10"/>
    </row>
    <row r="31" spans="1:10" ht="30" customHeight="1" x14ac:dyDescent="0.2">
      <c r="A31" s="3"/>
      <c r="B31" s="3"/>
      <c r="J31" s="10"/>
    </row>
    <row r="32" spans="1:10" ht="18.75" customHeight="1" x14ac:dyDescent="0.2">
      <c r="A32" s="3"/>
      <c r="B32" s="21"/>
      <c r="C32" s="16" t="s">
        <v>10</v>
      </c>
      <c r="D32" s="32"/>
      <c r="E32" s="32"/>
      <c r="F32" s="16" t="s">
        <v>9</v>
      </c>
      <c r="G32" s="32"/>
      <c r="H32" s="33"/>
      <c r="I32" s="32"/>
      <c r="J32" s="10"/>
    </row>
    <row r="33" spans="1:10" ht="47.25" customHeight="1" x14ac:dyDescent="0.2">
      <c r="A33" s="3"/>
      <c r="B33" s="3"/>
      <c r="J33" s="10"/>
    </row>
    <row r="34" spans="1:10" s="27" customFormat="1" ht="18.75" customHeight="1" x14ac:dyDescent="0.2">
      <c r="A34" s="26"/>
      <c r="B34" s="26"/>
      <c r="D34" s="212"/>
      <c r="E34" s="212"/>
      <c r="G34" s="212"/>
      <c r="H34" s="212"/>
      <c r="I34" s="212"/>
      <c r="J34" s="31"/>
    </row>
    <row r="35" spans="1:10" ht="12.75" customHeight="1" x14ac:dyDescent="0.2">
      <c r="A35" s="3"/>
      <c r="B35" s="3"/>
      <c r="D35" s="213" t="s">
        <v>2</v>
      </c>
      <c r="E35" s="213"/>
      <c r="H35" s="11" t="s">
        <v>3</v>
      </c>
      <c r="J35" s="10"/>
    </row>
    <row r="36" spans="1:10" ht="13.5" customHeight="1" thickBot="1" x14ac:dyDescent="0.25">
      <c r="A36" s="12"/>
      <c r="B36" s="12"/>
      <c r="C36" s="13"/>
      <c r="D36" s="13"/>
      <c r="E36" s="13"/>
      <c r="F36" s="13"/>
      <c r="G36" s="13"/>
      <c r="H36" s="13"/>
      <c r="I36" s="13"/>
      <c r="J36" s="14"/>
    </row>
    <row r="37" spans="1:10" ht="27" hidden="1" customHeight="1" x14ac:dyDescent="0.25">
      <c r="B37" s="66" t="s">
        <v>15</v>
      </c>
      <c r="C37" s="2"/>
      <c r="D37" s="2"/>
      <c r="E37" s="2"/>
      <c r="F37" s="93"/>
      <c r="G37" s="93"/>
      <c r="H37" s="93"/>
      <c r="I37" s="93"/>
      <c r="J37" s="2"/>
    </row>
    <row r="38" spans="1:10" ht="25.5" hidden="1" customHeight="1" x14ac:dyDescent="0.2">
      <c r="A38" s="85" t="s">
        <v>37</v>
      </c>
      <c r="B38" s="87" t="s">
        <v>16</v>
      </c>
      <c r="C38" s="88" t="s">
        <v>5</v>
      </c>
      <c r="D38" s="89"/>
      <c r="E38" s="89"/>
      <c r="F38" s="94" t="str">
        <f>B23</f>
        <v>Základ pro sníženou DPH</v>
      </c>
      <c r="G38" s="94" t="str">
        <f>B25</f>
        <v>Základ pro základní DPH</v>
      </c>
      <c r="H38" s="95" t="s">
        <v>17</v>
      </c>
      <c r="I38" s="95" t="s">
        <v>1</v>
      </c>
      <c r="J38" s="90" t="s">
        <v>0</v>
      </c>
    </row>
    <row r="39" spans="1:10" ht="25.5" hidden="1" customHeight="1" x14ac:dyDescent="0.2">
      <c r="A39" s="85">
        <v>1</v>
      </c>
      <c r="B39" s="91" t="s">
        <v>52</v>
      </c>
      <c r="C39" s="217" t="s">
        <v>47</v>
      </c>
      <c r="D39" s="218"/>
      <c r="E39" s="218"/>
      <c r="F39" s="96">
        <f>'Rozpočet Pol'!AC31</f>
        <v>0</v>
      </c>
      <c r="G39" s="97">
        <f>'Rozpočet Pol'!AD31</f>
        <v>0</v>
      </c>
      <c r="H39" s="98">
        <f>(F39*SazbaDPH1/100)+(G39*SazbaDPH2/100)</f>
        <v>0</v>
      </c>
      <c r="I39" s="98">
        <f>F39+G39+H39</f>
        <v>0</v>
      </c>
      <c r="J39" s="92" t="str">
        <f>IF(_xlfn.SINGLE(CenaCelkemVypocet)=0,"",I39/_xlfn.SINGLE(CenaCelkemVypocet)*100)</f>
        <v/>
      </c>
    </row>
    <row r="40" spans="1:10" ht="25.5" hidden="1" customHeight="1" x14ac:dyDescent="0.2">
      <c r="A40" s="85"/>
      <c r="B40" s="219" t="s">
        <v>53</v>
      </c>
      <c r="C40" s="220"/>
      <c r="D40" s="220"/>
      <c r="E40" s="221"/>
      <c r="F40" s="99">
        <f>SUMIF(A39:A39,"=1",F39:F39)</f>
        <v>0</v>
      </c>
      <c r="G40" s="100">
        <f>SUMIF(A39:A39,"=1",G39:G39)</f>
        <v>0</v>
      </c>
      <c r="H40" s="100">
        <f>SUMIF(A39:A39,"=1",H39:H39)</f>
        <v>0</v>
      </c>
      <c r="I40" s="100">
        <f>SUMIF(A39:A39,"=1",I39:I39)</f>
        <v>0</v>
      </c>
      <c r="J40" s="86">
        <f>SUMIF(A39:A39,"=1",J39:J39)</f>
        <v>0</v>
      </c>
    </row>
    <row r="44" spans="1:10" ht="15.75" x14ac:dyDescent="0.25">
      <c r="B44" s="108" t="s">
        <v>55</v>
      </c>
    </row>
    <row r="46" spans="1:10" ht="25.5" customHeight="1" x14ac:dyDescent="0.2">
      <c r="A46" s="109"/>
      <c r="B46" s="113" t="s">
        <v>16</v>
      </c>
      <c r="C46" s="113" t="s">
        <v>5</v>
      </c>
      <c r="D46" s="114"/>
      <c r="E46" s="114"/>
      <c r="F46" s="117" t="s">
        <v>56</v>
      </c>
      <c r="G46" s="117"/>
      <c r="H46" s="117"/>
      <c r="I46" s="222" t="s">
        <v>28</v>
      </c>
      <c r="J46" s="222"/>
    </row>
    <row r="47" spans="1:10" ht="25.5" customHeight="1" x14ac:dyDescent="0.2">
      <c r="A47" s="110"/>
      <c r="B47" s="118" t="s">
        <v>57</v>
      </c>
      <c r="C47" s="224" t="s">
        <v>58</v>
      </c>
      <c r="D47" s="225"/>
      <c r="E47" s="225"/>
      <c r="F47" s="120" t="s">
        <v>23</v>
      </c>
      <c r="G47" s="121"/>
      <c r="H47" s="121"/>
      <c r="I47" s="223">
        <f>'Rozpočet Pol'!G8</f>
        <v>0</v>
      </c>
      <c r="J47" s="223"/>
    </row>
    <row r="48" spans="1:10" ht="25.5" customHeight="1" x14ac:dyDescent="0.2">
      <c r="A48" s="110"/>
      <c r="B48" s="112" t="s">
        <v>59</v>
      </c>
      <c r="C48" s="206" t="s">
        <v>60</v>
      </c>
      <c r="D48" s="207"/>
      <c r="E48" s="207"/>
      <c r="F48" s="122" t="s">
        <v>23</v>
      </c>
      <c r="G48" s="123"/>
      <c r="H48" s="123"/>
      <c r="I48" s="205">
        <f>'Rozpočet Pol'!G16</f>
        <v>0</v>
      </c>
      <c r="J48" s="205"/>
    </row>
    <row r="49" spans="1:10" ht="25.5" customHeight="1" x14ac:dyDescent="0.2">
      <c r="A49" s="110"/>
      <c r="B49" s="112" t="s">
        <v>61</v>
      </c>
      <c r="C49" s="206" t="s">
        <v>62</v>
      </c>
      <c r="D49" s="207"/>
      <c r="E49" s="207"/>
      <c r="F49" s="122" t="s">
        <v>23</v>
      </c>
      <c r="G49" s="123"/>
      <c r="H49" s="123"/>
      <c r="I49" s="205">
        <f>'Rozpočet Pol'!G21</f>
        <v>0</v>
      </c>
      <c r="J49" s="205"/>
    </row>
    <row r="50" spans="1:10" ht="25.5" customHeight="1" x14ac:dyDescent="0.2">
      <c r="A50" s="110"/>
      <c r="B50" s="112" t="s">
        <v>63</v>
      </c>
      <c r="C50" s="206" t="s">
        <v>64</v>
      </c>
      <c r="D50" s="207"/>
      <c r="E50" s="207"/>
      <c r="F50" s="122" t="s">
        <v>23</v>
      </c>
      <c r="G50" s="123"/>
      <c r="H50" s="123"/>
      <c r="I50" s="205">
        <f>'Rozpočet Pol'!G23</f>
        <v>0</v>
      </c>
      <c r="J50" s="205"/>
    </row>
    <row r="51" spans="1:10" ht="25.5" customHeight="1" x14ac:dyDescent="0.2">
      <c r="A51" s="110"/>
      <c r="B51" s="112" t="s">
        <v>65</v>
      </c>
      <c r="C51" s="206" t="s">
        <v>66</v>
      </c>
      <c r="D51" s="207"/>
      <c r="E51" s="207"/>
      <c r="F51" s="122" t="s">
        <v>24</v>
      </c>
      <c r="G51" s="123"/>
      <c r="H51" s="123"/>
      <c r="I51" s="205">
        <f>'Rozpočet Pol'!G26</f>
        <v>0</v>
      </c>
      <c r="J51" s="205"/>
    </row>
    <row r="52" spans="1:10" ht="25.5" customHeight="1" x14ac:dyDescent="0.2">
      <c r="A52" s="110"/>
      <c r="B52" s="119" t="s">
        <v>67</v>
      </c>
      <c r="C52" s="209" t="s">
        <v>68</v>
      </c>
      <c r="D52" s="210"/>
      <c r="E52" s="210"/>
      <c r="F52" s="124" t="s">
        <v>24</v>
      </c>
      <c r="G52" s="125"/>
      <c r="H52" s="125"/>
      <c r="I52" s="208">
        <f>'Rozpočet Pol'!G28</f>
        <v>0</v>
      </c>
      <c r="J52" s="208"/>
    </row>
    <row r="53" spans="1:10" ht="25.5" customHeight="1" x14ac:dyDescent="0.2">
      <c r="A53" s="111"/>
      <c r="B53" s="115" t="s">
        <v>1</v>
      </c>
      <c r="C53" s="115"/>
      <c r="D53" s="116"/>
      <c r="E53" s="116"/>
      <c r="F53" s="126"/>
      <c r="G53" s="127"/>
      <c r="H53" s="127"/>
      <c r="I53" s="211">
        <f>SUM(I47:I52)</f>
        <v>0</v>
      </c>
      <c r="J53" s="211"/>
    </row>
    <row r="54" spans="1:10" x14ac:dyDescent="0.2">
      <c r="F54" s="84"/>
      <c r="G54" s="84"/>
      <c r="H54" s="84"/>
      <c r="I54" s="84"/>
      <c r="J54" s="84"/>
    </row>
    <row r="55" spans="1:10" x14ac:dyDescent="0.2">
      <c r="F55" s="84"/>
      <c r="G55" s="84"/>
      <c r="H55" s="84"/>
      <c r="I55" s="84"/>
      <c r="J55" s="84"/>
    </row>
    <row r="56" spans="1:10" x14ac:dyDescent="0.2">
      <c r="F56" s="84"/>
      <c r="G56" s="84"/>
      <c r="H56" s="84"/>
      <c r="I56" s="84"/>
      <c r="J56" s="84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53"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3:J3"/>
    <mergeCell ref="G15:H15"/>
    <mergeCell ref="I15:J15"/>
    <mergeCell ref="E16:F16"/>
    <mergeCell ref="D12:G12"/>
    <mergeCell ref="D13:G13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C39:E39"/>
    <mergeCell ref="B40:E40"/>
    <mergeCell ref="I46:J46"/>
    <mergeCell ref="I47:J47"/>
    <mergeCell ref="C47:E47"/>
    <mergeCell ref="D34:E34"/>
    <mergeCell ref="D35:E35"/>
    <mergeCell ref="G19:H19"/>
    <mergeCell ref="G20:H20"/>
    <mergeCell ref="G34:I34"/>
    <mergeCell ref="G28:I28"/>
    <mergeCell ref="I48:J48"/>
    <mergeCell ref="C48:E48"/>
    <mergeCell ref="I49:J49"/>
    <mergeCell ref="C49:E49"/>
    <mergeCell ref="I50:J50"/>
    <mergeCell ref="C50:E50"/>
    <mergeCell ref="I51:J51"/>
    <mergeCell ref="C51:E51"/>
    <mergeCell ref="I52:J52"/>
    <mergeCell ref="C52:E52"/>
    <mergeCell ref="I53:J5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7D53-5064-40B5-B4AE-F9D683921CF4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4" customWidth="1"/>
    <col min="2" max="2" width="14.42578125" style="4" customWidth="1"/>
    <col min="3" max="3" width="38.28515625" style="8" customWidth="1"/>
    <col min="4" max="4" width="4.5703125" style="4" customWidth="1"/>
    <col min="5" max="5" width="10.5703125" style="4" customWidth="1"/>
    <col min="6" max="6" width="9.85546875" style="4" customWidth="1"/>
    <col min="7" max="7" width="12.7109375" style="4" customWidth="1"/>
    <col min="8" max="16384" width="9.140625" style="4"/>
  </cols>
  <sheetData>
    <row r="1" spans="1:7" ht="15.75" x14ac:dyDescent="0.2">
      <c r="A1" s="253" t="s">
        <v>6</v>
      </c>
      <c r="B1" s="253"/>
      <c r="C1" s="254"/>
      <c r="D1" s="253"/>
      <c r="E1" s="253"/>
      <c r="F1" s="253"/>
      <c r="G1" s="253"/>
    </row>
    <row r="2" spans="1:7" ht="24.95" customHeight="1" x14ac:dyDescent="0.2">
      <c r="A2" s="68" t="s">
        <v>41</v>
      </c>
      <c r="B2" s="67"/>
      <c r="C2" s="255"/>
      <c r="D2" s="255"/>
      <c r="E2" s="255"/>
      <c r="F2" s="255"/>
      <c r="G2" s="256"/>
    </row>
    <row r="3" spans="1:7" ht="24.95" hidden="1" customHeight="1" x14ac:dyDescent="0.2">
      <c r="A3" s="68" t="s">
        <v>7</v>
      </c>
      <c r="B3" s="67"/>
      <c r="C3" s="255"/>
      <c r="D3" s="255"/>
      <c r="E3" s="255"/>
      <c r="F3" s="255"/>
      <c r="G3" s="256"/>
    </row>
    <row r="4" spans="1:7" ht="24.95" hidden="1" customHeight="1" x14ac:dyDescent="0.2">
      <c r="A4" s="68" t="s">
        <v>8</v>
      </c>
      <c r="B4" s="67"/>
      <c r="C4" s="255"/>
      <c r="D4" s="255"/>
      <c r="E4" s="255"/>
      <c r="F4" s="255"/>
      <c r="G4" s="256"/>
    </row>
    <row r="5" spans="1:7" hidden="1" x14ac:dyDescent="0.2">
      <c r="B5" s="5"/>
      <c r="C5" s="6"/>
      <c r="D5" s="7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59E9F-7B1B-44FB-A2A1-18B8A410760F}">
  <sheetPr>
    <outlinePr summaryBelow="0"/>
  </sheetPr>
  <dimension ref="A1:BH41"/>
  <sheetViews>
    <sheetView tabSelected="1" topLeftCell="A2" workbookViewId="0">
      <selection activeCell="C13" sqref="C13"/>
    </sheetView>
  </sheetViews>
  <sheetFormatPr defaultRowHeight="12.75" outlineLevelRow="1" x14ac:dyDescent="0.2"/>
  <cols>
    <col min="1" max="1" width="4.28515625" customWidth="1"/>
    <col min="2" max="2" width="14.42578125" style="83" customWidth="1"/>
    <col min="3" max="3" width="38.28515625" style="83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5" t="s">
        <v>6</v>
      </c>
      <c r="B1" s="195"/>
      <c r="C1" s="195"/>
      <c r="D1" s="195"/>
      <c r="E1" s="195"/>
      <c r="F1" s="195"/>
      <c r="G1" s="195"/>
      <c r="AE1" t="s">
        <v>72</v>
      </c>
    </row>
    <row r="2" spans="1:60" ht="24.95" customHeight="1" x14ac:dyDescent="0.2">
      <c r="A2" s="132" t="s">
        <v>71</v>
      </c>
      <c r="B2" s="130"/>
      <c r="C2" s="196" t="s">
        <v>140</v>
      </c>
      <c r="D2" s="197"/>
      <c r="E2" s="197"/>
      <c r="F2" s="197"/>
      <c r="G2" s="198"/>
      <c r="AE2" t="s">
        <v>73</v>
      </c>
    </row>
    <row r="3" spans="1:60" ht="24.95" customHeight="1" x14ac:dyDescent="0.2">
      <c r="A3" s="133" t="s">
        <v>7</v>
      </c>
      <c r="B3" s="131"/>
      <c r="C3" s="199" t="s">
        <v>43</v>
      </c>
      <c r="D3" s="200"/>
      <c r="E3" s="200"/>
      <c r="F3" s="200"/>
      <c r="G3" s="201"/>
      <c r="AE3" t="s">
        <v>74</v>
      </c>
    </row>
    <row r="4" spans="1:60" ht="24.95" hidden="1" customHeight="1" x14ac:dyDescent="0.2">
      <c r="A4" s="133" t="s">
        <v>8</v>
      </c>
      <c r="B4" s="131"/>
      <c r="C4" s="199"/>
      <c r="D4" s="200"/>
      <c r="E4" s="200"/>
      <c r="F4" s="200"/>
      <c r="G4" s="201"/>
      <c r="AE4" t="s">
        <v>75</v>
      </c>
    </row>
    <row r="5" spans="1:60" hidden="1" x14ac:dyDescent="0.2">
      <c r="A5" s="134" t="s">
        <v>76</v>
      </c>
      <c r="B5" s="135"/>
      <c r="C5" s="135"/>
      <c r="D5" s="136"/>
      <c r="E5" s="136"/>
      <c r="F5" s="136"/>
      <c r="G5" s="137"/>
      <c r="AE5" t="s">
        <v>77</v>
      </c>
    </row>
    <row r="7" spans="1:60" ht="38.25" x14ac:dyDescent="0.2">
      <c r="A7" s="142" t="s">
        <v>78</v>
      </c>
      <c r="B7" s="143" t="s">
        <v>79</v>
      </c>
      <c r="C7" s="143" t="s">
        <v>80</v>
      </c>
      <c r="D7" s="142" t="s">
        <v>81</v>
      </c>
      <c r="E7" s="142" t="s">
        <v>82</v>
      </c>
      <c r="F7" s="138" t="s">
        <v>83</v>
      </c>
      <c r="G7" s="157" t="s">
        <v>28</v>
      </c>
      <c r="H7" s="158" t="s">
        <v>29</v>
      </c>
      <c r="I7" s="158" t="s">
        <v>84</v>
      </c>
      <c r="J7" s="158" t="s">
        <v>30</v>
      </c>
      <c r="K7" s="158" t="s">
        <v>85</v>
      </c>
      <c r="L7" s="158" t="s">
        <v>86</v>
      </c>
      <c r="M7" s="158" t="s">
        <v>87</v>
      </c>
      <c r="N7" s="158" t="s">
        <v>88</v>
      </c>
      <c r="O7" s="158" t="s">
        <v>89</v>
      </c>
      <c r="P7" s="158" t="s">
        <v>90</v>
      </c>
      <c r="Q7" s="158" t="s">
        <v>91</v>
      </c>
      <c r="R7" s="158" t="s">
        <v>92</v>
      </c>
      <c r="S7" s="158" t="s">
        <v>93</v>
      </c>
      <c r="T7" s="158" t="s">
        <v>94</v>
      </c>
      <c r="U7" s="145" t="s">
        <v>95</v>
      </c>
    </row>
    <row r="8" spans="1:60" x14ac:dyDescent="0.2">
      <c r="A8" s="159" t="s">
        <v>96</v>
      </c>
      <c r="B8" s="160" t="s">
        <v>57</v>
      </c>
      <c r="C8" s="161" t="s">
        <v>58</v>
      </c>
      <c r="D8" s="162"/>
      <c r="E8" s="163"/>
      <c r="F8" s="164"/>
      <c r="G8" s="164">
        <f>SUMIF(AE9:AE15,"&lt;&gt;NOR",G9:G15)</f>
        <v>0</v>
      </c>
      <c r="H8" s="164"/>
      <c r="I8" s="164">
        <f>SUM(I9:I15)</f>
        <v>0</v>
      </c>
      <c r="J8" s="164"/>
      <c r="K8" s="164">
        <f>SUM(K9:K15)</f>
        <v>0</v>
      </c>
      <c r="L8" s="164"/>
      <c r="M8" s="164">
        <f>SUM(M9:M15)</f>
        <v>0</v>
      </c>
      <c r="N8" s="144"/>
      <c r="O8" s="144">
        <f>SUM(O9:O15)</f>
        <v>3.6918999999999995</v>
      </c>
      <c r="P8" s="144"/>
      <c r="Q8" s="144">
        <f>SUM(Q9:Q15)</f>
        <v>0</v>
      </c>
      <c r="R8" s="144"/>
      <c r="S8" s="144"/>
      <c r="T8" s="159"/>
      <c r="U8" s="144">
        <f>SUM(U9:U15)</f>
        <v>28.83</v>
      </c>
      <c r="AE8" t="s">
        <v>97</v>
      </c>
    </row>
    <row r="9" spans="1:60" ht="22.5" outlineLevel="1" x14ac:dyDescent="0.2">
      <c r="A9" s="140">
        <v>1</v>
      </c>
      <c r="B9" s="140" t="s">
        <v>98</v>
      </c>
      <c r="C9" s="176" t="s">
        <v>137</v>
      </c>
      <c r="D9" s="146" t="s">
        <v>99</v>
      </c>
      <c r="E9" s="182">
        <v>15.75</v>
      </c>
      <c r="F9" s="154">
        <v>0</v>
      </c>
      <c r="G9" s="155">
        <f t="shared" ref="G9:G15" si="0">ROUND(E9*F9,2)</f>
        <v>0</v>
      </c>
      <c r="H9" s="155"/>
      <c r="I9" s="155">
        <f t="shared" ref="I9:I15" si="1">ROUND(E9*H9,2)</f>
        <v>0</v>
      </c>
      <c r="J9" s="155"/>
      <c r="K9" s="155">
        <f t="shared" ref="K9:K15" si="2">ROUND(E9*J9,2)</f>
        <v>0</v>
      </c>
      <c r="L9" s="155">
        <v>21</v>
      </c>
      <c r="M9" s="155">
        <f t="shared" ref="M9:M15" si="3">G9*(1+L9/100)</f>
        <v>0</v>
      </c>
      <c r="N9" s="147">
        <v>0.23088</v>
      </c>
      <c r="O9" s="147">
        <f t="shared" ref="O9:O15" si="4">ROUND(E9*N9,5)</f>
        <v>3.6363599999999998</v>
      </c>
      <c r="P9" s="147">
        <v>0</v>
      </c>
      <c r="Q9" s="147">
        <f t="shared" ref="Q9:Q15" si="5">ROUND(E9*P9,5)</f>
        <v>0</v>
      </c>
      <c r="R9" s="147"/>
      <c r="S9" s="147"/>
      <c r="T9" s="148">
        <v>1.8304</v>
      </c>
      <c r="U9" s="147">
        <f t="shared" ref="U9:U15" si="6">ROUND(E9*T9,2)</f>
        <v>28.83</v>
      </c>
      <c r="V9" s="139"/>
      <c r="W9" s="139"/>
      <c r="X9" s="139"/>
      <c r="Y9" s="139"/>
      <c r="Z9" s="139"/>
      <c r="AA9" s="139"/>
      <c r="AB9" s="139"/>
      <c r="AC9" s="139"/>
      <c r="AD9" s="139"/>
      <c r="AE9" s="139" t="s">
        <v>100</v>
      </c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9"/>
      <c r="BH9" s="139"/>
    </row>
    <row r="10" spans="1:60" ht="22.5" outlineLevel="1" x14ac:dyDescent="0.2">
      <c r="A10" s="140">
        <v>2</v>
      </c>
      <c r="B10" s="140" t="s">
        <v>101</v>
      </c>
      <c r="C10" s="176" t="s">
        <v>102</v>
      </c>
      <c r="D10" s="146" t="s">
        <v>103</v>
      </c>
      <c r="E10" s="182">
        <v>15</v>
      </c>
      <c r="F10" s="154">
        <v>0</v>
      </c>
      <c r="G10" s="155">
        <f t="shared" si="0"/>
        <v>0</v>
      </c>
      <c r="H10" s="155"/>
      <c r="I10" s="155">
        <f t="shared" si="1"/>
        <v>0</v>
      </c>
      <c r="J10" s="155"/>
      <c r="K10" s="155">
        <f t="shared" si="2"/>
        <v>0</v>
      </c>
      <c r="L10" s="155">
        <v>21</v>
      </c>
      <c r="M10" s="155">
        <f t="shared" si="3"/>
        <v>0</v>
      </c>
      <c r="N10" s="147">
        <v>1.67E-3</v>
      </c>
      <c r="O10" s="147">
        <f t="shared" si="4"/>
        <v>2.5049999999999999E-2</v>
      </c>
      <c r="P10" s="147">
        <v>0</v>
      </c>
      <c r="Q10" s="147">
        <f t="shared" si="5"/>
        <v>0</v>
      </c>
      <c r="R10" s="147"/>
      <c r="S10" s="147"/>
      <c r="T10" s="148">
        <v>0</v>
      </c>
      <c r="U10" s="147">
        <f t="shared" si="6"/>
        <v>0</v>
      </c>
      <c r="V10" s="139"/>
      <c r="W10" s="139"/>
      <c r="X10" s="139"/>
      <c r="Y10" s="139"/>
      <c r="Z10" s="139"/>
      <c r="AA10" s="139"/>
      <c r="AB10" s="139"/>
      <c r="AC10" s="139"/>
      <c r="AD10" s="139"/>
      <c r="AE10" s="139" t="s">
        <v>104</v>
      </c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</row>
    <row r="11" spans="1:60" outlineLevel="1" x14ac:dyDescent="0.2">
      <c r="A11" s="140">
        <v>3</v>
      </c>
      <c r="B11" s="140" t="s">
        <v>105</v>
      </c>
      <c r="C11" s="176" t="s">
        <v>106</v>
      </c>
      <c r="D11" s="146" t="s">
        <v>107</v>
      </c>
      <c r="E11" s="182">
        <v>19</v>
      </c>
      <c r="F11" s="154">
        <v>0</v>
      </c>
      <c r="G11" s="155">
        <f t="shared" si="0"/>
        <v>0</v>
      </c>
      <c r="H11" s="155"/>
      <c r="I11" s="155">
        <f t="shared" si="1"/>
        <v>0</v>
      </c>
      <c r="J11" s="155"/>
      <c r="K11" s="155">
        <f t="shared" si="2"/>
        <v>0</v>
      </c>
      <c r="L11" s="155">
        <v>21</v>
      </c>
      <c r="M11" s="155">
        <f t="shared" si="3"/>
        <v>0</v>
      </c>
      <c r="N11" s="147">
        <v>1E-3</v>
      </c>
      <c r="O11" s="147">
        <f t="shared" si="4"/>
        <v>1.9E-2</v>
      </c>
      <c r="P11" s="147">
        <v>0</v>
      </c>
      <c r="Q11" s="147">
        <f t="shared" si="5"/>
        <v>0</v>
      </c>
      <c r="R11" s="147"/>
      <c r="S11" s="147"/>
      <c r="T11" s="148">
        <v>0</v>
      </c>
      <c r="U11" s="147">
        <f t="shared" si="6"/>
        <v>0</v>
      </c>
      <c r="V11" s="139"/>
      <c r="W11" s="139"/>
      <c r="X11" s="139"/>
      <c r="Y11" s="139"/>
      <c r="Z11" s="139"/>
      <c r="AA11" s="139"/>
      <c r="AB11" s="139"/>
      <c r="AC11" s="139"/>
      <c r="AD11" s="139"/>
      <c r="AE11" s="139" t="s">
        <v>104</v>
      </c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H11" s="139"/>
    </row>
    <row r="12" spans="1:60" outlineLevel="1" x14ac:dyDescent="0.2">
      <c r="A12" s="140">
        <v>4</v>
      </c>
      <c r="B12" s="140" t="s">
        <v>108</v>
      </c>
      <c r="C12" s="176" t="s">
        <v>109</v>
      </c>
      <c r="D12" s="146" t="s">
        <v>107</v>
      </c>
      <c r="E12" s="152">
        <v>2</v>
      </c>
      <c r="F12" s="154">
        <v>0</v>
      </c>
      <c r="G12" s="155">
        <f t="shared" si="0"/>
        <v>0</v>
      </c>
      <c r="H12" s="155"/>
      <c r="I12" s="155">
        <f t="shared" si="1"/>
        <v>0</v>
      </c>
      <c r="J12" s="155"/>
      <c r="K12" s="155">
        <f t="shared" si="2"/>
        <v>0</v>
      </c>
      <c r="L12" s="155">
        <v>21</v>
      </c>
      <c r="M12" s="155">
        <f t="shared" si="3"/>
        <v>0</v>
      </c>
      <c r="N12" s="147">
        <v>2.5000000000000001E-4</v>
      </c>
      <c r="O12" s="147">
        <f t="shared" si="4"/>
        <v>5.0000000000000001E-4</v>
      </c>
      <c r="P12" s="147">
        <v>0</v>
      </c>
      <c r="Q12" s="147">
        <f t="shared" si="5"/>
        <v>0</v>
      </c>
      <c r="R12" s="147"/>
      <c r="S12" s="147"/>
      <c r="T12" s="148">
        <v>0</v>
      </c>
      <c r="U12" s="147">
        <f t="shared" si="6"/>
        <v>0</v>
      </c>
      <c r="V12" s="139"/>
      <c r="W12" s="139"/>
      <c r="X12" s="139"/>
      <c r="Y12" s="139"/>
      <c r="Z12" s="139"/>
      <c r="AA12" s="139"/>
      <c r="AB12" s="139"/>
      <c r="AC12" s="139"/>
      <c r="AD12" s="139"/>
      <c r="AE12" s="139" t="s">
        <v>104</v>
      </c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</row>
    <row r="13" spans="1:60" outlineLevel="1" x14ac:dyDescent="0.2">
      <c r="A13" s="140">
        <v>5</v>
      </c>
      <c r="B13" s="140" t="s">
        <v>110</v>
      </c>
      <c r="C13" s="176" t="s">
        <v>141</v>
      </c>
      <c r="D13" s="146" t="s">
        <v>103</v>
      </c>
      <c r="E13" s="152">
        <v>6.39</v>
      </c>
      <c r="F13" s="154">
        <v>0</v>
      </c>
      <c r="G13" s="155">
        <f t="shared" si="0"/>
        <v>0</v>
      </c>
      <c r="H13" s="155"/>
      <c r="I13" s="155">
        <f t="shared" si="1"/>
        <v>0</v>
      </c>
      <c r="J13" s="155"/>
      <c r="K13" s="155">
        <f t="shared" si="2"/>
        <v>0</v>
      </c>
      <c r="L13" s="155">
        <v>21</v>
      </c>
      <c r="M13" s="155">
        <f t="shared" si="3"/>
        <v>0</v>
      </c>
      <c r="N13" s="147">
        <v>1.2999999999999999E-3</v>
      </c>
      <c r="O13" s="147">
        <f t="shared" si="4"/>
        <v>8.3099999999999997E-3</v>
      </c>
      <c r="P13" s="147">
        <v>0</v>
      </c>
      <c r="Q13" s="147">
        <f t="shared" si="5"/>
        <v>0</v>
      </c>
      <c r="R13" s="147"/>
      <c r="S13" s="147"/>
      <c r="T13" s="148">
        <v>0</v>
      </c>
      <c r="U13" s="147">
        <f t="shared" si="6"/>
        <v>0</v>
      </c>
      <c r="V13" s="139"/>
      <c r="W13" s="139"/>
      <c r="X13" s="139"/>
      <c r="Y13" s="139"/>
      <c r="Z13" s="139"/>
      <c r="AA13" s="139"/>
      <c r="AB13" s="139"/>
      <c r="AC13" s="139"/>
      <c r="AD13" s="139"/>
      <c r="AE13" s="139" t="s">
        <v>104</v>
      </c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</row>
    <row r="14" spans="1:60" outlineLevel="1" x14ac:dyDescent="0.2">
      <c r="A14" s="140">
        <v>6</v>
      </c>
      <c r="B14" s="140" t="s">
        <v>111</v>
      </c>
      <c r="C14" s="176" t="s">
        <v>112</v>
      </c>
      <c r="D14" s="146" t="s">
        <v>107</v>
      </c>
      <c r="E14" s="152">
        <v>3</v>
      </c>
      <c r="F14" s="154">
        <v>0</v>
      </c>
      <c r="G14" s="155">
        <f t="shared" si="0"/>
        <v>0</v>
      </c>
      <c r="H14" s="155"/>
      <c r="I14" s="155">
        <f t="shared" si="1"/>
        <v>0</v>
      </c>
      <c r="J14" s="155"/>
      <c r="K14" s="155">
        <f t="shared" si="2"/>
        <v>0</v>
      </c>
      <c r="L14" s="155">
        <v>21</v>
      </c>
      <c r="M14" s="155">
        <f t="shared" si="3"/>
        <v>0</v>
      </c>
      <c r="N14" s="147">
        <v>6.9999999999999999E-4</v>
      </c>
      <c r="O14" s="147">
        <f t="shared" si="4"/>
        <v>2.0999999999999999E-3</v>
      </c>
      <c r="P14" s="147">
        <v>0</v>
      </c>
      <c r="Q14" s="147">
        <f t="shared" si="5"/>
        <v>0</v>
      </c>
      <c r="R14" s="147"/>
      <c r="S14" s="147"/>
      <c r="T14" s="148">
        <v>0</v>
      </c>
      <c r="U14" s="147">
        <f t="shared" si="6"/>
        <v>0</v>
      </c>
      <c r="V14" s="139"/>
      <c r="W14" s="139"/>
      <c r="X14" s="139"/>
      <c r="Y14" s="139"/>
      <c r="Z14" s="139"/>
      <c r="AA14" s="139"/>
      <c r="AB14" s="139"/>
      <c r="AC14" s="139"/>
      <c r="AD14" s="139"/>
      <c r="AE14" s="139" t="s">
        <v>104</v>
      </c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</row>
    <row r="15" spans="1:60" outlineLevel="1" x14ac:dyDescent="0.2">
      <c r="A15" s="140">
        <v>7</v>
      </c>
      <c r="B15" s="140" t="s">
        <v>113</v>
      </c>
      <c r="C15" s="176" t="s">
        <v>114</v>
      </c>
      <c r="D15" s="146" t="s">
        <v>107</v>
      </c>
      <c r="E15" s="152">
        <v>1</v>
      </c>
      <c r="F15" s="154">
        <v>0</v>
      </c>
      <c r="G15" s="155">
        <f t="shared" si="0"/>
        <v>0</v>
      </c>
      <c r="H15" s="155"/>
      <c r="I15" s="155">
        <f t="shared" si="1"/>
        <v>0</v>
      </c>
      <c r="J15" s="155"/>
      <c r="K15" s="155">
        <f t="shared" si="2"/>
        <v>0</v>
      </c>
      <c r="L15" s="155">
        <v>21</v>
      </c>
      <c r="M15" s="155">
        <f t="shared" si="3"/>
        <v>0</v>
      </c>
      <c r="N15" s="147">
        <v>5.8E-4</v>
      </c>
      <c r="O15" s="147">
        <f t="shared" si="4"/>
        <v>5.8E-4</v>
      </c>
      <c r="P15" s="147">
        <v>0</v>
      </c>
      <c r="Q15" s="147">
        <f t="shared" si="5"/>
        <v>0</v>
      </c>
      <c r="R15" s="147"/>
      <c r="S15" s="147"/>
      <c r="T15" s="148">
        <v>0</v>
      </c>
      <c r="U15" s="147">
        <f t="shared" si="6"/>
        <v>0</v>
      </c>
      <c r="V15" s="139"/>
      <c r="W15" s="139"/>
      <c r="X15" s="139"/>
      <c r="Y15" s="139"/>
      <c r="Z15" s="139"/>
      <c r="AA15" s="139"/>
      <c r="AB15" s="139"/>
      <c r="AC15" s="139"/>
      <c r="AD15" s="139"/>
      <c r="AE15" s="139" t="s">
        <v>104</v>
      </c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9"/>
      <c r="BF15" s="139"/>
      <c r="BG15" s="139"/>
      <c r="BH15" s="139"/>
    </row>
    <row r="16" spans="1:60" x14ac:dyDescent="0.2">
      <c r="A16" s="141" t="s">
        <v>96</v>
      </c>
      <c r="B16" s="141" t="s">
        <v>59</v>
      </c>
      <c r="C16" s="177" t="s">
        <v>60</v>
      </c>
      <c r="D16" s="149"/>
      <c r="E16" s="153"/>
      <c r="F16" s="156"/>
      <c r="G16" s="156">
        <f>SUMIF(AE17:AE20,"&lt;&gt;NOR",G17:G20)</f>
        <v>0</v>
      </c>
      <c r="H16" s="156"/>
      <c r="I16" s="156">
        <f>SUM(I17:I20)</f>
        <v>0</v>
      </c>
      <c r="J16" s="156"/>
      <c r="K16" s="156">
        <f>SUM(K17:K20)</f>
        <v>0</v>
      </c>
      <c r="L16" s="156"/>
      <c r="M16" s="156">
        <f>SUM(M17:M20)</f>
        <v>0</v>
      </c>
      <c r="N16" s="150"/>
      <c r="O16" s="150">
        <f>SUM(O17:O20)</f>
        <v>5.7053199999999995</v>
      </c>
      <c r="P16" s="150"/>
      <c r="Q16" s="150">
        <f>SUM(Q17:Q20)</f>
        <v>0</v>
      </c>
      <c r="R16" s="150"/>
      <c r="S16" s="150"/>
      <c r="T16" s="151"/>
      <c r="U16" s="150">
        <f>SUM(U17:U20)</f>
        <v>554.04999999999995</v>
      </c>
      <c r="AE16" t="s">
        <v>97</v>
      </c>
    </row>
    <row r="17" spans="1:60" outlineLevel="1" x14ac:dyDescent="0.2">
      <c r="A17" s="140">
        <v>8</v>
      </c>
      <c r="B17" s="140" t="s">
        <v>115</v>
      </c>
      <c r="C17" s="176" t="s">
        <v>138</v>
      </c>
      <c r="D17" s="146" t="s">
        <v>103</v>
      </c>
      <c r="E17" s="152">
        <v>99</v>
      </c>
      <c r="F17" s="154">
        <v>0</v>
      </c>
      <c r="G17" s="155">
        <f>ROUND(E17*F17,2)</f>
        <v>0</v>
      </c>
      <c r="H17" s="155"/>
      <c r="I17" s="155">
        <f>ROUND(E17*H17,2)</f>
        <v>0</v>
      </c>
      <c r="J17" s="155"/>
      <c r="K17" s="155">
        <f>ROUND(E17*J17,2)</f>
        <v>0</v>
      </c>
      <c r="L17" s="155">
        <v>21</v>
      </c>
      <c r="M17" s="155">
        <f>G17*(1+L17/100)</f>
        <v>0</v>
      </c>
      <c r="N17" s="147">
        <v>2.5999999999999998E-4</v>
      </c>
      <c r="O17" s="147">
        <f>ROUND(E17*N17,5)</f>
        <v>2.5739999999999999E-2</v>
      </c>
      <c r="P17" s="147">
        <v>0</v>
      </c>
      <c r="Q17" s="147">
        <f>ROUND(E17*P17,5)</f>
        <v>0</v>
      </c>
      <c r="R17" s="147"/>
      <c r="S17" s="147"/>
      <c r="T17" s="148">
        <v>0.21360000000000001</v>
      </c>
      <c r="U17" s="147">
        <f>ROUND(E17*T17,2)</f>
        <v>21.15</v>
      </c>
      <c r="V17" s="139"/>
      <c r="W17" s="139"/>
      <c r="X17" s="139"/>
      <c r="Y17" s="139"/>
      <c r="Z17" s="139"/>
      <c r="AA17" s="139"/>
      <c r="AB17" s="139"/>
      <c r="AC17" s="139"/>
      <c r="AD17" s="139"/>
      <c r="AE17" s="139" t="s">
        <v>116</v>
      </c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</row>
    <row r="18" spans="1:60" ht="33.75" customHeight="1" outlineLevel="1" x14ac:dyDescent="0.2">
      <c r="A18" s="140">
        <v>9</v>
      </c>
      <c r="B18" s="140" t="s">
        <v>117</v>
      </c>
      <c r="C18" s="176" t="s">
        <v>118</v>
      </c>
      <c r="D18" s="146" t="s">
        <v>99</v>
      </c>
      <c r="E18" s="152">
        <v>5.28</v>
      </c>
      <c r="F18" s="154">
        <v>0</v>
      </c>
      <c r="G18" s="155">
        <f>ROUND(E18*F18,2)</f>
        <v>0</v>
      </c>
      <c r="H18" s="155"/>
      <c r="I18" s="155">
        <f>ROUND(E18*H18,2)</f>
        <v>0</v>
      </c>
      <c r="J18" s="155"/>
      <c r="K18" s="155">
        <f>ROUND(E18*J18,2)</f>
        <v>0</v>
      </c>
      <c r="L18" s="155">
        <v>21</v>
      </c>
      <c r="M18" s="155">
        <f>G18*(1+L18/100)</f>
        <v>0</v>
      </c>
      <c r="N18" s="147">
        <v>0</v>
      </c>
      <c r="O18" s="147">
        <f>ROUND(E18*N18,5)</f>
        <v>0</v>
      </c>
      <c r="P18" s="147">
        <v>0</v>
      </c>
      <c r="Q18" s="147">
        <f>ROUND(E18*P18,5)</f>
        <v>0</v>
      </c>
      <c r="R18" s="147"/>
      <c r="S18" s="147"/>
      <c r="T18" s="148">
        <v>1.5620000000000001</v>
      </c>
      <c r="U18" s="147">
        <f>ROUND(E18*T18,2)</f>
        <v>8.25</v>
      </c>
      <c r="V18" s="139"/>
      <c r="W18" s="139"/>
      <c r="X18" s="139"/>
      <c r="Y18" s="139"/>
      <c r="Z18" s="139"/>
      <c r="AA18" s="139"/>
      <c r="AB18" s="139"/>
      <c r="AC18" s="139"/>
      <c r="AD18" s="139"/>
      <c r="AE18" s="139" t="s">
        <v>116</v>
      </c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9"/>
      <c r="AQ18" s="139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9"/>
      <c r="BF18" s="139"/>
      <c r="BG18" s="139"/>
      <c r="BH18" s="139"/>
    </row>
    <row r="19" spans="1:60" ht="22.5" outlineLevel="1" x14ac:dyDescent="0.2">
      <c r="A19" s="140">
        <v>10</v>
      </c>
      <c r="B19" s="140" t="s">
        <v>119</v>
      </c>
      <c r="C19" s="176" t="s">
        <v>120</v>
      </c>
      <c r="D19" s="146" t="s">
        <v>99</v>
      </c>
      <c r="E19" s="152">
        <v>19.8</v>
      </c>
      <c r="F19" s="154">
        <v>0</v>
      </c>
      <c r="G19" s="155">
        <f>ROUND(E19*F19,2)</f>
        <v>0</v>
      </c>
      <c r="H19" s="155"/>
      <c r="I19" s="155">
        <f>ROUND(E19*H19,2)</f>
        <v>0</v>
      </c>
      <c r="J19" s="155"/>
      <c r="K19" s="155">
        <f>ROUND(E19*J19,2)</f>
        <v>0</v>
      </c>
      <c r="L19" s="155">
        <v>21</v>
      </c>
      <c r="M19" s="155">
        <f>G19*(1+L19/100)</f>
        <v>0</v>
      </c>
      <c r="N19" s="147">
        <v>8.4600000000000005E-3</v>
      </c>
      <c r="O19" s="147">
        <f>ROUND(E19*N19,5)</f>
        <v>0.16750999999999999</v>
      </c>
      <c r="P19" s="147">
        <v>0</v>
      </c>
      <c r="Q19" s="147">
        <f>ROUND(E19*P19,5)</f>
        <v>0</v>
      </c>
      <c r="R19" s="147"/>
      <c r="S19" s="147"/>
      <c r="T19" s="148">
        <v>0.31</v>
      </c>
      <c r="U19" s="147">
        <f>ROUND(E19*T19,2)</f>
        <v>6.14</v>
      </c>
      <c r="V19" s="139"/>
      <c r="W19" s="139"/>
      <c r="X19" s="139"/>
      <c r="Y19" s="139"/>
      <c r="Z19" s="139"/>
      <c r="AA19" s="139"/>
      <c r="AB19" s="139"/>
      <c r="AC19" s="139"/>
      <c r="AD19" s="139"/>
      <c r="AE19" s="139" t="s">
        <v>116</v>
      </c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</row>
    <row r="20" spans="1:60" ht="22.5" outlineLevel="1" x14ac:dyDescent="0.2">
      <c r="A20" s="140">
        <v>11</v>
      </c>
      <c r="B20" s="140" t="s">
        <v>121</v>
      </c>
      <c r="C20" s="176" t="s">
        <v>139</v>
      </c>
      <c r="D20" s="146" t="s">
        <v>99</v>
      </c>
      <c r="E20" s="152">
        <v>412.88900000000001</v>
      </c>
      <c r="F20" s="154">
        <v>0</v>
      </c>
      <c r="G20" s="155">
        <f>ROUND(E20*F20,2)</f>
        <v>0</v>
      </c>
      <c r="H20" s="155"/>
      <c r="I20" s="155">
        <f>ROUND(E20*H20,2)</f>
        <v>0</v>
      </c>
      <c r="J20" s="155"/>
      <c r="K20" s="155">
        <f>ROUND(E20*J20,2)</f>
        <v>0</v>
      </c>
      <c r="L20" s="155">
        <v>21</v>
      </c>
      <c r="M20" s="155">
        <f>G20*(1+L20/100)</f>
        <v>0</v>
      </c>
      <c r="N20" s="147">
        <v>1.3350000000000001E-2</v>
      </c>
      <c r="O20" s="147">
        <f>ROUND(E20*N20,5)</f>
        <v>5.5120699999999996</v>
      </c>
      <c r="P20" s="147">
        <v>0</v>
      </c>
      <c r="Q20" s="147">
        <f>ROUND(E20*P20,5)</f>
        <v>0</v>
      </c>
      <c r="R20" s="147"/>
      <c r="S20" s="147"/>
      <c r="T20" s="148">
        <v>1.2558</v>
      </c>
      <c r="U20" s="147">
        <f>ROUND(E20*T20,2)</f>
        <v>518.51</v>
      </c>
      <c r="V20" s="139"/>
      <c r="W20" s="139"/>
      <c r="X20" s="139"/>
      <c r="Y20" s="139"/>
      <c r="Z20" s="139"/>
      <c r="AA20" s="139"/>
      <c r="AB20" s="139"/>
      <c r="AC20" s="139"/>
      <c r="AD20" s="139"/>
      <c r="AE20" s="139" t="s">
        <v>116</v>
      </c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</row>
    <row r="21" spans="1:60" x14ac:dyDescent="0.2">
      <c r="A21" s="141" t="s">
        <v>96</v>
      </c>
      <c r="B21" s="141" t="s">
        <v>61</v>
      </c>
      <c r="C21" s="177" t="s">
        <v>62</v>
      </c>
      <c r="D21" s="149"/>
      <c r="E21" s="153"/>
      <c r="F21" s="156"/>
      <c r="G21" s="156">
        <f>SUMIF(AE22:AE22,"&lt;&gt;NOR",G22:G22)</f>
        <v>0</v>
      </c>
      <c r="H21" s="156"/>
      <c r="I21" s="156">
        <f>SUM(I22:I22)</f>
        <v>0</v>
      </c>
      <c r="J21" s="156"/>
      <c r="K21" s="156">
        <f>SUM(K22:K22)</f>
        <v>0</v>
      </c>
      <c r="L21" s="156"/>
      <c r="M21" s="156">
        <f>SUM(M22:M22)</f>
        <v>0</v>
      </c>
      <c r="N21" s="150"/>
      <c r="O21" s="150">
        <f>SUM(O22:O22)</f>
        <v>7.3289999999999994E-2</v>
      </c>
      <c r="P21" s="150"/>
      <c r="Q21" s="150">
        <f>SUM(Q22:Q22)</f>
        <v>8.5050000000000001E-2</v>
      </c>
      <c r="R21" s="150"/>
      <c r="S21" s="150"/>
      <c r="T21" s="151"/>
      <c r="U21" s="150">
        <f>SUM(U22:U22)</f>
        <v>5.12</v>
      </c>
      <c r="AE21" t="s">
        <v>97</v>
      </c>
    </row>
    <row r="22" spans="1:60" ht="22.5" outlineLevel="1" x14ac:dyDescent="0.2">
      <c r="A22" s="140">
        <v>12</v>
      </c>
      <c r="B22" s="140" t="s">
        <v>122</v>
      </c>
      <c r="C22" s="176" t="s">
        <v>123</v>
      </c>
      <c r="D22" s="146" t="s">
        <v>107</v>
      </c>
      <c r="E22" s="152">
        <v>1</v>
      </c>
      <c r="F22" s="154">
        <v>0</v>
      </c>
      <c r="G22" s="155">
        <f>ROUND(E22*F22,2)</f>
        <v>0</v>
      </c>
      <c r="H22" s="155"/>
      <c r="I22" s="155">
        <f>ROUND(E22*H22,2)</f>
        <v>0</v>
      </c>
      <c r="J22" s="155"/>
      <c r="K22" s="155">
        <f>ROUND(E22*J22,2)</f>
        <v>0</v>
      </c>
      <c r="L22" s="155">
        <v>21</v>
      </c>
      <c r="M22" s="155">
        <f>G22*(1+L22/100)</f>
        <v>0</v>
      </c>
      <c r="N22" s="147">
        <v>7.3289999999999994E-2</v>
      </c>
      <c r="O22" s="147">
        <f>ROUND(E22*N22,5)</f>
        <v>7.3289999999999994E-2</v>
      </c>
      <c r="P22" s="147">
        <v>8.5050000000000001E-2</v>
      </c>
      <c r="Q22" s="147">
        <f>ROUND(E22*P22,5)</f>
        <v>8.5050000000000001E-2</v>
      </c>
      <c r="R22" s="147"/>
      <c r="S22" s="147"/>
      <c r="T22" s="148">
        <v>5.1186299999999996</v>
      </c>
      <c r="U22" s="147">
        <f>ROUND(E22*T22,2)</f>
        <v>5.12</v>
      </c>
      <c r="V22" s="139"/>
      <c r="W22" s="139"/>
      <c r="X22" s="139"/>
      <c r="Y22" s="139"/>
      <c r="Z22" s="139"/>
      <c r="AA22" s="139"/>
      <c r="AB22" s="139"/>
      <c r="AC22" s="139"/>
      <c r="AD22" s="139"/>
      <c r="AE22" s="139" t="s">
        <v>100</v>
      </c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</row>
    <row r="23" spans="1:60" x14ac:dyDescent="0.2">
      <c r="A23" s="141" t="s">
        <v>96</v>
      </c>
      <c r="B23" s="141" t="s">
        <v>63</v>
      </c>
      <c r="C23" s="177" t="s">
        <v>64</v>
      </c>
      <c r="D23" s="149"/>
      <c r="E23" s="153"/>
      <c r="F23" s="156"/>
      <c r="G23" s="156">
        <f>SUMIF(AE24:AE25,"&lt;&gt;NOR",G24:G25)</f>
        <v>0</v>
      </c>
      <c r="H23" s="156"/>
      <c r="I23" s="156">
        <f>SUM(I24:I25)</f>
        <v>0</v>
      </c>
      <c r="J23" s="156"/>
      <c r="K23" s="156">
        <f>SUM(K24:K25)</f>
        <v>0</v>
      </c>
      <c r="L23" s="156"/>
      <c r="M23" s="156">
        <f>SUM(M24:M25)</f>
        <v>0</v>
      </c>
      <c r="N23" s="150"/>
      <c r="O23" s="150">
        <f>SUM(O24:O25)</f>
        <v>7.5888999999999998</v>
      </c>
      <c r="P23" s="150"/>
      <c r="Q23" s="150">
        <f>SUM(Q24:Q25)</f>
        <v>0</v>
      </c>
      <c r="R23" s="150"/>
      <c r="S23" s="150"/>
      <c r="T23" s="151"/>
      <c r="U23" s="150">
        <f>SUM(U24:U25)</f>
        <v>71.84</v>
      </c>
      <c r="AE23" t="s">
        <v>97</v>
      </c>
    </row>
    <row r="24" spans="1:60" ht="22.5" outlineLevel="1" x14ac:dyDescent="0.2">
      <c r="A24" s="140">
        <v>13</v>
      </c>
      <c r="B24" s="140" t="s">
        <v>124</v>
      </c>
      <c r="C24" s="176" t="s">
        <v>125</v>
      </c>
      <c r="D24" s="146" t="s">
        <v>99</v>
      </c>
      <c r="E24" s="152">
        <v>412.88900000000001</v>
      </c>
      <c r="F24" s="154">
        <v>0</v>
      </c>
      <c r="G24" s="155">
        <f>ROUND(E24*F24,2)</f>
        <v>0</v>
      </c>
      <c r="H24" s="155"/>
      <c r="I24" s="155">
        <f>ROUND(E24*H24,2)</f>
        <v>0</v>
      </c>
      <c r="J24" s="155"/>
      <c r="K24" s="155">
        <f>ROUND(E24*J24,2)</f>
        <v>0</v>
      </c>
      <c r="L24" s="155">
        <v>21</v>
      </c>
      <c r="M24" s="155">
        <f>G24*(1+L24/100)</f>
        <v>0</v>
      </c>
      <c r="N24" s="147">
        <v>1.8380000000000001E-2</v>
      </c>
      <c r="O24" s="147">
        <f>ROUND(E24*N24,5)</f>
        <v>7.5888999999999998</v>
      </c>
      <c r="P24" s="147">
        <v>0</v>
      </c>
      <c r="Q24" s="147">
        <f>ROUND(E24*P24,5)</f>
        <v>0</v>
      </c>
      <c r="R24" s="147"/>
      <c r="S24" s="147"/>
      <c r="T24" s="148">
        <v>0.104</v>
      </c>
      <c r="U24" s="147">
        <f>ROUND(E24*T24,2)</f>
        <v>42.94</v>
      </c>
      <c r="V24" s="139"/>
      <c r="W24" s="139"/>
      <c r="X24" s="139"/>
      <c r="Y24" s="139"/>
      <c r="Z24" s="139"/>
      <c r="AA24" s="139"/>
      <c r="AB24" s="139"/>
      <c r="AC24" s="139"/>
      <c r="AD24" s="139"/>
      <c r="AE24" s="139" t="s">
        <v>116</v>
      </c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9"/>
      <c r="BF24" s="139"/>
      <c r="BG24" s="139"/>
      <c r="BH24" s="139"/>
    </row>
    <row r="25" spans="1:60" ht="22.5" outlineLevel="1" x14ac:dyDescent="0.2">
      <c r="A25" s="140">
        <v>14</v>
      </c>
      <c r="B25" s="140" t="s">
        <v>126</v>
      </c>
      <c r="C25" s="176" t="s">
        <v>127</v>
      </c>
      <c r="D25" s="146" t="s">
        <v>99</v>
      </c>
      <c r="E25" s="152">
        <v>412.88900000000001</v>
      </c>
      <c r="F25" s="154">
        <v>0</v>
      </c>
      <c r="G25" s="155">
        <f>ROUND(E25*F25,2)</f>
        <v>0</v>
      </c>
      <c r="H25" s="155"/>
      <c r="I25" s="155">
        <f>ROUND(E25*H25,2)</f>
        <v>0</v>
      </c>
      <c r="J25" s="155"/>
      <c r="K25" s="155">
        <f>ROUND(E25*J25,2)</f>
        <v>0</v>
      </c>
      <c r="L25" s="155">
        <v>21</v>
      </c>
      <c r="M25" s="155">
        <f>G25*(1+L25/100)</f>
        <v>0</v>
      </c>
      <c r="N25" s="147">
        <v>0</v>
      </c>
      <c r="O25" s="147">
        <f>ROUND(E25*N25,5)</f>
        <v>0</v>
      </c>
      <c r="P25" s="147">
        <v>0</v>
      </c>
      <c r="Q25" s="147">
        <f>ROUND(E25*P25,5)</f>
        <v>0</v>
      </c>
      <c r="R25" s="147"/>
      <c r="S25" s="147"/>
      <c r="T25" s="148">
        <v>7.0000000000000007E-2</v>
      </c>
      <c r="U25" s="147">
        <f>ROUND(E25*T25,2)</f>
        <v>28.9</v>
      </c>
      <c r="V25" s="139"/>
      <c r="W25" s="139"/>
      <c r="X25" s="139"/>
      <c r="Y25" s="139"/>
      <c r="Z25" s="139"/>
      <c r="AA25" s="139"/>
      <c r="AB25" s="139"/>
      <c r="AC25" s="139"/>
      <c r="AD25" s="139"/>
      <c r="AE25" s="139" t="s">
        <v>116</v>
      </c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</row>
    <row r="26" spans="1:60" x14ac:dyDescent="0.2">
      <c r="A26" s="141" t="s">
        <v>96</v>
      </c>
      <c r="B26" s="141" t="s">
        <v>65</v>
      </c>
      <c r="C26" s="177" t="s">
        <v>66</v>
      </c>
      <c r="D26" s="149"/>
      <c r="E26" s="153"/>
      <c r="F26" s="156"/>
      <c r="G26" s="156">
        <f>SUMIF(AE27:AE27,"&lt;&gt;NOR",G27:G27)</f>
        <v>0</v>
      </c>
      <c r="H26" s="156"/>
      <c r="I26" s="156">
        <f>SUM(I27:I27)</f>
        <v>0</v>
      </c>
      <c r="J26" s="156"/>
      <c r="K26" s="156">
        <f>SUM(K27:K27)</f>
        <v>0</v>
      </c>
      <c r="L26" s="156"/>
      <c r="M26" s="156">
        <f>SUM(M27:M27)</f>
        <v>0</v>
      </c>
      <c r="N26" s="150"/>
      <c r="O26" s="150">
        <f>SUM(O27:O27)</f>
        <v>0</v>
      </c>
      <c r="P26" s="150"/>
      <c r="Q26" s="150">
        <f>SUM(Q27:Q27)</f>
        <v>0.10534</v>
      </c>
      <c r="R26" s="150"/>
      <c r="S26" s="150"/>
      <c r="T26" s="151"/>
      <c r="U26" s="150">
        <f>SUM(U27:U27)</f>
        <v>5.03</v>
      </c>
      <c r="AE26" t="s">
        <v>97</v>
      </c>
    </row>
    <row r="27" spans="1:60" ht="22.5" outlineLevel="1" x14ac:dyDescent="0.2">
      <c r="A27" s="140">
        <v>15</v>
      </c>
      <c r="B27" s="140" t="s">
        <v>128</v>
      </c>
      <c r="C27" s="176" t="s">
        <v>129</v>
      </c>
      <c r="D27" s="146" t="s">
        <v>103</v>
      </c>
      <c r="E27" s="152">
        <v>45.8</v>
      </c>
      <c r="F27" s="154">
        <v>0</v>
      </c>
      <c r="G27" s="155">
        <f>ROUND(E27*F27,2)</f>
        <v>0</v>
      </c>
      <c r="H27" s="155"/>
      <c r="I27" s="155">
        <f>ROUND(E27*H27,2)</f>
        <v>0</v>
      </c>
      <c r="J27" s="155"/>
      <c r="K27" s="155">
        <f>ROUND(E27*J27,2)</f>
        <v>0</v>
      </c>
      <c r="L27" s="155">
        <v>21</v>
      </c>
      <c r="M27" s="155">
        <f>G27*(1+L27/100)</f>
        <v>0</v>
      </c>
      <c r="N27" s="147">
        <v>0</v>
      </c>
      <c r="O27" s="147">
        <f>ROUND(E27*N27,5)</f>
        <v>0</v>
      </c>
      <c r="P27" s="147">
        <v>2.3E-3</v>
      </c>
      <c r="Q27" s="147">
        <f>ROUND(E27*P27,5)</f>
        <v>0.10534</v>
      </c>
      <c r="R27" s="147"/>
      <c r="S27" s="147"/>
      <c r="T27" s="148">
        <v>0.10992</v>
      </c>
      <c r="U27" s="147">
        <f>ROUND(E27*T27,2)</f>
        <v>5.03</v>
      </c>
      <c r="V27" s="139"/>
      <c r="W27" s="139"/>
      <c r="X27" s="139"/>
      <c r="Y27" s="139"/>
      <c r="Z27" s="139"/>
      <c r="AA27" s="139"/>
      <c r="AB27" s="139"/>
      <c r="AC27" s="139"/>
      <c r="AD27" s="139"/>
      <c r="AE27" s="139" t="s">
        <v>100</v>
      </c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9"/>
      <c r="BF27" s="139"/>
      <c r="BG27" s="139"/>
      <c r="BH27" s="139"/>
    </row>
    <row r="28" spans="1:60" x14ac:dyDescent="0.2">
      <c r="A28" s="141" t="s">
        <v>96</v>
      </c>
      <c r="B28" s="141" t="s">
        <v>67</v>
      </c>
      <c r="C28" s="177" t="s">
        <v>68</v>
      </c>
      <c r="D28" s="149"/>
      <c r="E28" s="153"/>
      <c r="F28" s="156"/>
      <c r="G28" s="156">
        <f>SUMIF(AE29:AE29,"&lt;&gt;NOR",G29:G29)</f>
        <v>0</v>
      </c>
      <c r="H28" s="156"/>
      <c r="I28" s="156">
        <f>SUM(I29:I29)</f>
        <v>0</v>
      </c>
      <c r="J28" s="156"/>
      <c r="K28" s="156">
        <f>SUM(K29:K29)</f>
        <v>0</v>
      </c>
      <c r="L28" s="156"/>
      <c r="M28" s="156">
        <f>SUM(M29:M29)</f>
        <v>0</v>
      </c>
      <c r="N28" s="150"/>
      <c r="O28" s="150">
        <f>SUM(O29:O29)</f>
        <v>0</v>
      </c>
      <c r="P28" s="150"/>
      <c r="Q28" s="150">
        <f>SUM(Q29:Q29)</f>
        <v>0.28349999999999997</v>
      </c>
      <c r="R28" s="150"/>
      <c r="S28" s="150"/>
      <c r="T28" s="151"/>
      <c r="U28" s="150">
        <f>SUM(U29:U29)</f>
        <v>12.3</v>
      </c>
      <c r="AE28" t="s">
        <v>97</v>
      </c>
    </row>
    <row r="29" spans="1:60" ht="22.5" outlineLevel="1" x14ac:dyDescent="0.2">
      <c r="A29" s="165">
        <v>16</v>
      </c>
      <c r="B29" s="165" t="s">
        <v>130</v>
      </c>
      <c r="C29" s="178" t="s">
        <v>131</v>
      </c>
      <c r="D29" s="166" t="s">
        <v>99</v>
      </c>
      <c r="E29" s="167">
        <v>15.75</v>
      </c>
      <c r="F29" s="168">
        <v>0</v>
      </c>
      <c r="G29" s="169">
        <f>ROUND(E29*F29,2)</f>
        <v>0</v>
      </c>
      <c r="H29" s="169"/>
      <c r="I29" s="169">
        <f>ROUND(E29*H29,2)</f>
        <v>0</v>
      </c>
      <c r="J29" s="169"/>
      <c r="K29" s="169">
        <f>ROUND(E29*J29,2)</f>
        <v>0</v>
      </c>
      <c r="L29" s="169">
        <v>21</v>
      </c>
      <c r="M29" s="169">
        <f>G29*(1+L29/100)</f>
        <v>0</v>
      </c>
      <c r="N29" s="170">
        <v>0</v>
      </c>
      <c r="O29" s="170">
        <f>ROUND(E29*N29,5)</f>
        <v>0</v>
      </c>
      <c r="P29" s="170">
        <v>1.7999999999999999E-2</v>
      </c>
      <c r="Q29" s="170">
        <f>ROUND(E29*P29,5)</f>
        <v>0.28349999999999997</v>
      </c>
      <c r="R29" s="170"/>
      <c r="S29" s="170"/>
      <c r="T29" s="171">
        <v>0.78100000000000003</v>
      </c>
      <c r="U29" s="170">
        <f>ROUND(E29*T29,2)</f>
        <v>12.3</v>
      </c>
      <c r="V29" s="139"/>
      <c r="W29" s="139"/>
      <c r="X29" s="139"/>
      <c r="Y29" s="139"/>
      <c r="Z29" s="139"/>
      <c r="AA29" s="139"/>
      <c r="AB29" s="139"/>
      <c r="AC29" s="139"/>
      <c r="AD29" s="139"/>
      <c r="AE29" s="139" t="s">
        <v>116</v>
      </c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9"/>
      <c r="AQ29" s="139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9"/>
      <c r="BF29" s="139"/>
      <c r="BG29" s="139"/>
      <c r="BH29" s="139"/>
    </row>
    <row r="30" spans="1:60" x14ac:dyDescent="0.2">
      <c r="A30" s="4"/>
      <c r="B30" s="5" t="s">
        <v>132</v>
      </c>
      <c r="C30" s="179" t="s">
        <v>132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AC30">
        <v>12</v>
      </c>
      <c r="AD30">
        <v>21</v>
      </c>
    </row>
    <row r="31" spans="1:60" x14ac:dyDescent="0.2">
      <c r="A31" s="172"/>
      <c r="B31" s="173" t="s">
        <v>28</v>
      </c>
      <c r="C31" s="180" t="s">
        <v>132</v>
      </c>
      <c r="D31" s="174"/>
      <c r="E31" s="174"/>
      <c r="F31" s="174"/>
      <c r="G31" s="175">
        <f>G8+G16+G21+G23+G26+G28</f>
        <v>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AC31">
        <f>SUMIF(L7:L29,AC30,G7:G29)</f>
        <v>0</v>
      </c>
      <c r="AD31">
        <f>SUMIF(L7:L29,AD30,G7:G29)</f>
        <v>0</v>
      </c>
      <c r="AE31" t="s">
        <v>133</v>
      </c>
    </row>
    <row r="32" spans="1:60" x14ac:dyDescent="0.2">
      <c r="A32" s="4"/>
      <c r="B32" s="5" t="s">
        <v>132</v>
      </c>
      <c r="C32" s="179" t="s">
        <v>132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31" x14ac:dyDescent="0.2">
      <c r="A33" s="4"/>
      <c r="B33" s="5" t="s">
        <v>132</v>
      </c>
      <c r="C33" s="179" t="s">
        <v>132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31" x14ac:dyDescent="0.2">
      <c r="A34" s="202" t="s">
        <v>134</v>
      </c>
      <c r="B34" s="202"/>
      <c r="C34" s="20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31" x14ac:dyDescent="0.2">
      <c r="A35" s="183"/>
      <c r="B35" s="184"/>
      <c r="C35" s="185"/>
      <c r="D35" s="184"/>
      <c r="E35" s="184"/>
      <c r="F35" s="184"/>
      <c r="G35" s="186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AE35" t="s">
        <v>135</v>
      </c>
    </row>
    <row r="36" spans="1:31" x14ac:dyDescent="0.2">
      <c r="A36" s="187"/>
      <c r="B36" s="188"/>
      <c r="C36" s="189"/>
      <c r="D36" s="188"/>
      <c r="E36" s="188"/>
      <c r="F36" s="188"/>
      <c r="G36" s="19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31" x14ac:dyDescent="0.2">
      <c r="A37" s="187"/>
      <c r="B37" s="188"/>
      <c r="C37" s="189"/>
      <c r="D37" s="188"/>
      <c r="E37" s="188"/>
      <c r="F37" s="188"/>
      <c r="G37" s="19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31" x14ac:dyDescent="0.2">
      <c r="A38" s="187"/>
      <c r="B38" s="188"/>
      <c r="C38" s="189"/>
      <c r="D38" s="188"/>
      <c r="E38" s="188"/>
      <c r="F38" s="188"/>
      <c r="G38" s="19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31" x14ac:dyDescent="0.2">
      <c r="A39" s="191"/>
      <c r="B39" s="192"/>
      <c r="C39" s="193"/>
      <c r="D39" s="192"/>
      <c r="E39" s="192"/>
      <c r="F39" s="192"/>
      <c r="G39" s="19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31" x14ac:dyDescent="0.2">
      <c r="A40" s="4"/>
      <c r="B40" s="5" t="s">
        <v>132</v>
      </c>
      <c r="C40" s="179" t="s">
        <v>132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31" x14ac:dyDescent="0.2">
      <c r="C41" s="181"/>
      <c r="AE41" t="s">
        <v>136</v>
      </c>
    </row>
  </sheetData>
  <mergeCells count="6">
    <mergeCell ref="A35:G39"/>
    <mergeCell ref="A1:G1"/>
    <mergeCell ref="C2:G2"/>
    <mergeCell ref="C3:G3"/>
    <mergeCell ref="C4:G4"/>
    <mergeCell ref="A34:C34"/>
  </mergeCells>
  <pageMargins left="0.39370078740157499" right="0.19685039370078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Löffler</dc:creator>
  <cp:lastModifiedBy>Petr Löffler</cp:lastModifiedBy>
  <cp:lastPrinted>2026-04-10T08:40:21Z</cp:lastPrinted>
  <dcterms:created xsi:type="dcterms:W3CDTF">2009-04-08T07:15:50Z</dcterms:created>
  <dcterms:modified xsi:type="dcterms:W3CDTF">2026-04-10T09:29:11Z</dcterms:modified>
</cp:coreProperties>
</file>