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frastructure\users$\documents\krauskopfovaa\My Documents\ZDavídek\2022\"/>
    </mc:Choice>
  </mc:AlternateContent>
  <bookViews>
    <workbookView xWindow="0" yWindow="0" windowWidth="23040" windowHeight="8820" activeTab="2"/>
  </bookViews>
  <sheets>
    <sheet name="Krycí list" sheetId="1" r:id="rId1"/>
    <sheet name="Rekapitulace" sheetId="2" r:id="rId2"/>
    <sheet name="soupis oceněný" sheetId="3" r:id="rId3"/>
    <sheet name="#Figury" sheetId="4" state="hidden" r:id="rId4"/>
  </sheets>
  <definedNames>
    <definedName name="_xlnm.Print_Titles" localSheetId="1">Rekapitulace!$11:$13</definedName>
    <definedName name="_xlnm.Print_Titles" localSheetId="2">'soupis oceněný'!$11:$13</definedName>
    <definedName name="_xlnm.Print_Area" localSheetId="2">'soupis oceněný'!$A$1:$N$83</definedName>
    <definedName name="Z_65E3123D_ED26_44E3_A414_09EEEF825484_.wvu.Cols" localSheetId="1" hidden="1">Rekapitulace!$D:$E</definedName>
    <definedName name="Z_65E3123D_ED26_44E3_A414_09EEEF825484_.wvu.Cols" localSheetId="2" hidden="1">'soupis oceněný'!$J:$M,'soupis oceněný'!$O:$P,'soupis oceněný'!$R:$T</definedName>
    <definedName name="Z_65E3123D_ED26_44E3_A414_09EEEF825484_.wvu.PrintArea" localSheetId="2" hidden="1">'soupis oceněný'!$A$1:$N$83</definedName>
    <definedName name="Z_65E3123D_ED26_44E3_A414_09EEEF825484_.wvu.PrintTitles" localSheetId="1" hidden="1">Rekapitulace!$11:$13</definedName>
    <definedName name="Z_65E3123D_ED26_44E3_A414_09EEEF825484_.wvu.PrintTitles" localSheetId="2" hidden="1">'soupis oceněný'!$11:$13</definedName>
    <definedName name="Z_65E3123D_ED26_44E3_A414_09EEEF825484_.wvu.Rows" localSheetId="0" hidden="1">'Krycí list'!$1:$1,'Krycí list'!$3:$3,'Krycí list'!$6:$6,'Krycí list'!$8:$8,'Krycí list'!$10:$24</definedName>
    <definedName name="Z_65E3123D_ED26_44E3_A414_09EEEF825484_.wvu.Rows" localSheetId="2" hidden="1">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</definedName>
    <definedName name="Z_82B4F4D9_5370_4303_A97E_2A49E01AF629_.wvu.Cols" localSheetId="1" hidden="1">Rekapitulace!$D:$E</definedName>
    <definedName name="Z_82B4F4D9_5370_4303_A97E_2A49E01AF629_.wvu.Cols" localSheetId="2" hidden="1">'soupis oceněný'!$J:$M,'soupis oceněný'!$O:$P,'soupis oceněný'!$R:$T</definedName>
    <definedName name="Z_82B4F4D9_5370_4303_A97E_2A49E01AF629_.wvu.PrintArea" localSheetId="2" hidden="1">'soupis oceněný'!$A$1:$N$83</definedName>
    <definedName name="Z_82B4F4D9_5370_4303_A97E_2A49E01AF629_.wvu.PrintTitles" localSheetId="1" hidden="1">Rekapitulace!$11:$13</definedName>
    <definedName name="Z_82B4F4D9_5370_4303_A97E_2A49E01AF629_.wvu.PrintTitles" localSheetId="2" hidden="1">'soupis oceněný'!$11:$13</definedName>
    <definedName name="Z_82B4F4D9_5370_4303_A97E_2A49E01AF629_.wvu.Rows" localSheetId="0" hidden="1">'Krycí list'!$1:$1,'Krycí list'!$3:$3,'Krycí list'!$6:$6,'Krycí list'!$8:$8,'Krycí list'!$10:$24</definedName>
    <definedName name="Z_82B4F4D9_5370_4303_A97E_2A49E01AF629_.wvu.Rows" localSheetId="2" hidden="1">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</definedName>
    <definedName name="Z_D6CFA044_0C8C_4ECE_96A2_AFF3DD5E0425_.wvu.Cols" localSheetId="1" hidden="1">Rekapitulace!$D:$E</definedName>
    <definedName name="Z_D6CFA044_0C8C_4ECE_96A2_AFF3DD5E0425_.wvu.Cols" localSheetId="2" hidden="1">'soupis oceněný'!$J:$M,'soupis oceněný'!$O:$P,'soupis oceněný'!$R:$T</definedName>
    <definedName name="Z_D6CFA044_0C8C_4ECE_96A2_AFF3DD5E0425_.wvu.PrintArea" localSheetId="2" hidden="1">'soupis oceněný'!$A$1:$N$83</definedName>
    <definedName name="Z_D6CFA044_0C8C_4ECE_96A2_AFF3DD5E0425_.wvu.PrintTitles" localSheetId="1" hidden="1">Rekapitulace!$11:$13</definedName>
    <definedName name="Z_D6CFA044_0C8C_4ECE_96A2_AFF3DD5E0425_.wvu.PrintTitles" localSheetId="2" hidden="1">'soupis oceněný'!$11:$13</definedName>
    <definedName name="Z_D6CFA044_0C8C_4ECE_96A2_AFF3DD5E0425_.wvu.Rows" localSheetId="0" hidden="1">'Krycí list'!$1:$1,'Krycí list'!$3:$3,'Krycí list'!$6:$6,'Krycí list'!$8:$8,'Krycí list'!$10:$24</definedName>
    <definedName name="Z_D6CFA044_0C8C_4ECE_96A2_AFF3DD5E0425_.wvu.Rows" localSheetId="2" hidden="1">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oceněný'!#REF!,'soupis oceněný'!#REF!</definedName>
  </definedNames>
  <calcPr calcId="162913"/>
  <customWorkbookViews>
    <customWorkbookView name="Petr Smolík – osobní zobrazení" guid="{D6CFA044-0C8C-4ECE-96A2-AFF3DD5E0425}" mergeInterval="0" personalView="1" maximized="1" xWindow="1911" yWindow="-9" windowWidth="1938" windowHeight="1048" activeSheetId="3"/>
    <customWorkbookView name="Vladimír Lazárek – osobní zobrazení" guid="{82B4F4D9-5370-4303-A97E-2A49E01AF629}" mergeInterval="0" personalView="1" maximized="1" xWindow="-8" yWindow="-8" windowWidth="1936" windowHeight="1056" activeSheetId="3"/>
    <customWorkbookView name="Sebastian Fenyk – osobní zobrazení" guid="{65E3123D-ED26-44E3-A414-09EEEF825484}" mergeInterval="0" personalView="1" maximized="1" xWindow="-8" yWindow="-8" windowWidth="1936" windowHeight="1056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2" i="3" l="1"/>
  <c r="Q52" i="3" s="1"/>
  <c r="G53" i="3"/>
  <c r="I53" i="3"/>
  <c r="Q53" i="3" s="1"/>
  <c r="I54" i="3"/>
  <c r="Q54" i="3" s="1"/>
  <c r="I55" i="3"/>
  <c r="Q55" i="3" s="1"/>
  <c r="I56" i="3"/>
  <c r="Q56" i="3" s="1"/>
  <c r="G77" i="3" l="1"/>
  <c r="G76" i="3"/>
  <c r="G68" i="3"/>
  <c r="G67" i="3"/>
  <c r="G66" i="3"/>
  <c r="G82" i="3" s="1"/>
  <c r="G60" i="3"/>
  <c r="G58" i="3"/>
  <c r="G57" i="3"/>
  <c r="G48" i="3"/>
  <c r="G46" i="3"/>
  <c r="G41" i="3"/>
  <c r="G39" i="3"/>
  <c r="G38" i="3"/>
  <c r="G36" i="3"/>
  <c r="G31" i="3"/>
  <c r="G26" i="3"/>
  <c r="G25" i="3"/>
  <c r="G23" i="3"/>
  <c r="G21" i="3"/>
  <c r="G17" i="3"/>
  <c r="I81" i="3" l="1"/>
  <c r="I80" i="3"/>
  <c r="I79" i="3"/>
  <c r="I78" i="3"/>
  <c r="I77" i="3"/>
  <c r="I76" i="3"/>
  <c r="I75" i="3"/>
  <c r="I74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6" i="3"/>
  <c r="I25" i="3"/>
  <c r="I24" i="3"/>
  <c r="I23" i="3"/>
  <c r="I22" i="3"/>
  <c r="I21" i="3"/>
  <c r="I20" i="3"/>
  <c r="I19" i="3"/>
  <c r="I18" i="3"/>
  <c r="I17" i="3"/>
  <c r="I16" i="3"/>
  <c r="I82" i="3"/>
  <c r="I51" i="3" l="1"/>
  <c r="I50" i="3" s="1"/>
  <c r="I73" i="3"/>
  <c r="I27" i="3"/>
  <c r="I15" i="3"/>
  <c r="Q16" i="3"/>
  <c r="Q78" i="3"/>
  <c r="M44" i="3" l="1"/>
  <c r="K44" i="3"/>
  <c r="Q44" i="3"/>
  <c r="M43" i="3"/>
  <c r="K43" i="3"/>
  <c r="Q43" i="3"/>
  <c r="M42" i="3"/>
  <c r="K42" i="3"/>
  <c r="Q42" i="3"/>
  <c r="Q75" i="3"/>
  <c r="Q69" i="3"/>
  <c r="Q72" i="3"/>
  <c r="Q70" i="3"/>
  <c r="Q71" i="3"/>
  <c r="Q61" i="3"/>
  <c r="Q65" i="3"/>
  <c r="Q37" i="3"/>
  <c r="Q39" i="3"/>
  <c r="Q38" i="3"/>
  <c r="Q81" i="3"/>
  <c r="Q80" i="3"/>
  <c r="Q79" i="3"/>
  <c r="Q74" i="3"/>
  <c r="Q64" i="3"/>
  <c r="Q63" i="3"/>
  <c r="Q62" i="3"/>
  <c r="Q26" i="3"/>
  <c r="C2" i="3"/>
  <c r="C3" i="3"/>
  <c r="C4" i="3"/>
  <c r="C5" i="3"/>
  <c r="C7" i="3"/>
  <c r="C8" i="3"/>
  <c r="C9" i="3"/>
  <c r="K14" i="3"/>
  <c r="M14" i="3"/>
  <c r="Q17" i="3"/>
  <c r="Q18" i="3"/>
  <c r="Q19" i="3"/>
  <c r="Q20" i="3"/>
  <c r="Q21" i="3"/>
  <c r="Q22" i="3"/>
  <c r="Q23" i="3"/>
  <c r="Q24" i="3"/>
  <c r="Q25" i="3"/>
  <c r="Q28" i="3"/>
  <c r="Q29" i="3"/>
  <c r="Q30" i="3"/>
  <c r="Q31" i="3"/>
  <c r="Q32" i="3"/>
  <c r="Q33" i="3"/>
  <c r="Q34" i="3"/>
  <c r="Q35" i="3"/>
  <c r="Q36" i="3"/>
  <c r="Q40" i="3"/>
  <c r="Q41" i="3"/>
  <c r="Q45" i="3"/>
  <c r="Q46" i="3"/>
  <c r="Q47" i="3"/>
  <c r="Q48" i="3"/>
  <c r="Q49" i="3"/>
  <c r="K50" i="3"/>
  <c r="M50" i="3"/>
  <c r="Q59" i="3"/>
  <c r="B2" i="2"/>
  <c r="B3" i="2"/>
  <c r="B4" i="2"/>
  <c r="B5" i="2"/>
  <c r="B7" i="2"/>
  <c r="B8" i="2"/>
  <c r="B9" i="2"/>
  <c r="A14" i="2"/>
  <c r="B14" i="2"/>
  <c r="A15" i="2"/>
  <c r="B15" i="2"/>
  <c r="A16" i="2"/>
  <c r="B16" i="2"/>
  <c r="A17" i="2"/>
  <c r="B17" i="2"/>
  <c r="B18" i="2"/>
  <c r="B19" i="2"/>
  <c r="B20" i="2"/>
  <c r="B21" i="2"/>
  <c r="B22" i="2"/>
  <c r="E35" i="1"/>
  <c r="J35" i="1"/>
  <c r="R35" i="1"/>
  <c r="P38" i="1"/>
  <c r="P39" i="1"/>
  <c r="P40" i="1"/>
  <c r="P41" i="1"/>
  <c r="P42" i="1"/>
  <c r="J46" i="1"/>
  <c r="E47" i="1"/>
  <c r="K47" i="1"/>
  <c r="R47" i="1"/>
  <c r="M83" i="3"/>
  <c r="K83" i="3"/>
  <c r="Q60" i="3" l="1"/>
  <c r="Q67" i="3"/>
  <c r="Q58" i="3"/>
  <c r="Q76" i="3"/>
  <c r="Q57" i="3"/>
  <c r="Q77" i="3"/>
  <c r="Q82" i="3"/>
  <c r="Q68" i="3"/>
  <c r="Q66" i="3"/>
  <c r="C16" i="2"/>
  <c r="C20" i="2" l="1"/>
  <c r="C19" i="2"/>
  <c r="C18" i="2"/>
  <c r="C15" i="2"/>
  <c r="I14" i="3"/>
  <c r="C21" i="2" l="1"/>
  <c r="C17" i="2"/>
  <c r="E44" i="1" s="1"/>
  <c r="C14" i="2"/>
  <c r="E42" i="1" s="1"/>
  <c r="R41" i="1" l="1"/>
  <c r="R38" i="1"/>
  <c r="J47" i="1"/>
  <c r="E46" i="1"/>
  <c r="I83" i="3"/>
  <c r="C22" i="2" s="1"/>
  <c r="R46" i="1" l="1"/>
  <c r="S49" i="1" s="1"/>
  <c r="R49" i="1" l="1"/>
  <c r="O51" i="1" s="1"/>
  <c r="O50" i="1" l="1"/>
  <c r="S51" i="1"/>
  <c r="R51" i="1"/>
  <c r="R50" i="1" l="1"/>
  <c r="R52" i="1" s="1"/>
  <c r="S50" i="1"/>
</calcChain>
</file>

<file path=xl/sharedStrings.xml><?xml version="1.0" encoding="utf-8"?>
<sst xmlns="http://schemas.openxmlformats.org/spreadsheetml/2006/main" count="513" uniqueCount="317">
  <si>
    <t>Název stavby</t>
  </si>
  <si>
    <t>Učebna pro výuku cizích jazyků</t>
  </si>
  <si>
    <t>JKSO</t>
  </si>
  <si>
    <t xml:space="preserve"> </t>
  </si>
  <si>
    <t>Kód stavby</t>
  </si>
  <si>
    <t>ucebny</t>
  </si>
  <si>
    <t>Název objektu</t>
  </si>
  <si>
    <t>EČO</t>
  </si>
  <si>
    <t/>
  </si>
  <si>
    <t>Kód objektu</t>
  </si>
  <si>
    <t>Název části</t>
  </si>
  <si>
    <t>Místo</t>
  </si>
  <si>
    <t>Kód části</t>
  </si>
  <si>
    <t>Název podčásti</t>
  </si>
  <si>
    <t>Kód podčásti</t>
  </si>
  <si>
    <t>IČ</t>
  </si>
  <si>
    <t>DIČ</t>
  </si>
  <si>
    <t>Objednatel</t>
  </si>
  <si>
    <t>Projektant</t>
  </si>
  <si>
    <t>Zhotovitel</t>
  </si>
  <si>
    <t>Rozpočet číslo</t>
  </si>
  <si>
    <t>Zpracoval</t>
  </si>
  <si>
    <t>Dne</t>
  </si>
  <si>
    <t xml:space="preserve">               Měrné a účelové jednotky</t>
  </si>
  <si>
    <t xml:space="preserve">            Počet</t>
  </si>
  <si>
    <t xml:space="preserve">    Náklady / 1 m.j.</t>
  </si>
  <si>
    <t xml:space="preserve">             Počet</t>
  </si>
  <si>
    <t xml:space="preserve">     Náklady / 1 m.j.</t>
  </si>
  <si>
    <t xml:space="preserve">                Počet</t>
  </si>
  <si>
    <t xml:space="preserve">        Náklady / 1 m.j.</t>
  </si>
  <si>
    <t xml:space="preserve">               Rozpočtové náklady v</t>
  </si>
  <si>
    <t>CZK</t>
  </si>
  <si>
    <t>A</t>
  </si>
  <si>
    <t>Základní rozp. náklady</t>
  </si>
  <si>
    <t>B</t>
  </si>
  <si>
    <t>Doplňkové náklady</t>
  </si>
  <si>
    <t>C</t>
  </si>
  <si>
    <t>Vedlejší rozpočtové náklady</t>
  </si>
  <si>
    <t>HSV</t>
  </si>
  <si>
    <t>Práce přesčas</t>
  </si>
  <si>
    <t>Zařízení staveniště</t>
  </si>
  <si>
    <t>21</t>
  </si>
  <si>
    <t>%</t>
  </si>
  <si>
    <t>Bez pevné podl.</t>
  </si>
  <si>
    <t>PSV</t>
  </si>
  <si>
    <t>Kulturní památka</t>
  </si>
  <si>
    <t>Územní vlivy</t>
  </si>
  <si>
    <t>Provozní vlivy</t>
  </si>
  <si>
    <t>Ostatní</t>
  </si>
  <si>
    <t>VRN z rozpočtu</t>
  </si>
  <si>
    <t>HZS</t>
  </si>
  <si>
    <t>Kompl. činnost</t>
  </si>
  <si>
    <t>Ostatní náklady</t>
  </si>
  <si>
    <t>D</t>
  </si>
  <si>
    <t>Celkové náklady</t>
  </si>
  <si>
    <t>Datum a podpis</t>
  </si>
  <si>
    <t>Razítko</t>
  </si>
  <si>
    <t>15</t>
  </si>
  <si>
    <t>DPH</t>
  </si>
  <si>
    <t>E</t>
  </si>
  <si>
    <t>Přípočty a odpočty</t>
  </si>
  <si>
    <t>Dodávky objednatele</t>
  </si>
  <si>
    <t>Klouzavá doložka</t>
  </si>
  <si>
    <t>Zvýhodnění + -</t>
  </si>
  <si>
    <t>Stavba:</t>
  </si>
  <si>
    <t>Objekt:</t>
  </si>
  <si>
    <t>Část:</t>
  </si>
  <si>
    <t xml:space="preserve">JKSO: </t>
  </si>
  <si>
    <t>Objednatel:</t>
  </si>
  <si>
    <t>Zhotovitel:</t>
  </si>
  <si>
    <t>Datum:</t>
  </si>
  <si>
    <t>Kód</t>
  </si>
  <si>
    <t>Popis</t>
  </si>
  <si>
    <t>Cena celkem</t>
  </si>
  <si>
    <t>Hmotnost celkem</t>
  </si>
  <si>
    <t>Suť celkem</t>
  </si>
  <si>
    <t>JKSO:</t>
  </si>
  <si>
    <t>P.Č.</t>
  </si>
  <si>
    <t>TV</t>
  </si>
  <si>
    <t>KCN</t>
  </si>
  <si>
    <t>MJ</t>
  </si>
  <si>
    <t>Množství celkem</t>
  </si>
  <si>
    <t>Hmotnost</t>
  </si>
  <si>
    <t>Hmotnost sutě</t>
  </si>
  <si>
    <t>Hmotnost sutě celkem</t>
  </si>
  <si>
    <t>Sazba DPH</t>
  </si>
  <si>
    <t>Typ položky</t>
  </si>
  <si>
    <t>Úroveň</t>
  </si>
  <si>
    <t>Dodavatel</t>
  </si>
  <si>
    <t>0</t>
  </si>
  <si>
    <t>K</t>
  </si>
  <si>
    <t>2</t>
  </si>
  <si>
    <t>kus</t>
  </si>
  <si>
    <t>m</t>
  </si>
  <si>
    <t>M</t>
  </si>
  <si>
    <t>MAT</t>
  </si>
  <si>
    <t xml:space="preserve">REKAPITULACE </t>
  </si>
  <si>
    <t>KRYCÍ LIST SOUPISU</t>
  </si>
  <si>
    <t>OCENĚNÝ SOUPIS PRACÍ A DODÁVEK A SLUŽEB</t>
  </si>
  <si>
    <t>Nábytek</t>
  </si>
  <si>
    <t>Ovládací SW jazykové laboratoře pro mediální aktivity</t>
  </si>
  <si>
    <t>Učitelský SW</t>
  </si>
  <si>
    <t>Audio matice pro interkom</t>
  </si>
  <si>
    <t>Audio mixer a sluchátkový zesilovač - učitel</t>
  </si>
  <si>
    <t>Audio mixer a sluchátkový zesilovač - student</t>
  </si>
  <si>
    <t>Systémový náhlavní set - sluchátka/mikrofon</t>
  </si>
  <si>
    <t>PC ovládací a prezentační stanice pro učitele</t>
  </si>
  <si>
    <t>Kontrolní a prezentační monitor</t>
  </si>
  <si>
    <t>PC stanice pro studenty</t>
  </si>
  <si>
    <t>Datový switch</t>
  </si>
  <si>
    <t>NAS úložiště</t>
  </si>
  <si>
    <t>HDD pro úložiště</t>
  </si>
  <si>
    <t xml:space="preserve">Židle učitelská </t>
  </si>
  <si>
    <t>Slaboproudé rozvody + příslušenství</t>
  </si>
  <si>
    <t>Silnoproudé rozvody + příslušenství</t>
  </si>
  <si>
    <t>SNTROBKATEDRA</t>
  </si>
  <si>
    <t>AVT</t>
  </si>
  <si>
    <t>"AVT"</t>
  </si>
  <si>
    <t>ZRN (ř. 1-8)</t>
  </si>
  <si>
    <t>DN (ř. 10-12)</t>
  </si>
  <si>
    <t>VRN (ř. 14-19)</t>
  </si>
  <si>
    <t>Součet 9, 13, 20-23</t>
  </si>
  <si>
    <t>EL</t>
  </si>
  <si>
    <t>"EL"</t>
  </si>
  <si>
    <t>Projektové práce (DSPS)</t>
  </si>
  <si>
    <t>Cena s DPH (ř. 25-26)</t>
  </si>
  <si>
    <t>Webová kamera učitel</t>
  </si>
  <si>
    <t>Popis / minimální technické parametry</t>
  </si>
  <si>
    <t>Cena celkem s DPH</t>
  </si>
  <si>
    <t>Cena jednotková bez DPH</t>
  </si>
  <si>
    <t>Cena celkem bez DPH</t>
  </si>
  <si>
    <t>Kód položky / název</t>
  </si>
  <si>
    <t>Katedra učitele</t>
  </si>
  <si>
    <t>Celkem bez DPH</t>
  </si>
  <si>
    <t>Židle studentská</t>
  </si>
  <si>
    <t>Technologie jazykové laboratoře se sdílením obrazu a zvuku</t>
  </si>
  <si>
    <t>ROBSC2500AM-IL</t>
  </si>
  <si>
    <t>ROBSC2500BIL-T</t>
  </si>
  <si>
    <t>ROBSC2500HS3</t>
  </si>
  <si>
    <t>Zvuková karta</t>
  </si>
  <si>
    <t>D-LDUB-H7/E</t>
  </si>
  <si>
    <t>USB HUB</t>
  </si>
  <si>
    <t>SNTVFP</t>
  </si>
  <si>
    <t>Židle žákovská
Model VFP Pinna</t>
  </si>
  <si>
    <t>Židle učitelská 
Model VAPK Pinna 
kolečka</t>
  </si>
  <si>
    <t>SNTVAPK</t>
  </si>
  <si>
    <t xml:space="preserve"> ZYXGS1100-24E</t>
  </si>
  <si>
    <t>ROBSC2500BIL-S 
ROBSC2500BIL-KRYT</t>
  </si>
  <si>
    <t>„Zbývající položky typu vlastní jsou kalkulovány na základě zkušeností z realizace obdobných zakázek a jsou v místě i čase obvyklé“</t>
  </si>
  <si>
    <t>vlastní</t>
  </si>
  <si>
    <t>Montáž zásuvek domovních se zapojením vodičů bezšroubové připojení polozapuštěných nebo zapuštěných 10/16 A, provedení 2X(2P + PE) dvojnásobná šikmá.</t>
  </si>
  <si>
    <t>10.048.482</t>
  </si>
  <si>
    <t>10.048.422</t>
  </si>
  <si>
    <t>Silový kabel CYKY-J 3x2,5mm2.</t>
  </si>
  <si>
    <t>Zemnící kabel zelenožlutý CY 4mm2.</t>
  </si>
  <si>
    <t>10.079.613</t>
  </si>
  <si>
    <t>Zásuvka dvojnásobná bezšroubová, s clonkami, s natočenou dutinou, bílá, 16 A</t>
  </si>
  <si>
    <t>Montáž jističů se zapojením vodičů, dvoupólových nn, do 25 A ve skříni.</t>
  </si>
  <si>
    <t>Zkouška a prohlídka elektrických rozvodů a zařízení, celková prohlídka a vyhotovení revizní zprávy pro objem montážních prací do 100 tis. Kč</t>
  </si>
  <si>
    <t>10.679.725</t>
  </si>
  <si>
    <t>SEZ DOLNY KUBÍN</t>
  </si>
  <si>
    <t>10.843.680</t>
  </si>
  <si>
    <t>3P 40A 400/415V</t>
  </si>
  <si>
    <t>Vypínač na DIN, 3P 40A 400/415V.</t>
  </si>
  <si>
    <t>Montáž spínačů tří nebo čtyřpólových, vypínačů výkonových pojistkových, do 63 A</t>
  </si>
  <si>
    <t>Zkoušky a prohlídky rozvodných zařízení, kontrola rozvaděčů nn, silových, hmotnosti do 200 kg.</t>
  </si>
  <si>
    <t>Montáž rozvaděčů litinových, hliníkových nebo plastových bez zapojení vodičů, sestavy hmotností do 50 kg.</t>
  </si>
  <si>
    <t>Montáž kabelů sdělovacích pro vnitřní rozvody, počtu žil do 15</t>
  </si>
  <si>
    <t>Datový UTP cat.5 kabel</t>
  </si>
  <si>
    <t>10.793.442</t>
  </si>
  <si>
    <t>UTP 4x2x0,5 cat.5e</t>
  </si>
  <si>
    <t>742330042</t>
  </si>
  <si>
    <t>Montáž datové dvouzásuvky</t>
  </si>
  <si>
    <t>10.874.783</t>
  </si>
  <si>
    <t>Kryt 5014A-A02018 S</t>
  </si>
  <si>
    <t>10.935.899</t>
  </si>
  <si>
    <t>Konektor RJ45 UTP Cat.5e černý samořezný</t>
  </si>
  <si>
    <t>10.863.140</t>
  </si>
  <si>
    <t>Konektor RJ45 8p8c Cat.5e nest.pro drát</t>
  </si>
  <si>
    <t>742122001</t>
  </si>
  <si>
    <t>Montáž kabelové spojky nebo svorkovnice pro slaboproud do 15 žil</t>
  </si>
  <si>
    <t>742330101</t>
  </si>
  <si>
    <t>Měření metalického segmentu s vyhotovením protokolu</t>
  </si>
  <si>
    <t>Rozvaděčová skříň, 24 modulů, IP30,  na omítku</t>
  </si>
  <si>
    <t>Montáž kabelů měděných bez ukončení uložených pod omítku plných kulatých (CYKY), počtu a průřezu žil 3x2,5 mm2.</t>
  </si>
  <si>
    <t>Montáž vodičů izolovaných měděných bez ukončení uložených pevně, plných a laněných s PVC pláštěm (CY) průřez žíly 0,55 až 16 mm2.</t>
  </si>
  <si>
    <t>SOUPIS PRACÍ A DODÁVEK A SLUŽEB vč VÝKAZU VÝMĚR</t>
  </si>
  <si>
    <t>10.061.062</t>
  </si>
  <si>
    <t>Proudový chránič s jističem 16A, rozměry 2 DIN, jmenovité napětí 230/400V, Charakteristika C, Jmenovitý reziduální proud 0,03A.</t>
  </si>
  <si>
    <t>16C/1N/0,03 PFL7</t>
  </si>
  <si>
    <t>Lavice pro 1x studenta</t>
  </si>
  <si>
    <t>Držák PC</t>
  </si>
  <si>
    <t>SNTROBDRZAKPC</t>
  </si>
  <si>
    <t>Kotvení do podlahy</t>
  </si>
  <si>
    <t>SNTROBKOTVENI</t>
  </si>
  <si>
    <t>Santal
T503</t>
  </si>
  <si>
    <t>Kabelový žlab k lavici pro 2x studenta - otevírání shora
(pro sestavy do U)</t>
  </si>
  <si>
    <t>Kabelový žlab k lavici pro 1x studenta - otevírací záda</t>
  </si>
  <si>
    <t>SNTROBZLABVRCH2</t>
  </si>
  <si>
    <t>Santal
U087</t>
  </si>
  <si>
    <t>Santal
U267</t>
  </si>
  <si>
    <t>SNTROBZLABZAD2</t>
  </si>
  <si>
    <t>Montáž datové jednozásuvky</t>
  </si>
  <si>
    <t>10.696.523</t>
  </si>
  <si>
    <t>Datová jednozásuvka, modulová zásuvka 22,5x45mm (1 modul)</t>
  </si>
  <si>
    <t xml:space="preserve">Legrand Mosaic 76551 </t>
  </si>
  <si>
    <t>Kopos PK 90X55 D</t>
  </si>
  <si>
    <t>741320135</t>
  </si>
  <si>
    <t>742330041</t>
  </si>
  <si>
    <t>742121001</t>
  </si>
  <si>
    <t>741210101</t>
  </si>
  <si>
    <t>741310561</t>
  </si>
  <si>
    <t>741811011</t>
  </si>
  <si>
    <t>741313004</t>
  </si>
  <si>
    <t>741122016</t>
  </si>
  <si>
    <t>741120301</t>
  </si>
  <si>
    <t>741810001</t>
  </si>
  <si>
    <t>Zásuvka dvojnásobná bezšroubová, modulová zásuvka 45x90mm, s clonkami, s natočenou dutinou, bílá, 16 A</t>
  </si>
  <si>
    <t xml:space="preserve">Zvuková karta, vstup pro mikrofon 1x 3,5mm konektor, 4pólový výstup pro sluchátka s mikrofonem 1 x 3,5mm, stereo výstup, kompatibilita s USB 2.0 / 3.0. Cena včetně dopravy, instalace.
</t>
  </si>
  <si>
    <t xml:space="preserve">Katedra profesora jazykové laboratoře přizpůsobena pro osazení techniky jazykové laboratoře. Vnější rozměry katedry š.1600×h.680×v.760mm, 2× kabelová průchodka. V pravé části katedry umístěna uzamykatelná skříňka na soklu o vnitřních rozměrech š.510×h.632×v.688mm. Skříňka vybavena nasávacím otvorem v čele dvířek a otvorem v horní části pro odvedení teplého vzduchu (krytí otvorů perforovaným plechem/mřížkou). V levé části katedry umístěna skříňka s 3× polohovatelnou policí. Prostor mezi skříňkami vybaven falešnými uzamykatelnými zády pro možnost umístění interface jazykové laboratoře. Vytvořený propoj mezi prostorem uzamykatelné skříňky a falešnými zády. Možnost napojení katedry na kabelové žlaby pro studentské stoly.  Konstrukce nábytku je z oboustranně laminované dřevotřískové desky, pohledové hrany jsou lepeny voděodolným PUR lepidlem. Možnost výběru barevného provedení alespoň ze čtyř základních typů dekorů/barev. Cena včetně dopravy a instalace.
</t>
  </si>
  <si>
    <t xml:space="preserve">Držák PC plechový, šířkově nastavitelný. Držák je určen pro instalaci počítače s maximálními rozměry š. 220mm × v. 450mm x h. 480 mm. Cena včetně dopravy a instalace.
</t>
  </si>
  <si>
    <t xml:space="preserve">Kotvení do podlahy do tvaru L, příložka pozink, hmoždinka 8x50. Cena včetně dopravy a instalace.
</t>
  </si>
  <si>
    <t xml:space="preserve">Kabelový žlab o rozměrech š.1760×h.150×v.760mm pro spojení 2x lavice pro jednoho studenta a vytvoření podélného layoutu sezení v řadách nebo do U, 2× otvor pro napojení na kabelové průchodky stolu pro jednoho studenta a 2× otvor pro napojení další řady. Uzamykatelná a výklopná horní deska pro případný servisní zásah do technologie jazykové laboratoře, možnost řetězení žlabů dohromady. Konstrukce nábytku je z oboustranně laminované dřevotřískové desky, lepeny jsou voděodolným PUR lepidlem. Možnost výběru barevného provedení alespoň ze čtyř základních typů dekorů/barev. Cena včetně dopravy a instalace.
</t>
  </si>
  <si>
    <t xml:space="preserve">Kabelový žlab o rozměrech š.1760×h.150×v.760mm pro spojení 2x lavice pro jednoho studenta a vytvoření sezení v řadách nebo do U, 2× otvor pro napojení na kabelové průchodky stolu pro jednoho studenta a 2× otvor pro napojení další řady. Uzamykatelné a výklopné čelo pro případný servisní zásah do technologie jazykové laboratoře, možnost řetězení žlabů dohromady. Konstrukce nábytku je z oboustranně laminované dřevotřískové desky, lepeny jsou voděodolným PUR lepidlem. Možnost výběru barevného provedení alespoň ze čtyř základních typů dekorů/barev. Cena včetně dopravy a instalace.
</t>
  </si>
  <si>
    <t xml:space="preserve">Židle pojízdná (s kolečky) s výškovým nastavením pomocí pístu a plastovým šálovým sedákem se vzduchovým polštářem. Volba barvy plastového sedáku alespoň ze čtyř barevných variant. Cena včetně dopravy, instalace.
</t>
  </si>
  <si>
    <t xml:space="preserve">Židle studentská - Židle s dynamickou podnoží z ocelové silnostěnné trubky o průměru 22 mm a plastovým šálovým sedákem se vzduchovým polštářem. Výšky sedáku dle normy ČSN EN 1729-1 Nábytek - Židle a stoly pro vzdělávací instituce - Část 1: Funkční rozměry. Volba barvy plastového sedáku alespoň ze čtyř barevných variant. Cena včetně dopravy, instalace.
</t>
  </si>
  <si>
    <t xml:space="preserve">LAN přístup učitele do databáze studijních materiálů, mimo jazykovou laboratoř. Příprava cvičení, kontrola vyplněných úloh. Cena včetně dopravy, instalace, nastavení.
</t>
  </si>
  <si>
    <t xml:space="preserve">Centrála pro hlasovou komunikaci po odděleném okruhu UTP kabeláže, min. freq. rozsah 120 Hz - 12 kHz,  možnost pro rozšíření o další pracoviště studentů. Cena včetně dopravy, instalace, nastavení.
</t>
  </si>
  <si>
    <t xml:space="preserve">Audio mixer a sluchátkový zesilovač pro učitele, nastavení hlasitosti sluchátek, vypnutí mikrofonu, freq. rozsah min. 120 Hz - 12 kHz, pro dynamický i kondenzátorový typ mikrofonu, impedance sluchátek 32 - 600 Ω, linkový vstup/výstup, funkce automatického donastavení hlasitosti vstupů, konektory min.: 1x 3,5mm jack - mikrofon, 1x 3,5mm stereo jack - sluchátka, napájení po UTP kabeláži. Včetně potřebné kabeláže. Cena včetně dopravy, instalace, nastavení.
</t>
  </si>
  <si>
    <t xml:space="preserve">Audio mixer a sluchátkový zesilovač, nastavení hlasitosti sluchátek, vypnutí mikrofonu, freq. rozsah min. 120 Hz - 12 kHz, pro dynamický i kondenzátorový typ mikrofonu, impedance sluchátek 32 - 600 Ω, linkový vstup/výstup, konektory min.: 1x 3,5mm jack - mikrofon, 1x 3,5mm stereo jack - sluchátka, napájení po UTP kabeláži. Včetně potřebné kabeláže. Včetně ochranné krytky audio jednotek zabraňující rozpojení kabeláže. Cena včetně dopravy, instalace, nastavení.
</t>
  </si>
  <si>
    <t xml:space="preserve">Systémový náhlavní set sluchátek s mikrofonem, aktivní systém potlačení okolních ruchů, provedení  z pružného materiálu odolnému hrubému zacházení, uzavřená stereofonní sluchátka, kondenzátorový mikrofon, polstrovaný a nastavitelný náhlavní most, Min. parametry: Sluchátka: freq. rozsah 120 Hz - 12 kHz, Mikrofon: freq. rozsah 120 Hz - 12 kHz, konektory: 1x 3,5mm stereo jack -  mikrofon, 1x 3,5mm stereo jack -  sluchátka, kabel min. 1,3 m, váha max. 0,5 kg. Cena včetně dopravy, instalace, nastavení.
</t>
  </si>
  <si>
    <t xml:space="preserve">Ovládací SW se společným řízením pro mediální aktivity s obrázky, audio, video a textovými soubory. Samostatná práce a individuální záznam studentů - poslech, sledování, otevřený záznam, simultánní záznam, nahrávka s porovnáním s originálem, přehrávání správné výslovnosti textu, automatické rozpoznávání výslovnosti, neomezené písemné odpovědi, dotazníky, výběr z možností, doplňovačka, určování správného pořadí u vět, slov i písmen. Adresné posílání textových zpráv. Databáze učebních materiálů, organizovaná dle vyučujícího a tříd. Třídění materiálů do učebních lekcí. Databáze pro zasedací pořádek. Jazykové varianty SW. Vč. záruky dostupnosti oprav dodaného software po dobu 5-ti let. Cena včetně dopravy, instalace, nastavení a systémového zaškolení obsluhy.
</t>
  </si>
  <si>
    <t>Sebastian Fenyk</t>
  </si>
  <si>
    <t>Robotel SC2500 AM-IL2</t>
  </si>
  <si>
    <t>Robotel SC 2500BIL-T</t>
  </si>
  <si>
    <t>Robotel SC 2500BIL-S</t>
  </si>
  <si>
    <t>Robotel SC 2500-HS3</t>
  </si>
  <si>
    <t>CRTSBPLAY3/A</t>
  </si>
  <si>
    <t>Sound Blaster Play3</t>
  </si>
  <si>
    <t>VIVPRODP3</t>
  </si>
  <si>
    <t>VIVPRODPHDMI1.5</t>
  </si>
  <si>
    <t>VIVPROHDMIHDM2</t>
  </si>
  <si>
    <t>Kabel DisplayPort</t>
  </si>
  <si>
    <t>Kabel DP - HDMI</t>
  </si>
  <si>
    <t>Kabel HDMI</t>
  </si>
  <si>
    <t>VivoLink Pro Displayport Cable 3m, (M/M),</t>
  </si>
  <si>
    <t>VivoLink Pro Displayport - HDMI 1.5m,</t>
  </si>
  <si>
    <t>VivoLink Pro HDMI Cable, 2m, (M/M), Metal Head</t>
  </si>
  <si>
    <t>LOGC930E/A</t>
  </si>
  <si>
    <t>Logitech Webcam C930e</t>
  </si>
  <si>
    <t>D-Link 7-Port Hi-speed USB 2.0 Hub</t>
  </si>
  <si>
    <t>Synology DS218+ DiskStation</t>
  </si>
  <si>
    <t>HP_8JW42ES_ATC
HP_3Y NBD ONSITE PC</t>
  </si>
  <si>
    <t>HP ProDesk 400 SFF G6
3y NBD OnSide</t>
  </si>
  <si>
    <t>VIVPRODP2</t>
  </si>
  <si>
    <t>VivoLink Pro Displayport Cable 2m, (M/M),</t>
  </si>
  <si>
    <r>
      <t xml:space="preserve">Switch ZyXEL GS1100-24E
</t>
    </r>
    <r>
      <rPr>
        <sz val="10"/>
        <color indexed="10"/>
        <rFont val="Arial"/>
        <family val="2"/>
        <charset val="238"/>
      </rPr>
      <t>počet vždy dle min počtu požadovaných portů</t>
    </r>
  </si>
  <si>
    <t>SANTAL Katedra pro učitele</t>
  </si>
  <si>
    <t>Kabel HDMI (M/M), min. rozlišení 4K*2K@60Hz, 2 m, podpora ARC, HDCP, CEC. Cena včetně dopravy, instalace.</t>
  </si>
  <si>
    <t>Kabel DisplayPort (M/M), min. rozlišení 4K*2K@60Hz, 3 m. Cena včetně dopravy, instalace.</t>
  </si>
  <si>
    <t>Kabel DisplayPort (M/M), min. rozlišení 4K*2K@60Hz, 2 m. Cena včetně dopravy, instalace.</t>
  </si>
  <si>
    <t xml:space="preserve">datový přepínač s min. 24 porty 10/100/1000Mbit, s rychlosti přepnutí až 35.7Mpps, buffer pro 525tis. packetu, podporou až 8tis. MAC adres, s pasivním chlazením, setem pro instalaci do rack, s napájecím zdrojem, cena včetně dopravy, instalace, nastavení.
</t>
  </si>
  <si>
    <t>HP_P24H</t>
  </si>
  <si>
    <t xml:space="preserve">PC, case s min. 180W zdrojem, výkon CPU min. 6600 bodu dle nezávislého testu cpubenchmark.net, operační paměť 4GB DDR4, SSD disk s kapacitou 256GB, DVD-RW optická mechanika, Gbit síťová karta, min. 1x video výstup VGA a 1x DisplayPort, USB 3.1 Gen1, USB 2.0, M.2 PCIe x1-2230, klávesnici a myš stejného výrobce, podstavec pro SFF, operační systém s podporu AD (domény), servisní služba u zákazníka s odezvou do následujícího pracovního dne od nahlášení servisní události, dopravy, instalace, nastavení.
</t>
  </si>
  <si>
    <t xml:space="preserve">Webkamera pro videohovory v rozlišení FHD 1080p s podporovanými klienty přes USB, záznam videa FHD 1080p, čtyřstupňový zoom při 1080p, komprese videa H.264, 90° zorné pole, vestavěné duální stereofonní mikrofony s automatickým potlačením šumu, automatická korekce obrazu při špatném osvětlení, univerzální klip s možností připevnění ke stativu, pro přichycení k notebookům, monitorům LCD, cena včetně dopravy, instalace.
</t>
  </si>
  <si>
    <t>IronWolf Pro 2TB</t>
  </si>
  <si>
    <t>10.042.118</t>
  </si>
  <si>
    <t>10.074.814</t>
  </si>
  <si>
    <t>LK 80X28 2ZT_HB</t>
  </si>
  <si>
    <t>PI 80 2ZT XX</t>
  </si>
  <si>
    <t>741112072</t>
  </si>
  <si>
    <t>Tepelně izolační podložka do elektroinstalačních krabic pro dvojnásobné zásuvky.</t>
  </si>
  <si>
    <t>Monitor s viditelnou uhlopříčkou min. 60,45cm (23,8"), matný, antireflexní, LED podsvícení, rozlišení 1920x1080, pozorovací úhel 178° vodorovně, 178° svisle, jas 250 cd/m2, kontrastní poměr 1000:1 statický, doba odezvy 5ms, video vstupy VGA, HDMI, DisplayPort, náklon -5 až +23°, kloubové otáčení 90° (Pivot), výškově nastavitelný stojan až 100mm, dva integrované reproduktory s výkonem 2 W, cena včetně dopravy, instalace.</t>
  </si>
  <si>
    <t>Kabel DP - HDMI, min. 1,5 m, FHD 1080p, min. rozlišení 1920*1080P@60Hz. Cena včetně dopravy, instalace.</t>
  </si>
  <si>
    <t>min. 7-Port Hi-speed USB 2.0 Hub, min. 6x USB portů typu A pro downstream, 1x USB port pro upstream. Cena včetně dopravy, instalace.</t>
  </si>
  <si>
    <t>Uložiště dat, min. dvoudiskové, min. dvoujádrový procesor, rychlosti šifrovaného čtení min. 113MB/s, rychlost šifrovaného zápisu min. 112 MB/s, min. 1x jedno Gbit síťové rozhraní, min. 2x USB 3.0, hardwarové šifrování, možnost výměny disků za provozu, přihlášení uživatelů domény, včetně softwarového vybavení pro zálohování dat, cena včetně dopravy, instalace, nastavení.</t>
  </si>
  <si>
    <t>Montáž krabic elektroinstalačních přístrojových plastových dvojitých.</t>
  </si>
  <si>
    <t>Krabice přístrojová pro montáž dvojnásobných zásuvek.</t>
  </si>
  <si>
    <t>case s min. 180W zdrojem s účinnosti až 93%, výkon CPU min. 8900 bodu dle nezávislého testu cpubenchmark.net, operační paměť 8GB DDR4, pevný M.2 SSD disk s kapacitou 256GB, DVD-RW optická mechanika, Gbit síťová karta, Wifi standardu 802.11ac (2x2), Bluetooth, čtečka pam. karet, min. 2x DisplayPort a 1x HDMI, USB Type-C, USB 3.1, USB 2.0, klávesnici a myš, operační systém s podporu AD (domény), servisní služba u zákazníka s odezvou do následujícího pracovního dne od nahlášení servisní události. Cena včetně dopravy, instalace, nastavení.</t>
  </si>
  <si>
    <t>Robotel SC+ LIVE-KVM</t>
  </si>
  <si>
    <t>ROBSC+LIVE-KVM</t>
  </si>
  <si>
    <t>Robotel SC+ HUB</t>
  </si>
  <si>
    <t>ROBSC+HUB</t>
  </si>
  <si>
    <t>Robotel SC+ HUB Teacher</t>
  </si>
  <si>
    <t>ROBSC+HUB-T</t>
  </si>
  <si>
    <t>Ovládací SW pro organizaci aktivit v laboratoři</t>
  </si>
  <si>
    <t>SEAST2000NM0008</t>
  </si>
  <si>
    <t>SYNDS220+</t>
  </si>
  <si>
    <t xml:space="preserve">Pevný disk pro provoz 24/7 a RAID kompatibilní, min. kapacita 2TB s 7.200ot/s, rozhraní SATA s přenosovou rychlosti 6Gb/s, formátu 3.5“, vyrovnávací paměť 128 MB, cena včetně dopravy, instalace, nastavení.
</t>
  </si>
  <si>
    <t>HP_PRODESK_8NC72ES</t>
  </si>
  <si>
    <t>ProDesk 600 G5 SFF</t>
  </si>
  <si>
    <t>Typ cenové soustavy URS 2020/II</t>
  </si>
  <si>
    <t>077164</t>
  </si>
  <si>
    <t>Speciální lavice přizpůsobena pro osazení IT techniky. Deska stolu osazena výklopným systémem umožňující uschování LCD monitoru při nepoužívání (vznikne čistá pracovní plocha). Lavice včetně výsuvné desky pro uložení klávesnice a myši. Lavice pro jednoho studenta o vnějších rozměrech š-880 x h-600 x v-757mm, 4x kabelová průchodka. Stůl přizpůsoben pro spojení 2 a více stolů dohromady s vedením kabeláže. Pod deskou stolu osazen šířkově nastavitelný perforovaný, kovový box pro osazení PC. Součástí hák na zavěšení sluchátek  Standardní minimální použité materiály: lamino desky min. 22mm ABS hrana lepena PUR lepidlem, korpusy lepené v lisu. Volba barevného provedení alespoň ze čtyř barevných variant. Cena včetně dopravy a instalace.</t>
  </si>
  <si>
    <t>Santal atyp plako</t>
  </si>
  <si>
    <t>UNIVERZALNI_NABYTEK</t>
  </si>
  <si>
    <t>Slaboproudé, silnoproudé rozvody</t>
  </si>
  <si>
    <t>Koncové prvky, nábytek</t>
  </si>
  <si>
    <t>Lišta vkládací</t>
  </si>
  <si>
    <t>Lišta vkládací bílá, 2m, cena včetně příslušenství, dopravy a instalace.</t>
  </si>
  <si>
    <t>LH 60x40</t>
  </si>
  <si>
    <t>UNIVERZALNI_INSTAL_M</t>
  </si>
  <si>
    <t>Instalační kanál</t>
  </si>
  <si>
    <t>Instalační kanál, parapetní dutý 90x55mm s možností vložení stínicího kanálu. Vhodný pro instalaci modulárních přístrojů. Barva bílá. Stupeň krytí: IP 30. Cena včetně příslušenství, instalace a dopravy.</t>
  </si>
  <si>
    <t>Podlahový kabelový žlab</t>
  </si>
  <si>
    <t>Podlahový kabelový žlab: Nášlapná lišta pro kabely, hliníková, oblá, rozměry 85x18mm. Cena včetně příslušenství, dopravy a instalace.</t>
  </si>
  <si>
    <t>Základní škola Novoborská</t>
  </si>
  <si>
    <t>01/2021</t>
  </si>
  <si>
    <t>Monitor s viditelnou uhlopříčkou min. 54,6 cm (21,5"), ISP panel antireflexní, LED podsvícení, rozlišení 1920x1080, pozorovací úhel 178° vodorovně, 178° svisle, jas 250 cd/m2, kontrastní poměr 1000:1 statický, doba odezvy 5ms, video vstupy VGA, HDMI, DisplayPort, náklon -5 až +22°. Cena včetně dopravy, instalace a nastavení.</t>
  </si>
  <si>
    <t>P22</t>
  </si>
  <si>
    <t>HP_P22</t>
  </si>
  <si>
    <t>Ovládací SW se společným řízením pro organizaci aktivit v laboratoři. Monitoring jednotlivých stanic, propojování připojených audio signálů a přepínání signálů pro video, klávesnice i myš. Organizace třídy, zasedací pořádek. Režimy  prezentace, monitoring a podpora studentů při cvičení, práce až v 5 skupinách. Ovládání lokálního CD/DVD přehrávače v PC. Přepínač obrazu, klávesnic a myší pro PC stanice: sdílení a monitoring videa, vypnutí signálu studentských monitorů. Jazykové varianty SW. Vč. záruky dostupnosti oprav dodaného software po dobu 5-ti let. Cena včetně dopravy, instalace, nastavení a systémového zaškolení obsluhy.</t>
  </si>
  <si>
    <t>Kabelový žlab pro spojení 4x lavice pro 1x studenta 
(sezení proti sobě)</t>
  </si>
  <si>
    <t xml:space="preserve">Kabelový žlab o rozměrech š-1760 x h-400 x v-270mm pro spojení 4x lavice pro jednoho studenta a vytvoření podélného layoutu sezení proti sobě s možností vedení kabeláže jazykové laboratoře z katedry do kabelového žlabu, 8x otvor pro napojení na kabelové průchodky stolů pro jednoho studenta. Uzamykatelná a výklopná horní deska pro případné servisní zásahy do technologie jazykové laboratoře, možnost řetězení žlabů dohromady. Konstrukce nábytku je z oboustranně laminované dřevotřískové desky, lepeny jsou voděodolným PUR lepidlem. Možnost výběru barevného provedení alespoň ze čtyř základních typů dekorů/barev. Cena včetně dopravy a instalace.
</t>
  </si>
  <si>
    <t>Santal
P812</t>
  </si>
  <si>
    <t>SNTROBZLAB4</t>
  </si>
  <si>
    <t>Referenční typ (viz bod 12.5, 12.6 a 12.7 zadávací dokumentace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</si>
</sst>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"/>
    <numFmt numFmtId="165" formatCode="#,##0.000"/>
    <numFmt numFmtId="166" formatCode="#,##0.00000"/>
    <numFmt numFmtId="167" formatCode="#,##0\_x0000_"/>
    <numFmt numFmtId="168" formatCode="#,##0.0"/>
    <numFmt numFmtId="169" formatCode="#,##0.0000"/>
  </numFmts>
  <fonts count="26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8"/>
      <color indexed="10"/>
      <name val="Arial"/>
      <family val="2"/>
      <charset val="238"/>
    </font>
    <font>
      <sz val="8"/>
      <color indexed="9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Arial CE"/>
      <family val="2"/>
      <charset val="238"/>
    </font>
    <font>
      <b/>
      <u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color rgb="FF0000FF"/>
      <name val="Arial"/>
      <family val="2"/>
      <charset val="238"/>
    </font>
    <font>
      <b/>
      <sz val="8"/>
      <color rgb="FF7030A0"/>
      <name val="Arial"/>
      <family val="2"/>
      <charset val="238"/>
    </font>
    <font>
      <sz val="10"/>
      <color rgb="FF7030A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u/>
      <sz val="8"/>
      <color rgb="FFFF0000"/>
      <name val="Arial"/>
      <family val="2"/>
      <charset val="238"/>
    </font>
    <font>
      <b/>
      <sz val="10"/>
      <color rgb="FF0000FF"/>
      <name val="Arial"/>
      <family val="2"/>
      <charset val="238"/>
    </font>
    <font>
      <b/>
      <sz val="10"/>
      <color rgb="FF7030A0"/>
      <name val="Arial"/>
      <family val="2"/>
      <charset val="238"/>
    </font>
    <font>
      <b/>
      <u/>
      <sz val="10"/>
      <color rgb="FFFA0000"/>
      <name val="Arial"/>
      <family val="2"/>
      <charset val="238"/>
    </font>
    <font>
      <sz val="10"/>
      <color rgb="FFFF0000"/>
      <name val="Arial "/>
      <charset val="238"/>
    </font>
    <font>
      <sz val="8"/>
      <color rgb="FFFF0000"/>
      <name val="Arial"/>
      <family val="2"/>
      <charset val="238"/>
    </font>
    <font>
      <sz val="10"/>
      <color rgb="FF232323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250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164" fontId="4" fillId="0" borderId="17" xfId="0" applyNumberFormat="1" applyFont="1" applyBorder="1" applyAlignment="1">
      <alignment vertical="center" wrapText="1"/>
    </xf>
    <xf numFmtId="0" fontId="5" fillId="0" borderId="19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1" fontId="2" fillId="0" borderId="24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49" fontId="2" fillId="0" borderId="27" xfId="0" applyNumberFormat="1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1" fontId="2" fillId="0" borderId="30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vertical="center"/>
    </xf>
    <xf numFmtId="49" fontId="2" fillId="0" borderId="18" xfId="0" applyNumberFormat="1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1" fontId="2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49" fontId="2" fillId="0" borderId="15" xfId="0" applyNumberFormat="1" applyFont="1" applyBorder="1" applyAlignment="1">
      <alignment vertical="center"/>
    </xf>
    <xf numFmtId="0" fontId="4" fillId="0" borderId="1" xfId="0" applyFont="1" applyBorder="1" applyAlignment="1">
      <alignment vertical="top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1" fontId="5" fillId="0" borderId="19" xfId="0" applyNumberFormat="1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169" fontId="2" fillId="0" borderId="18" xfId="0" applyNumberFormat="1" applyFont="1" applyBorder="1" applyAlignment="1">
      <alignment horizontal="right" vertical="center"/>
    </xf>
    <xf numFmtId="0" fontId="2" fillId="0" borderId="39" xfId="0" applyFont="1" applyBorder="1"/>
    <xf numFmtId="0" fontId="2" fillId="0" borderId="29" xfId="0" applyFont="1" applyBorder="1"/>
    <xf numFmtId="169" fontId="2" fillId="0" borderId="40" xfId="0" applyNumberFormat="1" applyFont="1" applyBorder="1" applyAlignment="1">
      <alignment horizontal="right" vertical="center"/>
    </xf>
    <xf numFmtId="0" fontId="4" fillId="0" borderId="41" xfId="0" applyFont="1" applyBorder="1" applyAlignment="1">
      <alignment vertical="top"/>
    </xf>
    <xf numFmtId="0" fontId="2" fillId="0" borderId="25" xfId="0" applyFont="1" applyBorder="1" applyAlignment="1">
      <alignment vertical="center"/>
    </xf>
    <xf numFmtId="169" fontId="2" fillId="0" borderId="27" xfId="0" applyNumberFormat="1" applyFont="1" applyBorder="1" applyAlignment="1">
      <alignment horizontal="right" vertical="center"/>
    </xf>
    <xf numFmtId="0" fontId="4" fillId="0" borderId="33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2" fillId="0" borderId="13" xfId="0" applyFont="1" applyBorder="1"/>
    <xf numFmtId="0" fontId="2" fillId="0" borderId="44" xfId="0" applyFont="1" applyBorder="1" applyAlignment="1">
      <alignment vertical="center"/>
    </xf>
    <xf numFmtId="0" fontId="2" fillId="0" borderId="45" xfId="0" applyFont="1" applyBorder="1"/>
    <xf numFmtId="0" fontId="2" fillId="0" borderId="46" xfId="0" applyFont="1" applyBorder="1" applyAlignment="1">
      <alignment vertical="center"/>
    </xf>
    <xf numFmtId="167" fontId="14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horizontal="right" vertical="center"/>
    </xf>
    <xf numFmtId="165" fontId="14" fillId="0" borderId="0" xfId="0" applyNumberFormat="1" applyFont="1" applyAlignment="1">
      <alignment horizontal="right" vertical="center"/>
    </xf>
    <xf numFmtId="4" fontId="15" fillId="0" borderId="0" xfId="0" applyNumberFormat="1" applyFont="1" applyAlignment="1">
      <alignment horizontal="righ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49" fontId="2" fillId="0" borderId="6" xfId="0" applyNumberFormat="1" applyFont="1" applyBorder="1" applyAlignment="1">
      <alignment vertical="center"/>
    </xf>
    <xf numFmtId="49" fontId="2" fillId="3" borderId="47" xfId="0" applyNumberFormat="1" applyFont="1" applyFill="1" applyBorder="1" applyAlignment="1">
      <alignment horizontal="center" vertical="center" wrapText="1"/>
    </xf>
    <xf numFmtId="1" fontId="2" fillId="3" borderId="48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/>
    <xf numFmtId="49" fontId="6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vertical="center"/>
    </xf>
    <xf numFmtId="0" fontId="2" fillId="4" borderId="0" xfId="0" applyFont="1" applyFill="1" applyAlignment="1">
      <alignment horizontal="left" vertical="center"/>
    </xf>
    <xf numFmtId="49" fontId="2" fillId="4" borderId="0" xfId="0" applyNumberFormat="1" applyFont="1" applyFill="1" applyAlignment="1">
      <alignment horizontal="left" vertical="center"/>
    </xf>
    <xf numFmtId="49" fontId="2" fillId="3" borderId="49" xfId="0" applyNumberFormat="1" applyFont="1" applyFill="1" applyBorder="1" applyAlignment="1">
      <alignment horizontal="center" vertical="center" wrapText="1"/>
    </xf>
    <xf numFmtId="1" fontId="2" fillId="3" borderId="32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/>
    <xf numFmtId="2" fontId="1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49" fontId="3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vertical="center"/>
    </xf>
    <xf numFmtId="49" fontId="2" fillId="2" borderId="0" xfId="0" applyNumberFormat="1" applyFont="1" applyFill="1" applyAlignment="1">
      <alignment horizontal="left" vertical="center"/>
    </xf>
    <xf numFmtId="49" fontId="2" fillId="3" borderId="50" xfId="0" applyNumberFormat="1" applyFont="1" applyFill="1" applyBorder="1" applyAlignment="1">
      <alignment horizontal="center" vertical="center" wrapText="1"/>
    </xf>
    <xf numFmtId="49" fontId="2" fillId="3" borderId="21" xfId="0" applyNumberFormat="1" applyFont="1" applyFill="1" applyBorder="1" applyAlignment="1">
      <alignment horizontal="center" vertical="center" wrapText="1"/>
    </xf>
    <xf numFmtId="1" fontId="2" fillId="3" borderId="51" xfId="0" applyNumberFormat="1" applyFont="1" applyFill="1" applyBorder="1" applyAlignment="1">
      <alignment horizontal="center" vertical="center" wrapText="1"/>
    </xf>
    <xf numFmtId="1" fontId="2" fillId="3" borderId="35" xfId="0" applyNumberFormat="1" applyFont="1" applyFill="1" applyBorder="1" applyAlignment="1">
      <alignment horizontal="center" vertical="center" wrapText="1"/>
    </xf>
    <xf numFmtId="0" fontId="1" fillId="4" borderId="16" xfId="0" applyFont="1" applyFill="1" applyBorder="1"/>
    <xf numFmtId="0" fontId="1" fillId="4" borderId="17" xfId="0" applyFont="1" applyFill="1" applyBorder="1"/>
    <xf numFmtId="0" fontId="1" fillId="4" borderId="18" xfId="0" applyFont="1" applyFill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8" fillId="0" borderId="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164" fontId="2" fillId="0" borderId="25" xfId="0" applyNumberFormat="1" applyFont="1" applyBorder="1" applyAlignment="1">
      <alignment vertical="center"/>
    </xf>
    <xf numFmtId="164" fontId="2" fillId="0" borderId="8" xfId="0" applyNumberFormat="1" applyFont="1" applyBorder="1" applyAlignment="1">
      <alignment vertical="center"/>
    </xf>
    <xf numFmtId="164" fontId="2" fillId="0" borderId="38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26" xfId="0" applyNumberFormat="1" applyFont="1" applyBorder="1" applyAlignment="1">
      <alignment vertical="center"/>
    </xf>
    <xf numFmtId="164" fontId="2" fillId="0" borderId="28" xfId="0" applyNumberFormat="1" applyFont="1" applyBorder="1" applyAlignment="1">
      <alignment vertical="center"/>
    </xf>
    <xf numFmtId="164" fontId="2" fillId="0" borderId="12" xfId="0" applyNumberFormat="1" applyFont="1" applyBorder="1" applyAlignment="1">
      <alignment vertical="center"/>
    </xf>
    <xf numFmtId="164" fontId="2" fillId="0" borderId="29" xfId="0" applyNumberFormat="1" applyFont="1" applyBorder="1" applyAlignment="1">
      <alignment vertical="center"/>
    </xf>
    <xf numFmtId="164" fontId="2" fillId="0" borderId="9" xfId="0" applyNumberFormat="1" applyFont="1" applyBorder="1" applyAlignment="1">
      <alignment vertical="center"/>
    </xf>
    <xf numFmtId="49" fontId="2" fillId="0" borderId="26" xfId="0" applyNumberFormat="1" applyFont="1" applyBorder="1" applyAlignment="1">
      <alignment vertical="center"/>
    </xf>
    <xf numFmtId="3" fontId="1" fillId="0" borderId="52" xfId="0" applyNumberFormat="1" applyFont="1" applyBorder="1" applyAlignment="1">
      <alignment vertical="center"/>
    </xf>
    <xf numFmtId="3" fontId="1" fillId="0" borderId="34" xfId="0" applyNumberFormat="1" applyFont="1" applyBorder="1" applyAlignment="1">
      <alignment vertical="center"/>
    </xf>
    <xf numFmtId="167" fontId="1" fillId="0" borderId="35" xfId="0" applyNumberFormat="1" applyFont="1" applyBorder="1" applyAlignment="1">
      <alignment horizontal="right" vertical="center" wrapText="1"/>
    </xf>
    <xf numFmtId="4" fontId="1" fillId="0" borderId="33" xfId="0" applyNumberFormat="1" applyFont="1" applyBorder="1" applyAlignment="1">
      <alignment horizontal="right" vertical="center" wrapText="1"/>
    </xf>
    <xf numFmtId="3" fontId="1" fillId="0" borderId="3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1" fillId="0" borderId="34" xfId="0" applyNumberFormat="1" applyFont="1" applyBorder="1" applyAlignment="1">
      <alignment vertical="center" wrapText="1"/>
    </xf>
    <xf numFmtId="4" fontId="1" fillId="0" borderId="34" xfId="0" applyNumberFormat="1" applyFont="1" applyBorder="1" applyAlignment="1">
      <alignment horizontal="right" vertical="center" wrapText="1"/>
    </xf>
    <xf numFmtId="3" fontId="1" fillId="0" borderId="46" xfId="0" applyNumberFormat="1" applyFont="1" applyBorder="1" applyAlignment="1">
      <alignment vertical="center"/>
    </xf>
    <xf numFmtId="4" fontId="1" fillId="0" borderId="28" xfId="0" applyNumberFormat="1" applyFont="1" applyBorder="1" applyAlignment="1">
      <alignment horizontal="right" vertical="center" wrapText="1"/>
    </xf>
    <xf numFmtId="4" fontId="1" fillId="0" borderId="28" xfId="0" applyNumberFormat="1" applyFont="1" applyBorder="1" applyAlignment="1">
      <alignment horizontal="right" vertical="center"/>
    </xf>
    <xf numFmtId="3" fontId="1" fillId="0" borderId="12" xfId="0" applyNumberFormat="1" applyFont="1" applyBorder="1" applyAlignment="1">
      <alignment vertical="center"/>
    </xf>
    <xf numFmtId="0" fontId="9" fillId="0" borderId="12" xfId="0" applyFont="1" applyBorder="1" applyAlignment="1">
      <alignment horizontal="right" vertical="center"/>
    </xf>
    <xf numFmtId="0" fontId="9" fillId="0" borderId="9" xfId="0" applyFont="1" applyBorder="1" applyAlignment="1">
      <alignment horizontal="left" vertical="center"/>
    </xf>
    <xf numFmtId="3" fontId="1" fillId="0" borderId="28" xfId="0" applyNumberFormat="1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4" fontId="1" fillId="0" borderId="16" xfId="0" applyNumberFormat="1" applyFont="1" applyBorder="1" applyAlignment="1">
      <alignment horizontal="right" vertical="center" wrapText="1"/>
    </xf>
    <xf numFmtId="4" fontId="1" fillId="0" borderId="16" xfId="0" applyNumberFormat="1" applyFont="1" applyBorder="1" applyAlignment="1">
      <alignment horizontal="right" vertical="center"/>
    </xf>
    <xf numFmtId="3" fontId="1" fillId="0" borderId="18" xfId="0" applyNumberFormat="1" applyFont="1" applyBorder="1" applyAlignment="1">
      <alignment vertical="center"/>
    </xf>
    <xf numFmtId="4" fontId="1" fillId="0" borderId="45" xfId="0" applyNumberFormat="1" applyFont="1" applyBorder="1" applyAlignment="1">
      <alignment horizontal="right" vertical="center" wrapText="1"/>
    </xf>
    <xf numFmtId="4" fontId="1" fillId="0" borderId="17" xfId="0" applyNumberFormat="1" applyFont="1" applyBorder="1" applyAlignment="1">
      <alignment horizontal="right" vertical="center" wrapText="1"/>
    </xf>
    <xf numFmtId="3" fontId="1" fillId="0" borderId="14" xfId="0" applyNumberFormat="1" applyFont="1" applyBorder="1" applyAlignment="1">
      <alignment vertical="center" wrapText="1"/>
    </xf>
    <xf numFmtId="3" fontId="2" fillId="0" borderId="29" xfId="0" applyNumberFormat="1" applyFont="1" applyBorder="1" applyAlignment="1">
      <alignment horizontal="right" vertical="center" wrapText="1"/>
    </xf>
    <xf numFmtId="4" fontId="2" fillId="0" borderId="28" xfId="0" applyNumberFormat="1" applyFont="1" applyBorder="1" applyAlignment="1">
      <alignment horizontal="right" vertical="center" wrapText="1"/>
    </xf>
    <xf numFmtId="4" fontId="1" fillId="0" borderId="29" xfId="0" applyNumberFormat="1" applyFont="1" applyBorder="1" applyAlignment="1">
      <alignment horizontal="right" vertical="center" wrapText="1"/>
    </xf>
    <xf numFmtId="3" fontId="2" fillId="0" borderId="28" xfId="0" applyNumberFormat="1" applyFont="1" applyBorder="1" applyAlignment="1">
      <alignment horizontal="right" vertical="center" wrapText="1"/>
    </xf>
    <xf numFmtId="4" fontId="4" fillId="0" borderId="53" xfId="0" applyNumberFormat="1" applyFont="1" applyBorder="1" applyAlignment="1">
      <alignment horizontal="right" vertical="center" wrapText="1"/>
    </xf>
    <xf numFmtId="0" fontId="1" fillId="0" borderId="20" xfId="0" applyFont="1" applyBorder="1" applyAlignment="1">
      <alignment vertical="center"/>
    </xf>
    <xf numFmtId="167" fontId="15" fillId="0" borderId="0" xfId="0" applyNumberFormat="1" applyFont="1" applyAlignment="1">
      <alignment horizontal="center" vertical="center"/>
    </xf>
    <xf numFmtId="0" fontId="16" fillId="0" borderId="0" xfId="0" applyFont="1" applyProtection="1">
      <protection locked="0"/>
    </xf>
    <xf numFmtId="2" fontId="16" fillId="0" borderId="0" xfId="0" applyNumberFormat="1" applyFont="1" applyProtection="1">
      <protection locked="0"/>
    </xf>
    <xf numFmtId="167" fontId="17" fillId="0" borderId="0" xfId="0" applyNumberFormat="1" applyFont="1" applyAlignment="1">
      <alignment horizontal="center" vertical="center"/>
    </xf>
    <xf numFmtId="0" fontId="18" fillId="0" borderId="0" xfId="0" applyFont="1" applyProtection="1">
      <protection locked="0"/>
    </xf>
    <xf numFmtId="2" fontId="18" fillId="0" borderId="0" xfId="0" applyNumberFormat="1" applyFont="1" applyProtection="1">
      <protection locked="0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49" fontId="1" fillId="2" borderId="0" xfId="0" applyNumberFormat="1" applyFont="1" applyFill="1" applyAlignment="1">
      <alignment wrapText="1"/>
    </xf>
    <xf numFmtId="49" fontId="4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vertical="center"/>
    </xf>
    <xf numFmtId="0" fontId="1" fillId="4" borderId="0" xfId="0" applyFont="1" applyFill="1" applyAlignment="1">
      <alignment horizontal="left" vertical="center"/>
    </xf>
    <xf numFmtId="49" fontId="1" fillId="4" borderId="0" xfId="0" applyNumberFormat="1" applyFont="1" applyFill="1" applyAlignment="1">
      <alignment vertical="center" wrapText="1"/>
    </xf>
    <xf numFmtId="49" fontId="1" fillId="4" borderId="0" xfId="0" applyNumberFormat="1" applyFont="1" applyFill="1" applyAlignment="1">
      <alignment vertical="center"/>
    </xf>
    <xf numFmtId="49" fontId="1" fillId="3" borderId="49" xfId="0" applyNumberFormat="1" applyFont="1" applyFill="1" applyBorder="1" applyAlignment="1">
      <alignment horizontal="center" vertical="center" wrapText="1"/>
    </xf>
    <xf numFmtId="49" fontId="1" fillId="3" borderId="47" xfId="0" applyNumberFormat="1" applyFont="1" applyFill="1" applyBorder="1" applyAlignment="1">
      <alignment horizontal="center" vertical="center" wrapText="1"/>
    </xf>
    <xf numFmtId="49" fontId="1" fillId="5" borderId="21" xfId="0" applyNumberFormat="1" applyFont="1" applyFill="1" applyBorder="1" applyAlignment="1">
      <alignment horizontal="center" vertical="center" wrapText="1"/>
    </xf>
    <xf numFmtId="49" fontId="1" fillId="5" borderId="22" xfId="0" applyNumberFormat="1" applyFont="1" applyFill="1" applyBorder="1" applyAlignment="1">
      <alignment horizontal="center" vertical="center" wrapText="1"/>
    </xf>
    <xf numFmtId="49" fontId="1" fillId="3" borderId="22" xfId="0" applyNumberFormat="1" applyFont="1" applyFill="1" applyBorder="1" applyAlignment="1">
      <alignment horizontal="center" vertical="center" wrapText="1"/>
    </xf>
    <xf numFmtId="1" fontId="1" fillId="3" borderId="48" xfId="0" applyNumberFormat="1" applyFont="1" applyFill="1" applyBorder="1" applyAlignment="1">
      <alignment horizontal="center" vertical="center" wrapText="1"/>
    </xf>
    <xf numFmtId="49" fontId="11" fillId="2" borderId="0" xfId="0" applyNumberFormat="1" applyFont="1" applyFill="1" applyAlignment="1">
      <alignment wrapText="1"/>
    </xf>
    <xf numFmtId="0" fontId="20" fillId="0" borderId="0" xfId="0" applyFont="1" applyAlignment="1">
      <alignment vertical="center"/>
    </xf>
    <xf numFmtId="167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top" wrapText="1"/>
    </xf>
    <xf numFmtId="0" fontId="1" fillId="0" borderId="0" xfId="0" applyFont="1" applyAlignment="1">
      <alignment vertical="center" wrapText="1"/>
    </xf>
    <xf numFmtId="165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166" fontId="1" fillId="0" borderId="0" xfId="0" applyNumberFormat="1" applyFont="1" applyAlignment="1">
      <alignment horizontal="right" vertical="center"/>
    </xf>
    <xf numFmtId="168" fontId="1" fillId="0" borderId="0" xfId="0" applyNumberFormat="1" applyFont="1" applyAlignment="1">
      <alignment horizontal="right" vertical="center"/>
    </xf>
    <xf numFmtId="167" fontId="1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67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4" fontId="20" fillId="0" borderId="0" xfId="0" applyNumberFormat="1" applyFont="1" applyAlignment="1">
      <alignment horizontal="right" vertical="center"/>
    </xf>
    <xf numFmtId="165" fontId="20" fillId="0" borderId="0" xfId="0" applyNumberFormat="1" applyFont="1" applyAlignment="1">
      <alignment horizontal="right" vertical="center"/>
    </xf>
    <xf numFmtId="0" fontId="21" fillId="0" borderId="0" xfId="0" applyFont="1" applyAlignment="1">
      <alignment vertical="center" wrapText="1"/>
    </xf>
    <xf numFmtId="4" fontId="21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>
      <alignment vertical="top" wrapText="1"/>
    </xf>
    <xf numFmtId="0" fontId="1" fillId="0" borderId="0" xfId="0" applyFont="1" applyFill="1" applyBorder="1" applyAlignment="1">
      <alignment vertical="center" wrapText="1"/>
    </xf>
    <xf numFmtId="167" fontId="1" fillId="0" borderId="0" xfId="0" applyNumberFormat="1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right" vertical="center"/>
    </xf>
    <xf numFmtId="0" fontId="12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4" fontId="22" fillId="0" borderId="0" xfId="0" applyNumberFormat="1" applyFont="1" applyAlignment="1">
      <alignment horizontal="right" vertical="center"/>
    </xf>
    <xf numFmtId="165" fontId="22" fillId="0" borderId="0" xfId="0" applyNumberFormat="1" applyFont="1" applyAlignment="1">
      <alignment horizontal="right" vertical="center"/>
    </xf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  <protection locked="0"/>
    </xf>
    <xf numFmtId="49" fontId="7" fillId="2" borderId="0" xfId="0" applyNumberFormat="1" applyFont="1" applyFill="1" applyAlignment="1"/>
    <xf numFmtId="49" fontId="1" fillId="2" borderId="0" xfId="0" applyNumberFormat="1" applyFont="1" applyFill="1" applyAlignment="1"/>
    <xf numFmtId="0" fontId="1" fillId="4" borderId="0" xfId="0" applyFont="1" applyFill="1" applyAlignment="1"/>
    <xf numFmtId="0" fontId="1" fillId="0" borderId="0" xfId="0" applyFont="1" applyAlignment="1" applyProtection="1">
      <protection locked="0"/>
    </xf>
    <xf numFmtId="0" fontId="1" fillId="0" borderId="4" xfId="0" applyFont="1" applyBorder="1" applyAlignment="1" applyProtection="1">
      <protection locked="0"/>
    </xf>
    <xf numFmtId="1" fontId="1" fillId="3" borderId="32" xfId="0" applyNumberFormat="1" applyFont="1" applyFill="1" applyBorder="1" applyAlignment="1">
      <alignment horizontal="center" vertical="center"/>
    </xf>
    <xf numFmtId="1" fontId="1" fillId="3" borderId="48" xfId="0" applyNumberFormat="1" applyFont="1" applyFill="1" applyBorder="1" applyAlignment="1">
      <alignment horizontal="center" vertical="center"/>
    </xf>
    <xf numFmtId="1" fontId="1" fillId="5" borderId="35" xfId="0" applyNumberFormat="1" applyFont="1" applyFill="1" applyBorder="1" applyAlignment="1">
      <alignment horizontal="center" vertical="center"/>
    </xf>
    <xf numFmtId="1" fontId="1" fillId="5" borderId="33" xfId="0" applyNumberFormat="1" applyFont="1" applyFill="1" applyBorder="1" applyAlignment="1">
      <alignment horizontal="center" vertical="center"/>
    </xf>
    <xf numFmtId="1" fontId="1" fillId="3" borderId="33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/>
    <xf numFmtId="0" fontId="1" fillId="4" borderId="6" xfId="0" applyFont="1" applyFill="1" applyBorder="1" applyAlignment="1"/>
    <xf numFmtId="0" fontId="1" fillId="0" borderId="0" xfId="0" applyFont="1" applyAlignment="1"/>
    <xf numFmtId="0" fontId="23" fillId="0" borderId="0" xfId="0" applyFont="1" applyAlignment="1">
      <alignment vertical="center"/>
    </xf>
    <xf numFmtId="4" fontId="1" fillId="6" borderId="0" xfId="0" applyNumberFormat="1" applyFont="1" applyFill="1" applyAlignment="1">
      <alignment horizontal="right" vertical="center"/>
    </xf>
    <xf numFmtId="166" fontId="1" fillId="6" borderId="0" xfId="0" applyNumberFormat="1" applyFont="1" applyFill="1" applyAlignment="1">
      <alignment horizontal="right" vertical="center"/>
    </xf>
    <xf numFmtId="165" fontId="1" fillId="6" borderId="0" xfId="0" applyNumberFormat="1" applyFont="1" applyFill="1" applyAlignment="1">
      <alignment horizontal="right" vertical="center"/>
    </xf>
    <xf numFmtId="168" fontId="1" fillId="6" borderId="0" xfId="0" applyNumberFormat="1" applyFont="1" applyFill="1" applyAlignment="1">
      <alignment horizontal="right" vertical="center"/>
    </xf>
    <xf numFmtId="167" fontId="1" fillId="6" borderId="0" xfId="0" applyNumberFormat="1" applyFont="1" applyFill="1" applyAlignment="1">
      <alignment horizontal="right" vertical="center"/>
    </xf>
    <xf numFmtId="0" fontId="1" fillId="6" borderId="0" xfId="0" applyFont="1" applyFill="1" applyAlignment="1">
      <alignment vertical="center"/>
    </xf>
    <xf numFmtId="0" fontId="1" fillId="6" borderId="0" xfId="0" applyFont="1" applyFill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64" fontId="24" fillId="0" borderId="38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7" xfId="0" applyFont="1" applyBorder="1" applyAlignment="1">
      <alignment vertical="center"/>
    </xf>
    <xf numFmtId="0" fontId="25" fillId="0" borderId="0" xfId="0" applyFont="1"/>
    <xf numFmtId="0" fontId="1" fillId="7" borderId="0" xfId="0" applyFont="1" applyFill="1" applyAlignment="1">
      <alignment vertical="center" wrapText="1"/>
    </xf>
    <xf numFmtId="0" fontId="1" fillId="0" borderId="0" xfId="0" applyFont="1" applyAlignment="1">
      <alignment vertical="center"/>
    </xf>
    <xf numFmtId="165" fontId="1" fillId="0" borderId="0" xfId="0" applyNumberFormat="1" applyFont="1" applyFill="1" applyAlignment="1">
      <alignment horizontal="right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164" fontId="2" fillId="0" borderId="25" xfId="0" applyNumberFormat="1" applyFont="1" applyBorder="1" applyAlignment="1">
      <alignment horizontal="left" vertical="center" wrapText="1"/>
    </xf>
    <xf numFmtId="164" fontId="2" fillId="0" borderId="8" xfId="0" applyNumberFormat="1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left" vertical="center" wrapText="1"/>
    </xf>
    <xf numFmtId="164" fontId="2" fillId="0" borderId="38" xfId="0" applyNumberFormat="1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/>
    </xf>
    <xf numFmtId="164" fontId="2" fillId="0" borderId="7" xfId="0" applyNumberFormat="1" applyFont="1" applyBorder="1" applyAlignment="1">
      <alignment horizontal="left" vertical="center" wrapText="1"/>
    </xf>
    <xf numFmtId="164" fontId="6" fillId="0" borderId="29" xfId="0" applyNumberFormat="1" applyFont="1" applyBorder="1" applyAlignment="1">
      <alignment horizontal="left" vertical="center" wrapText="1"/>
    </xf>
    <xf numFmtId="164" fontId="6" fillId="0" borderId="10" xfId="0" applyNumberFormat="1" applyFont="1" applyBorder="1" applyAlignment="1">
      <alignment horizontal="left" vertical="center" wrapText="1"/>
    </xf>
    <xf numFmtId="164" fontId="6" fillId="0" borderId="11" xfId="0" applyNumberFormat="1" applyFont="1" applyBorder="1" applyAlignment="1">
      <alignment horizontal="left" vertical="center" wrapText="1"/>
    </xf>
    <xf numFmtId="164" fontId="2" fillId="0" borderId="29" xfId="0" applyNumberFormat="1" applyFont="1" applyBorder="1" applyAlignment="1">
      <alignment horizontal="left" vertical="center" wrapText="1"/>
    </xf>
    <xf numFmtId="164" fontId="2" fillId="0" borderId="10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0" fontId="1" fillId="0" borderId="0" xfId="0" applyFont="1" applyAlignment="1" applyProtection="1">
      <alignment horizontal="left" wrapText="1"/>
      <protection locked="0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1" fontId="1" fillId="3" borderId="52" xfId="0" applyNumberFormat="1" applyFont="1" applyFill="1" applyBorder="1" applyAlignment="1">
      <alignment horizontal="center" vertical="center"/>
    </xf>
    <xf numFmtId="1" fontId="1" fillId="3" borderId="34" xfId="0" applyNumberFormat="1" applyFont="1" applyFill="1" applyBorder="1" applyAlignment="1">
      <alignment horizontal="center" vertical="center"/>
    </xf>
    <xf numFmtId="1" fontId="1" fillId="3" borderId="46" xfId="0" applyNumberFormat="1" applyFont="1" applyFill="1" applyBorder="1" applyAlignment="1">
      <alignment horizontal="center" vertical="center"/>
    </xf>
    <xf numFmtId="49" fontId="1" fillId="4" borderId="0" xfId="0" applyNumberFormat="1" applyFont="1" applyFill="1" applyAlignment="1">
      <alignment horizontal="left" vertical="center"/>
    </xf>
    <xf numFmtId="0" fontId="1" fillId="0" borderId="0" xfId="0" applyFont="1" applyAlignment="1">
      <alignment vertical="center"/>
    </xf>
    <xf numFmtId="0" fontId="1" fillId="4" borderId="0" xfId="0" applyFont="1" applyFill="1" applyAlignment="1">
      <alignment horizontal="left" vertical="center"/>
    </xf>
  </cellXfs>
  <cellStyles count="2">
    <cellStyle name="Normální" xfId="0" builtinId="0"/>
    <cellStyle name="Normální 16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S59"/>
  <sheetViews>
    <sheetView showGridLines="0" topLeftCell="A40" zoomScaleNormal="100" workbookViewId="0">
      <selection activeCell="R49" sqref="R49"/>
    </sheetView>
  </sheetViews>
  <sheetFormatPr defaultColWidth="9.140625" defaultRowHeight="12.75"/>
  <cols>
    <col min="1" max="1" width="2.42578125" style="87" customWidth="1"/>
    <col min="2" max="2" width="3.140625" style="87" customWidth="1"/>
    <col min="3" max="3" width="2.7109375" style="87" customWidth="1"/>
    <col min="4" max="4" width="6.85546875" style="87" customWidth="1"/>
    <col min="5" max="5" width="13.5703125" style="87" customWidth="1"/>
    <col min="6" max="6" width="0.5703125" style="87" customWidth="1"/>
    <col min="7" max="7" width="2.5703125" style="87" customWidth="1"/>
    <col min="8" max="8" width="2.7109375" style="87" customWidth="1"/>
    <col min="9" max="9" width="9.7109375" style="87" customWidth="1"/>
    <col min="10" max="10" width="13.5703125" style="87" customWidth="1"/>
    <col min="11" max="11" width="0.7109375" style="87" customWidth="1"/>
    <col min="12" max="12" width="2.42578125" style="87" customWidth="1"/>
    <col min="13" max="13" width="2.85546875" style="87" customWidth="1"/>
    <col min="14" max="14" width="2" style="87" customWidth="1"/>
    <col min="15" max="15" width="12.7109375" style="87" customWidth="1"/>
    <col min="16" max="16" width="2.85546875" style="87" customWidth="1"/>
    <col min="17" max="17" width="2" style="87" customWidth="1"/>
    <col min="18" max="18" width="13.5703125" style="87" customWidth="1"/>
    <col min="19" max="19" width="0.5703125" style="87" customWidth="1"/>
    <col min="20" max="16384" width="9.140625" style="87"/>
  </cols>
  <sheetData>
    <row r="1" spans="1:19" ht="12.75" hidden="1" customHeight="1">
      <c r="A1" s="99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1"/>
    </row>
    <row r="2" spans="1:19" ht="23.25" customHeight="1">
      <c r="A2" s="99"/>
      <c r="B2" s="100"/>
      <c r="C2" s="100"/>
      <c r="D2" s="100"/>
      <c r="E2" s="100"/>
      <c r="F2" s="100"/>
      <c r="G2" s="102" t="s">
        <v>97</v>
      </c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1"/>
    </row>
    <row r="3" spans="1:19" ht="12" hidden="1" customHeight="1">
      <c r="A3" s="103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5"/>
    </row>
    <row r="4" spans="1:19" ht="8.25" customHeight="1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"/>
    </row>
    <row r="5" spans="1:19" ht="24" customHeight="1">
      <c r="A5" s="5"/>
      <c r="B5" s="1" t="s">
        <v>0</v>
      </c>
      <c r="C5" s="1"/>
      <c r="D5" s="1"/>
      <c r="E5" s="228" t="s">
        <v>1</v>
      </c>
      <c r="F5" s="229"/>
      <c r="G5" s="229"/>
      <c r="H5" s="229"/>
      <c r="I5" s="229"/>
      <c r="J5" s="230"/>
      <c r="K5" s="1"/>
      <c r="L5" s="1"/>
      <c r="M5" s="1"/>
      <c r="N5" s="1"/>
      <c r="O5" s="1" t="s">
        <v>2</v>
      </c>
      <c r="P5" s="106" t="s">
        <v>3</v>
      </c>
      <c r="Q5" s="107"/>
      <c r="R5" s="6"/>
      <c r="S5" s="7"/>
    </row>
    <row r="6" spans="1:19" ht="17.25" hidden="1" customHeight="1">
      <c r="A6" s="5"/>
      <c r="B6" s="1" t="s">
        <v>4</v>
      </c>
      <c r="C6" s="1"/>
      <c r="D6" s="1"/>
      <c r="E6" s="218" t="s">
        <v>5</v>
      </c>
      <c r="F6" s="219"/>
      <c r="G6" s="219"/>
      <c r="H6" s="219"/>
      <c r="I6" s="219"/>
      <c r="J6" s="220"/>
      <c r="K6" s="1"/>
      <c r="L6" s="1"/>
      <c r="M6" s="1"/>
      <c r="N6" s="1"/>
      <c r="O6" s="1"/>
      <c r="P6" s="108"/>
      <c r="Q6" s="109"/>
      <c r="R6" s="8"/>
      <c r="S6" s="7"/>
    </row>
    <row r="7" spans="1:19" ht="24" customHeight="1">
      <c r="A7" s="5"/>
      <c r="B7" s="1" t="s">
        <v>6</v>
      </c>
      <c r="C7" s="1"/>
      <c r="D7" s="1"/>
      <c r="E7" s="231" t="s">
        <v>306</v>
      </c>
      <c r="F7" s="232"/>
      <c r="G7" s="232"/>
      <c r="H7" s="232"/>
      <c r="I7" s="232"/>
      <c r="J7" s="233"/>
      <c r="K7" s="1"/>
      <c r="L7" s="1"/>
      <c r="M7" s="1"/>
      <c r="N7" s="1"/>
      <c r="O7" s="1" t="s">
        <v>7</v>
      </c>
      <c r="P7" s="108" t="s">
        <v>8</v>
      </c>
      <c r="Q7" s="109"/>
      <c r="R7" s="8"/>
      <c r="S7" s="7"/>
    </row>
    <row r="8" spans="1:19" ht="17.25" hidden="1" customHeight="1">
      <c r="A8" s="5"/>
      <c r="B8" s="1" t="s">
        <v>9</v>
      </c>
      <c r="C8" s="1"/>
      <c r="D8" s="1"/>
      <c r="E8" s="108" t="s">
        <v>3</v>
      </c>
      <c r="F8" s="1"/>
      <c r="G8" s="1"/>
      <c r="H8" s="1"/>
      <c r="I8" s="1"/>
      <c r="J8" s="8"/>
      <c r="K8" s="1"/>
      <c r="L8" s="1"/>
      <c r="M8" s="1"/>
      <c r="N8" s="1"/>
      <c r="O8" s="1"/>
      <c r="P8" s="108"/>
      <c r="Q8" s="109"/>
      <c r="R8" s="8"/>
      <c r="S8" s="7"/>
    </row>
    <row r="9" spans="1:19" ht="24" customHeight="1">
      <c r="A9" s="5"/>
      <c r="B9" s="1" t="s">
        <v>10</v>
      </c>
      <c r="C9" s="1"/>
      <c r="D9" s="1"/>
      <c r="E9" s="234" t="s">
        <v>98</v>
      </c>
      <c r="F9" s="235"/>
      <c r="G9" s="235"/>
      <c r="H9" s="235"/>
      <c r="I9" s="235"/>
      <c r="J9" s="236"/>
      <c r="K9" s="1"/>
      <c r="L9" s="1"/>
      <c r="M9" s="1"/>
      <c r="N9" s="1"/>
      <c r="O9" s="1" t="s">
        <v>11</v>
      </c>
      <c r="P9" s="237" t="s">
        <v>8</v>
      </c>
      <c r="Q9" s="238"/>
      <c r="R9" s="239"/>
      <c r="S9" s="7"/>
    </row>
    <row r="10" spans="1:19" ht="17.25" hidden="1" customHeight="1">
      <c r="A10" s="5"/>
      <c r="B10" s="1" t="s">
        <v>12</v>
      </c>
      <c r="C10" s="1"/>
      <c r="D10" s="1"/>
      <c r="E10" s="1" t="s">
        <v>3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09"/>
      <c r="Q10" s="109"/>
      <c r="R10" s="1"/>
      <c r="S10" s="7"/>
    </row>
    <row r="11" spans="1:19" ht="17.25" hidden="1" customHeight="1">
      <c r="A11" s="5"/>
      <c r="B11" s="1" t="s">
        <v>13</v>
      </c>
      <c r="C11" s="1"/>
      <c r="D11" s="1"/>
      <c r="E11" s="1" t="s">
        <v>3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09"/>
      <c r="Q11" s="109"/>
      <c r="R11" s="1"/>
      <c r="S11" s="7"/>
    </row>
    <row r="12" spans="1:19" ht="17.25" hidden="1" customHeight="1">
      <c r="A12" s="5"/>
      <c r="B12" s="1" t="s">
        <v>14</v>
      </c>
      <c r="C12" s="1"/>
      <c r="D12" s="1"/>
      <c r="E12" s="1" t="s">
        <v>3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09"/>
      <c r="Q12" s="109"/>
      <c r="R12" s="1"/>
      <c r="S12" s="7"/>
    </row>
    <row r="13" spans="1:19" ht="17.25" hidden="1" customHeight="1">
      <c r="A13" s="5"/>
      <c r="B13" s="1"/>
      <c r="C13" s="1"/>
      <c r="D13" s="1"/>
      <c r="E13" s="1" t="s">
        <v>3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09"/>
      <c r="Q13" s="109"/>
      <c r="R13" s="1"/>
      <c r="S13" s="7"/>
    </row>
    <row r="14" spans="1:19" ht="17.25" hidden="1" customHeight="1">
      <c r="A14" s="5"/>
      <c r="B14" s="1"/>
      <c r="C14" s="1"/>
      <c r="D14" s="1"/>
      <c r="E14" s="1" t="s">
        <v>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09"/>
      <c r="Q14" s="109"/>
      <c r="R14" s="1"/>
      <c r="S14" s="7"/>
    </row>
    <row r="15" spans="1:19" ht="17.25" hidden="1" customHeight="1">
      <c r="A15" s="5"/>
      <c r="B15" s="1"/>
      <c r="C15" s="1"/>
      <c r="D15" s="1"/>
      <c r="E15" s="1" t="s">
        <v>3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09"/>
      <c r="Q15" s="109"/>
      <c r="R15" s="1"/>
      <c r="S15" s="7"/>
    </row>
    <row r="16" spans="1:19" ht="17.25" hidden="1" customHeight="1">
      <c r="A16" s="5"/>
      <c r="B16" s="1"/>
      <c r="C16" s="1"/>
      <c r="D16" s="1"/>
      <c r="E16" s="1" t="s">
        <v>3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09"/>
      <c r="Q16" s="109"/>
      <c r="R16" s="1"/>
      <c r="S16" s="7"/>
    </row>
    <row r="17" spans="1:19" ht="17.25" hidden="1" customHeight="1">
      <c r="A17" s="5"/>
      <c r="B17" s="1"/>
      <c r="C17" s="1"/>
      <c r="D17" s="1"/>
      <c r="E17" s="1" t="s">
        <v>3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09"/>
      <c r="Q17" s="109"/>
      <c r="R17" s="1"/>
      <c r="S17" s="7"/>
    </row>
    <row r="18" spans="1:19" ht="17.25" hidden="1" customHeight="1">
      <c r="A18" s="5"/>
      <c r="B18" s="1"/>
      <c r="C18" s="1"/>
      <c r="D18" s="1"/>
      <c r="E18" s="1" t="s">
        <v>3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09"/>
      <c r="Q18" s="109"/>
      <c r="R18" s="1"/>
      <c r="S18" s="7"/>
    </row>
    <row r="19" spans="1:19" ht="17.25" hidden="1" customHeight="1">
      <c r="A19" s="5"/>
      <c r="B19" s="1"/>
      <c r="C19" s="1"/>
      <c r="D19" s="1"/>
      <c r="E19" s="1" t="s">
        <v>3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09"/>
      <c r="Q19" s="109"/>
      <c r="R19" s="1"/>
      <c r="S19" s="7"/>
    </row>
    <row r="20" spans="1:19" ht="17.25" hidden="1" customHeight="1">
      <c r="A20" s="5"/>
      <c r="B20" s="1"/>
      <c r="C20" s="1"/>
      <c r="D20" s="1"/>
      <c r="E20" s="1" t="s">
        <v>3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09"/>
      <c r="Q20" s="109"/>
      <c r="R20" s="1"/>
      <c r="S20" s="7"/>
    </row>
    <row r="21" spans="1:19" ht="17.25" hidden="1" customHeight="1">
      <c r="A21" s="5"/>
      <c r="B21" s="1"/>
      <c r="C21" s="1"/>
      <c r="D21" s="1"/>
      <c r="E21" s="1" t="s">
        <v>3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09"/>
      <c r="Q21" s="109"/>
      <c r="R21" s="1"/>
      <c r="S21" s="7"/>
    </row>
    <row r="22" spans="1:19" ht="17.25" hidden="1" customHeight="1">
      <c r="A22" s="5"/>
      <c r="B22" s="1"/>
      <c r="C22" s="1"/>
      <c r="D22" s="1"/>
      <c r="E22" s="1" t="s">
        <v>3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09"/>
      <c r="Q22" s="109"/>
      <c r="R22" s="1"/>
      <c r="S22" s="7"/>
    </row>
    <row r="23" spans="1:19" ht="17.25" hidden="1" customHeight="1">
      <c r="A23" s="5"/>
      <c r="B23" s="1"/>
      <c r="C23" s="1"/>
      <c r="D23" s="1"/>
      <c r="E23" s="1" t="s">
        <v>3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09"/>
      <c r="Q23" s="109"/>
      <c r="R23" s="1"/>
      <c r="S23" s="7"/>
    </row>
    <row r="24" spans="1:19" ht="17.25" hidden="1" customHeight="1">
      <c r="A24" s="5"/>
      <c r="B24" s="1"/>
      <c r="C24" s="1"/>
      <c r="D24" s="1"/>
      <c r="E24" s="1" t="s">
        <v>3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09"/>
      <c r="Q24" s="109"/>
      <c r="R24" s="1"/>
      <c r="S24" s="7"/>
    </row>
    <row r="25" spans="1:19" ht="17.850000000000001" customHeight="1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 t="s">
        <v>15</v>
      </c>
      <c r="P25" s="1" t="s">
        <v>16</v>
      </c>
      <c r="Q25" s="1"/>
      <c r="R25" s="1"/>
      <c r="S25" s="7"/>
    </row>
    <row r="26" spans="1:19" ht="17.850000000000001" customHeight="1">
      <c r="A26" s="5"/>
      <c r="B26" s="1" t="s">
        <v>17</v>
      </c>
      <c r="C26" s="1"/>
      <c r="D26" s="1"/>
      <c r="E26" s="106" t="s">
        <v>306</v>
      </c>
      <c r="F26" s="9"/>
      <c r="G26" s="9"/>
      <c r="H26" s="9"/>
      <c r="I26" s="9"/>
      <c r="J26" s="6"/>
      <c r="K26" s="1"/>
      <c r="L26" s="1"/>
      <c r="M26" s="1"/>
      <c r="N26" s="1"/>
      <c r="O26" s="110" t="s">
        <v>8</v>
      </c>
      <c r="P26" s="111" t="s">
        <v>8</v>
      </c>
      <c r="Q26" s="112"/>
      <c r="R26" s="10"/>
      <c r="S26" s="7"/>
    </row>
    <row r="27" spans="1:19" ht="17.850000000000001" customHeight="1">
      <c r="A27" s="5"/>
      <c r="B27" s="1" t="s">
        <v>18</v>
      </c>
      <c r="C27" s="1"/>
      <c r="D27" s="1"/>
      <c r="E27" s="108" t="s">
        <v>232</v>
      </c>
      <c r="F27" s="1"/>
      <c r="G27" s="1"/>
      <c r="H27" s="1"/>
      <c r="I27" s="1"/>
      <c r="J27" s="8"/>
      <c r="K27" s="1"/>
      <c r="L27" s="1"/>
      <c r="M27" s="1"/>
      <c r="N27" s="1"/>
      <c r="O27" s="110" t="s">
        <v>8</v>
      </c>
      <c r="P27" s="111" t="s">
        <v>8</v>
      </c>
      <c r="Q27" s="112"/>
      <c r="R27" s="10"/>
      <c r="S27" s="7"/>
    </row>
    <row r="28" spans="1:19" ht="17.850000000000001" customHeight="1">
      <c r="A28" s="5"/>
      <c r="B28" s="1" t="s">
        <v>19</v>
      </c>
      <c r="C28" s="1"/>
      <c r="D28" s="1"/>
      <c r="E28" s="108" t="s">
        <v>3</v>
      </c>
      <c r="F28" s="1"/>
      <c r="G28" s="1"/>
      <c r="H28" s="1"/>
      <c r="I28" s="1"/>
      <c r="J28" s="8"/>
      <c r="K28" s="1"/>
      <c r="L28" s="1"/>
      <c r="M28" s="1"/>
      <c r="N28" s="1"/>
      <c r="O28" s="110" t="s">
        <v>8</v>
      </c>
      <c r="P28" s="111" t="s">
        <v>8</v>
      </c>
      <c r="Q28" s="112"/>
      <c r="R28" s="10"/>
      <c r="S28" s="7"/>
    </row>
    <row r="29" spans="1:19" ht="17.850000000000001" customHeight="1">
      <c r="A29" s="5"/>
      <c r="B29" s="1"/>
      <c r="C29" s="1"/>
      <c r="D29" s="1"/>
      <c r="E29" s="113" t="s">
        <v>8</v>
      </c>
      <c r="F29" s="11"/>
      <c r="G29" s="11"/>
      <c r="H29" s="11"/>
      <c r="I29" s="11"/>
      <c r="J29" s="12"/>
      <c r="K29" s="1"/>
      <c r="L29" s="1"/>
      <c r="M29" s="1"/>
      <c r="N29" s="1"/>
      <c r="O29" s="109"/>
      <c r="P29" s="109"/>
      <c r="Q29" s="109"/>
      <c r="R29" s="1"/>
      <c r="S29" s="7"/>
    </row>
    <row r="30" spans="1:19" ht="17.850000000000001" customHeight="1">
      <c r="A30" s="5"/>
      <c r="B30" s="1"/>
      <c r="C30" s="1"/>
      <c r="D30" s="1"/>
      <c r="E30" s="109" t="s">
        <v>20</v>
      </c>
      <c r="F30" s="1"/>
      <c r="G30" s="1" t="s">
        <v>21</v>
      </c>
      <c r="H30" s="1"/>
      <c r="I30" s="1"/>
      <c r="J30" s="1"/>
      <c r="K30" s="1"/>
      <c r="L30" s="1"/>
      <c r="M30" s="1"/>
      <c r="N30" s="1"/>
      <c r="O30" s="109" t="s">
        <v>22</v>
      </c>
      <c r="P30" s="109"/>
      <c r="Q30" s="109"/>
      <c r="R30" s="13"/>
      <c r="S30" s="7"/>
    </row>
    <row r="31" spans="1:19" ht="17.850000000000001" customHeight="1">
      <c r="A31" s="5"/>
      <c r="B31" s="1"/>
      <c r="C31" s="1"/>
      <c r="D31" s="1"/>
      <c r="E31" s="110" t="s">
        <v>8</v>
      </c>
      <c r="F31" s="1"/>
      <c r="G31" s="111" t="s">
        <v>232</v>
      </c>
      <c r="H31" s="14"/>
      <c r="I31" s="114"/>
      <c r="J31" s="1"/>
      <c r="K31" s="1"/>
      <c r="L31" s="1"/>
      <c r="M31" s="1"/>
      <c r="N31" s="1"/>
      <c r="O31" s="115" t="s">
        <v>307</v>
      </c>
      <c r="P31" s="109"/>
      <c r="Q31" s="109"/>
      <c r="R31" s="13"/>
      <c r="S31" s="7"/>
    </row>
    <row r="32" spans="1:19" ht="8.25" customHeight="1">
      <c r="A32" s="1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7"/>
    </row>
    <row r="33" spans="1:19" ht="20.25" customHeight="1">
      <c r="A33" s="18"/>
      <c r="B33" s="19"/>
      <c r="C33" s="19"/>
      <c r="D33" s="19"/>
      <c r="E33" s="20" t="s">
        <v>23</v>
      </c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21"/>
    </row>
    <row r="34" spans="1:19" ht="20.25" customHeight="1">
      <c r="A34" s="22" t="s">
        <v>24</v>
      </c>
      <c r="B34" s="23"/>
      <c r="C34" s="23"/>
      <c r="D34" s="24"/>
      <c r="E34" s="25" t="s">
        <v>25</v>
      </c>
      <c r="F34" s="24"/>
      <c r="G34" s="25" t="s">
        <v>26</v>
      </c>
      <c r="H34" s="23"/>
      <c r="I34" s="24"/>
      <c r="J34" s="25" t="s">
        <v>27</v>
      </c>
      <c r="K34" s="23"/>
      <c r="L34" s="25" t="s">
        <v>28</v>
      </c>
      <c r="M34" s="23"/>
      <c r="N34" s="23"/>
      <c r="O34" s="24"/>
      <c r="P34" s="25" t="s">
        <v>29</v>
      </c>
      <c r="Q34" s="23"/>
      <c r="R34" s="23"/>
      <c r="S34" s="26"/>
    </row>
    <row r="35" spans="1:19" ht="20.25" customHeight="1">
      <c r="A35" s="116"/>
      <c r="B35" s="117"/>
      <c r="C35" s="117"/>
      <c r="D35" s="118">
        <v>0</v>
      </c>
      <c r="E35" s="119">
        <f>IF(D35=0,0,R49/D35)</f>
        <v>0</v>
      </c>
      <c r="F35" s="120"/>
      <c r="G35" s="121"/>
      <c r="H35" s="117"/>
      <c r="I35" s="118">
        <v>0</v>
      </c>
      <c r="J35" s="119">
        <f>IF(I35=0,0,R49/I35)</f>
        <v>0</v>
      </c>
      <c r="K35" s="122"/>
      <c r="L35" s="121"/>
      <c r="M35" s="117"/>
      <c r="N35" s="117"/>
      <c r="O35" s="118">
        <v>0</v>
      </c>
      <c r="P35" s="121"/>
      <c r="Q35" s="117"/>
      <c r="R35" s="123">
        <f>IF(O35=0,0,R49/O35)</f>
        <v>0</v>
      </c>
      <c r="S35" s="124"/>
    </row>
    <row r="36" spans="1:19" ht="20.25" customHeight="1">
      <c r="A36" s="18"/>
      <c r="B36" s="19"/>
      <c r="C36" s="19"/>
      <c r="D36" s="19"/>
      <c r="E36" s="20" t="s">
        <v>30</v>
      </c>
      <c r="F36" s="19"/>
      <c r="G36" s="19"/>
      <c r="H36" s="19"/>
      <c r="I36" s="19"/>
      <c r="J36" s="27" t="s">
        <v>31</v>
      </c>
      <c r="K36" s="19"/>
      <c r="L36" s="19"/>
      <c r="M36" s="19"/>
      <c r="N36" s="19"/>
      <c r="O36" s="19"/>
      <c r="P36" s="19"/>
      <c r="Q36" s="19"/>
      <c r="R36" s="19"/>
      <c r="S36" s="21"/>
    </row>
    <row r="37" spans="1:19" ht="20.25" customHeight="1">
      <c r="A37" s="28" t="s">
        <v>32</v>
      </c>
      <c r="B37" s="29"/>
      <c r="C37" s="30" t="s">
        <v>33</v>
      </c>
      <c r="D37" s="31"/>
      <c r="E37" s="31"/>
      <c r="F37" s="32"/>
      <c r="G37" s="28" t="s">
        <v>34</v>
      </c>
      <c r="H37" s="33"/>
      <c r="I37" s="30" t="s">
        <v>35</v>
      </c>
      <c r="J37" s="31"/>
      <c r="K37" s="31"/>
      <c r="L37" s="28" t="s">
        <v>36</v>
      </c>
      <c r="M37" s="33"/>
      <c r="N37" s="30" t="s">
        <v>37</v>
      </c>
      <c r="O37" s="31"/>
      <c r="P37" s="31"/>
      <c r="Q37" s="31"/>
      <c r="R37" s="31"/>
      <c r="S37" s="32"/>
    </row>
    <row r="38" spans="1:19" ht="20.25" customHeight="1">
      <c r="A38" s="34">
        <v>1</v>
      </c>
      <c r="B38" s="35" t="s">
        <v>38</v>
      </c>
      <c r="C38" s="6"/>
      <c r="D38" s="36"/>
      <c r="E38" s="125">
        <v>0</v>
      </c>
      <c r="F38" s="37"/>
      <c r="G38" s="34">
        <v>10</v>
      </c>
      <c r="H38" s="38" t="s">
        <v>39</v>
      </c>
      <c r="I38" s="10"/>
      <c r="J38" s="126">
        <v>0</v>
      </c>
      <c r="K38" s="127"/>
      <c r="L38" s="34">
        <v>14</v>
      </c>
      <c r="M38" s="111" t="s">
        <v>40</v>
      </c>
      <c r="N38" s="14"/>
      <c r="O38" s="14"/>
      <c r="P38" s="128" t="str">
        <f>M51</f>
        <v>21</v>
      </c>
      <c r="Q38" s="129" t="s">
        <v>42</v>
      </c>
      <c r="R38" s="125">
        <f>E42*0.005</f>
        <v>0</v>
      </c>
      <c r="S38" s="39"/>
    </row>
    <row r="39" spans="1:19" ht="20.25" customHeight="1">
      <c r="A39" s="34">
        <v>2</v>
      </c>
      <c r="B39" s="40"/>
      <c r="C39" s="12"/>
      <c r="D39" s="36"/>
      <c r="E39" s="125"/>
      <c r="F39" s="37"/>
      <c r="G39" s="34">
        <v>11</v>
      </c>
      <c r="H39" s="1" t="s">
        <v>43</v>
      </c>
      <c r="I39" s="36"/>
      <c r="J39" s="126">
        <v>0</v>
      </c>
      <c r="K39" s="127"/>
      <c r="L39" s="34">
        <v>15</v>
      </c>
      <c r="M39" s="111" t="s">
        <v>124</v>
      </c>
      <c r="N39" s="14"/>
      <c r="O39" s="14"/>
      <c r="P39" s="128" t="str">
        <f>M51</f>
        <v>21</v>
      </c>
      <c r="Q39" s="129" t="s">
        <v>42</v>
      </c>
      <c r="R39" s="125">
        <v>0</v>
      </c>
      <c r="S39" s="39"/>
    </row>
    <row r="40" spans="1:19" ht="20.25" customHeight="1">
      <c r="A40" s="34">
        <v>3</v>
      </c>
      <c r="B40" s="35" t="s">
        <v>44</v>
      </c>
      <c r="C40" s="6"/>
      <c r="D40" s="36"/>
      <c r="E40" s="125">
        <v>0</v>
      </c>
      <c r="F40" s="37"/>
      <c r="G40" s="34">
        <v>12</v>
      </c>
      <c r="H40" s="38" t="s">
        <v>45</v>
      </c>
      <c r="I40" s="10"/>
      <c r="J40" s="126">
        <v>0</v>
      </c>
      <c r="K40" s="127"/>
      <c r="L40" s="34">
        <v>16</v>
      </c>
      <c r="M40" s="111" t="s">
        <v>46</v>
      </c>
      <c r="N40" s="14"/>
      <c r="O40" s="14"/>
      <c r="P40" s="128" t="str">
        <f>M51</f>
        <v>21</v>
      </c>
      <c r="Q40" s="129" t="s">
        <v>42</v>
      </c>
      <c r="R40" s="125">
        <v>0</v>
      </c>
      <c r="S40" s="39"/>
    </row>
    <row r="41" spans="1:19" ht="20.25" customHeight="1">
      <c r="A41" s="34">
        <v>4</v>
      </c>
      <c r="B41" s="40"/>
      <c r="C41" s="12"/>
      <c r="D41" s="36"/>
      <c r="E41" s="125"/>
      <c r="F41" s="37"/>
      <c r="G41" s="34"/>
      <c r="H41" s="38"/>
      <c r="I41" s="10"/>
      <c r="J41" s="126"/>
      <c r="K41" s="127"/>
      <c r="L41" s="34">
        <v>17</v>
      </c>
      <c r="M41" s="111" t="s">
        <v>47</v>
      </c>
      <c r="N41" s="14"/>
      <c r="O41" s="14"/>
      <c r="P41" s="128" t="str">
        <f>M51</f>
        <v>21</v>
      </c>
      <c r="Q41" s="129" t="s">
        <v>42</v>
      </c>
      <c r="R41" s="125">
        <f>E42*0.015</f>
        <v>0</v>
      </c>
      <c r="S41" s="39"/>
    </row>
    <row r="42" spans="1:19" ht="20.25" customHeight="1">
      <c r="A42" s="34">
        <v>5</v>
      </c>
      <c r="B42" s="35" t="s">
        <v>123</v>
      </c>
      <c r="C42" s="6"/>
      <c r="D42" s="36"/>
      <c r="E42" s="125">
        <f>Rekapitulace!C14</f>
        <v>0</v>
      </c>
      <c r="F42" s="75"/>
      <c r="G42" s="41"/>
      <c r="H42" s="14"/>
      <c r="I42" s="10"/>
      <c r="J42" s="130"/>
      <c r="K42" s="131"/>
      <c r="L42" s="34">
        <v>18</v>
      </c>
      <c r="M42" s="111" t="s">
        <v>48</v>
      </c>
      <c r="N42" s="14"/>
      <c r="O42" s="14"/>
      <c r="P42" s="128">
        <f>M53</f>
        <v>0</v>
      </c>
      <c r="Q42" s="129" t="s">
        <v>42</v>
      </c>
      <c r="R42" s="125">
        <v>0</v>
      </c>
      <c r="S42" s="7"/>
    </row>
    <row r="43" spans="1:19" ht="20.25" customHeight="1">
      <c r="A43" s="34">
        <v>6</v>
      </c>
      <c r="B43" s="40"/>
      <c r="C43" s="12"/>
      <c r="D43" s="36"/>
      <c r="E43" s="125"/>
      <c r="F43" s="75"/>
      <c r="G43" s="41"/>
      <c r="H43" s="14"/>
      <c r="I43" s="10"/>
      <c r="J43" s="130"/>
      <c r="K43" s="131"/>
      <c r="L43" s="34">
        <v>19</v>
      </c>
      <c r="M43" s="38" t="s">
        <v>49</v>
      </c>
      <c r="N43" s="14"/>
      <c r="O43" s="14"/>
      <c r="P43" s="14"/>
      <c r="Q43" s="10"/>
      <c r="R43" s="125">
        <v>0</v>
      </c>
      <c r="S43" s="7"/>
    </row>
    <row r="44" spans="1:19" ht="20.25" customHeight="1">
      <c r="A44" s="34">
        <v>7</v>
      </c>
      <c r="B44" s="35" t="s">
        <v>117</v>
      </c>
      <c r="C44" s="6"/>
      <c r="D44" s="36"/>
      <c r="E44" s="125">
        <f>Rekapitulace!C17</f>
        <v>0</v>
      </c>
      <c r="F44" s="75"/>
      <c r="G44" s="41"/>
      <c r="H44" s="14"/>
      <c r="I44" s="10"/>
      <c r="J44" s="130"/>
      <c r="K44" s="131"/>
      <c r="L44" s="34"/>
      <c r="M44" s="38"/>
      <c r="N44" s="14"/>
      <c r="O44" s="14"/>
      <c r="P44" s="14"/>
      <c r="Q44" s="10"/>
      <c r="R44" s="125"/>
      <c r="S44" s="7"/>
    </row>
    <row r="45" spans="1:19" ht="20.25" customHeight="1">
      <c r="A45" s="34">
        <v>8</v>
      </c>
      <c r="B45" s="40"/>
      <c r="C45" s="12"/>
      <c r="D45" s="36"/>
      <c r="E45" s="125"/>
      <c r="F45" s="75"/>
      <c r="G45" s="41"/>
      <c r="H45" s="14"/>
      <c r="I45" s="10"/>
      <c r="J45" s="131"/>
      <c r="K45" s="131"/>
      <c r="L45" s="34"/>
      <c r="M45" s="38"/>
      <c r="N45" s="14"/>
      <c r="O45" s="14"/>
      <c r="P45" s="14"/>
      <c r="Q45" s="10"/>
      <c r="R45" s="125"/>
      <c r="S45" s="7"/>
    </row>
    <row r="46" spans="1:19" ht="20.25" customHeight="1">
      <c r="A46" s="34">
        <v>9</v>
      </c>
      <c r="B46" s="42" t="s">
        <v>118</v>
      </c>
      <c r="C46" s="14"/>
      <c r="D46" s="10"/>
      <c r="E46" s="132">
        <f>SUM(E38:E45)</f>
        <v>0</v>
      </c>
      <c r="F46" s="43"/>
      <c r="G46" s="34">
        <v>13</v>
      </c>
      <c r="H46" s="42" t="s">
        <v>119</v>
      </c>
      <c r="I46" s="10"/>
      <c r="J46" s="133">
        <f>SUM(J38:J41)</f>
        <v>0</v>
      </c>
      <c r="K46" s="134"/>
      <c r="L46" s="34">
        <v>20</v>
      </c>
      <c r="M46" s="35" t="s">
        <v>120</v>
      </c>
      <c r="N46" s="9"/>
      <c r="O46" s="9"/>
      <c r="P46" s="9"/>
      <c r="Q46" s="44"/>
      <c r="R46" s="132">
        <f>SUM(R38:R43)</f>
        <v>0</v>
      </c>
      <c r="S46" s="21"/>
    </row>
    <row r="47" spans="1:19" ht="20.25" customHeight="1">
      <c r="A47" s="45">
        <v>21</v>
      </c>
      <c r="B47" s="46" t="s">
        <v>50</v>
      </c>
      <c r="C47" s="47"/>
      <c r="D47" s="48"/>
      <c r="E47" s="135">
        <f>SUMIF('soupis oceněný'!O14:O83,512,'soupis oceněný'!I14:I83)</f>
        <v>0</v>
      </c>
      <c r="F47" s="49"/>
      <c r="G47" s="45">
        <v>22</v>
      </c>
      <c r="H47" s="46" t="s">
        <v>51</v>
      </c>
      <c r="I47" s="48"/>
      <c r="J47" s="136">
        <f>E42*0.01</f>
        <v>0</v>
      </c>
      <c r="K47" s="137" t="str">
        <f>M51</f>
        <v>21</v>
      </c>
      <c r="L47" s="45">
        <v>23</v>
      </c>
      <c r="M47" s="46" t="s">
        <v>52</v>
      </c>
      <c r="N47" s="47"/>
      <c r="O47" s="47"/>
      <c r="P47" s="47"/>
      <c r="Q47" s="48"/>
      <c r="R47" s="135">
        <f>SUMIF('soupis oceněný'!O14:O83,"&lt;4",'soupis oceněný'!I14:I83)+SUMIF('soupis oceněný'!O14:O83,"&gt;1024",'soupis oceněný'!I14:I83)</f>
        <v>0</v>
      </c>
      <c r="S47" s="17"/>
    </row>
    <row r="48" spans="1:19" ht="20.25" customHeight="1">
      <c r="A48" s="50" t="s">
        <v>18</v>
      </c>
      <c r="B48" s="3"/>
      <c r="C48" s="3"/>
      <c r="D48" s="3"/>
      <c r="E48" s="3"/>
      <c r="F48" s="51"/>
      <c r="G48" s="52"/>
      <c r="H48" s="3"/>
      <c r="I48" s="3"/>
      <c r="J48" s="3"/>
      <c r="K48" s="3"/>
      <c r="L48" s="53" t="s">
        <v>53</v>
      </c>
      <c r="M48" s="24"/>
      <c r="N48" s="30" t="s">
        <v>54</v>
      </c>
      <c r="O48" s="23"/>
      <c r="P48" s="23"/>
      <c r="Q48" s="23"/>
      <c r="R48" s="23"/>
      <c r="S48" s="26"/>
    </row>
    <row r="49" spans="1:19" ht="20.25" customHeight="1">
      <c r="A49" s="5"/>
      <c r="B49" s="1"/>
      <c r="C49" s="1"/>
      <c r="D49" s="1"/>
      <c r="E49" s="1"/>
      <c r="F49" s="8"/>
      <c r="G49" s="54"/>
      <c r="H49" s="1"/>
      <c r="I49" s="1"/>
      <c r="J49" s="1"/>
      <c r="K49" s="1"/>
      <c r="L49" s="34">
        <v>24</v>
      </c>
      <c r="M49" s="38" t="s">
        <v>121</v>
      </c>
      <c r="N49" s="14"/>
      <c r="O49" s="14"/>
      <c r="P49" s="14"/>
      <c r="Q49" s="39"/>
      <c r="R49" s="132">
        <f>ROUND(E46+J46+R46+E47+J47+R47,2)</f>
        <v>0</v>
      </c>
      <c r="S49" s="55">
        <f>E46+J46+R46+E47+J47+R47</f>
        <v>0</v>
      </c>
    </row>
    <row r="50" spans="1:19" ht="20.25" customHeight="1">
      <c r="A50" s="56" t="s">
        <v>55</v>
      </c>
      <c r="B50" s="11"/>
      <c r="C50" s="11"/>
      <c r="D50" s="11"/>
      <c r="E50" s="11"/>
      <c r="F50" s="12"/>
      <c r="G50" s="57" t="s">
        <v>56</v>
      </c>
      <c r="H50" s="11"/>
      <c r="I50" s="11"/>
      <c r="J50" s="11"/>
      <c r="K50" s="11"/>
      <c r="L50" s="34">
        <v>25</v>
      </c>
      <c r="M50" s="138" t="s">
        <v>57</v>
      </c>
      <c r="N50" s="12" t="s">
        <v>42</v>
      </c>
      <c r="O50" s="139">
        <f>ROUND(R49-O51,2)</f>
        <v>0</v>
      </c>
      <c r="P50" s="14" t="s">
        <v>58</v>
      </c>
      <c r="Q50" s="10"/>
      <c r="R50" s="140">
        <f>ROUND(O50*M50/100,2)</f>
        <v>0</v>
      </c>
      <c r="S50" s="58">
        <f>O50*M50/100</f>
        <v>0</v>
      </c>
    </row>
    <row r="51" spans="1:19" ht="20.25" customHeight="1" thickBot="1">
      <c r="A51" s="59" t="s">
        <v>17</v>
      </c>
      <c r="B51" s="9"/>
      <c r="C51" s="9"/>
      <c r="D51" s="9"/>
      <c r="E51" s="9"/>
      <c r="F51" s="6"/>
      <c r="G51" s="60"/>
      <c r="H51" s="9"/>
      <c r="I51" s="9"/>
      <c r="J51" s="9"/>
      <c r="K51" s="9"/>
      <c r="L51" s="34">
        <v>26</v>
      </c>
      <c r="M51" s="141" t="s">
        <v>41</v>
      </c>
      <c r="N51" s="10" t="s">
        <v>42</v>
      </c>
      <c r="O51" s="139">
        <f>R49</f>
        <v>0</v>
      </c>
      <c r="P51" s="14" t="s">
        <v>58</v>
      </c>
      <c r="Q51" s="10"/>
      <c r="R51" s="125">
        <f>ROUND(O51*M51/100,2)</f>
        <v>0</v>
      </c>
      <c r="S51" s="61">
        <f>O51*M51/100</f>
        <v>0</v>
      </c>
    </row>
    <row r="52" spans="1:19" ht="20.25" customHeight="1" thickBot="1">
      <c r="A52" s="5"/>
      <c r="B52" s="1"/>
      <c r="C52" s="1"/>
      <c r="D52" s="1"/>
      <c r="E52" s="1"/>
      <c r="F52" s="8"/>
      <c r="G52" s="54"/>
      <c r="H52" s="1"/>
      <c r="I52" s="1"/>
      <c r="J52" s="1"/>
      <c r="K52" s="1"/>
      <c r="L52" s="45">
        <v>27</v>
      </c>
      <c r="M52" s="62" t="s">
        <v>125</v>
      </c>
      <c r="N52" s="47"/>
      <c r="O52" s="47"/>
      <c r="P52" s="47"/>
      <c r="Q52" s="63"/>
      <c r="R52" s="142">
        <f>R49+R50+R51</f>
        <v>0</v>
      </c>
      <c r="S52" s="64"/>
    </row>
    <row r="53" spans="1:19" ht="20.25" customHeight="1">
      <c r="A53" s="56" t="s">
        <v>55</v>
      </c>
      <c r="B53" s="11"/>
      <c r="C53" s="11"/>
      <c r="D53" s="11"/>
      <c r="E53" s="11"/>
      <c r="F53" s="12"/>
      <c r="G53" s="57" t="s">
        <v>56</v>
      </c>
      <c r="H53" s="11"/>
      <c r="I53" s="11"/>
      <c r="J53" s="11"/>
      <c r="K53" s="11"/>
      <c r="L53" s="53" t="s">
        <v>59</v>
      </c>
      <c r="M53" s="24"/>
      <c r="N53" s="30" t="s">
        <v>60</v>
      </c>
      <c r="O53" s="23"/>
      <c r="P53" s="23"/>
      <c r="Q53" s="23"/>
      <c r="R53" s="143"/>
      <c r="S53" s="26"/>
    </row>
    <row r="54" spans="1:19" ht="20.25" customHeight="1">
      <c r="A54" s="59" t="s">
        <v>19</v>
      </c>
      <c r="B54" s="9"/>
      <c r="C54" s="9"/>
      <c r="D54" s="9"/>
      <c r="E54" s="9"/>
      <c r="F54" s="6"/>
      <c r="G54" s="60"/>
      <c r="H54" s="9"/>
      <c r="I54" s="9"/>
      <c r="J54" s="9"/>
      <c r="K54" s="9"/>
      <c r="L54" s="34">
        <v>28</v>
      </c>
      <c r="M54" s="38" t="s">
        <v>61</v>
      </c>
      <c r="N54" s="14"/>
      <c r="O54" s="14"/>
      <c r="P54" s="14"/>
      <c r="Q54" s="10"/>
      <c r="R54" s="125">
        <v>0</v>
      </c>
      <c r="S54" s="39"/>
    </row>
    <row r="55" spans="1:19" ht="20.25" customHeight="1">
      <c r="A55" s="5"/>
      <c r="B55" s="1"/>
      <c r="C55" s="1"/>
      <c r="D55" s="1"/>
      <c r="E55" s="1"/>
      <c r="F55" s="8"/>
      <c r="G55" s="54"/>
      <c r="H55" s="1"/>
      <c r="I55" s="1"/>
      <c r="J55" s="1"/>
      <c r="K55" s="1"/>
      <c r="L55" s="34">
        <v>29</v>
      </c>
      <c r="M55" s="38" t="s">
        <v>62</v>
      </c>
      <c r="N55" s="14"/>
      <c r="O55" s="14"/>
      <c r="P55" s="14"/>
      <c r="Q55" s="10"/>
      <c r="R55" s="125">
        <v>0</v>
      </c>
      <c r="S55" s="39"/>
    </row>
    <row r="56" spans="1:19" ht="20.25" customHeight="1">
      <c r="A56" s="65" t="s">
        <v>55</v>
      </c>
      <c r="B56" s="16"/>
      <c r="C56" s="16"/>
      <c r="D56" s="16"/>
      <c r="E56" s="16"/>
      <c r="F56" s="66"/>
      <c r="G56" s="67" t="s">
        <v>56</v>
      </c>
      <c r="H56" s="16"/>
      <c r="I56" s="16"/>
      <c r="J56" s="16"/>
      <c r="K56" s="16"/>
      <c r="L56" s="45">
        <v>30</v>
      </c>
      <c r="M56" s="46" t="s">
        <v>63</v>
      </c>
      <c r="N56" s="47"/>
      <c r="O56" s="47"/>
      <c r="P56" s="47"/>
      <c r="Q56" s="48"/>
      <c r="R56" s="119">
        <v>0</v>
      </c>
      <c r="S56" s="68"/>
    </row>
    <row r="58" spans="1:19">
      <c r="A58" s="87" t="s">
        <v>291</v>
      </c>
    </row>
    <row r="59" spans="1:19" ht="27" customHeight="1">
      <c r="A59" s="240" t="s">
        <v>148</v>
      </c>
      <c r="B59" s="240"/>
      <c r="C59" s="240"/>
      <c r="D59" s="240"/>
      <c r="E59" s="240"/>
      <c r="F59" s="240"/>
      <c r="G59" s="240"/>
      <c r="H59" s="240"/>
      <c r="I59" s="240"/>
      <c r="J59" s="240"/>
      <c r="K59" s="240"/>
      <c r="L59" s="240"/>
      <c r="M59" s="240"/>
      <c r="N59" s="240"/>
      <c r="O59" s="240"/>
      <c r="P59" s="240"/>
      <c r="Q59" s="240"/>
      <c r="R59" s="240"/>
    </row>
  </sheetData>
  <sheetProtection formatCells="0" formatColumns="0" formatRows="0" insertColumns="0" insertRows="0" insertHyperlinks="0" deleteColumns="0" deleteRows="0" sort="0" autoFilter="0" pivotTables="0"/>
  <customSheetViews>
    <customSheetView guid="{D6CFA044-0C8C-4ECE-96A2-AFF3DD5E0425}" showGridLines="0" fitToPage="1" hiddenRows="1" topLeftCell="A2">
      <selection activeCell="U30" sqref="U30"/>
      <pageMargins left="0.59055118110236227" right="0.59055118110236227" top="0.9055118110236221" bottom="0.9055118110236221" header="0.51181102362204722" footer="0.51181102362204722"/>
      <printOptions horizontalCentered="1" verticalCentered="1"/>
      <pageSetup paperSize="9" scale="94" orientation="portrait" errors="blank" horizontalDpi="200" verticalDpi="200" r:id="rId1"/>
      <headerFooter alignWithMargins="0">
        <oddFooter>&amp;A</oddFooter>
      </headerFooter>
    </customSheetView>
    <customSheetView guid="{82B4F4D9-5370-4303-A97E-2A49E01AF629}" showGridLines="0" fitToPage="1" hiddenRows="1" topLeftCell="A2">
      <selection activeCell="U30" sqref="U30"/>
      <pageMargins left="0.59055118110236227" right="0.59055118110236227" top="0.9055118110236221" bottom="0.9055118110236221" header="0.51181102362204722" footer="0.51181102362204722"/>
      <printOptions horizontalCentered="1" verticalCentered="1"/>
      <pageSetup paperSize="9" scale="94" orientation="portrait" errors="blank" horizontalDpi="200" verticalDpi="200" r:id="rId2"/>
      <headerFooter alignWithMargins="0">
        <oddFooter>&amp;A</oddFooter>
      </headerFooter>
    </customSheetView>
    <customSheetView guid="{65E3123D-ED26-44E3-A414-09EEEF825484}" showGridLines="0" fitToPage="1" hiddenRows="1" topLeftCell="A2">
      <selection activeCell="U30" sqref="U30"/>
      <pageMargins left="0.59055118110236227" right="0.59055118110236227" top="0.9055118110236221" bottom="0.9055118110236221" header="0.51181102362204722" footer="0.51181102362204722"/>
      <printOptions horizontalCentered="1" verticalCentered="1"/>
      <pageSetup paperSize="9" scale="94" orientation="portrait" errors="blank" horizontalDpi="200" verticalDpi="200" r:id="rId3"/>
      <headerFooter alignWithMargins="0">
        <oddFooter>&amp;A</oddFooter>
      </headerFooter>
    </customSheetView>
  </customSheetViews>
  <mergeCells count="5">
    <mergeCell ref="E5:J5"/>
    <mergeCell ref="E7:J7"/>
    <mergeCell ref="E9:J9"/>
    <mergeCell ref="P9:R9"/>
    <mergeCell ref="A59:R59"/>
  </mergeCells>
  <printOptions horizontalCentered="1" verticalCentered="1"/>
  <pageMargins left="0.59055118110236227" right="0.59055118110236227" top="0.9055118110236221" bottom="0.9055118110236221" header="0.51181102362204722" footer="0.51181102362204722"/>
  <pageSetup paperSize="9" scale="94" orientation="portrait" errors="blank" horizontalDpi="200" verticalDpi="200" r:id="rId4"/>
  <headerFooter alignWithMargins="0"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1:F22"/>
  <sheetViews>
    <sheetView showGridLines="0" workbookViewId="0">
      <selection activeCell="F31" sqref="F31"/>
    </sheetView>
  </sheetViews>
  <sheetFormatPr defaultColWidth="9.140625" defaultRowHeight="12.75"/>
  <cols>
    <col min="1" max="1" width="11.7109375" style="87" customWidth="1"/>
    <col min="2" max="2" width="62.85546875" style="87" customWidth="1"/>
    <col min="3" max="3" width="13.5703125" style="87" customWidth="1"/>
    <col min="4" max="4" width="13.7109375" style="87" hidden="1" customWidth="1"/>
    <col min="5" max="5" width="13.85546875" style="87" hidden="1" customWidth="1"/>
    <col min="6" max="6" width="9.140625" style="86"/>
    <col min="7" max="16384" width="9.140625" style="87"/>
  </cols>
  <sheetData>
    <row r="1" spans="1:6" ht="18">
      <c r="A1" s="78" t="s">
        <v>96</v>
      </c>
      <c r="B1" s="85"/>
      <c r="C1" s="85"/>
      <c r="D1" s="85"/>
      <c r="E1" s="85"/>
    </row>
    <row r="2" spans="1:6">
      <c r="A2" s="79" t="s">
        <v>64</v>
      </c>
      <c r="B2" s="81" t="str">
        <f>'Krycí list'!E5</f>
        <v>Učebna pro výuku cizích jazyků</v>
      </c>
      <c r="C2" s="88"/>
      <c r="D2" s="88"/>
      <c r="E2" s="88"/>
    </row>
    <row r="3" spans="1:6">
      <c r="A3" s="79" t="s">
        <v>65</v>
      </c>
      <c r="B3" s="81" t="str">
        <f>'Krycí list'!E7</f>
        <v>Základní škola Novoborská</v>
      </c>
      <c r="C3" s="89"/>
      <c r="D3" s="81"/>
      <c r="E3" s="90"/>
    </row>
    <row r="4" spans="1:6">
      <c r="A4" s="79" t="s">
        <v>66</v>
      </c>
      <c r="B4" s="81" t="str">
        <f>'Krycí list'!E9</f>
        <v>OCENĚNÝ SOUPIS PRACÍ A DODÁVEK A SLUŽEB</v>
      </c>
      <c r="C4" s="89"/>
      <c r="D4" s="81"/>
      <c r="E4" s="90"/>
    </row>
    <row r="5" spans="1:6">
      <c r="A5" s="80" t="s">
        <v>67</v>
      </c>
      <c r="B5" s="81" t="str">
        <f>'Krycí list'!P5</f>
        <v xml:space="preserve"> </v>
      </c>
      <c r="C5" s="89"/>
      <c r="D5" s="81"/>
      <c r="E5" s="90"/>
    </row>
    <row r="6" spans="1:6" ht="6" customHeight="1">
      <c r="A6" s="80"/>
      <c r="B6" s="81"/>
      <c r="C6" s="89"/>
      <c r="D6" s="81"/>
      <c r="E6" s="90"/>
    </row>
    <row r="7" spans="1:6">
      <c r="A7" s="91" t="s">
        <v>68</v>
      </c>
      <c r="B7" s="81" t="str">
        <f>'Krycí list'!E26</f>
        <v>Základní škola Novoborská</v>
      </c>
      <c r="C7" s="89"/>
      <c r="D7" s="81"/>
      <c r="E7" s="90"/>
    </row>
    <row r="8" spans="1:6">
      <c r="A8" s="91" t="s">
        <v>69</v>
      </c>
      <c r="B8" s="81" t="str">
        <f>'Krycí list'!E28</f>
        <v xml:space="preserve"> </v>
      </c>
      <c r="C8" s="89"/>
      <c r="D8" s="81"/>
      <c r="E8" s="90"/>
    </row>
    <row r="9" spans="1:6">
      <c r="A9" s="91" t="s">
        <v>70</v>
      </c>
      <c r="B9" s="82" t="str">
        <f>'Krycí list'!O31</f>
        <v>01/2021</v>
      </c>
      <c r="C9" s="89"/>
      <c r="D9" s="81"/>
      <c r="E9" s="90"/>
    </row>
    <row r="10" spans="1:6" ht="6.75" customHeight="1">
      <c r="A10" s="85"/>
      <c r="B10" s="85"/>
      <c r="C10" s="85"/>
      <c r="D10" s="85"/>
      <c r="E10" s="85"/>
    </row>
    <row r="11" spans="1:6">
      <c r="A11" s="83" t="s">
        <v>71</v>
      </c>
      <c r="B11" s="76" t="s">
        <v>72</v>
      </c>
      <c r="C11" s="92" t="s">
        <v>73</v>
      </c>
      <c r="D11" s="93" t="s">
        <v>74</v>
      </c>
      <c r="E11" s="92" t="s">
        <v>75</v>
      </c>
    </row>
    <row r="12" spans="1:6">
      <c r="A12" s="84">
        <v>1</v>
      </c>
      <c r="B12" s="77">
        <v>2</v>
      </c>
      <c r="C12" s="94">
        <v>3</v>
      </c>
      <c r="D12" s="95">
        <v>4</v>
      </c>
      <c r="E12" s="94">
        <v>5</v>
      </c>
    </row>
    <row r="13" spans="1:6" ht="4.5" customHeight="1">
      <c r="A13" s="96"/>
      <c r="B13" s="97"/>
      <c r="C13" s="97"/>
      <c r="D13" s="97"/>
      <c r="E13" s="98"/>
    </row>
    <row r="14" spans="1:6" s="73" customFormat="1" ht="12" customHeight="1">
      <c r="A14" s="69" t="str">
        <f>'soupis oceněný'!D14</f>
        <v>EL</v>
      </c>
      <c r="B14" s="73" t="str">
        <f>'soupis oceněný'!E14</f>
        <v>Slaboproudé, silnoproudé rozvody</v>
      </c>
      <c r="C14" s="70">
        <f>'soupis oceněný'!I14</f>
        <v>0</v>
      </c>
      <c r="D14" s="71"/>
      <c r="E14" s="71"/>
    </row>
    <row r="15" spans="1:6" s="145" customFormat="1" ht="12" customHeight="1">
      <c r="A15" s="144">
        <f>'soupis oceněný'!D15</f>
        <v>742</v>
      </c>
      <c r="B15" s="74" t="str">
        <f>'soupis oceněný'!E15</f>
        <v>Slaboproudé rozvody + příslušenství</v>
      </c>
      <c r="C15" s="72">
        <f>'soupis oceněný'!I15</f>
        <v>0</v>
      </c>
      <c r="F15" s="146"/>
    </row>
    <row r="16" spans="1:6" s="145" customFormat="1" ht="12" customHeight="1">
      <c r="A16" s="144">
        <f>'soupis oceněný'!D27</f>
        <v>741</v>
      </c>
      <c r="B16" s="74" t="str">
        <f>'soupis oceněný'!E27</f>
        <v>Silnoproudé rozvody + příslušenství</v>
      </c>
      <c r="C16" s="72">
        <f>'soupis oceněný'!I27</f>
        <v>0</v>
      </c>
      <c r="F16" s="146"/>
    </row>
    <row r="17" spans="1:6" s="73" customFormat="1" ht="12" customHeight="1">
      <c r="A17" s="69" t="str">
        <f>'soupis oceněný'!D50</f>
        <v>AVT</v>
      </c>
      <c r="B17" s="73" t="str">
        <f>'soupis oceněný'!E50</f>
        <v>Koncové prvky, nábytek</v>
      </c>
      <c r="C17" s="70">
        <f>'soupis oceněný'!I50</f>
        <v>0</v>
      </c>
      <c r="D17" s="71"/>
      <c r="E17" s="71"/>
    </row>
    <row r="18" spans="1:6" s="145" customFormat="1" ht="12" customHeight="1">
      <c r="A18" s="144"/>
      <c r="B18" s="74" t="e">
        <f>'soupis oceněný'!#REF!</f>
        <v>#REF!</v>
      </c>
      <c r="C18" s="72" t="e">
        <f>'soupis oceněný'!#REF!</f>
        <v>#REF!</v>
      </c>
      <c r="F18" s="146"/>
    </row>
    <row r="19" spans="1:6" s="145" customFormat="1" ht="12" customHeight="1">
      <c r="A19" s="144"/>
      <c r="B19" s="74" t="str">
        <f>'soupis oceněný'!E51</f>
        <v>Technologie jazykové laboratoře se sdílením obrazu a zvuku</v>
      </c>
      <c r="C19" s="72">
        <f>'soupis oceněný'!I51</f>
        <v>0</v>
      </c>
      <c r="F19" s="146"/>
    </row>
    <row r="20" spans="1:6" s="145" customFormat="1" ht="12" customHeight="1">
      <c r="A20" s="144"/>
      <c r="B20" s="74" t="e">
        <f>'soupis oceněný'!#REF!</f>
        <v>#REF!</v>
      </c>
      <c r="C20" s="72" t="e">
        <f>'soupis oceněný'!#REF!</f>
        <v>#REF!</v>
      </c>
      <c r="F20" s="146"/>
    </row>
    <row r="21" spans="1:6" s="145" customFormat="1" ht="12" customHeight="1">
      <c r="A21" s="144"/>
      <c r="B21" s="74" t="str">
        <f>'soupis oceněný'!E73</f>
        <v>Nábytek</v>
      </c>
      <c r="C21" s="72">
        <f>'soupis oceněný'!I73</f>
        <v>0</v>
      </c>
      <c r="F21" s="146"/>
    </row>
    <row r="22" spans="1:6" s="148" customFormat="1" ht="12" customHeight="1">
      <c r="A22" s="147"/>
      <c r="B22" s="150" t="str">
        <f>'soupis oceněný'!E83</f>
        <v>Celkem bez DPH</v>
      </c>
      <c r="C22" s="151">
        <f>'soupis oceněný'!I83</f>
        <v>0</v>
      </c>
      <c r="F22" s="149"/>
    </row>
  </sheetData>
  <sheetProtection formatCells="0" formatColumns="0" formatRows="0" insertColumns="0" insertRows="0" insertHyperlinks="0" deleteColumns="0" deleteRows="0" sort="0" autoFilter="0" pivotTables="0"/>
  <customSheetViews>
    <customSheetView guid="{D6CFA044-0C8C-4ECE-96A2-AFF3DD5E0425}" showPageBreaks="1" showGridLines="0" fitToPage="1" hiddenColumns="1">
      <selection activeCell="B43" sqref="B43"/>
      <pageMargins left="1.1023622047244095" right="1.1023622047244095" top="0.78740157480314965" bottom="0.78740157480314965" header="0.51181102362204722" footer="0.51181102362204722"/>
      <printOptions horizontalCentered="1"/>
      <pageSetup paperSize="9" scale="89" fitToHeight="999" orientation="portrait" errors="blank" horizontalDpi="8189" verticalDpi="8189" r:id="rId1"/>
      <headerFooter alignWithMargins="0"/>
    </customSheetView>
    <customSheetView guid="{82B4F4D9-5370-4303-A97E-2A49E01AF629}" showGridLines="0" fitToPage="1" hiddenColumns="1">
      <selection activeCell="B43" sqref="B43"/>
      <pageMargins left="1.1023622047244095" right="1.1023622047244095" top="0.78740157480314965" bottom="0.78740157480314965" header="0.51181102362204722" footer="0.51181102362204722"/>
      <printOptions horizontalCentered="1"/>
      <pageSetup paperSize="9" scale="89" fitToHeight="999" orientation="portrait" errors="blank" horizontalDpi="8189" verticalDpi="8189" r:id="rId2"/>
      <headerFooter alignWithMargins="0"/>
    </customSheetView>
    <customSheetView guid="{65E3123D-ED26-44E3-A414-09EEEF825484}" showGridLines="0" fitToPage="1" hiddenColumns="1">
      <selection activeCell="B43" sqref="B43"/>
      <pageMargins left="1.1023622047244095" right="1.1023622047244095" top="0.78740157480314965" bottom="0.78740157480314965" header="0.51181102362204722" footer="0.51181102362204722"/>
      <printOptions horizontalCentered="1"/>
      <pageSetup paperSize="9" scale="89" fitToHeight="999" orientation="portrait" errors="blank" horizontalDpi="8189" verticalDpi="8189" r:id="rId3"/>
      <headerFooter alignWithMargins="0"/>
    </customSheetView>
  </customSheetViews>
  <printOptions horizontalCentered="1"/>
  <pageMargins left="1.1023622047244095" right="1.1023622047244095" top="0.78740157480314965" bottom="0.78740157480314965" header="0.51181102362204722" footer="0.51181102362204722"/>
  <pageSetup paperSize="9" scale="89" fitToHeight="999" orientation="portrait" errors="blank" horizontalDpi="8189" verticalDpi="8189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AG83"/>
  <sheetViews>
    <sheetView showGridLines="0" tabSelected="1" topLeftCell="A23" zoomScale="87" zoomScaleNormal="87" workbookViewId="0">
      <selection activeCell="G82" sqref="G82"/>
    </sheetView>
  </sheetViews>
  <sheetFormatPr defaultColWidth="9.140625" defaultRowHeight="12.75"/>
  <cols>
    <col min="1" max="1" width="5.5703125" style="197" customWidth="1"/>
    <col min="2" max="2" width="4.42578125" style="197" customWidth="1"/>
    <col min="3" max="3" width="6" style="197" customWidth="1"/>
    <col min="4" max="4" width="12.7109375" style="192" customWidth="1"/>
    <col min="5" max="5" width="94.28515625" style="192" customWidth="1"/>
    <col min="6" max="6" width="7.7109375" style="197" customWidth="1"/>
    <col min="7" max="7" width="9.85546875" style="197" customWidth="1"/>
    <col min="8" max="8" width="13.140625" style="197" customWidth="1"/>
    <col min="9" max="9" width="15.5703125" style="197" customWidth="1"/>
    <col min="10" max="10" width="10.5703125" style="197" hidden="1" customWidth="1"/>
    <col min="11" max="11" width="10.85546875" style="197" hidden="1" customWidth="1"/>
    <col min="12" max="12" width="9.7109375" style="197" hidden="1" customWidth="1"/>
    <col min="13" max="13" width="11.5703125" style="197" hidden="1" customWidth="1"/>
    <col min="14" max="14" width="6.7109375" style="197" customWidth="1"/>
    <col min="15" max="15" width="7" style="197" hidden="1" customWidth="1"/>
    <col min="16" max="16" width="7.28515625" style="197" hidden="1" customWidth="1"/>
    <col min="17" max="17" width="15.5703125" style="197" customWidth="1"/>
    <col min="18" max="19" width="9.140625" style="197" hidden="1" customWidth="1"/>
    <col min="20" max="20" width="3.85546875" style="197" hidden="1" customWidth="1"/>
    <col min="21" max="21" width="9.140625" style="197"/>
    <col min="22" max="22" width="23" style="197" customWidth="1"/>
    <col min="23" max="23" width="1.5703125" style="197" customWidth="1"/>
    <col min="24" max="24" width="1.42578125" style="197" customWidth="1"/>
    <col min="25" max="25" width="32.5703125" style="197" customWidth="1"/>
    <col min="26" max="26" width="1.85546875" style="197" customWidth="1"/>
    <col min="27" max="27" width="2.140625" style="197" customWidth="1"/>
    <col min="28" max="28" width="65.42578125" style="197" customWidth="1"/>
    <col min="29" max="16384" width="9.140625" style="197"/>
  </cols>
  <sheetData>
    <row r="1" spans="1:27" ht="18">
      <c r="A1" s="194" t="s">
        <v>186</v>
      </c>
      <c r="B1" s="195"/>
      <c r="C1" s="195"/>
      <c r="D1" s="153"/>
      <c r="E1" s="153"/>
      <c r="F1" s="195"/>
      <c r="G1" s="195"/>
      <c r="H1" s="195"/>
      <c r="I1" s="195"/>
      <c r="J1" s="195"/>
      <c r="K1" s="195"/>
      <c r="L1" s="195"/>
      <c r="M1" s="195"/>
      <c r="N1" s="195"/>
      <c r="O1" s="196"/>
      <c r="P1" s="196"/>
      <c r="Q1" s="195"/>
      <c r="R1" s="195"/>
      <c r="S1" s="195"/>
      <c r="T1" s="195"/>
    </row>
    <row r="2" spans="1:27">
      <c r="A2" s="154" t="s">
        <v>64</v>
      </c>
      <c r="B2" s="155"/>
      <c r="C2" s="156" t="str">
        <f>'Krycí list'!E5</f>
        <v>Učebna pro výuku cizích jazyků</v>
      </c>
      <c r="D2" s="157"/>
      <c r="E2" s="157"/>
      <c r="F2" s="155"/>
      <c r="G2" s="155"/>
      <c r="H2" s="155"/>
      <c r="I2" s="155"/>
      <c r="J2" s="155"/>
      <c r="K2" s="155"/>
      <c r="L2" s="195"/>
      <c r="M2" s="195"/>
      <c r="N2" s="195"/>
      <c r="O2" s="196"/>
      <c r="P2" s="196"/>
      <c r="Q2" s="195"/>
      <c r="R2" s="195"/>
      <c r="S2" s="195"/>
      <c r="T2" s="195"/>
    </row>
    <row r="3" spans="1:27">
      <c r="A3" s="154" t="s">
        <v>65</v>
      </c>
      <c r="B3" s="155"/>
      <c r="C3" s="249" t="str">
        <f>'Krycí list'!E7</f>
        <v>Základní škola Novoborská</v>
      </c>
      <c r="D3" s="248"/>
      <c r="E3" s="248"/>
      <c r="F3" s="155"/>
      <c r="G3" s="155"/>
      <c r="H3" s="155"/>
      <c r="I3" s="156"/>
      <c r="J3" s="158"/>
      <c r="K3" s="158"/>
      <c r="L3" s="195"/>
      <c r="M3" s="195"/>
      <c r="N3" s="195"/>
      <c r="O3" s="196"/>
      <c r="P3" s="196"/>
      <c r="Q3" s="195"/>
      <c r="R3" s="195"/>
      <c r="S3" s="195"/>
      <c r="T3" s="195"/>
    </row>
    <row r="4" spans="1:27">
      <c r="A4" s="154" t="s">
        <v>66</v>
      </c>
      <c r="B4" s="155"/>
      <c r="C4" s="156" t="str">
        <f>'Krycí list'!E9</f>
        <v>OCENĚNÝ SOUPIS PRACÍ A DODÁVEK A SLUŽEB</v>
      </c>
      <c r="D4" s="157"/>
      <c r="E4" s="157"/>
      <c r="F4" s="155"/>
      <c r="G4" s="155"/>
      <c r="H4" s="155"/>
      <c r="I4" s="156"/>
      <c r="J4" s="158"/>
      <c r="K4" s="158"/>
      <c r="L4" s="195"/>
      <c r="M4" s="195"/>
      <c r="N4" s="195"/>
      <c r="O4" s="196"/>
      <c r="P4" s="196"/>
      <c r="Q4" s="195"/>
      <c r="R4" s="195"/>
      <c r="S4" s="195"/>
      <c r="T4" s="195"/>
    </row>
    <row r="5" spans="1:27">
      <c r="A5" s="155" t="s">
        <v>76</v>
      </c>
      <c r="B5" s="155"/>
      <c r="C5" s="156" t="str">
        <f>'Krycí list'!P5</f>
        <v xml:space="preserve"> </v>
      </c>
      <c r="D5" s="157"/>
      <c r="E5" s="157"/>
      <c r="F5" s="155"/>
      <c r="G5" s="155"/>
      <c r="H5" s="155"/>
      <c r="I5" s="156"/>
      <c r="J5" s="158"/>
      <c r="K5" s="158"/>
      <c r="L5" s="195"/>
      <c r="M5" s="195"/>
      <c r="N5" s="195"/>
      <c r="O5" s="196"/>
      <c r="P5" s="196"/>
      <c r="Q5" s="195"/>
      <c r="R5" s="195"/>
      <c r="S5" s="195"/>
      <c r="T5" s="195"/>
    </row>
    <row r="6" spans="1:27">
      <c r="A6" s="155"/>
      <c r="B6" s="155"/>
      <c r="C6" s="156"/>
      <c r="D6" s="157"/>
      <c r="E6" s="157"/>
      <c r="F6" s="155"/>
      <c r="G6" s="155"/>
      <c r="H6" s="155"/>
      <c r="I6" s="156"/>
      <c r="J6" s="158"/>
      <c r="K6" s="158"/>
      <c r="L6" s="195"/>
      <c r="M6" s="195"/>
      <c r="N6" s="195"/>
      <c r="O6" s="196"/>
      <c r="P6" s="196"/>
      <c r="Q6" s="195"/>
      <c r="R6" s="195"/>
      <c r="S6" s="195"/>
      <c r="T6" s="195"/>
    </row>
    <row r="7" spans="1:27">
      <c r="A7" s="155" t="s">
        <v>68</v>
      </c>
      <c r="B7" s="155"/>
      <c r="C7" s="249" t="str">
        <f>'Krycí list'!E26</f>
        <v>Základní škola Novoborská</v>
      </c>
      <c r="D7" s="248"/>
      <c r="E7" s="248"/>
      <c r="F7" s="155"/>
      <c r="G7" s="155"/>
      <c r="H7" s="155"/>
      <c r="I7" s="156"/>
      <c r="J7" s="158"/>
      <c r="K7" s="158"/>
      <c r="L7" s="195"/>
      <c r="M7" s="195"/>
      <c r="N7" s="195"/>
      <c r="O7" s="196"/>
      <c r="P7" s="196"/>
      <c r="Q7" s="195"/>
      <c r="R7" s="195"/>
      <c r="S7" s="195"/>
      <c r="T7" s="195"/>
    </row>
    <row r="8" spans="1:27">
      <c r="A8" s="155" t="s">
        <v>69</v>
      </c>
      <c r="B8" s="155"/>
      <c r="C8" s="249" t="str">
        <f>'Krycí list'!E28</f>
        <v xml:space="preserve"> </v>
      </c>
      <c r="D8" s="248"/>
      <c r="E8" s="157"/>
      <c r="F8" s="155"/>
      <c r="G8" s="155"/>
      <c r="H8" s="155"/>
      <c r="I8" s="156"/>
      <c r="J8" s="158"/>
      <c r="K8" s="158"/>
      <c r="L8" s="195"/>
      <c r="M8" s="195"/>
      <c r="N8" s="195"/>
      <c r="O8" s="196"/>
      <c r="P8" s="196"/>
      <c r="Q8" s="195"/>
      <c r="R8" s="195"/>
      <c r="S8" s="195"/>
      <c r="T8" s="195"/>
    </row>
    <row r="9" spans="1:27">
      <c r="A9" s="155" t="s">
        <v>70</v>
      </c>
      <c r="B9" s="155"/>
      <c r="C9" s="247" t="str">
        <f>'Krycí list'!O31</f>
        <v>01/2021</v>
      </c>
      <c r="D9" s="248"/>
      <c r="E9" s="157"/>
      <c r="F9" s="155"/>
      <c r="G9" s="155"/>
      <c r="H9" s="155"/>
      <c r="I9" s="156"/>
      <c r="J9" s="158"/>
      <c r="K9" s="158"/>
      <c r="L9" s="195"/>
      <c r="M9" s="195"/>
      <c r="N9" s="195"/>
      <c r="O9" s="196"/>
      <c r="P9" s="196"/>
      <c r="Q9" s="195"/>
      <c r="R9" s="195"/>
      <c r="S9" s="195"/>
      <c r="T9" s="195"/>
    </row>
    <row r="10" spans="1:27">
      <c r="A10" s="195"/>
      <c r="B10" s="195"/>
      <c r="C10" s="195"/>
      <c r="D10" s="153"/>
      <c r="E10" s="153"/>
      <c r="F10" s="195"/>
      <c r="G10" s="195"/>
      <c r="H10" s="195"/>
      <c r="I10" s="195"/>
      <c r="J10" s="195"/>
      <c r="K10" s="195"/>
      <c r="L10" s="195"/>
      <c r="M10" s="195"/>
      <c r="N10" s="195"/>
      <c r="O10" s="196"/>
      <c r="P10" s="196"/>
      <c r="Q10" s="195"/>
      <c r="R10" s="195"/>
      <c r="S10" s="195"/>
      <c r="T10" s="195"/>
    </row>
    <row r="11" spans="1:27" s="192" customFormat="1" ht="51">
      <c r="A11" s="159" t="s">
        <v>77</v>
      </c>
      <c r="B11" s="160" t="s">
        <v>78</v>
      </c>
      <c r="C11" s="160" t="s">
        <v>79</v>
      </c>
      <c r="D11" s="160" t="s">
        <v>131</v>
      </c>
      <c r="E11" s="160" t="s">
        <v>127</v>
      </c>
      <c r="F11" s="160" t="s">
        <v>80</v>
      </c>
      <c r="G11" s="160" t="s">
        <v>81</v>
      </c>
      <c r="H11" s="160" t="s">
        <v>129</v>
      </c>
      <c r="I11" s="160" t="s">
        <v>130</v>
      </c>
      <c r="J11" s="160" t="s">
        <v>82</v>
      </c>
      <c r="K11" s="160" t="s">
        <v>74</v>
      </c>
      <c r="L11" s="160" t="s">
        <v>83</v>
      </c>
      <c r="M11" s="160" t="s">
        <v>84</v>
      </c>
      <c r="N11" s="160" t="s">
        <v>85</v>
      </c>
      <c r="O11" s="161" t="s">
        <v>86</v>
      </c>
      <c r="P11" s="162" t="s">
        <v>87</v>
      </c>
      <c r="Q11" s="160" t="s">
        <v>128</v>
      </c>
      <c r="R11" s="160"/>
      <c r="S11" s="160"/>
      <c r="T11" s="163" t="s">
        <v>88</v>
      </c>
      <c r="U11" s="193"/>
      <c r="V11" s="225" t="s">
        <v>316</v>
      </c>
      <c r="W11" s="226"/>
      <c r="X11" s="227"/>
      <c r="Y11" s="241" t="s">
        <v>316</v>
      </c>
      <c r="Z11" s="242"/>
      <c r="AA11" s="243"/>
    </row>
    <row r="12" spans="1:27">
      <c r="A12" s="199">
        <v>1</v>
      </c>
      <c r="B12" s="200">
        <v>2</v>
      </c>
      <c r="C12" s="200">
        <v>3</v>
      </c>
      <c r="D12" s="164">
        <v>4</v>
      </c>
      <c r="E12" s="164">
        <v>5</v>
      </c>
      <c r="F12" s="200">
        <v>6</v>
      </c>
      <c r="G12" s="200">
        <v>7</v>
      </c>
      <c r="H12" s="200">
        <v>8</v>
      </c>
      <c r="I12" s="200">
        <v>9</v>
      </c>
      <c r="J12" s="200"/>
      <c r="K12" s="200"/>
      <c r="L12" s="200"/>
      <c r="M12" s="200"/>
      <c r="N12" s="200">
        <v>10</v>
      </c>
      <c r="O12" s="201">
        <v>11</v>
      </c>
      <c r="P12" s="202">
        <v>12</v>
      </c>
      <c r="Q12" s="200">
        <v>11</v>
      </c>
      <c r="R12" s="200"/>
      <c r="S12" s="200"/>
      <c r="T12" s="203">
        <v>11</v>
      </c>
      <c r="U12" s="198"/>
      <c r="V12" s="244">
        <v>12</v>
      </c>
      <c r="W12" s="245"/>
      <c r="X12" s="246"/>
      <c r="Y12" s="244">
        <v>13</v>
      </c>
      <c r="Z12" s="245"/>
      <c r="AA12" s="246"/>
    </row>
    <row r="13" spans="1:27">
      <c r="A13" s="204"/>
      <c r="B13" s="204"/>
      <c r="C13" s="204"/>
      <c r="D13" s="165"/>
      <c r="E13" s="153"/>
      <c r="F13" s="204"/>
      <c r="G13" s="204"/>
      <c r="H13" s="204"/>
      <c r="I13" s="204"/>
      <c r="J13" s="204"/>
      <c r="K13" s="204"/>
      <c r="L13" s="204"/>
      <c r="M13" s="204"/>
      <c r="N13" s="204"/>
      <c r="O13" s="196"/>
      <c r="P13" s="205"/>
      <c r="Q13" s="204"/>
      <c r="R13" s="204"/>
      <c r="S13" s="204"/>
      <c r="T13" s="204"/>
    </row>
    <row r="14" spans="1:27" s="166" customFormat="1">
      <c r="B14" s="177"/>
      <c r="D14" s="178" t="s">
        <v>122</v>
      </c>
      <c r="E14" s="178" t="s">
        <v>296</v>
      </c>
      <c r="I14" s="179">
        <f>I15+I27</f>
        <v>0</v>
      </c>
      <c r="K14" s="180" t="e">
        <f>K15+K24+K33+#REF!+#REF!+K88</f>
        <v>#REF!</v>
      </c>
      <c r="M14" s="180" t="e">
        <f>M15+M24+M33+#REF!+#REF!+M88</f>
        <v>#REF!</v>
      </c>
      <c r="P14" s="166" t="s">
        <v>89</v>
      </c>
      <c r="Q14" s="171"/>
    </row>
    <row r="15" spans="1:27" s="152" customFormat="1">
      <c r="A15" s="167"/>
      <c r="B15" s="167"/>
      <c r="C15" s="167"/>
      <c r="D15" s="181">
        <v>742</v>
      </c>
      <c r="E15" s="181" t="s">
        <v>113</v>
      </c>
      <c r="F15" s="167"/>
      <c r="G15" s="170"/>
      <c r="H15" s="171"/>
      <c r="I15" s="182">
        <f>SUM(I16:I26)</f>
        <v>0</v>
      </c>
      <c r="J15" s="172"/>
      <c r="K15" s="170"/>
      <c r="L15" s="172"/>
      <c r="M15" s="170"/>
      <c r="N15" s="173"/>
      <c r="O15" s="174"/>
      <c r="Q15" s="171"/>
    </row>
    <row r="16" spans="1:27" s="152" customFormat="1">
      <c r="A16" s="167">
        <v>1</v>
      </c>
      <c r="B16" s="167" t="s">
        <v>90</v>
      </c>
      <c r="C16" s="167">
        <v>742</v>
      </c>
      <c r="D16" s="168" t="s">
        <v>179</v>
      </c>
      <c r="E16" s="169" t="s">
        <v>180</v>
      </c>
      <c r="F16" s="167" t="s">
        <v>92</v>
      </c>
      <c r="G16" s="170">
        <v>20</v>
      </c>
      <c r="H16" s="171">
        <v>0</v>
      </c>
      <c r="I16" s="171">
        <f>ROUND(G16*H16,2)</f>
        <v>0</v>
      </c>
      <c r="J16" s="172"/>
      <c r="K16" s="170"/>
      <c r="L16" s="172"/>
      <c r="M16" s="170"/>
      <c r="N16" s="173">
        <v>21</v>
      </c>
      <c r="O16" s="174"/>
      <c r="Q16" s="171">
        <f>I16+((I16/100)*N16)</f>
        <v>0</v>
      </c>
    </row>
    <row r="17" spans="1:22" s="152" customFormat="1">
      <c r="A17" s="167">
        <v>2</v>
      </c>
      <c r="B17" s="167" t="s">
        <v>94</v>
      </c>
      <c r="C17" s="167" t="s">
        <v>95</v>
      </c>
      <c r="D17" s="168" t="s">
        <v>175</v>
      </c>
      <c r="E17" s="169" t="s">
        <v>176</v>
      </c>
      <c r="F17" s="167" t="s">
        <v>92</v>
      </c>
      <c r="G17" s="170">
        <f>G16</f>
        <v>20</v>
      </c>
      <c r="H17" s="208">
        <v>0</v>
      </c>
      <c r="I17" s="171">
        <f t="shared" ref="I17:I26" si="0">ROUND(G17*H17,2)</f>
        <v>0</v>
      </c>
      <c r="J17" s="172"/>
      <c r="K17" s="170"/>
      <c r="L17" s="172"/>
      <c r="M17" s="170"/>
      <c r="N17" s="173">
        <v>21</v>
      </c>
      <c r="O17" s="174"/>
      <c r="Q17" s="171">
        <f t="shared" ref="Q17:Q25" si="1">I17+((I17/100)*N17)</f>
        <v>0</v>
      </c>
    </row>
    <row r="18" spans="1:22" s="152" customFormat="1">
      <c r="A18" s="167">
        <v>3</v>
      </c>
      <c r="B18" s="167" t="s">
        <v>90</v>
      </c>
      <c r="C18" s="167">
        <v>742</v>
      </c>
      <c r="D18" s="168" t="s">
        <v>208</v>
      </c>
      <c r="E18" s="169" t="s">
        <v>202</v>
      </c>
      <c r="F18" s="167" t="s">
        <v>92</v>
      </c>
      <c r="G18" s="170">
        <v>18</v>
      </c>
      <c r="H18" s="171">
        <v>0</v>
      </c>
      <c r="I18" s="171">
        <f t="shared" si="0"/>
        <v>0</v>
      </c>
      <c r="J18" s="172"/>
      <c r="K18" s="170"/>
      <c r="L18" s="172"/>
      <c r="M18" s="170"/>
      <c r="N18" s="173">
        <v>21</v>
      </c>
      <c r="O18" s="174"/>
      <c r="Q18" s="171">
        <f t="shared" si="1"/>
        <v>0</v>
      </c>
    </row>
    <row r="19" spans="1:22" s="152" customFormat="1">
      <c r="A19" s="167">
        <v>4</v>
      </c>
      <c r="B19" s="167" t="s">
        <v>94</v>
      </c>
      <c r="C19" s="167" t="s">
        <v>95</v>
      </c>
      <c r="D19" s="168" t="s">
        <v>203</v>
      </c>
      <c r="E19" s="169" t="s">
        <v>204</v>
      </c>
      <c r="F19" s="167" t="s">
        <v>92</v>
      </c>
      <c r="G19" s="170">
        <v>18</v>
      </c>
      <c r="H19" s="171">
        <v>0</v>
      </c>
      <c r="I19" s="171">
        <f t="shared" si="0"/>
        <v>0</v>
      </c>
      <c r="J19" s="172"/>
      <c r="K19" s="170"/>
      <c r="L19" s="172"/>
      <c r="M19" s="170"/>
      <c r="N19" s="173">
        <v>21</v>
      </c>
      <c r="O19" s="174"/>
      <c r="Q19" s="171">
        <f t="shared" si="1"/>
        <v>0</v>
      </c>
      <c r="V19" s="152" t="s">
        <v>205</v>
      </c>
    </row>
    <row r="20" spans="1:22" s="152" customFormat="1">
      <c r="A20" s="167">
        <v>5</v>
      </c>
      <c r="B20" s="167" t="s">
        <v>90</v>
      </c>
      <c r="C20" s="167">
        <v>742</v>
      </c>
      <c r="D20" s="168" t="s">
        <v>171</v>
      </c>
      <c r="E20" s="169" t="s">
        <v>172</v>
      </c>
      <c r="F20" s="167" t="s">
        <v>92</v>
      </c>
      <c r="G20" s="170">
        <v>1</v>
      </c>
      <c r="H20" s="171">
        <v>0</v>
      </c>
      <c r="I20" s="171">
        <f t="shared" si="0"/>
        <v>0</v>
      </c>
      <c r="J20" s="172"/>
      <c r="K20" s="170"/>
      <c r="L20" s="172"/>
      <c r="M20" s="170"/>
      <c r="N20" s="173">
        <v>21</v>
      </c>
      <c r="O20" s="174"/>
      <c r="Q20" s="171">
        <f t="shared" si="1"/>
        <v>0</v>
      </c>
    </row>
    <row r="21" spans="1:22" s="152" customFormat="1">
      <c r="A21" s="167">
        <v>6</v>
      </c>
      <c r="B21" s="167" t="s">
        <v>94</v>
      </c>
      <c r="C21" s="167" t="s">
        <v>95</v>
      </c>
      <c r="D21" s="168" t="s">
        <v>173</v>
      </c>
      <c r="E21" s="169" t="s">
        <v>174</v>
      </c>
      <c r="F21" s="167" t="s">
        <v>92</v>
      </c>
      <c r="G21" s="170">
        <f>G20</f>
        <v>1</v>
      </c>
      <c r="H21" s="171">
        <v>0</v>
      </c>
      <c r="I21" s="171">
        <f t="shared" si="0"/>
        <v>0</v>
      </c>
      <c r="J21" s="172"/>
      <c r="K21" s="170"/>
      <c r="L21" s="172"/>
      <c r="M21" s="170"/>
      <c r="N21" s="173">
        <v>21</v>
      </c>
      <c r="O21" s="174"/>
      <c r="Q21" s="171">
        <f t="shared" si="1"/>
        <v>0</v>
      </c>
    </row>
    <row r="22" spans="1:22" s="152" customFormat="1">
      <c r="A22" s="167">
        <v>7</v>
      </c>
      <c r="B22" s="167" t="s">
        <v>90</v>
      </c>
      <c r="C22" s="167">
        <v>742</v>
      </c>
      <c r="D22" s="168" t="s">
        <v>179</v>
      </c>
      <c r="E22" s="169" t="s">
        <v>180</v>
      </c>
      <c r="F22" s="167" t="s">
        <v>92</v>
      </c>
      <c r="G22" s="170">
        <v>20</v>
      </c>
      <c r="H22" s="171">
        <v>0</v>
      </c>
      <c r="I22" s="171">
        <f t="shared" si="0"/>
        <v>0</v>
      </c>
      <c r="J22" s="172"/>
      <c r="K22" s="170"/>
      <c r="L22" s="172"/>
      <c r="M22" s="170"/>
      <c r="N22" s="173">
        <v>21</v>
      </c>
      <c r="O22" s="174"/>
      <c r="Q22" s="171">
        <f t="shared" si="1"/>
        <v>0</v>
      </c>
    </row>
    <row r="23" spans="1:22" s="152" customFormat="1">
      <c r="A23" s="167">
        <v>8</v>
      </c>
      <c r="B23" s="167" t="s">
        <v>94</v>
      </c>
      <c r="C23" s="167" t="s">
        <v>95</v>
      </c>
      <c r="D23" s="168" t="s">
        <v>177</v>
      </c>
      <c r="E23" s="169" t="s">
        <v>178</v>
      </c>
      <c r="F23" s="167" t="s">
        <v>92</v>
      </c>
      <c r="G23" s="170">
        <f>G22</f>
        <v>20</v>
      </c>
      <c r="H23" s="171">
        <v>0</v>
      </c>
      <c r="I23" s="171">
        <f t="shared" si="0"/>
        <v>0</v>
      </c>
      <c r="J23" s="172"/>
      <c r="K23" s="170"/>
      <c r="L23" s="172"/>
      <c r="M23" s="170"/>
      <c r="N23" s="173">
        <v>21</v>
      </c>
      <c r="O23" s="174"/>
      <c r="Q23" s="171">
        <f t="shared" si="1"/>
        <v>0</v>
      </c>
    </row>
    <row r="24" spans="1:22" s="152" customFormat="1">
      <c r="A24" s="167">
        <v>9</v>
      </c>
      <c r="B24" s="167" t="s">
        <v>90</v>
      </c>
      <c r="C24" s="167">
        <v>742</v>
      </c>
      <c r="D24" s="168" t="s">
        <v>209</v>
      </c>
      <c r="E24" s="169" t="s">
        <v>167</v>
      </c>
      <c r="F24" s="167" t="s">
        <v>93</v>
      </c>
      <c r="G24" s="170">
        <v>300</v>
      </c>
      <c r="H24" s="171">
        <v>0</v>
      </c>
      <c r="I24" s="171">
        <f t="shared" si="0"/>
        <v>0</v>
      </c>
      <c r="J24" s="172"/>
      <c r="K24" s="170"/>
      <c r="L24" s="172"/>
      <c r="M24" s="170"/>
      <c r="N24" s="173">
        <v>21</v>
      </c>
      <c r="O24" s="174"/>
      <c r="Q24" s="171">
        <f t="shared" si="1"/>
        <v>0</v>
      </c>
    </row>
    <row r="25" spans="1:22" s="152" customFormat="1">
      <c r="A25" s="167">
        <v>10</v>
      </c>
      <c r="B25" s="167" t="s">
        <v>94</v>
      </c>
      <c r="C25" s="167" t="s">
        <v>95</v>
      </c>
      <c r="D25" s="168" t="s">
        <v>169</v>
      </c>
      <c r="E25" s="169" t="s">
        <v>168</v>
      </c>
      <c r="F25" s="167" t="s">
        <v>93</v>
      </c>
      <c r="G25" s="170">
        <f>G24</f>
        <v>300</v>
      </c>
      <c r="H25" s="171">
        <v>0</v>
      </c>
      <c r="I25" s="171">
        <f t="shared" si="0"/>
        <v>0</v>
      </c>
      <c r="J25" s="172"/>
      <c r="K25" s="170"/>
      <c r="L25" s="172"/>
      <c r="M25" s="170"/>
      <c r="N25" s="173">
        <v>21</v>
      </c>
      <c r="O25" s="174"/>
      <c r="Q25" s="171">
        <f t="shared" si="1"/>
        <v>0</v>
      </c>
      <c r="V25" s="152" t="s">
        <v>170</v>
      </c>
    </row>
    <row r="26" spans="1:22" s="152" customFormat="1">
      <c r="A26" s="167">
        <v>11</v>
      </c>
      <c r="B26" s="167" t="s">
        <v>90</v>
      </c>
      <c r="C26" s="167">
        <v>742</v>
      </c>
      <c r="D26" s="168" t="s">
        <v>181</v>
      </c>
      <c r="E26" s="169" t="s">
        <v>182</v>
      </c>
      <c r="F26" s="167" t="s">
        <v>92</v>
      </c>
      <c r="G26" s="170">
        <f>(G16+G22)/2</f>
        <v>20</v>
      </c>
      <c r="H26" s="171">
        <v>0</v>
      </c>
      <c r="I26" s="171">
        <f t="shared" si="0"/>
        <v>0</v>
      </c>
      <c r="J26" s="172"/>
      <c r="K26" s="170"/>
      <c r="L26" s="172"/>
      <c r="M26" s="170"/>
      <c r="N26" s="173">
        <v>21</v>
      </c>
      <c r="O26" s="174"/>
      <c r="Q26" s="171">
        <f>I26+((I26/100)*N26)</f>
        <v>0</v>
      </c>
    </row>
    <row r="27" spans="1:22" s="152" customFormat="1">
      <c r="A27" s="167"/>
      <c r="B27" s="167"/>
      <c r="C27" s="167"/>
      <c r="D27" s="181">
        <v>741</v>
      </c>
      <c r="E27" s="181" t="s">
        <v>114</v>
      </c>
      <c r="F27" s="167"/>
      <c r="G27" s="170"/>
      <c r="H27" s="171"/>
      <c r="I27" s="182">
        <f>SUM(I28:I49)</f>
        <v>0</v>
      </c>
      <c r="J27" s="172"/>
      <c r="K27" s="170"/>
      <c r="L27" s="172"/>
      <c r="M27" s="170"/>
      <c r="N27" s="173"/>
      <c r="O27" s="174"/>
      <c r="Q27" s="171"/>
    </row>
    <row r="28" spans="1:22" s="152" customFormat="1">
      <c r="A28" s="167">
        <v>12</v>
      </c>
      <c r="B28" s="167" t="s">
        <v>90</v>
      </c>
      <c r="C28" s="167">
        <v>741</v>
      </c>
      <c r="D28" s="168" t="s">
        <v>210</v>
      </c>
      <c r="E28" s="169" t="s">
        <v>166</v>
      </c>
      <c r="F28" s="167" t="s">
        <v>92</v>
      </c>
      <c r="G28" s="170">
        <v>1</v>
      </c>
      <c r="H28" s="171">
        <v>0</v>
      </c>
      <c r="I28" s="171">
        <f t="shared" ref="I28:I49" si="2">ROUND(G28*H28,2)</f>
        <v>0</v>
      </c>
      <c r="J28" s="172"/>
      <c r="K28" s="170"/>
      <c r="L28" s="172"/>
      <c r="M28" s="170"/>
      <c r="N28" s="173">
        <v>21</v>
      </c>
      <c r="O28" s="174"/>
      <c r="Q28" s="171">
        <f t="shared" ref="Q28:Q49" si="3">I28+((I28/100)*N28)</f>
        <v>0</v>
      </c>
    </row>
    <row r="29" spans="1:22" s="152" customFormat="1">
      <c r="A29" s="167">
        <v>13</v>
      </c>
      <c r="B29" s="167" t="s">
        <v>94</v>
      </c>
      <c r="C29" s="167" t="s">
        <v>95</v>
      </c>
      <c r="D29" s="168" t="s">
        <v>159</v>
      </c>
      <c r="E29" s="169" t="s">
        <v>183</v>
      </c>
      <c r="F29" s="167" t="s">
        <v>92</v>
      </c>
      <c r="G29" s="170">
        <v>1</v>
      </c>
      <c r="H29" s="171">
        <v>0</v>
      </c>
      <c r="I29" s="171">
        <f t="shared" si="2"/>
        <v>0</v>
      </c>
      <c r="J29" s="172"/>
      <c r="K29" s="170"/>
      <c r="L29" s="172"/>
      <c r="M29" s="170"/>
      <c r="N29" s="173">
        <v>21</v>
      </c>
      <c r="O29" s="174"/>
      <c r="Q29" s="171">
        <f t="shared" si="3"/>
        <v>0</v>
      </c>
      <c r="V29" s="206" t="s">
        <v>160</v>
      </c>
    </row>
    <row r="30" spans="1:22" s="152" customFormat="1">
      <c r="A30" s="167">
        <v>14</v>
      </c>
      <c r="B30" s="167" t="s">
        <v>90</v>
      </c>
      <c r="C30" s="167">
        <v>741</v>
      </c>
      <c r="D30" s="168" t="s">
        <v>207</v>
      </c>
      <c r="E30" s="169" t="s">
        <v>157</v>
      </c>
      <c r="F30" s="167" t="s">
        <v>92</v>
      </c>
      <c r="G30" s="170">
        <v>5</v>
      </c>
      <c r="H30" s="171">
        <v>0</v>
      </c>
      <c r="I30" s="171">
        <f t="shared" si="2"/>
        <v>0</v>
      </c>
      <c r="J30" s="172"/>
      <c r="K30" s="170"/>
      <c r="L30" s="172"/>
      <c r="M30" s="170"/>
      <c r="N30" s="173">
        <v>21</v>
      </c>
      <c r="O30" s="174"/>
      <c r="Q30" s="171">
        <f t="shared" si="3"/>
        <v>0</v>
      </c>
    </row>
    <row r="31" spans="1:22" s="152" customFormat="1" ht="25.5">
      <c r="A31" s="167">
        <v>15</v>
      </c>
      <c r="B31" s="167" t="s">
        <v>94</v>
      </c>
      <c r="C31" s="167" t="s">
        <v>95</v>
      </c>
      <c r="D31" s="168" t="s">
        <v>187</v>
      </c>
      <c r="E31" s="169" t="s">
        <v>188</v>
      </c>
      <c r="F31" s="167" t="s">
        <v>92</v>
      </c>
      <c r="G31" s="170">
        <f>G30</f>
        <v>5</v>
      </c>
      <c r="H31" s="171">
        <v>0</v>
      </c>
      <c r="I31" s="171">
        <f t="shared" si="2"/>
        <v>0</v>
      </c>
      <c r="J31" s="172"/>
      <c r="K31" s="170"/>
      <c r="L31" s="172"/>
      <c r="M31" s="170"/>
      <c r="N31" s="173">
        <v>21</v>
      </c>
      <c r="O31" s="174"/>
      <c r="Q31" s="171">
        <f t="shared" si="3"/>
        <v>0</v>
      </c>
      <c r="V31" s="152" t="s">
        <v>189</v>
      </c>
    </row>
    <row r="32" spans="1:22" s="152" customFormat="1">
      <c r="A32" s="167">
        <v>16</v>
      </c>
      <c r="B32" s="167" t="s">
        <v>90</v>
      </c>
      <c r="C32" s="167">
        <v>741</v>
      </c>
      <c r="D32" s="168" t="s">
        <v>211</v>
      </c>
      <c r="E32" s="169" t="s">
        <v>164</v>
      </c>
      <c r="F32" s="167" t="s">
        <v>92</v>
      </c>
      <c r="G32" s="170">
        <v>1</v>
      </c>
      <c r="H32" s="171">
        <v>0</v>
      </c>
      <c r="I32" s="171">
        <f t="shared" si="2"/>
        <v>0</v>
      </c>
      <c r="J32" s="172"/>
      <c r="K32" s="170"/>
      <c r="L32" s="172"/>
      <c r="M32" s="170"/>
      <c r="N32" s="173">
        <v>21</v>
      </c>
      <c r="O32" s="174"/>
      <c r="Q32" s="171">
        <f t="shared" si="3"/>
        <v>0</v>
      </c>
    </row>
    <row r="33" spans="1:25" s="152" customFormat="1">
      <c r="A33" s="167">
        <v>17</v>
      </c>
      <c r="B33" s="167" t="s">
        <v>94</v>
      </c>
      <c r="C33" s="167" t="s">
        <v>95</v>
      </c>
      <c r="D33" s="168" t="s">
        <v>161</v>
      </c>
      <c r="E33" s="169" t="s">
        <v>163</v>
      </c>
      <c r="F33" s="167" t="s">
        <v>92</v>
      </c>
      <c r="G33" s="170">
        <v>1</v>
      </c>
      <c r="H33" s="171">
        <v>0</v>
      </c>
      <c r="I33" s="171">
        <f t="shared" si="2"/>
        <v>0</v>
      </c>
      <c r="J33" s="172"/>
      <c r="K33" s="170"/>
      <c r="L33" s="172"/>
      <c r="M33" s="170"/>
      <c r="N33" s="173">
        <v>21</v>
      </c>
      <c r="O33" s="174"/>
      <c r="Q33" s="171">
        <f t="shared" si="3"/>
        <v>0</v>
      </c>
      <c r="V33" s="152" t="s">
        <v>162</v>
      </c>
    </row>
    <row r="34" spans="1:25" s="152" customFormat="1">
      <c r="A34" s="167">
        <v>18</v>
      </c>
      <c r="B34" s="167" t="s">
        <v>90</v>
      </c>
      <c r="C34" s="167">
        <v>741</v>
      </c>
      <c r="D34" s="168" t="s">
        <v>212</v>
      </c>
      <c r="E34" s="169" t="s">
        <v>165</v>
      </c>
      <c r="F34" s="167" t="s">
        <v>92</v>
      </c>
      <c r="G34" s="170">
        <v>1</v>
      </c>
      <c r="H34" s="171">
        <v>0</v>
      </c>
      <c r="I34" s="171">
        <f t="shared" si="2"/>
        <v>0</v>
      </c>
      <c r="J34" s="172"/>
      <c r="K34" s="170"/>
      <c r="L34" s="172"/>
      <c r="M34" s="170"/>
      <c r="N34" s="173">
        <v>21</v>
      </c>
      <c r="O34" s="174"/>
      <c r="Q34" s="171">
        <f t="shared" si="3"/>
        <v>0</v>
      </c>
    </row>
    <row r="35" spans="1:25" s="152" customFormat="1" ht="25.5">
      <c r="A35" s="167">
        <v>19</v>
      </c>
      <c r="B35" s="167" t="s">
        <v>90</v>
      </c>
      <c r="C35" s="167">
        <v>741</v>
      </c>
      <c r="D35" s="168" t="s">
        <v>213</v>
      </c>
      <c r="E35" s="169" t="s">
        <v>150</v>
      </c>
      <c r="F35" s="167" t="s">
        <v>92</v>
      </c>
      <c r="G35" s="170">
        <v>18</v>
      </c>
      <c r="H35" s="171">
        <v>0</v>
      </c>
      <c r="I35" s="171">
        <f t="shared" si="2"/>
        <v>0</v>
      </c>
      <c r="J35" s="172"/>
      <c r="K35" s="170"/>
      <c r="L35" s="172"/>
      <c r="M35" s="170"/>
      <c r="N35" s="173">
        <v>21</v>
      </c>
      <c r="O35" s="174"/>
      <c r="Q35" s="171">
        <f t="shared" si="3"/>
        <v>0</v>
      </c>
    </row>
    <row r="36" spans="1:25" s="152" customFormat="1">
      <c r="A36" s="167">
        <v>20</v>
      </c>
      <c r="B36" s="167" t="s">
        <v>94</v>
      </c>
      <c r="C36" s="167" t="s">
        <v>95</v>
      </c>
      <c r="D36" s="168" t="s">
        <v>155</v>
      </c>
      <c r="E36" s="169" t="s">
        <v>156</v>
      </c>
      <c r="F36" s="167" t="s">
        <v>92</v>
      </c>
      <c r="G36" s="170">
        <f>G35</f>
        <v>18</v>
      </c>
      <c r="H36" s="171">
        <v>0</v>
      </c>
      <c r="I36" s="171">
        <f t="shared" si="2"/>
        <v>0</v>
      </c>
      <c r="J36" s="172"/>
      <c r="K36" s="170"/>
      <c r="L36" s="172"/>
      <c r="M36" s="170"/>
      <c r="N36" s="173">
        <v>21</v>
      </c>
      <c r="O36" s="174"/>
      <c r="Q36" s="171">
        <f t="shared" si="3"/>
        <v>0</v>
      </c>
    </row>
    <row r="37" spans="1:25" s="152" customFormat="1">
      <c r="A37" s="167">
        <v>21</v>
      </c>
      <c r="B37" s="167" t="s">
        <v>90</v>
      </c>
      <c r="C37" s="167">
        <v>741</v>
      </c>
      <c r="D37" s="168" t="s">
        <v>270</v>
      </c>
      <c r="E37" s="214" t="s">
        <v>276</v>
      </c>
      <c r="F37" s="167" t="s">
        <v>92</v>
      </c>
      <c r="G37" s="170">
        <v>18</v>
      </c>
      <c r="H37" s="171">
        <v>0</v>
      </c>
      <c r="I37" s="171">
        <f t="shared" si="2"/>
        <v>0</v>
      </c>
      <c r="J37" s="172"/>
      <c r="K37" s="170"/>
      <c r="L37" s="172"/>
      <c r="M37" s="170"/>
      <c r="N37" s="173">
        <v>21</v>
      </c>
      <c r="O37" s="174"/>
      <c r="Q37" s="171">
        <f>I37+((I37/100)*N37)</f>
        <v>0</v>
      </c>
    </row>
    <row r="38" spans="1:25" s="152" customFormat="1" ht="15" customHeight="1">
      <c r="A38" s="167">
        <v>22</v>
      </c>
      <c r="B38" s="167" t="s">
        <v>94</v>
      </c>
      <c r="C38" s="167" t="s">
        <v>95</v>
      </c>
      <c r="D38" s="168" t="s">
        <v>267</v>
      </c>
      <c r="E38" s="214" t="s">
        <v>277</v>
      </c>
      <c r="F38" s="167" t="s">
        <v>92</v>
      </c>
      <c r="G38" s="170">
        <f>G37</f>
        <v>18</v>
      </c>
      <c r="H38" s="171">
        <v>0</v>
      </c>
      <c r="I38" s="171">
        <f t="shared" si="2"/>
        <v>0</v>
      </c>
      <c r="J38" s="172"/>
      <c r="K38" s="170"/>
      <c r="L38" s="172"/>
      <c r="M38" s="170"/>
      <c r="N38" s="173">
        <v>21</v>
      </c>
      <c r="O38" s="174"/>
      <c r="Q38" s="171">
        <f>I38+((I38/100)*N38)</f>
        <v>0</v>
      </c>
      <c r="V38" s="152" t="s">
        <v>268</v>
      </c>
    </row>
    <row r="39" spans="1:25" s="152" customFormat="1" ht="15" customHeight="1">
      <c r="A39" s="167">
        <v>23</v>
      </c>
      <c r="B39" s="167" t="s">
        <v>94</v>
      </c>
      <c r="C39" s="167" t="s">
        <v>95</v>
      </c>
      <c r="D39" s="168" t="s">
        <v>266</v>
      </c>
      <c r="E39" s="214" t="s">
        <v>271</v>
      </c>
      <c r="F39" s="167" t="s">
        <v>92</v>
      </c>
      <c r="G39" s="170">
        <f>G37</f>
        <v>18</v>
      </c>
      <c r="H39" s="171">
        <v>0</v>
      </c>
      <c r="I39" s="171">
        <f t="shared" si="2"/>
        <v>0</v>
      </c>
      <c r="J39" s="172"/>
      <c r="K39" s="170"/>
      <c r="L39" s="172"/>
      <c r="M39" s="170"/>
      <c r="N39" s="173">
        <v>21</v>
      </c>
      <c r="O39" s="174"/>
      <c r="Q39" s="171">
        <f>I39+((I39/100)*N39)</f>
        <v>0</v>
      </c>
      <c r="V39" s="221" t="s">
        <v>269</v>
      </c>
    </row>
    <row r="40" spans="1:25" s="152" customFormat="1" ht="25.5">
      <c r="A40" s="167">
        <v>24</v>
      </c>
      <c r="B40" s="167" t="s">
        <v>90</v>
      </c>
      <c r="C40" s="167">
        <v>741</v>
      </c>
      <c r="D40" s="168" t="s">
        <v>213</v>
      </c>
      <c r="E40" s="169" t="s">
        <v>150</v>
      </c>
      <c r="F40" s="167" t="s">
        <v>92</v>
      </c>
      <c r="G40" s="170">
        <v>2</v>
      </c>
      <c r="H40" s="171">
        <v>0</v>
      </c>
      <c r="I40" s="171">
        <f t="shared" si="2"/>
        <v>0</v>
      </c>
      <c r="J40" s="172"/>
      <c r="K40" s="170"/>
      <c r="L40" s="172"/>
      <c r="M40" s="170"/>
      <c r="N40" s="173">
        <v>21</v>
      </c>
      <c r="O40" s="174"/>
      <c r="Q40" s="171">
        <f t="shared" si="3"/>
        <v>0</v>
      </c>
    </row>
    <row r="41" spans="1:25" s="152" customFormat="1">
      <c r="A41" s="167">
        <v>25</v>
      </c>
      <c r="B41" s="167" t="s">
        <v>94</v>
      </c>
      <c r="C41" s="167" t="s">
        <v>95</v>
      </c>
      <c r="D41" s="168" t="s">
        <v>292</v>
      </c>
      <c r="E41" s="169" t="s">
        <v>217</v>
      </c>
      <c r="F41" s="167" t="s">
        <v>92</v>
      </c>
      <c r="G41" s="170">
        <f>G40</f>
        <v>2</v>
      </c>
      <c r="H41" s="171">
        <v>0</v>
      </c>
      <c r="I41" s="171">
        <f t="shared" si="2"/>
        <v>0</v>
      </c>
      <c r="J41" s="172"/>
      <c r="K41" s="170"/>
      <c r="L41" s="172"/>
      <c r="M41" s="170"/>
      <c r="N41" s="173">
        <v>21</v>
      </c>
      <c r="O41" s="174"/>
      <c r="Q41" s="171">
        <f t="shared" si="3"/>
        <v>0</v>
      </c>
    </row>
    <row r="42" spans="1:25" s="152" customFormat="1">
      <c r="A42" s="167">
        <v>26</v>
      </c>
      <c r="B42" s="167"/>
      <c r="C42" s="167" t="s">
        <v>149</v>
      </c>
      <c r="D42" s="168" t="s">
        <v>298</v>
      </c>
      <c r="E42" s="214" t="s">
        <v>299</v>
      </c>
      <c r="F42" s="167" t="s">
        <v>93</v>
      </c>
      <c r="G42" s="170">
        <v>2</v>
      </c>
      <c r="H42" s="171">
        <v>0</v>
      </c>
      <c r="I42" s="171">
        <f t="shared" si="2"/>
        <v>0</v>
      </c>
      <c r="J42" s="172">
        <v>1.54E-2</v>
      </c>
      <c r="K42" s="170">
        <f>G42*J42</f>
        <v>3.0800000000000001E-2</v>
      </c>
      <c r="L42" s="172">
        <v>0</v>
      </c>
      <c r="M42" s="170">
        <f>G42*L42</f>
        <v>0</v>
      </c>
      <c r="N42" s="173">
        <v>21</v>
      </c>
      <c r="O42" s="174">
        <v>4</v>
      </c>
      <c r="P42" s="152" t="s">
        <v>91</v>
      </c>
      <c r="Q42" s="171">
        <f t="shared" ref="Q42:Q44" si="4">I42+((I42/100)*N42)</f>
        <v>0</v>
      </c>
      <c r="V42" s="152" t="s">
        <v>300</v>
      </c>
      <c r="Y42" s="152" t="s">
        <v>301</v>
      </c>
    </row>
    <row r="43" spans="1:25" s="152" customFormat="1" ht="25.5">
      <c r="A43" s="167">
        <v>27</v>
      </c>
      <c r="B43" s="167"/>
      <c r="C43" s="167" t="s">
        <v>149</v>
      </c>
      <c r="D43" s="168" t="s">
        <v>302</v>
      </c>
      <c r="E43" s="214" t="s">
        <v>303</v>
      </c>
      <c r="F43" s="167" t="s">
        <v>93</v>
      </c>
      <c r="G43" s="170">
        <v>6</v>
      </c>
      <c r="H43" s="171">
        <v>0</v>
      </c>
      <c r="I43" s="171">
        <f t="shared" si="2"/>
        <v>0</v>
      </c>
      <c r="J43" s="172">
        <v>1.54E-2</v>
      </c>
      <c r="K43" s="170">
        <f>G43*J43</f>
        <v>9.240000000000001E-2</v>
      </c>
      <c r="L43" s="172">
        <v>0</v>
      </c>
      <c r="M43" s="170">
        <f>G43*L43</f>
        <v>0</v>
      </c>
      <c r="N43" s="173">
        <v>21</v>
      </c>
      <c r="O43" s="174">
        <v>4</v>
      </c>
      <c r="P43" s="152" t="s">
        <v>91</v>
      </c>
      <c r="Q43" s="171">
        <f t="shared" si="4"/>
        <v>0</v>
      </c>
      <c r="V43" s="152" t="s">
        <v>206</v>
      </c>
      <c r="Y43" s="152" t="s">
        <v>301</v>
      </c>
    </row>
    <row r="44" spans="1:25" s="152" customFormat="1" ht="25.5">
      <c r="A44" s="167">
        <v>28</v>
      </c>
      <c r="B44" s="167"/>
      <c r="C44" s="167" t="s">
        <v>149</v>
      </c>
      <c r="D44" s="168" t="s">
        <v>304</v>
      </c>
      <c r="E44" s="169" t="s">
        <v>305</v>
      </c>
      <c r="F44" s="167" t="s">
        <v>93</v>
      </c>
      <c r="G44" s="170">
        <v>1.1000000000000001</v>
      </c>
      <c r="H44" s="171">
        <v>0</v>
      </c>
      <c r="I44" s="171">
        <f t="shared" si="2"/>
        <v>0</v>
      </c>
      <c r="J44" s="172">
        <v>1.54E-2</v>
      </c>
      <c r="K44" s="170">
        <f>G44*J44</f>
        <v>1.694E-2</v>
      </c>
      <c r="L44" s="172">
        <v>0</v>
      </c>
      <c r="M44" s="170">
        <f>G44*L44</f>
        <v>0</v>
      </c>
      <c r="N44" s="173">
        <v>21</v>
      </c>
      <c r="O44" s="174">
        <v>4</v>
      </c>
      <c r="P44" s="152" t="s">
        <v>91</v>
      </c>
      <c r="Q44" s="171">
        <f t="shared" si="4"/>
        <v>0</v>
      </c>
    </row>
    <row r="45" spans="1:25" s="152" customFormat="1" ht="25.5">
      <c r="A45" s="167">
        <v>29</v>
      </c>
      <c r="B45" s="167" t="s">
        <v>90</v>
      </c>
      <c r="C45" s="167">
        <v>741</v>
      </c>
      <c r="D45" s="168" t="s">
        <v>214</v>
      </c>
      <c r="E45" s="214" t="s">
        <v>184</v>
      </c>
      <c r="F45" s="167" t="s">
        <v>93</v>
      </c>
      <c r="G45" s="170">
        <v>80</v>
      </c>
      <c r="H45" s="171">
        <v>0</v>
      </c>
      <c r="I45" s="171">
        <f t="shared" si="2"/>
        <v>0</v>
      </c>
      <c r="J45" s="172"/>
      <c r="K45" s="170"/>
      <c r="L45" s="172"/>
      <c r="M45" s="170"/>
      <c r="N45" s="173">
        <v>21</v>
      </c>
      <c r="O45" s="174"/>
      <c r="Q45" s="171">
        <f t="shared" si="3"/>
        <v>0</v>
      </c>
    </row>
    <row r="46" spans="1:25" s="152" customFormat="1">
      <c r="A46" s="167">
        <v>30</v>
      </c>
      <c r="B46" s="167" t="s">
        <v>94</v>
      </c>
      <c r="C46" s="167" t="s">
        <v>95</v>
      </c>
      <c r="D46" s="168" t="s">
        <v>151</v>
      </c>
      <c r="E46" s="214" t="s">
        <v>153</v>
      </c>
      <c r="F46" s="167" t="s">
        <v>93</v>
      </c>
      <c r="G46" s="170">
        <f>G45</f>
        <v>80</v>
      </c>
      <c r="H46" s="171">
        <v>0</v>
      </c>
      <c r="I46" s="171">
        <f t="shared" si="2"/>
        <v>0</v>
      </c>
      <c r="J46" s="172"/>
      <c r="K46" s="170"/>
      <c r="L46" s="172"/>
      <c r="M46" s="170"/>
      <c r="N46" s="173">
        <v>21</v>
      </c>
      <c r="O46" s="174"/>
      <c r="Q46" s="171">
        <f t="shared" si="3"/>
        <v>0</v>
      </c>
    </row>
    <row r="47" spans="1:25" s="152" customFormat="1" ht="25.5">
      <c r="A47" s="167">
        <v>31</v>
      </c>
      <c r="B47" s="167" t="s">
        <v>90</v>
      </c>
      <c r="C47" s="167">
        <v>741</v>
      </c>
      <c r="D47" s="168" t="s">
        <v>215</v>
      </c>
      <c r="E47" s="214" t="s">
        <v>185</v>
      </c>
      <c r="F47" s="167" t="s">
        <v>93</v>
      </c>
      <c r="G47" s="170">
        <v>10</v>
      </c>
      <c r="H47" s="171">
        <v>0</v>
      </c>
      <c r="I47" s="171">
        <f t="shared" si="2"/>
        <v>0</v>
      </c>
      <c r="J47" s="172"/>
      <c r="K47" s="170"/>
      <c r="L47" s="172"/>
      <c r="M47" s="170"/>
      <c r="N47" s="173">
        <v>21</v>
      </c>
      <c r="O47" s="174"/>
      <c r="Q47" s="171">
        <f t="shared" si="3"/>
        <v>0</v>
      </c>
    </row>
    <row r="48" spans="1:25" s="152" customFormat="1">
      <c r="A48" s="167">
        <v>32</v>
      </c>
      <c r="B48" s="167" t="s">
        <v>94</v>
      </c>
      <c r="C48" s="167" t="s">
        <v>95</v>
      </c>
      <c r="D48" s="168" t="s">
        <v>152</v>
      </c>
      <c r="E48" s="214" t="s">
        <v>154</v>
      </c>
      <c r="F48" s="167" t="s">
        <v>93</v>
      </c>
      <c r="G48" s="170">
        <f>G47</f>
        <v>10</v>
      </c>
      <c r="H48" s="171">
        <v>0</v>
      </c>
      <c r="I48" s="171">
        <f t="shared" si="2"/>
        <v>0</v>
      </c>
      <c r="J48" s="172"/>
      <c r="K48" s="170"/>
      <c r="L48" s="172"/>
      <c r="M48" s="170"/>
      <c r="N48" s="173">
        <v>21</v>
      </c>
      <c r="O48" s="174"/>
      <c r="Q48" s="171">
        <f t="shared" si="3"/>
        <v>0</v>
      </c>
    </row>
    <row r="49" spans="1:33" s="152" customFormat="1" ht="25.5">
      <c r="A49" s="167">
        <v>33</v>
      </c>
      <c r="B49" s="167" t="s">
        <v>90</v>
      </c>
      <c r="C49" s="167">
        <v>741</v>
      </c>
      <c r="D49" s="168" t="s">
        <v>216</v>
      </c>
      <c r="E49" s="169" t="s">
        <v>158</v>
      </c>
      <c r="F49" s="167" t="s">
        <v>92</v>
      </c>
      <c r="G49" s="170">
        <v>1</v>
      </c>
      <c r="H49" s="171">
        <v>0</v>
      </c>
      <c r="I49" s="171">
        <f t="shared" si="2"/>
        <v>0</v>
      </c>
      <c r="J49" s="172"/>
      <c r="K49" s="170"/>
      <c r="L49" s="172"/>
      <c r="M49" s="170"/>
      <c r="N49" s="173">
        <v>21</v>
      </c>
      <c r="O49" s="174"/>
      <c r="Q49" s="171">
        <f t="shared" si="3"/>
        <v>0</v>
      </c>
    </row>
    <row r="50" spans="1:33" s="166" customFormat="1">
      <c r="A50" s="175"/>
      <c r="B50" s="177"/>
      <c r="D50" s="178" t="s">
        <v>116</v>
      </c>
      <c r="E50" s="178" t="s">
        <v>297</v>
      </c>
      <c r="I50" s="179">
        <f>I51+I73</f>
        <v>0</v>
      </c>
      <c r="K50" s="180" t="e">
        <f>#REF!+#REF!+#REF!+#REF!+K107+K134</f>
        <v>#REF!</v>
      </c>
      <c r="M50" s="180" t="e">
        <f>#REF!+#REF!+#REF!+#REF!+M107+M134</f>
        <v>#REF!</v>
      </c>
      <c r="P50" s="166" t="s">
        <v>89</v>
      </c>
      <c r="Q50" s="171"/>
    </row>
    <row r="51" spans="1:33" s="152" customFormat="1">
      <c r="A51" s="167"/>
      <c r="B51" s="167"/>
      <c r="C51" s="167"/>
      <c r="D51" s="168"/>
      <c r="E51" s="181" t="s">
        <v>135</v>
      </c>
      <c r="F51" s="167"/>
      <c r="G51" s="170"/>
      <c r="H51" s="171"/>
      <c r="I51" s="182">
        <f>SUM(I52:I72)</f>
        <v>0</v>
      </c>
      <c r="J51" s="172"/>
      <c r="K51" s="170"/>
      <c r="L51" s="172"/>
      <c r="M51" s="170"/>
      <c r="N51" s="173"/>
      <c r="O51" s="174"/>
      <c r="Q51" s="171"/>
    </row>
    <row r="52" spans="1:33" s="152" customFormat="1" ht="91.5" customHeight="1">
      <c r="A52" s="167">
        <v>41</v>
      </c>
      <c r="B52" s="167"/>
      <c r="C52" s="167" t="s">
        <v>149</v>
      </c>
      <c r="D52" s="168" t="s">
        <v>285</v>
      </c>
      <c r="E52" s="169" t="s">
        <v>311</v>
      </c>
      <c r="F52" s="167" t="s">
        <v>92</v>
      </c>
      <c r="G52" s="170">
        <v>24</v>
      </c>
      <c r="H52" s="171">
        <v>0</v>
      </c>
      <c r="I52" s="171">
        <f t="shared" ref="I52:I72" si="5">ROUND(G52*H52,2)</f>
        <v>0</v>
      </c>
      <c r="J52" s="172"/>
      <c r="K52" s="170"/>
      <c r="L52" s="172"/>
      <c r="M52" s="170"/>
      <c r="N52" s="173">
        <v>21</v>
      </c>
      <c r="O52" s="174"/>
      <c r="Q52" s="171">
        <f>I52+((I52/100)*N52)</f>
        <v>0</v>
      </c>
      <c r="V52" s="217" t="s">
        <v>279</v>
      </c>
      <c r="Y52" s="152" t="s">
        <v>280</v>
      </c>
    </row>
    <row r="53" spans="1:33" s="152" customFormat="1" ht="114.75">
      <c r="A53" s="167">
        <v>42</v>
      </c>
      <c r="B53" s="167"/>
      <c r="C53" s="167" t="s">
        <v>149</v>
      </c>
      <c r="D53" s="168" t="s">
        <v>100</v>
      </c>
      <c r="E53" s="169" t="s">
        <v>231</v>
      </c>
      <c r="F53" s="167" t="s">
        <v>92</v>
      </c>
      <c r="G53" s="170">
        <f>G52</f>
        <v>24</v>
      </c>
      <c r="H53" s="171">
        <v>0</v>
      </c>
      <c r="I53" s="171">
        <f t="shared" si="5"/>
        <v>0</v>
      </c>
      <c r="J53" s="172"/>
      <c r="K53" s="170"/>
      <c r="L53" s="172"/>
      <c r="M53" s="170"/>
      <c r="N53" s="173">
        <v>21</v>
      </c>
      <c r="O53" s="174"/>
      <c r="Q53" s="171">
        <f t="shared" ref="Q53:Q67" si="6">I53+((I53/100)*N53)</f>
        <v>0</v>
      </c>
      <c r="V53" s="217" t="s">
        <v>281</v>
      </c>
      <c r="Y53" s="152" t="s">
        <v>282</v>
      </c>
    </row>
    <row r="54" spans="1:33" s="152" customFormat="1" ht="38.25">
      <c r="A54" s="167">
        <v>43</v>
      </c>
      <c r="B54" s="167"/>
      <c r="C54" s="167" t="s">
        <v>149</v>
      </c>
      <c r="D54" s="168" t="s">
        <v>101</v>
      </c>
      <c r="E54" s="169" t="s">
        <v>226</v>
      </c>
      <c r="F54" s="167" t="s">
        <v>92</v>
      </c>
      <c r="G54" s="170">
        <v>4</v>
      </c>
      <c r="H54" s="171">
        <v>0</v>
      </c>
      <c r="I54" s="171">
        <f t="shared" si="5"/>
        <v>0</v>
      </c>
      <c r="J54" s="172"/>
      <c r="K54" s="170"/>
      <c r="L54" s="172"/>
      <c r="M54" s="170"/>
      <c r="N54" s="173">
        <v>21</v>
      </c>
      <c r="O54" s="174"/>
      <c r="Q54" s="171">
        <f t="shared" si="6"/>
        <v>0</v>
      </c>
      <c r="V54" s="217" t="s">
        <v>283</v>
      </c>
      <c r="Y54" s="152" t="s">
        <v>284</v>
      </c>
    </row>
    <row r="55" spans="1:33" s="152" customFormat="1" ht="38.25">
      <c r="A55" s="167">
        <v>44</v>
      </c>
      <c r="B55" s="167"/>
      <c r="C55" s="167" t="s">
        <v>149</v>
      </c>
      <c r="D55" s="168" t="s">
        <v>102</v>
      </c>
      <c r="E55" s="214" t="s">
        <v>227</v>
      </c>
      <c r="F55" s="167" t="s">
        <v>92</v>
      </c>
      <c r="G55" s="170">
        <v>1</v>
      </c>
      <c r="H55" s="171">
        <v>0</v>
      </c>
      <c r="I55" s="171">
        <f t="shared" si="5"/>
        <v>0</v>
      </c>
      <c r="J55" s="172"/>
      <c r="K55" s="170"/>
      <c r="L55" s="172"/>
      <c r="M55" s="170"/>
      <c r="N55" s="173">
        <v>21</v>
      </c>
      <c r="O55" s="174"/>
      <c r="Q55" s="171">
        <f t="shared" si="6"/>
        <v>0</v>
      </c>
      <c r="V55" s="217" t="s">
        <v>233</v>
      </c>
      <c r="Y55" s="152" t="s">
        <v>136</v>
      </c>
    </row>
    <row r="56" spans="1:33" s="152" customFormat="1" ht="76.5">
      <c r="A56" s="167">
        <v>45</v>
      </c>
      <c r="B56" s="167"/>
      <c r="C56" s="167" t="s">
        <v>149</v>
      </c>
      <c r="D56" s="168" t="s">
        <v>103</v>
      </c>
      <c r="E56" s="214" t="s">
        <v>228</v>
      </c>
      <c r="F56" s="167" t="s">
        <v>92</v>
      </c>
      <c r="G56" s="170">
        <v>1</v>
      </c>
      <c r="H56" s="171">
        <v>0</v>
      </c>
      <c r="I56" s="171">
        <f t="shared" si="5"/>
        <v>0</v>
      </c>
      <c r="J56" s="172"/>
      <c r="K56" s="170"/>
      <c r="L56" s="172"/>
      <c r="M56" s="170"/>
      <c r="N56" s="173">
        <v>21</v>
      </c>
      <c r="O56" s="174"/>
      <c r="Q56" s="171">
        <f t="shared" si="6"/>
        <v>0</v>
      </c>
      <c r="V56" s="217" t="s">
        <v>234</v>
      </c>
      <c r="Y56" s="152" t="s">
        <v>137</v>
      </c>
    </row>
    <row r="57" spans="1:33" s="152" customFormat="1" ht="76.5">
      <c r="A57" s="167">
        <v>46</v>
      </c>
      <c r="B57" s="167"/>
      <c r="C57" s="167" t="s">
        <v>149</v>
      </c>
      <c r="D57" s="168" t="s">
        <v>104</v>
      </c>
      <c r="E57" s="214" t="s">
        <v>229</v>
      </c>
      <c r="F57" s="167" t="s">
        <v>92</v>
      </c>
      <c r="G57" s="170">
        <f>G52</f>
        <v>24</v>
      </c>
      <c r="H57" s="171">
        <v>0</v>
      </c>
      <c r="I57" s="171">
        <f t="shared" si="5"/>
        <v>0</v>
      </c>
      <c r="J57" s="172"/>
      <c r="K57" s="170"/>
      <c r="L57" s="172"/>
      <c r="M57" s="170"/>
      <c r="N57" s="173">
        <v>21</v>
      </c>
      <c r="O57" s="174"/>
      <c r="Q57" s="171">
        <f t="shared" si="6"/>
        <v>0</v>
      </c>
      <c r="V57" s="217" t="s">
        <v>235</v>
      </c>
      <c r="Y57" s="169" t="s">
        <v>147</v>
      </c>
    </row>
    <row r="58" spans="1:33" s="152" customFormat="1" ht="76.5">
      <c r="A58" s="167">
        <v>47</v>
      </c>
      <c r="B58" s="167"/>
      <c r="C58" s="167" t="s">
        <v>149</v>
      </c>
      <c r="D58" s="168" t="s">
        <v>105</v>
      </c>
      <c r="E58" s="214" t="s">
        <v>230</v>
      </c>
      <c r="F58" s="167" t="s">
        <v>92</v>
      </c>
      <c r="G58" s="170">
        <f>G52+1</f>
        <v>25</v>
      </c>
      <c r="H58" s="171">
        <v>0</v>
      </c>
      <c r="I58" s="171">
        <f t="shared" si="5"/>
        <v>0</v>
      </c>
      <c r="J58" s="172"/>
      <c r="K58" s="170"/>
      <c r="L58" s="172"/>
      <c r="M58" s="170"/>
      <c r="N58" s="173">
        <v>21</v>
      </c>
      <c r="O58" s="174"/>
      <c r="Q58" s="171">
        <f t="shared" si="6"/>
        <v>0</v>
      </c>
      <c r="V58" s="217" t="s">
        <v>236</v>
      </c>
      <c r="Y58" s="152" t="s">
        <v>138</v>
      </c>
    </row>
    <row r="59" spans="1:33" s="152" customFormat="1" ht="86.25" customHeight="1">
      <c r="A59" s="167">
        <v>48</v>
      </c>
      <c r="B59" s="167"/>
      <c r="C59" s="167" t="s">
        <v>149</v>
      </c>
      <c r="D59" s="168" t="s">
        <v>106</v>
      </c>
      <c r="E59" s="222" t="s">
        <v>278</v>
      </c>
      <c r="F59" s="167" t="s">
        <v>92</v>
      </c>
      <c r="G59" s="170">
        <v>1</v>
      </c>
      <c r="H59" s="171">
        <v>0</v>
      </c>
      <c r="I59" s="171">
        <f t="shared" si="5"/>
        <v>0</v>
      </c>
      <c r="J59" s="172"/>
      <c r="K59" s="170"/>
      <c r="L59" s="172"/>
      <c r="M59" s="170"/>
      <c r="N59" s="173">
        <v>21</v>
      </c>
      <c r="O59" s="174"/>
      <c r="Q59" s="171">
        <f t="shared" si="6"/>
        <v>0</v>
      </c>
      <c r="V59" s="152" t="s">
        <v>290</v>
      </c>
      <c r="Y59" s="152" t="s">
        <v>289</v>
      </c>
    </row>
    <row r="60" spans="1:33" s="152" customFormat="1" ht="38.25">
      <c r="A60" s="167">
        <v>49</v>
      </c>
      <c r="B60" s="167"/>
      <c r="C60" s="167" t="s">
        <v>149</v>
      </c>
      <c r="D60" s="169" t="s">
        <v>139</v>
      </c>
      <c r="E60" s="214" t="s">
        <v>218</v>
      </c>
      <c r="F60" s="167" t="s">
        <v>92</v>
      </c>
      <c r="G60" s="170">
        <f>G52+1</f>
        <v>25</v>
      </c>
      <c r="H60" s="208">
        <v>0</v>
      </c>
      <c r="I60" s="171">
        <f t="shared" si="5"/>
        <v>0</v>
      </c>
      <c r="J60" s="209"/>
      <c r="K60" s="210"/>
      <c r="L60" s="209"/>
      <c r="M60" s="210"/>
      <c r="N60" s="211">
        <v>21</v>
      </c>
      <c r="O60" s="212"/>
      <c r="P60" s="213"/>
      <c r="Q60" s="208">
        <f t="shared" si="6"/>
        <v>0</v>
      </c>
      <c r="R60" s="213"/>
      <c r="S60" s="213"/>
      <c r="T60" s="213"/>
      <c r="U60" s="213"/>
      <c r="V60" s="217" t="s">
        <v>238</v>
      </c>
      <c r="W60" s="213"/>
      <c r="X60" s="213"/>
      <c r="Y60" s="217" t="s">
        <v>237</v>
      </c>
      <c r="Z60" s="213"/>
      <c r="AA60" s="213"/>
      <c r="AB60" s="213"/>
      <c r="AC60" s="213"/>
      <c r="AD60" s="213"/>
      <c r="AE60" s="213"/>
      <c r="AF60" s="213"/>
      <c r="AG60" s="213"/>
    </row>
    <row r="61" spans="1:33" s="152" customFormat="1" ht="68.25" customHeight="1">
      <c r="A61" s="167">
        <v>50</v>
      </c>
      <c r="B61" s="167"/>
      <c r="C61" s="167" t="s">
        <v>149</v>
      </c>
      <c r="D61" s="168" t="s">
        <v>107</v>
      </c>
      <c r="E61" s="214" t="s">
        <v>272</v>
      </c>
      <c r="F61" s="167" t="s">
        <v>92</v>
      </c>
      <c r="G61" s="170">
        <v>2</v>
      </c>
      <c r="H61" s="208">
        <v>0</v>
      </c>
      <c r="I61" s="171">
        <f t="shared" si="5"/>
        <v>0</v>
      </c>
      <c r="J61" s="209"/>
      <c r="K61" s="210"/>
      <c r="L61" s="209"/>
      <c r="M61" s="210"/>
      <c r="N61" s="211">
        <v>21</v>
      </c>
      <c r="O61" s="212"/>
      <c r="P61" s="213"/>
      <c r="Q61" s="208">
        <f t="shared" si="6"/>
        <v>0</v>
      </c>
      <c r="R61" s="213"/>
      <c r="S61" s="213"/>
      <c r="T61" s="213"/>
      <c r="U61" s="213"/>
      <c r="V61" s="217" t="s">
        <v>262</v>
      </c>
      <c r="W61" s="213"/>
      <c r="X61" s="213"/>
      <c r="Y61" s="217" t="s">
        <v>262</v>
      </c>
      <c r="AC61" s="213"/>
      <c r="AD61" s="213"/>
      <c r="AE61" s="213"/>
      <c r="AF61" s="213"/>
      <c r="AG61" s="213"/>
    </row>
    <row r="62" spans="1:33" s="152" customFormat="1" ht="31.5" customHeight="1">
      <c r="A62" s="167">
        <v>51</v>
      </c>
      <c r="B62" s="167"/>
      <c r="C62" s="167" t="s">
        <v>149</v>
      </c>
      <c r="D62" s="216" t="s">
        <v>242</v>
      </c>
      <c r="E62" s="214" t="s">
        <v>259</v>
      </c>
      <c r="F62" s="167" t="s">
        <v>92</v>
      </c>
      <c r="G62" s="170">
        <v>1</v>
      </c>
      <c r="H62" s="208">
        <v>0</v>
      </c>
      <c r="I62" s="171">
        <f t="shared" si="5"/>
        <v>0</v>
      </c>
      <c r="J62" s="209"/>
      <c r="K62" s="210"/>
      <c r="L62" s="209"/>
      <c r="M62" s="210"/>
      <c r="N62" s="211">
        <v>21</v>
      </c>
      <c r="O62" s="212"/>
      <c r="P62" s="213"/>
      <c r="Q62" s="208">
        <f>I62+((I62/100)*N62)</f>
        <v>0</v>
      </c>
      <c r="R62" s="213"/>
      <c r="S62" s="213"/>
      <c r="T62" s="213"/>
      <c r="U62" s="213"/>
      <c r="V62" s="216" t="s">
        <v>245</v>
      </c>
      <c r="W62" s="213"/>
      <c r="X62" s="213"/>
      <c r="Y62" s="152" t="s">
        <v>239</v>
      </c>
      <c r="AC62" s="213"/>
      <c r="AD62" s="213"/>
      <c r="AE62" s="213"/>
      <c r="AF62" s="213"/>
      <c r="AG62" s="213"/>
    </row>
    <row r="63" spans="1:33" s="152" customFormat="1" ht="31.5" customHeight="1">
      <c r="A63" s="167">
        <v>52</v>
      </c>
      <c r="B63" s="167"/>
      <c r="C63" s="167" t="s">
        <v>149</v>
      </c>
      <c r="D63" s="216" t="s">
        <v>243</v>
      </c>
      <c r="E63" s="169" t="s">
        <v>273</v>
      </c>
      <c r="F63" s="167" t="s">
        <v>92</v>
      </c>
      <c r="G63" s="170">
        <v>1</v>
      </c>
      <c r="H63" s="208">
        <v>0</v>
      </c>
      <c r="I63" s="171">
        <f t="shared" si="5"/>
        <v>0</v>
      </c>
      <c r="J63" s="209"/>
      <c r="K63" s="210"/>
      <c r="L63" s="209"/>
      <c r="M63" s="210"/>
      <c r="N63" s="211">
        <v>21</v>
      </c>
      <c r="O63" s="212"/>
      <c r="P63" s="213"/>
      <c r="Q63" s="208">
        <f>I63+((I63/100)*N63)</f>
        <v>0</v>
      </c>
      <c r="R63" s="213"/>
      <c r="S63" s="213"/>
      <c r="T63" s="213"/>
      <c r="U63" s="213"/>
      <c r="V63" s="216" t="s">
        <v>246</v>
      </c>
      <c r="W63" s="213"/>
      <c r="X63" s="213"/>
      <c r="Y63" s="152" t="s">
        <v>240</v>
      </c>
      <c r="AC63" s="213"/>
      <c r="AD63" s="213"/>
      <c r="AE63" s="213"/>
      <c r="AF63" s="213"/>
      <c r="AG63" s="213"/>
    </row>
    <row r="64" spans="1:33" s="152" customFormat="1" ht="39.75" customHeight="1">
      <c r="A64" s="167">
        <v>53</v>
      </c>
      <c r="B64" s="167"/>
      <c r="C64" s="167" t="s">
        <v>149</v>
      </c>
      <c r="D64" s="216" t="s">
        <v>244</v>
      </c>
      <c r="E64" s="214" t="s">
        <v>258</v>
      </c>
      <c r="F64" s="167" t="s">
        <v>92</v>
      </c>
      <c r="G64" s="170">
        <v>1</v>
      </c>
      <c r="H64" s="208">
        <v>0</v>
      </c>
      <c r="I64" s="171">
        <f t="shared" si="5"/>
        <v>0</v>
      </c>
      <c r="J64" s="209"/>
      <c r="K64" s="210"/>
      <c r="L64" s="209"/>
      <c r="M64" s="210"/>
      <c r="N64" s="211">
        <v>21</v>
      </c>
      <c r="O64" s="212"/>
      <c r="P64" s="213"/>
      <c r="Q64" s="208">
        <f>I64+((I64/100)*N64)</f>
        <v>0</v>
      </c>
      <c r="R64" s="213"/>
      <c r="S64" s="213"/>
      <c r="T64" s="213"/>
      <c r="U64" s="213"/>
      <c r="V64" s="216" t="s">
        <v>247</v>
      </c>
      <c r="W64" s="213"/>
      <c r="X64" s="213"/>
      <c r="Y64" s="152" t="s">
        <v>241</v>
      </c>
      <c r="AC64" s="213"/>
      <c r="AD64" s="213"/>
      <c r="AE64" s="213"/>
      <c r="AF64" s="213"/>
      <c r="AG64" s="213"/>
    </row>
    <row r="65" spans="1:33" s="152" customFormat="1" ht="76.5">
      <c r="A65" s="167">
        <v>54</v>
      </c>
      <c r="B65" s="167"/>
      <c r="C65" s="167" t="s">
        <v>149</v>
      </c>
      <c r="D65" s="168" t="s">
        <v>126</v>
      </c>
      <c r="E65" s="214" t="s">
        <v>264</v>
      </c>
      <c r="F65" s="167" t="s">
        <v>92</v>
      </c>
      <c r="G65" s="170">
        <v>1</v>
      </c>
      <c r="H65" s="208">
        <v>0</v>
      </c>
      <c r="I65" s="171">
        <f t="shared" si="5"/>
        <v>0</v>
      </c>
      <c r="J65" s="209"/>
      <c r="K65" s="210"/>
      <c r="L65" s="209"/>
      <c r="M65" s="210"/>
      <c r="N65" s="211">
        <v>21</v>
      </c>
      <c r="O65" s="212"/>
      <c r="P65" s="213"/>
      <c r="Q65" s="208">
        <f t="shared" si="6"/>
        <v>0</v>
      </c>
      <c r="R65" s="213"/>
      <c r="S65" s="213"/>
      <c r="T65" s="213"/>
      <c r="U65" s="213"/>
      <c r="V65" s="217" t="s">
        <v>249</v>
      </c>
      <c r="W65" s="213"/>
      <c r="X65" s="213"/>
      <c r="Y65" s="217" t="s">
        <v>248</v>
      </c>
      <c r="Z65" s="213"/>
      <c r="AA65" s="213"/>
      <c r="AB65" s="213"/>
      <c r="AC65" s="213"/>
      <c r="AD65" s="213"/>
      <c r="AE65" s="213"/>
      <c r="AF65" s="213"/>
      <c r="AG65" s="213"/>
    </row>
    <row r="66" spans="1:33" s="152" customFormat="1" ht="76.5">
      <c r="A66" s="167">
        <v>55</v>
      </c>
      <c r="B66" s="167"/>
      <c r="C66" s="167" t="s">
        <v>149</v>
      </c>
      <c r="D66" s="168" t="s">
        <v>108</v>
      </c>
      <c r="E66" s="214" t="s">
        <v>263</v>
      </c>
      <c r="F66" s="167" t="s">
        <v>92</v>
      </c>
      <c r="G66" s="170">
        <f>G52</f>
        <v>24</v>
      </c>
      <c r="H66" s="208">
        <v>0</v>
      </c>
      <c r="I66" s="171">
        <f t="shared" si="5"/>
        <v>0</v>
      </c>
      <c r="J66" s="209"/>
      <c r="K66" s="210"/>
      <c r="L66" s="209"/>
      <c r="M66" s="210"/>
      <c r="N66" s="211">
        <v>21</v>
      </c>
      <c r="O66" s="212"/>
      <c r="P66" s="213"/>
      <c r="Q66" s="208">
        <f t="shared" si="6"/>
        <v>0</v>
      </c>
      <c r="R66" s="213"/>
      <c r="S66" s="213"/>
      <c r="T66" s="213"/>
      <c r="U66" s="213"/>
      <c r="V66" s="216" t="s">
        <v>253</v>
      </c>
      <c r="W66" s="216"/>
      <c r="X66" s="216"/>
      <c r="Y66" s="169" t="s">
        <v>252</v>
      </c>
      <c r="Z66" s="213"/>
      <c r="AA66" s="213"/>
      <c r="AB66" s="213"/>
      <c r="AC66" s="213"/>
      <c r="AD66" s="213"/>
      <c r="AE66" s="213"/>
      <c r="AF66" s="213"/>
      <c r="AG66" s="213"/>
    </row>
    <row r="67" spans="1:33" s="152" customFormat="1" ht="51">
      <c r="A67" s="167">
        <v>56</v>
      </c>
      <c r="B67" s="167"/>
      <c r="C67" s="167" t="s">
        <v>149</v>
      </c>
      <c r="D67" s="168" t="s">
        <v>107</v>
      </c>
      <c r="E67" s="214" t="s">
        <v>308</v>
      </c>
      <c r="F67" s="167" t="s">
        <v>92</v>
      </c>
      <c r="G67" s="170">
        <f>G52</f>
        <v>24</v>
      </c>
      <c r="H67" s="208">
        <v>0</v>
      </c>
      <c r="I67" s="171">
        <f t="shared" si="5"/>
        <v>0</v>
      </c>
      <c r="J67" s="209"/>
      <c r="K67" s="210"/>
      <c r="L67" s="209"/>
      <c r="M67" s="210"/>
      <c r="N67" s="211">
        <v>21</v>
      </c>
      <c r="O67" s="212"/>
      <c r="P67" s="213"/>
      <c r="Q67" s="208">
        <f t="shared" si="6"/>
        <v>0</v>
      </c>
      <c r="R67" s="213"/>
      <c r="S67" s="213"/>
      <c r="T67" s="213"/>
      <c r="U67" s="213"/>
      <c r="V67" s="216" t="s">
        <v>309</v>
      </c>
      <c r="W67" s="216"/>
      <c r="X67" s="216"/>
      <c r="Y67" s="169" t="s">
        <v>310</v>
      </c>
      <c r="AC67" s="213"/>
      <c r="AD67" s="213"/>
      <c r="AE67" s="213"/>
      <c r="AF67" s="213"/>
      <c r="AG67" s="213"/>
    </row>
    <row r="68" spans="1:33" s="152" customFormat="1" ht="29.25" customHeight="1">
      <c r="A68" s="167">
        <v>57</v>
      </c>
      <c r="B68" s="167"/>
      <c r="C68" s="167" t="s">
        <v>149</v>
      </c>
      <c r="D68" s="216" t="s">
        <v>242</v>
      </c>
      <c r="E68" s="214" t="s">
        <v>260</v>
      </c>
      <c r="F68" s="167" t="s">
        <v>92</v>
      </c>
      <c r="G68" s="170">
        <f>G53</f>
        <v>24</v>
      </c>
      <c r="H68" s="208">
        <v>0</v>
      </c>
      <c r="I68" s="171">
        <f t="shared" si="5"/>
        <v>0</v>
      </c>
      <c r="J68" s="209"/>
      <c r="K68" s="210"/>
      <c r="L68" s="209"/>
      <c r="M68" s="210"/>
      <c r="N68" s="211">
        <v>21</v>
      </c>
      <c r="O68" s="212"/>
      <c r="P68" s="213"/>
      <c r="Q68" s="208">
        <f>I68+((I68/100)*N68)</f>
        <v>0</v>
      </c>
      <c r="R68" s="213"/>
      <c r="S68" s="213"/>
      <c r="T68" s="213"/>
      <c r="U68" s="213"/>
      <c r="V68" s="215" t="s">
        <v>255</v>
      </c>
      <c r="W68" s="213"/>
      <c r="X68" s="213"/>
      <c r="Y68" s="152" t="s">
        <v>254</v>
      </c>
      <c r="AC68" s="213"/>
      <c r="AD68" s="213"/>
      <c r="AE68" s="213"/>
      <c r="AF68" s="213"/>
      <c r="AG68" s="213"/>
    </row>
    <row r="69" spans="1:33" s="152" customFormat="1" ht="25.5">
      <c r="A69" s="167">
        <v>59</v>
      </c>
      <c r="B69" s="167"/>
      <c r="C69" s="167" t="s">
        <v>149</v>
      </c>
      <c r="D69" s="168" t="s">
        <v>141</v>
      </c>
      <c r="E69" s="169" t="s">
        <v>274</v>
      </c>
      <c r="F69" s="167" t="s">
        <v>92</v>
      </c>
      <c r="G69" s="170">
        <v>1</v>
      </c>
      <c r="H69" s="208">
        <v>0</v>
      </c>
      <c r="I69" s="171">
        <f t="shared" si="5"/>
        <v>0</v>
      </c>
      <c r="J69" s="209"/>
      <c r="K69" s="210"/>
      <c r="L69" s="209"/>
      <c r="M69" s="210"/>
      <c r="N69" s="211">
        <v>21</v>
      </c>
      <c r="O69" s="212"/>
      <c r="P69" s="213"/>
      <c r="Q69" s="208">
        <f>I69+((I69/100)*N69)</f>
        <v>0</v>
      </c>
      <c r="R69" s="213"/>
      <c r="S69" s="213"/>
      <c r="T69" s="213"/>
      <c r="U69" s="213"/>
      <c r="V69" s="216" t="s">
        <v>250</v>
      </c>
      <c r="W69" s="213"/>
      <c r="X69" s="213"/>
      <c r="Y69" s="217" t="s">
        <v>140</v>
      </c>
      <c r="Z69" s="213"/>
      <c r="AA69" s="213"/>
      <c r="AB69" s="213"/>
      <c r="AC69" s="213"/>
      <c r="AD69" s="213"/>
      <c r="AE69" s="213"/>
      <c r="AF69" s="213"/>
      <c r="AG69" s="213"/>
    </row>
    <row r="70" spans="1:33" s="152" customFormat="1" ht="59.25" customHeight="1">
      <c r="A70" s="167">
        <v>60</v>
      </c>
      <c r="B70" s="167"/>
      <c r="C70" s="167" t="s">
        <v>149</v>
      </c>
      <c r="D70" s="168" t="s">
        <v>110</v>
      </c>
      <c r="E70" s="169" t="s">
        <v>275</v>
      </c>
      <c r="F70" s="167" t="s">
        <v>92</v>
      </c>
      <c r="G70" s="170">
        <v>1</v>
      </c>
      <c r="H70" s="208">
        <v>0</v>
      </c>
      <c r="I70" s="171">
        <f t="shared" si="5"/>
        <v>0</v>
      </c>
      <c r="J70" s="209"/>
      <c r="K70" s="210"/>
      <c r="L70" s="209"/>
      <c r="M70" s="210"/>
      <c r="N70" s="211">
        <v>21</v>
      </c>
      <c r="O70" s="212"/>
      <c r="P70" s="213"/>
      <c r="Q70" s="208">
        <f>I70+((I70/100)*N70)</f>
        <v>0</v>
      </c>
      <c r="R70" s="213"/>
      <c r="S70" s="213"/>
      <c r="T70" s="213"/>
      <c r="U70" s="213"/>
      <c r="V70" s="216" t="s">
        <v>251</v>
      </c>
      <c r="W70" s="213"/>
      <c r="X70" s="213"/>
      <c r="Y70" s="217" t="s">
        <v>287</v>
      </c>
      <c r="Z70" s="213"/>
      <c r="AA70" s="213"/>
      <c r="AB70" s="213"/>
      <c r="AC70" s="213"/>
      <c r="AD70" s="213"/>
      <c r="AE70" s="213"/>
      <c r="AF70" s="213"/>
      <c r="AG70" s="213"/>
    </row>
    <row r="71" spans="1:33" s="152" customFormat="1" ht="38.25">
      <c r="A71" s="167">
        <v>61</v>
      </c>
      <c r="B71" s="167"/>
      <c r="C71" s="167" t="s">
        <v>149</v>
      </c>
      <c r="D71" s="168" t="s">
        <v>111</v>
      </c>
      <c r="E71" s="169" t="s">
        <v>288</v>
      </c>
      <c r="F71" s="167" t="s">
        <v>92</v>
      </c>
      <c r="G71" s="170">
        <v>2</v>
      </c>
      <c r="H71" s="208">
        <v>0</v>
      </c>
      <c r="I71" s="171">
        <f t="shared" si="5"/>
        <v>0</v>
      </c>
      <c r="J71" s="209"/>
      <c r="K71" s="210"/>
      <c r="L71" s="209"/>
      <c r="M71" s="210"/>
      <c r="N71" s="211">
        <v>21</v>
      </c>
      <c r="O71" s="212"/>
      <c r="P71" s="213"/>
      <c r="Q71" s="208">
        <f>I71+((I71/100)*N71)</f>
        <v>0</v>
      </c>
      <c r="R71" s="213"/>
      <c r="S71" s="213"/>
      <c r="T71" s="213"/>
      <c r="U71" s="213"/>
      <c r="V71" s="217" t="s">
        <v>265</v>
      </c>
      <c r="W71" s="213"/>
      <c r="X71" s="213"/>
      <c r="Y71" s="217" t="s">
        <v>286</v>
      </c>
      <c r="Z71" s="213"/>
      <c r="AA71" s="213"/>
      <c r="AB71" s="213"/>
      <c r="AC71" s="213"/>
      <c r="AD71" s="213"/>
      <c r="AE71" s="213"/>
      <c r="AF71" s="213"/>
      <c r="AG71" s="213"/>
    </row>
    <row r="72" spans="1:33" s="152" customFormat="1" ht="51">
      <c r="A72" s="167">
        <v>62</v>
      </c>
      <c r="B72" s="167"/>
      <c r="C72" s="167" t="s">
        <v>149</v>
      </c>
      <c r="D72" s="168" t="s">
        <v>109</v>
      </c>
      <c r="E72" s="214" t="s">
        <v>261</v>
      </c>
      <c r="F72" s="167" t="s">
        <v>92</v>
      </c>
      <c r="G72" s="170">
        <v>1</v>
      </c>
      <c r="H72" s="208">
        <v>0</v>
      </c>
      <c r="I72" s="171">
        <f t="shared" si="5"/>
        <v>0</v>
      </c>
      <c r="J72" s="209"/>
      <c r="K72" s="210"/>
      <c r="L72" s="209"/>
      <c r="M72" s="210"/>
      <c r="N72" s="211">
        <v>21</v>
      </c>
      <c r="O72" s="212"/>
      <c r="P72" s="213"/>
      <c r="Q72" s="208">
        <f>I72+((I72/100)*N72)</f>
        <v>0</v>
      </c>
      <c r="R72" s="213"/>
      <c r="S72" s="213"/>
      <c r="T72" s="213"/>
      <c r="U72" s="213"/>
      <c r="V72" s="214" t="s">
        <v>256</v>
      </c>
      <c r="W72" s="213"/>
      <c r="X72" s="213"/>
      <c r="Y72" s="213" t="s">
        <v>146</v>
      </c>
      <c r="Z72" s="213"/>
      <c r="AA72" s="213"/>
      <c r="AB72" s="213"/>
      <c r="AC72" s="213"/>
      <c r="AD72" s="213"/>
      <c r="AE72" s="213"/>
      <c r="AF72" s="213"/>
      <c r="AG72" s="213"/>
    </row>
    <row r="73" spans="1:33" s="152" customFormat="1">
      <c r="A73" s="167"/>
      <c r="B73" s="167"/>
      <c r="C73" s="167"/>
      <c r="D73" s="168"/>
      <c r="E73" s="181" t="s">
        <v>99</v>
      </c>
      <c r="F73" s="167"/>
      <c r="G73" s="170"/>
      <c r="H73" s="171"/>
      <c r="I73" s="182">
        <f>SUM(I74:I82)</f>
        <v>0</v>
      </c>
      <c r="J73" s="172"/>
      <c r="K73" s="170"/>
      <c r="L73" s="172"/>
      <c r="M73" s="170"/>
      <c r="N73" s="173"/>
      <c r="O73" s="174"/>
      <c r="Q73" s="171"/>
    </row>
    <row r="74" spans="1:33" s="152" customFormat="1" ht="140.25">
      <c r="A74" s="167">
        <v>69</v>
      </c>
      <c r="B74" s="167"/>
      <c r="C74" s="167" t="s">
        <v>149</v>
      </c>
      <c r="D74" s="168" t="s">
        <v>132</v>
      </c>
      <c r="E74" s="169" t="s">
        <v>219</v>
      </c>
      <c r="F74" s="167" t="s">
        <v>92</v>
      </c>
      <c r="G74" s="170">
        <v>1</v>
      </c>
      <c r="H74" s="171">
        <v>0</v>
      </c>
      <c r="I74" s="171">
        <f t="shared" ref="I74:I82" si="7">ROUND(G74*H74,2)</f>
        <v>0</v>
      </c>
      <c r="J74" s="172"/>
      <c r="K74" s="170"/>
      <c r="L74" s="172"/>
      <c r="M74" s="170"/>
      <c r="N74" s="173">
        <v>21</v>
      </c>
      <c r="O74" s="174"/>
      <c r="Q74" s="171">
        <f t="shared" ref="Q74:Q82" si="8">I74+((I74/100)*N74)</f>
        <v>0</v>
      </c>
      <c r="V74" s="169" t="s">
        <v>257</v>
      </c>
      <c r="Y74" s="152" t="s">
        <v>115</v>
      </c>
      <c r="AB74" s="207"/>
    </row>
    <row r="75" spans="1:33" s="176" customFormat="1" ht="102">
      <c r="A75" s="167">
        <v>70</v>
      </c>
      <c r="B75" s="167"/>
      <c r="C75" s="167" t="s">
        <v>149</v>
      </c>
      <c r="D75" s="168" t="s">
        <v>190</v>
      </c>
      <c r="E75" s="214" t="s">
        <v>293</v>
      </c>
      <c r="F75" s="167" t="s">
        <v>92</v>
      </c>
      <c r="G75" s="210">
        <v>24</v>
      </c>
      <c r="H75" s="171">
        <v>0</v>
      </c>
      <c r="I75" s="171">
        <f t="shared" si="7"/>
        <v>0</v>
      </c>
      <c r="J75" s="172"/>
      <c r="K75" s="170"/>
      <c r="L75" s="172"/>
      <c r="M75" s="170"/>
      <c r="N75" s="173">
        <v>21</v>
      </c>
      <c r="O75" s="174"/>
      <c r="P75" s="152"/>
      <c r="Q75" s="171">
        <f>I75+((I75/100)*N75)</f>
        <v>0</v>
      </c>
      <c r="V75" s="152" t="s">
        <v>294</v>
      </c>
      <c r="W75" s="152"/>
      <c r="X75" s="152"/>
      <c r="Y75" s="152" t="s">
        <v>295</v>
      </c>
      <c r="AB75" s="207"/>
    </row>
    <row r="76" spans="1:33" s="152" customFormat="1" ht="38.25">
      <c r="A76" s="185">
        <v>71</v>
      </c>
      <c r="B76" s="185"/>
      <c r="C76" s="185" t="s">
        <v>149</v>
      </c>
      <c r="D76" s="183" t="s">
        <v>191</v>
      </c>
      <c r="E76" s="184" t="s">
        <v>220</v>
      </c>
      <c r="F76" s="185" t="s">
        <v>92</v>
      </c>
      <c r="G76" s="224">
        <f>G75</f>
        <v>24</v>
      </c>
      <c r="H76" s="186">
        <v>0</v>
      </c>
      <c r="I76" s="171">
        <f t="shared" si="7"/>
        <v>0</v>
      </c>
      <c r="J76" s="172"/>
      <c r="K76" s="170"/>
      <c r="L76" s="172"/>
      <c r="M76" s="170"/>
      <c r="N76" s="173">
        <v>21</v>
      </c>
      <c r="O76" s="174"/>
      <c r="Q76" s="171">
        <f t="shared" ref="Q76:Q80" si="9">I76+((I76/100)*N76)</f>
        <v>0</v>
      </c>
      <c r="V76" s="152" t="s">
        <v>191</v>
      </c>
      <c r="Y76" s="152" t="s">
        <v>192</v>
      </c>
    </row>
    <row r="77" spans="1:33" s="152" customFormat="1" ht="25.5">
      <c r="A77" s="185">
        <v>72</v>
      </c>
      <c r="B77" s="185"/>
      <c r="C77" s="185" t="s">
        <v>149</v>
      </c>
      <c r="D77" s="183" t="s">
        <v>193</v>
      </c>
      <c r="E77" s="184" t="s">
        <v>221</v>
      </c>
      <c r="F77" s="185" t="s">
        <v>92</v>
      </c>
      <c r="G77" s="224">
        <f>2*G75</f>
        <v>48</v>
      </c>
      <c r="H77" s="171">
        <v>0</v>
      </c>
      <c r="I77" s="171">
        <f t="shared" si="7"/>
        <v>0</v>
      </c>
      <c r="J77" s="172"/>
      <c r="K77" s="170"/>
      <c r="L77" s="172"/>
      <c r="M77" s="170"/>
      <c r="N77" s="173">
        <v>21</v>
      </c>
      <c r="O77" s="174"/>
      <c r="Q77" s="171">
        <f t="shared" si="9"/>
        <v>0</v>
      </c>
      <c r="V77" s="152" t="s">
        <v>195</v>
      </c>
      <c r="Y77" s="152" t="s">
        <v>194</v>
      </c>
    </row>
    <row r="78" spans="1:33" s="223" customFormat="1" ht="102">
      <c r="A78" s="185"/>
      <c r="B78" s="185"/>
      <c r="C78" s="167" t="s">
        <v>149</v>
      </c>
      <c r="D78" s="168" t="s">
        <v>312</v>
      </c>
      <c r="E78" s="169" t="s">
        <v>313</v>
      </c>
      <c r="F78" s="167" t="s">
        <v>92</v>
      </c>
      <c r="G78" s="170">
        <v>6</v>
      </c>
      <c r="H78" s="171">
        <v>0</v>
      </c>
      <c r="I78" s="171">
        <f t="shared" si="7"/>
        <v>0</v>
      </c>
      <c r="J78" s="172"/>
      <c r="K78" s="170"/>
      <c r="L78" s="172"/>
      <c r="M78" s="170"/>
      <c r="N78" s="173">
        <v>21</v>
      </c>
      <c r="O78" s="174"/>
      <c r="Q78" s="171">
        <f t="shared" si="9"/>
        <v>0</v>
      </c>
      <c r="V78" s="223" t="s">
        <v>314</v>
      </c>
      <c r="Y78" s="223" t="s">
        <v>315</v>
      </c>
    </row>
    <row r="79" spans="1:33" s="152" customFormat="1" ht="110.25" customHeight="1">
      <c r="A79" s="185">
        <v>73</v>
      </c>
      <c r="B79" s="185"/>
      <c r="C79" s="185" t="s">
        <v>149</v>
      </c>
      <c r="D79" s="183" t="s">
        <v>196</v>
      </c>
      <c r="E79" s="184" t="s">
        <v>222</v>
      </c>
      <c r="F79" s="185" t="s">
        <v>92</v>
      </c>
      <c r="G79" s="224">
        <v>2</v>
      </c>
      <c r="H79" s="171">
        <v>0</v>
      </c>
      <c r="I79" s="171">
        <f t="shared" si="7"/>
        <v>0</v>
      </c>
      <c r="J79" s="172"/>
      <c r="K79" s="170"/>
      <c r="L79" s="172"/>
      <c r="M79" s="170"/>
      <c r="N79" s="173">
        <v>21</v>
      </c>
      <c r="O79" s="174"/>
      <c r="Q79" s="171">
        <f t="shared" si="9"/>
        <v>0</v>
      </c>
      <c r="V79" s="152" t="s">
        <v>199</v>
      </c>
      <c r="Y79" s="152" t="s">
        <v>198</v>
      </c>
    </row>
    <row r="80" spans="1:33" s="152" customFormat="1" ht="89.25">
      <c r="A80" s="185">
        <v>74</v>
      </c>
      <c r="B80" s="185"/>
      <c r="C80" s="185" t="s">
        <v>149</v>
      </c>
      <c r="D80" s="183" t="s">
        <v>197</v>
      </c>
      <c r="E80" s="184" t="s">
        <v>223</v>
      </c>
      <c r="F80" s="185" t="s">
        <v>92</v>
      </c>
      <c r="G80" s="224">
        <v>1</v>
      </c>
      <c r="H80" s="171">
        <v>0</v>
      </c>
      <c r="I80" s="171">
        <f t="shared" si="7"/>
        <v>0</v>
      </c>
      <c r="J80" s="172"/>
      <c r="K80" s="170"/>
      <c r="L80" s="172"/>
      <c r="M80" s="170"/>
      <c r="N80" s="173">
        <v>21</v>
      </c>
      <c r="O80" s="174"/>
      <c r="Q80" s="171">
        <f t="shared" si="9"/>
        <v>0</v>
      </c>
      <c r="V80" s="152" t="s">
        <v>200</v>
      </c>
      <c r="Y80" s="152" t="s">
        <v>201</v>
      </c>
    </row>
    <row r="81" spans="1:25" s="152" customFormat="1" ht="51">
      <c r="A81" s="167">
        <v>75</v>
      </c>
      <c r="B81" s="167"/>
      <c r="C81" s="167" t="s">
        <v>149</v>
      </c>
      <c r="D81" s="168" t="s">
        <v>112</v>
      </c>
      <c r="E81" s="169" t="s">
        <v>224</v>
      </c>
      <c r="F81" s="167" t="s">
        <v>92</v>
      </c>
      <c r="G81" s="170">
        <v>1</v>
      </c>
      <c r="H81" s="171">
        <v>0</v>
      </c>
      <c r="I81" s="171">
        <f t="shared" si="7"/>
        <v>0</v>
      </c>
      <c r="J81" s="172"/>
      <c r="K81" s="170"/>
      <c r="L81" s="172"/>
      <c r="M81" s="170"/>
      <c r="N81" s="173">
        <v>21</v>
      </c>
      <c r="O81" s="174"/>
      <c r="Q81" s="171">
        <f t="shared" si="8"/>
        <v>0</v>
      </c>
      <c r="V81" s="169" t="s">
        <v>144</v>
      </c>
      <c r="Y81" s="217" t="s">
        <v>145</v>
      </c>
    </row>
    <row r="82" spans="1:25" s="152" customFormat="1" ht="63.75">
      <c r="A82" s="167">
        <v>76</v>
      </c>
      <c r="B82" s="167"/>
      <c r="C82" s="167" t="s">
        <v>149</v>
      </c>
      <c r="D82" s="168" t="s">
        <v>134</v>
      </c>
      <c r="E82" s="169" t="s">
        <v>225</v>
      </c>
      <c r="F82" s="167" t="s">
        <v>92</v>
      </c>
      <c r="G82" s="170">
        <f>G66</f>
        <v>24</v>
      </c>
      <c r="H82" s="171">
        <v>0</v>
      </c>
      <c r="I82" s="171">
        <f t="shared" si="7"/>
        <v>0</v>
      </c>
      <c r="J82" s="172"/>
      <c r="K82" s="170"/>
      <c r="L82" s="172"/>
      <c r="M82" s="170"/>
      <c r="N82" s="173">
        <v>21</v>
      </c>
      <c r="O82" s="174"/>
      <c r="Q82" s="171">
        <f t="shared" si="8"/>
        <v>0</v>
      </c>
      <c r="V82" s="169" t="s">
        <v>143</v>
      </c>
      <c r="Y82" s="152" t="s">
        <v>142</v>
      </c>
    </row>
    <row r="83" spans="1:25" s="188" customFormat="1">
      <c r="A83" s="187"/>
      <c r="D83" s="189"/>
      <c r="E83" s="189" t="s">
        <v>133</v>
      </c>
      <c r="I83" s="190">
        <f>I14+I50</f>
        <v>0</v>
      </c>
      <c r="K83" s="191" t="e">
        <f>#REF!+#REF!</f>
        <v>#REF!</v>
      </c>
      <c r="M83" s="191" t="e">
        <f>#REF!+#REF!</f>
        <v>#REF!</v>
      </c>
    </row>
  </sheetData>
  <sheetProtection formatCells="0" formatColumns="0" formatRows="0" insertColumns="0" insertRows="0" insertHyperlinks="0" deleteColumns="0" deleteRows="0" sort="0" autoFilter="0" pivotTables="0"/>
  <customSheetViews>
    <customSheetView guid="{D6CFA044-0C8C-4ECE-96A2-AFF3DD5E0425}" scale="70" showPageBreaks="1" showGridLines="0" fitToPage="1" printArea="1" hiddenRows="1" hiddenColumns="1">
      <pane ySplit="12" topLeftCell="A13" activePane="bottomLeft" state="frozen"/>
      <selection pane="bottomLeft" activeCell="A13" sqref="A13"/>
      <pageMargins left="0.59055118110236227" right="0.59055118110236227" top="0.59055118110236227" bottom="0.59055118110236227" header="0.51181102362204722" footer="0.51181102362204722"/>
      <printOptions horizontalCentered="1"/>
      <pageSetup paperSize="9" scale="77" fitToHeight="999" orientation="landscape" errors="blank" r:id="rId1"/>
      <headerFooter alignWithMargins="0"/>
    </customSheetView>
    <customSheetView guid="{82B4F4D9-5370-4303-A97E-2A49E01AF629}" scale="70" showGridLines="0" fitToPage="1" hiddenRows="1" hiddenColumns="1">
      <pane ySplit="12" topLeftCell="A453" activePane="bottomLeft" state="frozen"/>
      <selection pane="bottomLeft" activeCell="E448" sqref="E448"/>
      <pageMargins left="0.59055118110236227" right="0.59055118110236227" top="0.59055118110236227" bottom="0.59055118110236227" header="0.51181102362204722" footer="0.51181102362204722"/>
      <printOptions horizontalCentered="1"/>
      <pageSetup paperSize="9" scale="77" fitToHeight="999" orientation="landscape" errors="blank" r:id="rId2"/>
      <headerFooter alignWithMargins="0"/>
    </customSheetView>
    <customSheetView guid="{65E3123D-ED26-44E3-A414-09EEEF825484}" scale="70" showGridLines="0" fitToPage="1" hiddenRows="1" hiddenColumns="1">
      <pane ySplit="12" topLeftCell="A13" activePane="bottomLeft" state="frozen"/>
      <selection pane="bottomLeft" activeCell="A13" sqref="A13"/>
      <pageMargins left="0.59055118110236227" right="0.59055118110236227" top="0.59055118110236227" bottom="0.59055118110236227" header="0.51181102362204722" footer="0.51181102362204722"/>
      <printOptions horizontalCentered="1"/>
      <pageSetup paperSize="9" scale="77" fitToHeight="999" orientation="landscape" errors="blank" r:id="rId3"/>
      <headerFooter alignWithMargins="0"/>
    </customSheetView>
  </customSheetViews>
  <mergeCells count="7">
    <mergeCell ref="Y11:AA11"/>
    <mergeCell ref="Y12:AA12"/>
    <mergeCell ref="C9:D9"/>
    <mergeCell ref="C8:D8"/>
    <mergeCell ref="C3:E3"/>
    <mergeCell ref="C7:E7"/>
    <mergeCell ref="V12:X12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77" fitToHeight="999" orientation="landscape" errors="blank" r:id="rId4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"/>
  <sheetViews>
    <sheetView workbookViewId="0"/>
  </sheetViews>
  <sheetFormatPr defaultRowHeight="12.75"/>
  <sheetData/>
  <sheetProtection formatCells="0" formatColumns="0" formatRows="0" insertColumns="0" insertRows="0" insertHyperlinks="0" deleteColumns="0" deleteRows="0" sort="0" autoFilter="0" pivotTables="0"/>
  <customSheetViews>
    <customSheetView guid="{D6CFA044-0C8C-4ECE-96A2-AFF3DD5E0425}" state="hidden">
      <pageMargins left="0.69999998807907104" right="0.69999998807907104" top="0.75" bottom="0.75" header="0.30000001192092896" footer="0.30000001192092896"/>
      <pageSetup errors="blank"/>
    </customSheetView>
    <customSheetView guid="{82B4F4D9-5370-4303-A97E-2A49E01AF629}" state="hidden">
      <pageMargins left="0.69999998807907104" right="0.69999998807907104" top="0.75" bottom="0.75" header="0.30000001192092896" footer="0.30000001192092896"/>
      <pageSetup errors="blank"/>
    </customSheetView>
    <customSheetView guid="{65E3123D-ED26-44E3-A414-09EEEF825484}" state="hidden">
      <pageMargins left="0.69999998807907104" right="0.69999998807907104" top="0.75" bottom="0.75" header="0.30000001192092896" footer="0.30000001192092896"/>
      <pageSetup errors="blank"/>
    </customSheetView>
  </customSheetViews>
  <pageMargins left="0.69999998807907104" right="0.69999998807907104" top="0.75" bottom="0.75" header="0.30000001192092896" footer="0.30000001192092896"/>
  <pageSetup errors="blank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/>
</file>

<file path=customXml/itemProps1.xml><?xml version="1.0" encoding="utf-8"?>
<ds:datastoreItem xmlns:ds="http://schemas.openxmlformats.org/officeDocument/2006/customXml" ds:itemID="{1A117082-AE84-45DC-B4B1-E854891D3B4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Krycí list</vt:lpstr>
      <vt:lpstr>Rekapitulace</vt:lpstr>
      <vt:lpstr>soupis oceněný</vt:lpstr>
      <vt:lpstr>#Figury</vt:lpstr>
      <vt:lpstr>Rekapitulace!Názvy_tisku</vt:lpstr>
      <vt:lpstr>'soupis oceněný'!Názvy_tisku</vt:lpstr>
      <vt:lpstr>'soupis oceněný'!Oblast_tisku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</dc:creator>
  <cp:lastModifiedBy>%username%</cp:lastModifiedBy>
  <cp:lastPrinted>2019-11-21T13:12:23Z</cp:lastPrinted>
  <dcterms:created xsi:type="dcterms:W3CDTF">2006-04-27T05:25:48Z</dcterms:created>
  <dcterms:modified xsi:type="dcterms:W3CDTF">2022-11-29T09:06:02Z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\	;	;	{	}	[@[{0}]]	1029</vt:lpwstr>
  </property>
</Properties>
</file>