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4505" yWindow="-15" windowWidth="14310" windowHeight="12555" tabRatio="929"/>
  </bookViews>
  <sheets>
    <sheet name="Krycí list" sheetId="2" r:id="rId1"/>
    <sheet name="Rekapitulace" sheetId="20" r:id="rId2"/>
    <sheet name="SO01 Zpevněné plochy" sheetId="22" r:id="rId3"/>
    <sheet name="SO02 Oplocení" sheetId="25" r:id="rId4"/>
    <sheet name="SO03 Zastřešený sklad" sheetId="29" r:id="rId5"/>
  </sheets>
  <externalReferences>
    <externalReference r:id="rId6"/>
    <externalReference r:id="rId7"/>
  </externalReferences>
  <definedNames>
    <definedName name="cisloobjektu">'[1]Krycí list'!$A$5</definedName>
    <definedName name="cislostavby">'[1]Krycí list'!$A$7</definedName>
    <definedName name="cisobj">'[2]Krycí list'!$A$4</definedName>
    <definedName name="Dodavka">Rekapitulace!$G$16</definedName>
    <definedName name="Excel_BuiltIn_Print_Area_1">#REF!</definedName>
    <definedName name="Excel_BuiltIn_Print_Titles_1_1">#REF!</definedName>
    <definedName name="HSV">Rekapitulace!$E$16</definedName>
    <definedName name="Mont">Rekapitulace!$H$16</definedName>
    <definedName name="nazevobjektu">'[1]Krycí list'!$C$5</definedName>
    <definedName name="nazevstavby">'[1]Krycí list'!$C$7</definedName>
    <definedName name="nazobj">'[2]Krycí list'!$C$4</definedName>
    <definedName name="_xlnm.Print_Area" localSheetId="0">'Krycí list'!$A$1:$G$45</definedName>
    <definedName name="_xlnm.Print_Area" localSheetId="1">Rekapitulace!$A$1:$I$38</definedName>
    <definedName name="_xlnm.Print_Area" localSheetId="2">'SO01 Zpevněné plochy'!$A$1:$G$45</definedName>
    <definedName name="_xlnm.Print_Area" localSheetId="3">'SO02 Oplocení'!$A$1:$G$41</definedName>
    <definedName name="_xlnm.Print_Area" localSheetId="4">'SO03 Zastřešený sklad'!$A$1:$G$61</definedName>
    <definedName name="polozky_ut">#REF!</definedName>
    <definedName name="polozky_zti">#REF!</definedName>
    <definedName name="Print_Area">#REF!</definedName>
    <definedName name="Print_Area___0">"$bez.$#REF!$#REF!:$bez.$#REF!$#REF!"</definedName>
    <definedName name="Print_Titles">"$#REF!.$A$1:$#REF!.$IV$3"</definedName>
    <definedName name="Print_Titles_2">#REF!</definedName>
    <definedName name="PSV">Rekapitulace!$F$16</definedName>
    <definedName name="Z_1E8618C1_1B4D_11D4_B32D_0050046A422B_.wvu.PrintTitles">#REF!</definedName>
    <definedName name="Z_1E8618C1_1B4D_11D4_B32D_0050046A422B_.wvu.PrintTitles___0">"$bez.$#REF!$#REF!:$bez.$#REF!$#REF!"</definedName>
    <definedName name="Z_1E8618C1_1B4D_11D4_B32D_0050046A422B_.wvu.PrintTitles_2">#REF!</definedName>
    <definedName name="Z_1E8618C1_1B4D_11D4_B32D_0050046A422B_.wvu.Rows">#REF!</definedName>
    <definedName name="Z_1E8618C1_1B4D_11D4_B32D_0050046A422B_.wvu.Rows___0">"$bez.$#REF!$#REF!:$bez.$#REF!$#REF!"</definedName>
    <definedName name="Z_1E8618C1_1B4D_11D4_B32D_0050046A422B_.wvu.Rows___0_2">#REF!</definedName>
    <definedName name="Z_1E8618C1_1B4D_11D4_B32D_0050046A422B_.wvu.Rows_2">#REF!</definedName>
    <definedName name="Z_65AC2F60_1B4A_11D4_81C5_0050046A4233_.wvu.PrintTitles">#REF!</definedName>
    <definedName name="Z_65AC2F60_1B4A_11D4_81C5_0050046A4233_.wvu.PrintTitles___0">"$bez.$#REF!$#REF!:$bez.$#REF!$#REF!"</definedName>
    <definedName name="Z_65AC2F60_1B4A_11D4_81C5_0050046A4233_.wvu.PrintTitles_2">#REF!</definedName>
    <definedName name="Z_65AC2F60_1B4A_11D4_81C5_0050046A4233_.wvu.Rows">#REF!</definedName>
    <definedName name="Z_65AC2F60_1B4A_11D4_81C5_0050046A4233_.wvu.Rows___0">"$bez.$#REF!$#REF!:$bez.$#REF!$#REF!"</definedName>
    <definedName name="Z_65AC2F60_1B4A_11D4_81C5_0050046A4233_.wvu.Rows___0_2">#REF!</definedName>
    <definedName name="Z_65AC2F60_1B4A_11D4_81C5_0050046A4233_.wvu.Rows_2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6" i="22" l="1"/>
  <c r="G53" i="29" l="1"/>
  <c r="G41" i="29" l="1"/>
  <c r="G34" i="29" l="1"/>
  <c r="B10" i="20" l="1"/>
  <c r="G35" i="29"/>
  <c r="G36" i="29"/>
  <c r="G37" i="29"/>
  <c r="G38" i="29"/>
  <c r="G39" i="29"/>
  <c r="G40" i="29"/>
  <c r="G42" i="29"/>
  <c r="G43" i="29"/>
  <c r="G44" i="29"/>
  <c r="G33" i="29"/>
  <c r="G16" i="22" l="1"/>
  <c r="G9" i="22"/>
  <c r="G10" i="22"/>
  <c r="G11" i="22"/>
  <c r="G12" i="22"/>
  <c r="G13" i="22"/>
  <c r="G14" i="22"/>
  <c r="G15" i="22"/>
  <c r="G17" i="22"/>
  <c r="G18" i="22"/>
  <c r="G19" i="22"/>
  <c r="G20" i="22"/>
  <c r="G21" i="22"/>
  <c r="G25" i="25"/>
  <c r="G11" i="25"/>
  <c r="G10" i="25"/>
  <c r="G41" i="22" l="1"/>
  <c r="C5" i="2" l="1"/>
  <c r="A10" i="20"/>
  <c r="B9" i="20"/>
  <c r="A9" i="20"/>
  <c r="B8" i="20"/>
  <c r="A8" i="20"/>
  <c r="C1" i="20"/>
  <c r="G11" i="29" l="1"/>
  <c r="G26" i="29"/>
  <c r="G35" i="22" l="1"/>
  <c r="G34" i="22"/>
  <c r="G33" i="22"/>
  <c r="G32" i="22"/>
  <c r="G32" i="29" l="1"/>
  <c r="C27" i="29"/>
  <c r="G55" i="29" l="1"/>
  <c r="BE28" i="29"/>
  <c r="BD28" i="29"/>
  <c r="BC28" i="29"/>
  <c r="BA28" i="29"/>
  <c r="BB28" i="29"/>
  <c r="BE27" i="29"/>
  <c r="BD27" i="29"/>
  <c r="BC27" i="29"/>
  <c r="BA27" i="29"/>
  <c r="BB27" i="29"/>
  <c r="C61" i="29"/>
  <c r="G60" i="29"/>
  <c r="G59" i="29"/>
  <c r="G58" i="29"/>
  <c r="G57" i="29"/>
  <c r="G56" i="29"/>
  <c r="G54" i="29"/>
  <c r="G52" i="29"/>
  <c r="G51" i="29"/>
  <c r="G50" i="29"/>
  <c r="G49" i="29"/>
  <c r="G48" i="29"/>
  <c r="C46" i="29"/>
  <c r="G45" i="29"/>
  <c r="G46" i="29" s="1"/>
  <c r="C30" i="29"/>
  <c r="G29" i="29"/>
  <c r="G30" i="29" s="1"/>
  <c r="G25" i="29"/>
  <c r="G24" i="29"/>
  <c r="G23" i="29"/>
  <c r="G22" i="29"/>
  <c r="C20" i="29"/>
  <c r="G19" i="29"/>
  <c r="G18" i="29"/>
  <c r="C16" i="29"/>
  <c r="G15" i="29"/>
  <c r="G16" i="29" s="1"/>
  <c r="C13" i="29"/>
  <c r="G12" i="29"/>
  <c r="C8" i="29"/>
  <c r="G7" i="29"/>
  <c r="G8" i="29" s="1"/>
  <c r="G27" i="29" l="1"/>
  <c r="G61" i="29"/>
  <c r="G20" i="29"/>
  <c r="G13" i="29"/>
  <c r="I61" i="29" l="1"/>
  <c r="E10" i="20" s="1"/>
  <c r="C32" i="25" l="1"/>
  <c r="G27" i="25"/>
  <c r="G26" i="25"/>
  <c r="G24" i="25"/>
  <c r="G23" i="25"/>
  <c r="G22" i="25"/>
  <c r="G21" i="25"/>
  <c r="C19" i="25"/>
  <c r="G18" i="25"/>
  <c r="G19" i="25" s="1"/>
  <c r="G37" i="25" l="1"/>
  <c r="G38" i="25"/>
  <c r="G39" i="25"/>
  <c r="G40" i="25"/>
  <c r="G31" i="25"/>
  <c r="G30" i="25"/>
  <c r="G29" i="25"/>
  <c r="G28" i="25"/>
  <c r="G15" i="25"/>
  <c r="G14" i="25"/>
  <c r="G32" i="25" l="1"/>
  <c r="G41" i="25"/>
  <c r="D17" i="2"/>
  <c r="D18" i="2"/>
  <c r="D19" i="2"/>
  <c r="D20" i="2"/>
  <c r="D21" i="2"/>
  <c r="D22" i="2"/>
  <c r="D16" i="2"/>
  <c r="D15" i="2"/>
  <c r="K33" i="25" l="1"/>
  <c r="I33" i="25"/>
  <c r="K32" i="25"/>
  <c r="I32" i="25"/>
  <c r="K31" i="25"/>
  <c r="K38" i="25" s="1"/>
  <c r="I31" i="25"/>
  <c r="I38" i="25" s="1"/>
  <c r="G34" i="25"/>
  <c r="G35" i="25" s="1"/>
  <c r="K13" i="25"/>
  <c r="I13" i="25"/>
  <c r="G13" i="25"/>
  <c r="G12" i="25"/>
  <c r="G9" i="25"/>
  <c r="K8" i="25"/>
  <c r="I8" i="25"/>
  <c r="G8" i="25"/>
  <c r="K7" i="25"/>
  <c r="I7" i="25"/>
  <c r="G7" i="25"/>
  <c r="BE59" i="22"/>
  <c r="BE60" i="22" s="1"/>
  <c r="BD59" i="22"/>
  <c r="BD60" i="22" s="1"/>
  <c r="BC59" i="22"/>
  <c r="BC60" i="22" s="1"/>
  <c r="BB59" i="22"/>
  <c r="BB60" i="22" s="1"/>
  <c r="K46" i="22"/>
  <c r="I46" i="22"/>
  <c r="BE56" i="22"/>
  <c r="BD56" i="22"/>
  <c r="BC56" i="22"/>
  <c r="BB56" i="22"/>
  <c r="BE55" i="22"/>
  <c r="BD55" i="22"/>
  <c r="BC55" i="22"/>
  <c r="BB55" i="22"/>
  <c r="BE51" i="22"/>
  <c r="BD51" i="22"/>
  <c r="BC51" i="22"/>
  <c r="BB51" i="22"/>
  <c r="G44" i="22"/>
  <c r="G45" i="22" s="1"/>
  <c r="BE48" i="22"/>
  <c r="BD48" i="22"/>
  <c r="BC48" i="22"/>
  <c r="BB48" i="22"/>
  <c r="K43" i="22"/>
  <c r="I43" i="22"/>
  <c r="BA56" i="22"/>
  <c r="BA55" i="22"/>
  <c r="BA51" i="22"/>
  <c r="G40" i="22"/>
  <c r="BA48" i="22" s="1"/>
  <c r="BE44" i="22"/>
  <c r="BD44" i="22"/>
  <c r="BC44" i="22"/>
  <c r="BB44" i="22"/>
  <c r="K39" i="22"/>
  <c r="I39" i="22"/>
  <c r="G39" i="22"/>
  <c r="BE43" i="22"/>
  <c r="BD43" i="22"/>
  <c r="BC43" i="22"/>
  <c r="BB43" i="22"/>
  <c r="K38" i="22"/>
  <c r="I38" i="22"/>
  <c r="G38" i="22"/>
  <c r="K36" i="22"/>
  <c r="I36" i="22"/>
  <c r="G31" i="22"/>
  <c r="BA44" i="22" s="1"/>
  <c r="G30" i="22"/>
  <c r="BA43" i="22" s="1"/>
  <c r="BE30" i="22"/>
  <c r="BD30" i="22"/>
  <c r="BC30" i="22"/>
  <c r="BB30" i="22"/>
  <c r="K29" i="22"/>
  <c r="I29" i="22"/>
  <c r="BE28" i="22"/>
  <c r="BD28" i="22"/>
  <c r="BC28" i="22"/>
  <c r="BB28" i="22"/>
  <c r="K27" i="22"/>
  <c r="I27" i="22"/>
  <c r="G27" i="22"/>
  <c r="G26" i="22"/>
  <c r="BA30" i="22" s="1"/>
  <c r="G25" i="22"/>
  <c r="G24" i="22"/>
  <c r="BE24" i="22"/>
  <c r="BD24" i="22"/>
  <c r="BC24" i="22"/>
  <c r="BB24" i="22"/>
  <c r="K23" i="22"/>
  <c r="I23" i="22"/>
  <c r="BE22" i="22"/>
  <c r="BD22" i="22"/>
  <c r="BC22" i="22"/>
  <c r="BB22" i="22"/>
  <c r="BA24" i="22"/>
  <c r="BE11" i="22"/>
  <c r="BD11" i="22"/>
  <c r="BC11" i="22"/>
  <c r="BB11" i="22"/>
  <c r="K11" i="22"/>
  <c r="I11" i="22"/>
  <c r="BA22" i="22"/>
  <c r="BA11" i="22"/>
  <c r="BE9" i="22"/>
  <c r="BD9" i="22"/>
  <c r="BC9" i="22"/>
  <c r="BB9" i="22"/>
  <c r="K9" i="22"/>
  <c r="I9" i="22"/>
  <c r="BA9" i="22"/>
  <c r="BE8" i="22"/>
  <c r="BD8" i="22"/>
  <c r="BC8" i="22"/>
  <c r="BB8" i="22"/>
  <c r="K8" i="22"/>
  <c r="I8" i="22"/>
  <c r="G8" i="22"/>
  <c r="G16" i="25" l="1"/>
  <c r="M41" i="25" s="1"/>
  <c r="E9" i="20" s="1"/>
  <c r="BC57" i="22"/>
  <c r="BE57" i="22"/>
  <c r="BB26" i="22"/>
  <c r="BD57" i="22"/>
  <c r="K30" i="22"/>
  <c r="BE31" i="22"/>
  <c r="G42" i="22"/>
  <c r="BB57" i="22"/>
  <c r="BB45" i="22"/>
  <c r="G22" i="22"/>
  <c r="BB31" i="22"/>
  <c r="I25" i="22"/>
  <c r="BD26" i="22"/>
  <c r="BC31" i="22"/>
  <c r="I40" i="22"/>
  <c r="BD45" i="22"/>
  <c r="BA59" i="22"/>
  <c r="BA60" i="22" s="1"/>
  <c r="BC26" i="22"/>
  <c r="BC45" i="22"/>
  <c r="K25" i="22"/>
  <c r="BE26" i="22"/>
  <c r="BA28" i="22"/>
  <c r="BA31" i="22" s="1"/>
  <c r="G28" i="22"/>
  <c r="I30" i="22"/>
  <c r="BD31" i="22"/>
  <c r="K40" i="22"/>
  <c r="BE45" i="22"/>
  <c r="C18" i="2"/>
  <c r="BA45" i="22"/>
  <c r="BA8" i="22"/>
  <c r="BA26" i="22" s="1"/>
  <c r="BA57" i="22"/>
  <c r="C21" i="2" l="1"/>
  <c r="C16" i="2"/>
  <c r="G7" i="2"/>
  <c r="F33" i="2"/>
  <c r="E8" i="20" l="1"/>
  <c r="E16" i="20" s="1"/>
  <c r="G28" i="20" l="1"/>
  <c r="C15" i="2"/>
  <c r="C19" i="2" s="1"/>
  <c r="G23" i="20"/>
  <c r="I23" i="20" s="1"/>
  <c r="G15" i="2" s="1"/>
  <c r="G29" i="20"/>
  <c r="G30" i="20"/>
  <c r="G24" i="20"/>
  <c r="I24" i="20" s="1"/>
  <c r="G16" i="2" s="1"/>
  <c r="G27" i="20"/>
  <c r="I27" i="20" s="1"/>
  <c r="G26" i="20"/>
  <c r="I26" i="20" s="1"/>
  <c r="G18" i="2" s="1"/>
  <c r="G25" i="20"/>
  <c r="I25" i="20" s="1"/>
  <c r="G17" i="2" s="1"/>
  <c r="G19" i="2" l="1"/>
  <c r="I30" i="20"/>
  <c r="G22" i="2" s="1"/>
  <c r="I29" i="20"/>
  <c r="G21" i="2" s="1"/>
  <c r="I28" i="20"/>
  <c r="G20" i="2" s="1"/>
  <c r="C17" i="2"/>
  <c r="C22" i="2" s="1"/>
  <c r="G23" i="2" l="1"/>
  <c r="C23" i="2" s="1"/>
  <c r="H31" i="20"/>
  <c r="F30" i="2" l="1"/>
  <c r="F31" i="2" s="1"/>
  <c r="F34" i="2" s="1"/>
</calcChain>
</file>

<file path=xl/sharedStrings.xml><?xml version="1.0" encoding="utf-8"?>
<sst xmlns="http://schemas.openxmlformats.org/spreadsheetml/2006/main" count="486" uniqueCount="301">
  <si>
    <t xml:space="preserve"> </t>
  </si>
  <si>
    <t>Stavba :</t>
  </si>
  <si>
    <t>Základ pro DPH</t>
  </si>
  <si>
    <t>HZS</t>
  </si>
  <si>
    <t>POLOŽKOVÝ ROZPOČET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</si>
  <si>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</si>
  <si>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</si>
  <si>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</si>
  <si>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</si>
  <si>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</si>
  <si>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</si>
  <si>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</si>
  <si>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</si>
  <si>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</si>
  <si>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</si>
  <si>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</si>
  <si>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</si>
  <si>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</si>
  <si>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</si>
  <si>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</si>
  <si>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</si>
  <si>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</si>
  <si>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</si>
  <si>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</si>
  <si>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</si>
  <si>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</si>
  <si>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</si>
  <si>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</si>
  <si>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</si>
  <si>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</si>
  <si>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</si>
  <si>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</si>
  <si>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</si>
  <si>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</si>
  <si>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</si>
  <si>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</si>
  <si>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</si>
  <si>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</si>
  <si>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</si>
  <si>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</si>
  <si>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</si>
  <si>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</si>
  <si>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DPH</t>
  </si>
  <si>
    <t xml:space="preserve">% </t>
  </si>
  <si>
    <t>CENA ZA OBJEKT CELKEM</t>
  </si>
  <si>
    <t>Poznámka :</t>
  </si>
  <si>
    <t>Objekt :</t>
  </si>
  <si>
    <t xml:space="preserve">Položkový rozpočet 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</si>
  <si>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</si>
  <si>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</si>
  <si>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</si>
  <si>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</si>
  <si>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</si>
  <si>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</si>
  <si>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</si>
  <si>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</si>
  <si>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</si>
  <si>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</si>
  <si>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</si>
  <si>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</si>
  <si>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</si>
  <si>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</si>
  <si>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</si>
  <si>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ks</t>
  </si>
  <si>
    <t>Celkem za</t>
  </si>
  <si>
    <t>1 Zemní práce</t>
  </si>
  <si>
    <t>m3</t>
  </si>
  <si>
    <t>162701105R00</t>
  </si>
  <si>
    <t xml:space="preserve">Vodorovné přemístění výkopku z hor.1-4 do 10000 m </t>
  </si>
  <si>
    <t>167101102R00</t>
  </si>
  <si>
    <t xml:space="preserve">Nakládání výkopku z hor.1-4 v množství nad 100 m3 </t>
  </si>
  <si>
    <t>171201201RT1</t>
  </si>
  <si>
    <t>Uložení sypaniny na skládku včetně poplatku za skládku</t>
  </si>
  <si>
    <t>210220021R00</t>
  </si>
  <si>
    <t>Vedení uzemňovací v zemi FeZn do 120 mm2 včetně uzem. pásku pozink</t>
  </si>
  <si>
    <t>m</t>
  </si>
  <si>
    <t>m2</t>
  </si>
  <si>
    <t>kus</t>
  </si>
  <si>
    <t>kpl</t>
  </si>
  <si>
    <t>99</t>
  </si>
  <si>
    <t>Staveništní přesun hmot</t>
  </si>
  <si>
    <t>99 Staveništní přesun hmot</t>
  </si>
  <si>
    <t>t</t>
  </si>
  <si>
    <t xml:space="preserve">Geodetické zaměření a vytyčení </t>
  </si>
  <si>
    <t>174101102R00</t>
  </si>
  <si>
    <t>122101102R00</t>
  </si>
  <si>
    <t>Odkopávky nezapažené v hor. 2 do 1000 m3 srovnání terénu na kótu pláně</t>
  </si>
  <si>
    <t>Komunikace</t>
  </si>
  <si>
    <t>5 Komunikace</t>
  </si>
  <si>
    <t xml:space="preserve">Podklad ze štěrkodrti po zhutnění tloušťky 15 cm </t>
  </si>
  <si>
    <t>Podklad kamen. obal. asfaltem tř.2 nad 3 m,tl.8 cm plochy 201-1000 m2  OKS II</t>
  </si>
  <si>
    <t>Asfaltobeton střednězrnnný  ABS tř. II tl. 50 mm</t>
  </si>
  <si>
    <t>Kolejové lože</t>
  </si>
  <si>
    <t>51 Kolejové lože</t>
  </si>
  <si>
    <t xml:space="preserve">Podklad ze štěrkodrti po zhutnění tloušťky 25 cm </t>
  </si>
  <si>
    <t>Zpevněné  plochy</t>
  </si>
  <si>
    <t>91 Zpevněné  plochy</t>
  </si>
  <si>
    <t>Osazení silnič. beton. obrubníku  do lože s opěrou z B 12, včetně obrubníku ABO 2 - 15 100/15/25</t>
  </si>
  <si>
    <t xml:space="preserve">Přesun hmot, pozemní komunikace, kryt z kameniva </t>
  </si>
  <si>
    <t xml:space="preserve">Odkopávky nezapažené v hor. 2 do 1000 m3 </t>
  </si>
  <si>
    <t>162301101R00</t>
  </si>
  <si>
    <t>Vodorovné přemístění výkopku z hor.1-4 do  100 m - bude zpětně použito ke zhutňování</t>
  </si>
  <si>
    <t>Rozpočet :</t>
  </si>
  <si>
    <t>REKAPITULACE  STAVEBNÍCH  DÍLŮ</t>
  </si>
  <si>
    <t>VEDLEJŠÍ ROZPOČTOVÉ  NÁKLADY</t>
  </si>
  <si>
    <t>Název VRN</t>
  </si>
  <si>
    <t>Kč</t>
  </si>
  <si>
    <t>%</t>
  </si>
  <si>
    <t>Základna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</si>
  <si>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</si>
  <si>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</si>
  <si>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</si>
  <si>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</si>
  <si>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</si>
  <si>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</si>
  <si>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</si>
  <si>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</si>
  <si>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CELKEM VRN</t>
  </si>
  <si>
    <t>121091101R00</t>
  </si>
  <si>
    <t>odtěžení na kótu pláně:2930*0,4</t>
  </si>
  <si>
    <t>5</t>
  </si>
  <si>
    <t>564251111R00</t>
  </si>
  <si>
    <t>2930*0,5</t>
  </si>
  <si>
    <t>564851111R00</t>
  </si>
  <si>
    <t>565161221RT2</t>
  </si>
  <si>
    <t>577144321U00</t>
  </si>
  <si>
    <t>plocha hlav. zrání - živičný povrch:67,9*43,15+0,115</t>
  </si>
  <si>
    <t>51</t>
  </si>
  <si>
    <t>564871111R00</t>
  </si>
  <si>
    <t>579300015R00</t>
  </si>
  <si>
    <t>91</t>
  </si>
  <si>
    <t>917762111RT7</t>
  </si>
  <si>
    <t>917832111RT5</t>
  </si>
  <si>
    <t>935112112R00</t>
  </si>
  <si>
    <t>silniční obrubník:(15,8+52,05+11,35*2+4,75+6+43+6+8,7)</t>
  </si>
  <si>
    <t>998222011R12</t>
  </si>
  <si>
    <t>obrubník:(14,2+10,25*2+9,4+31,1+18,5+2,1+9,2+7,5)</t>
  </si>
  <si>
    <t>10,25*2</t>
  </si>
  <si>
    <t>131 10-0010.RAB</t>
  </si>
  <si>
    <t>Hloubení nezapažených jam v hornině1-4 odvoz do 5 km, uložení na skládku</t>
  </si>
  <si>
    <t>2</t>
  </si>
  <si>
    <t>Základy,zvláštní zakládání</t>
  </si>
  <si>
    <t>275 31-0030.RA0</t>
  </si>
  <si>
    <t>94</t>
  </si>
  <si>
    <t>Lešení a stavební výtahy</t>
  </si>
  <si>
    <t>941 95-5004.R00</t>
  </si>
  <si>
    <t>998 01-1001</t>
  </si>
  <si>
    <t>Přesun hmot pro objekty výšky do 6 m spodní stavba</t>
  </si>
  <si>
    <t>998 01-4011.R00</t>
  </si>
  <si>
    <t xml:space="preserve">Přesun hmot, budovy mont. jednopodl. s pláštěm </t>
  </si>
  <si>
    <t>764</t>
  </si>
  <si>
    <t>Konstrukce klempířské</t>
  </si>
  <si>
    <t>764 35-1010.RAA</t>
  </si>
  <si>
    <t>Žlab z Pz plechu podokapní čtyřhranný rš 250 mm</t>
  </si>
  <si>
    <t>764 45-0010.RA0</t>
  </si>
  <si>
    <t xml:space="preserve">Odpadní trouby z Pz plechu čtvercové </t>
  </si>
  <si>
    <t>998 76-4101.R00</t>
  </si>
  <si>
    <t xml:space="preserve">Přesun hmot pro klempířské konstr., výšky do 6 m </t>
  </si>
  <si>
    <t>764 35-8201.R00</t>
  </si>
  <si>
    <t xml:space="preserve">Háky pro Pz mezistřešní žlaby, rš 1100 mm </t>
  </si>
  <si>
    <t>154-84141</t>
  </si>
  <si>
    <t>767</t>
  </si>
  <si>
    <t>Konstrukce zámečnické</t>
  </si>
  <si>
    <t xml:space="preserve">Přesun hmot pro zámečnické konstr., výšky do 6 m </t>
  </si>
  <si>
    <t>783</t>
  </si>
  <si>
    <t>Nátěry</t>
  </si>
  <si>
    <t>783 52-0010.RAB</t>
  </si>
  <si>
    <t>M43</t>
  </si>
  <si>
    <t>430 86-2004.R00</t>
  </si>
  <si>
    <t>kg</t>
  </si>
  <si>
    <t>311-71313.0</t>
  </si>
  <si>
    <t>136-11224</t>
  </si>
  <si>
    <t>139 60-1102.R00</t>
  </si>
  <si>
    <t>274 31-0030.RAA</t>
  </si>
  <si>
    <t>Základový pas z betonu C 16/20, vč. bednění štěrkopískový podklad 10 cm</t>
  </si>
  <si>
    <t>289 97-0111.R00</t>
  </si>
  <si>
    <t>3</t>
  </si>
  <si>
    <t>Svislé a kompletní konstrukce</t>
  </si>
  <si>
    <t>311 11-2030.RT3</t>
  </si>
  <si>
    <t>311</t>
  </si>
  <si>
    <t>řezání a úprava tvárnic při stavbě na půdorysnou plochu stěn</t>
  </si>
  <si>
    <t>311 31-1912.R00</t>
  </si>
  <si>
    <t xml:space="preserve">Beton nadzákladových zdí prostý C 20/25  (B 25) </t>
  </si>
  <si>
    <t>595-15405</t>
  </si>
  <si>
    <t>132-85290</t>
  </si>
  <si>
    <t xml:space="preserve">Tyč žebírková, výztuž do betonu ocel 10505 D 8 mm </t>
  </si>
  <si>
    <t>132-85305</t>
  </si>
  <si>
    <t xml:space="preserve">Tyč žebírková, výztuž do betonu ocel 10505 D 14 mm </t>
  </si>
  <si>
    <t>132101101R00</t>
  </si>
  <si>
    <t xml:space="preserve">Hloubení rýh šířky do 60 cm v hor.2 do 100 m3 </t>
  </si>
  <si>
    <t>14170009R00</t>
  </si>
  <si>
    <t>Provedení vrtáním jámy pro založení sloupků průměr 150mm, hl. cca 0,7 m</t>
  </si>
  <si>
    <t>55346444</t>
  </si>
  <si>
    <t>Sloupky  ocelové  - pozink poplast výška 2,5 m</t>
  </si>
  <si>
    <t>42+21+32</t>
  </si>
  <si>
    <t>338171112R00</t>
  </si>
  <si>
    <t>Osazení sloupků a vzpěr ocelových do 2 m včetně zabetonování B 12,5</t>
  </si>
  <si>
    <t>55346445</t>
  </si>
  <si>
    <t>Vzpěry ocelové  -  pozink poplast délka 2,9 m</t>
  </si>
  <si>
    <t>998151111R00</t>
  </si>
  <si>
    <t xml:space="preserve">Přesun hmot, oplocení  do 10m </t>
  </si>
  <si>
    <t>767 001</t>
  </si>
  <si>
    <t>767 002</t>
  </si>
  <si>
    <t>767 003</t>
  </si>
  <si>
    <t>998767201R00</t>
  </si>
  <si>
    <t>767 Konstrukce zámečnické</t>
  </si>
  <si>
    <t>M21</t>
  </si>
  <si>
    <t>Elektromontáže</t>
  </si>
  <si>
    <t>553</t>
  </si>
  <si>
    <t>CELKEM STAVBA</t>
  </si>
  <si>
    <t>275313511R00</t>
  </si>
  <si>
    <t>Beton základových patek prostý C 12/15 (B 12,5) betonáž přímo do výkopu</t>
  </si>
  <si>
    <t xml:space="preserve">Základová patka z betonu C 16/20, včetně bednění </t>
  </si>
  <si>
    <t>Montáže ocelových konstrukcí</t>
  </si>
  <si>
    <t xml:space="preserve">Kotva pro chem.kotvení CH - M12x135/35GV </t>
  </si>
  <si>
    <t>311-71674.A</t>
  </si>
  <si>
    <t xml:space="preserve">Malta chem.2slož.POXY náplň 380 ml-patrona </t>
  </si>
  <si>
    <t>311-71697.A</t>
  </si>
  <si>
    <t xml:space="preserve">Nástavec pro náplň 150 ml do pistole aplikační </t>
  </si>
  <si>
    <t>145-87296</t>
  </si>
  <si>
    <t>145-87794</t>
  </si>
  <si>
    <t>154-11750</t>
  </si>
  <si>
    <t xml:space="preserve">Profil L rovnoramenný 11375  60x60x5 mm </t>
  </si>
  <si>
    <t>136-11220</t>
  </si>
  <si>
    <t>132-31054</t>
  </si>
  <si>
    <t>430000010T00</t>
  </si>
  <si>
    <t>Příprava a dodávka ocelové kce z válc. profilů vč. nátěrů</t>
  </si>
  <si>
    <t>SO03</t>
  </si>
  <si>
    <t>Stavební objekt</t>
  </si>
  <si>
    <t>Cena za SO</t>
  </si>
  <si>
    <t>D+M drátěné poplastované pletivo v. 2,03 m včetně napínacích drátů vč. dodávky</t>
  </si>
  <si>
    <t>Úhelník rovnoramenný L jakost 11373 60x60x5 mm zavětrování</t>
  </si>
  <si>
    <t>Plech hladký jakost 11375.1  tl. 8mm patní plech 15 x 0,25x0,25 m</t>
  </si>
  <si>
    <t>Plech hladký jakost 11375.1  tl. 6 mm styčné plechy 0,26x0,17  15ks</t>
  </si>
  <si>
    <t>Profil IPE 140</t>
  </si>
  <si>
    <t>Profil UPE 140</t>
  </si>
  <si>
    <t>SO01 Zpevněné plochy</t>
  </si>
  <si>
    <t>Sběrný dvůr Chodouny</t>
  </si>
  <si>
    <t>Zpětný  zásyp rýh praným štěrkem fr. 32/63 mm</t>
  </si>
  <si>
    <t xml:space="preserve">Geotextílie </t>
  </si>
  <si>
    <t>Pás nopované folie</t>
  </si>
  <si>
    <t>628-56000</t>
  </si>
  <si>
    <t>181 30-1101.R00</t>
  </si>
  <si>
    <t xml:space="preserve">Rozprostření ornice, rovina, tl. do 10 cm do 500m2 </t>
  </si>
  <si>
    <t>451 50-4114.R00</t>
  </si>
  <si>
    <t>596 21-5040.R00</t>
  </si>
  <si>
    <t xml:space="preserve">Kladení zámkové dlažby tl. 8 cm do drtě tl. 4 cm </t>
  </si>
  <si>
    <t>596 21-5049.R00</t>
  </si>
  <si>
    <t xml:space="preserve">Příplatek za více tvarů dlažby tl. 8 cm, do drtě </t>
  </si>
  <si>
    <t>592-48050</t>
  </si>
  <si>
    <t xml:space="preserve">Dlažba zámková 20/10/8 II přírodní </t>
  </si>
  <si>
    <t>SO02 Oplocení</t>
  </si>
  <si>
    <t xml:space="preserve">D+M dvoukřídlá  vjezdová brána  4475 x 2000 mm </t>
  </si>
  <si>
    <t xml:space="preserve">D+M dvoukřídlá  vjezdová brána  5750 x 2000 mm </t>
  </si>
  <si>
    <t>Sloupky  ocelové jäckel 100/100 mm - pozink poplast výška 2,7 m vč. montáže</t>
  </si>
  <si>
    <t>Osazení sloupků jäckel ocelových 100/100 mm, dl. 2700 mm včetně zabetonování B 12,5</t>
  </si>
  <si>
    <t>SO03 Zastřešený sklad</t>
  </si>
  <si>
    <t>Nátěr Zámčnických konstrukcí syntetický základní reaktivní a dvojnásobný krycí</t>
  </si>
  <si>
    <t>Montáž ocelových konstrukcí, hmotnost nad 2500 kg vč. spojovacích prvků a svařování</t>
  </si>
  <si>
    <t>Profil IPE 220</t>
  </si>
  <si>
    <t xml:space="preserve">Lešení lehké pomocné, výška podlahy do 4,5 m </t>
  </si>
  <si>
    <t xml:space="preserve">Profil trapézový  80/280x1mm </t>
  </si>
  <si>
    <t>162 30-1102.R00</t>
  </si>
  <si>
    <t>SO01, SO02, SO03</t>
  </si>
  <si>
    <t>Zastřešený sklad</t>
  </si>
  <si>
    <t>Úprava pláně v zářezech v hor. 1-4, se zhutněním</t>
  </si>
  <si>
    <t>181101102R00</t>
  </si>
  <si>
    <t>Osazení beton. obrubníku  do lože s opěrou z B 12,  včetně obrubníku beton.  100/10 /20</t>
  </si>
  <si>
    <t>Zřízení lože z kameniva pod dlažbu tl. prům. 400mm pod pojezdovou a pochozí dlažbu</t>
  </si>
  <si>
    <t>632921911R00</t>
  </si>
  <si>
    <t xml:space="preserve">Založení parkového trávníku výsevem plochy do 1000 m2 v rovině a ve svahu do 1:5   </t>
  </si>
  <si>
    <t xml:space="preserve">Hloubení rýh š.do 200 cm hor.3 do 100 m3,STROJNĚ </t>
  </si>
  <si>
    <t xml:space="preserve">Vodorovné přemístění výkopku z hor.1-4 do  10000 m </t>
  </si>
  <si>
    <t>Kryt komunikací z drátkobetonu 20kg/m3</t>
  </si>
  <si>
    <t>Trativody z PVC drenážních flexibilních trubek lože štěrkopísek a obsyp kamenivo, trubky d 100 mm</t>
  </si>
  <si>
    <t>212810010RAC</t>
  </si>
  <si>
    <t>Ornice pro pozemkové úpravy</t>
  </si>
  <si>
    <t>10364200R</t>
  </si>
  <si>
    <t>318261323RT1</t>
  </si>
  <si>
    <t>Stříška plotu ze zákryt.desek  šířky 300</t>
  </si>
  <si>
    <t>CYKY 3x2,5</t>
  </si>
  <si>
    <t>rozvodnice , IP66/20, 4mod., nástěnná</t>
  </si>
  <si>
    <t>Jednofázový jistič 16B/1,  6kA</t>
  </si>
  <si>
    <t>Ochranné potrubí DN32</t>
  </si>
  <si>
    <t>Pomocný spojovací materiál</t>
  </si>
  <si>
    <t>CYKY 4jx10</t>
  </si>
  <si>
    <t>Úprava stávajícího rozvaděče</t>
  </si>
  <si>
    <t>Montážní práce</t>
  </si>
  <si>
    <t>Hromosvod</t>
  </si>
  <si>
    <t>HSV</t>
  </si>
  <si>
    <t>PSV</t>
  </si>
  <si>
    <t>MONT.</t>
  </si>
  <si>
    <t>Výbojkové svítidlo 70W, IP66</t>
  </si>
  <si>
    <t>Výkop 80*35 vč.kabelového lože,záhozu a úpravy povrchu</t>
  </si>
  <si>
    <t>Uložení tvárnic ztraceného bednění, tl. 20 cm zalití tvárnic betonem C 16/20</t>
  </si>
  <si>
    <t>Plotová tvárnice Š 20 cm 200x200x400</t>
  </si>
  <si>
    <t xml:space="preserve">Vodorovné přemístění výkopku z hor.1-4 do 5000 m </t>
  </si>
  <si>
    <t>Zářivkové svítidlo přisazené, 2x36W, optický systém kategorie C2 s omezením mezních jasů pod 200 cd/m2, IP66, EP</t>
  </si>
  <si>
    <t>Spínač řaz.2 zap. IP66, komplet</t>
  </si>
  <si>
    <t>Okapový chodník kolem objektu, 100 mm</t>
  </si>
  <si>
    <t>Profil HEB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</si>
</sst>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0000"/>
    <numFmt numFmtId="165" formatCode="0.0"/>
    <numFmt numFmtId="166" formatCode="#,##0\ &quot;Kč&quot;"/>
    <numFmt numFmtId="167" formatCode="dd/mm/yy"/>
    <numFmt numFmtId="168" formatCode="#,##0.0"/>
    <numFmt numFmtId="169" formatCode="_-* #,##0\ _K_č_-;\-* #,##0\ _K_č_-;_-* &quot;- &quot;_K_č_-;_-@_-"/>
    <numFmt numFmtId="170" formatCode="_ * #,##0_ ;_ * \-#,##0_ ;_ * \-_ ;_ @_ "/>
    <numFmt numFmtId="171" formatCode="_ * #,##0.00_ ;_ * \-#,##0.00_ ;_ * \-??_ ;_ @_ "/>
    <numFmt numFmtId="172" formatCode="_ &quot;Fr. &quot;* #,##0_ ;_ &quot;Fr. &quot;* \-#,##0_ ;_ &quot;Fr. &quot;* \-_ ;_ @_ "/>
    <numFmt numFmtId="173" formatCode="_ &quot;Fr. &quot;* #,##0.00_ ;_ &quot;Fr. &quot;* \-#,##0.00_ ;_ &quot;Fr. &quot;* \-??_ ;_ @_ "/>
  </numFmts>
  <fonts count="64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0"/>
      <name val="Arial CE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12"/>
      <name val="formata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24"/>
      <name val="Tahoma"/>
      <family val="2"/>
      <charset val="238"/>
    </font>
    <font>
      <sz val="14"/>
      <name val="Tahoma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name val="Arial CE"/>
      <family val="2"/>
      <charset val="238"/>
    </font>
    <font>
      <sz val="8"/>
      <name val="Arial CE"/>
    </font>
    <font>
      <sz val="10"/>
      <color indexed="9"/>
      <name val="Arial CE"/>
      <family val="2"/>
      <charset val="238"/>
    </font>
    <font>
      <sz val="10"/>
      <color rgb="FFFF0000"/>
      <name val="Arial CE"/>
      <charset val="238"/>
    </font>
    <font>
      <b/>
      <sz val="10"/>
      <name val="Arial CE"/>
    </font>
    <font>
      <sz val="10"/>
      <color indexed="9"/>
      <name val="Arial CE"/>
    </font>
    <font>
      <b/>
      <i/>
      <sz val="10"/>
      <name val="Arial CE"/>
    </font>
    <font>
      <sz val="11"/>
      <name val="Arial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name val="Arial"/>
      <family val="2"/>
      <charset val="238"/>
    </font>
    <font>
      <b/>
      <sz val="8"/>
      <name val="Arial CE"/>
    </font>
    <font>
      <sz val="9"/>
      <name val="Arial CE"/>
      <charset val="238"/>
    </font>
    <font>
      <b/>
      <sz val="10"/>
      <name val="Arial CE"/>
      <charset val="238"/>
    </font>
    <font>
      <i/>
      <sz val="10"/>
      <name val="Arial"/>
      <family val="2"/>
      <charset val="238"/>
    </font>
    <font>
      <sz val="10"/>
      <color rgb="FFFF0000"/>
      <name val="Arial CE"/>
    </font>
    <font>
      <sz val="10"/>
      <color rgb="FFFF0000"/>
      <name val="Arial CE"/>
      <family val="2"/>
      <charset val="238"/>
    </font>
    <font>
      <b/>
      <sz val="8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9"/>
        <bgColor indexed="26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/>
      <diagonal/>
    </border>
    <border>
      <left/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ashed">
        <color indexed="64"/>
      </right>
      <top style="hair">
        <color indexed="64"/>
      </top>
      <bottom style="double">
        <color indexed="64"/>
      </bottom>
      <diagonal/>
    </border>
  </borders>
  <cellStyleXfs count="75">
    <xf numFmtId="0" fontId="0" fillId="0" borderId="0"/>
    <xf numFmtId="0" fontId="20" fillId="0" borderId="0"/>
    <xf numFmtId="0" fontId="20" fillId="0" borderId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169" fontId="35" fillId="0" borderId="0" applyFill="0" applyBorder="0" applyAlignment="0" applyProtection="0"/>
    <xf numFmtId="0" fontId="20" fillId="0" borderId="0"/>
    <xf numFmtId="169" fontId="35" fillId="0" borderId="0" applyFill="0" applyBorder="0" applyAlignment="0" applyProtection="0"/>
    <xf numFmtId="0" fontId="36" fillId="0" borderId="0" applyProtection="0"/>
    <xf numFmtId="0" fontId="36" fillId="0" borderId="0" applyProtection="0"/>
    <xf numFmtId="0" fontId="20" fillId="0" borderId="0"/>
    <xf numFmtId="0" fontId="20" fillId="0" borderId="0"/>
    <xf numFmtId="169" fontId="35" fillId="0" borderId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169" fontId="35" fillId="0" borderId="0" applyFill="0" applyBorder="0" applyAlignment="0" applyProtection="0"/>
    <xf numFmtId="170" fontId="35" fillId="0" borderId="0" applyFill="0" applyBorder="0" applyAlignment="0" applyProtection="0"/>
    <xf numFmtId="171" fontId="35" fillId="0" borderId="0" applyFill="0" applyBorder="0" applyAlignment="0" applyProtection="0"/>
    <xf numFmtId="0" fontId="37" fillId="0" borderId="0"/>
    <xf numFmtId="0" fontId="36" fillId="0" borderId="0" applyProtection="0"/>
    <xf numFmtId="0" fontId="38" fillId="0" borderId="0"/>
    <xf numFmtId="0" fontId="5" fillId="11" borderId="0" applyNumberFormat="0" applyBorder="0" applyAlignment="0" applyProtection="0"/>
    <xf numFmtId="0" fontId="6" fillId="12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36" fillId="0" borderId="0" applyNumberFormat="0" applyFill="0" applyBorder="0" applyAlignment="0" applyProtection="0"/>
    <xf numFmtId="0" fontId="12" fillId="0" borderId="0"/>
    <xf numFmtId="0" fontId="39" fillId="0" borderId="0"/>
    <xf numFmtId="0" fontId="4" fillId="4" borderId="6" applyNumberFormat="0" applyFont="0" applyAlignment="0" applyProtection="0"/>
    <xf numFmtId="0" fontId="13" fillId="0" borderId="7" applyNumberFormat="0" applyFill="0" applyAlignment="0" applyProtection="0"/>
    <xf numFmtId="0" fontId="14" fillId="6" borderId="0" applyNumberFormat="0" applyBorder="0" applyAlignment="0" applyProtection="0"/>
    <xf numFmtId="0" fontId="20" fillId="0" borderId="0"/>
    <xf numFmtId="0" fontId="40" fillId="13" borderId="0">
      <alignment horizontal="left"/>
    </xf>
    <xf numFmtId="0" fontId="41" fillId="13" borderId="0"/>
    <xf numFmtId="0" fontId="13" fillId="0" borderId="0" applyNumberFormat="0" applyFill="0" applyBorder="0" applyAlignment="0" applyProtection="0"/>
    <xf numFmtId="0" fontId="40" fillId="0" borderId="0"/>
    <xf numFmtId="168" fontId="25" fillId="0" borderId="8">
      <alignment horizontal="right" vertical="center"/>
    </xf>
    <xf numFmtId="0" fontId="15" fillId="7" borderId="9" applyNumberFormat="0" applyAlignment="0" applyProtection="0"/>
    <xf numFmtId="0" fontId="16" fillId="14" borderId="9" applyNumberFormat="0" applyAlignment="0" applyProtection="0"/>
    <xf numFmtId="0" fontId="17" fillId="14" borderId="10" applyNumberFormat="0" applyAlignment="0" applyProtection="0"/>
    <xf numFmtId="0" fontId="18" fillId="0" borderId="0" applyNumberFormat="0" applyFill="0" applyBorder="0" applyAlignment="0" applyProtection="0"/>
    <xf numFmtId="172" fontId="35" fillId="0" borderId="0" applyFill="0" applyBorder="0" applyAlignment="0" applyProtection="0"/>
    <xf numFmtId="173" fontId="35" fillId="0" borderId="0" applyFill="0" applyBorder="0" applyAlignment="0" applyProtection="0"/>
    <xf numFmtId="0" fontId="36" fillId="0" borderId="0"/>
    <xf numFmtId="0" fontId="2" fillId="15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0" fillId="0" borderId="0"/>
  </cellStyleXfs>
  <cellXfs count="470">
    <xf numFmtId="0" fontId="0" fillId="0" borderId="0" xfId="0"/>
    <xf numFmtId="0" fontId="20" fillId="0" borderId="0" xfId="0" applyFont="1"/>
    <xf numFmtId="0" fontId="20" fillId="0" borderId="0" xfId="0" applyFont="1" applyAlignment="1"/>
    <xf numFmtId="0" fontId="21" fillId="0" borderId="11" xfId="0" applyFont="1" applyBorder="1" applyAlignment="1">
      <alignment horizontal="centerContinuous" vertical="top"/>
    </xf>
    <xf numFmtId="0" fontId="20" fillId="0" borderId="11" xfId="0" applyFont="1" applyBorder="1" applyAlignment="1">
      <alignment horizontal="centerContinuous"/>
    </xf>
    <xf numFmtId="0" fontId="25" fillId="19" borderId="12" xfId="0" applyFont="1" applyFill="1" applyBorder="1" applyAlignment="1">
      <alignment horizontal="left"/>
    </xf>
    <xf numFmtId="0" fontId="22" fillId="19" borderId="13" xfId="0" applyFont="1" applyFill="1" applyBorder="1" applyAlignment="1">
      <alignment horizontal="centerContinuous"/>
    </xf>
    <xf numFmtId="0" fontId="23" fillId="19" borderId="14" xfId="0" applyFont="1" applyFill="1" applyBorder="1" applyAlignment="1">
      <alignment horizontal="left"/>
    </xf>
    <xf numFmtId="0" fontId="22" fillId="0" borderId="15" xfId="0" applyFont="1" applyBorder="1"/>
    <xf numFmtId="49" fontId="22" fillId="0" borderId="16" xfId="0" applyNumberFormat="1" applyFont="1" applyBorder="1" applyAlignment="1">
      <alignment horizontal="left"/>
    </xf>
    <xf numFmtId="0" fontId="20" fillId="0" borderId="17" xfId="0" applyFont="1" applyBorder="1"/>
    <xf numFmtId="0" fontId="22" fillId="0" borderId="18" xfId="0" applyFont="1" applyBorder="1"/>
    <xf numFmtId="0" fontId="22" fillId="0" borderId="19" xfId="0" applyFont="1" applyBorder="1"/>
    <xf numFmtId="0" fontId="22" fillId="0" borderId="20" xfId="0" applyFont="1" applyBorder="1"/>
    <xf numFmtId="0" fontId="22" fillId="0" borderId="21" xfId="0" applyFont="1" applyBorder="1" applyAlignment="1">
      <alignment horizontal="left"/>
    </xf>
    <xf numFmtId="0" fontId="25" fillId="0" borderId="17" xfId="0" applyFont="1" applyBorder="1"/>
    <xf numFmtId="49" fontId="22" fillId="0" borderId="21" xfId="0" applyNumberFormat="1" applyFont="1" applyBorder="1" applyAlignment="1">
      <alignment horizontal="left"/>
    </xf>
    <xf numFmtId="49" fontId="25" fillId="19" borderId="17" xfId="0" applyNumberFormat="1" applyFont="1" applyFill="1" applyBorder="1"/>
    <xf numFmtId="49" fontId="20" fillId="19" borderId="18" xfId="0" applyNumberFormat="1" applyFont="1" applyFill="1" applyBorder="1"/>
    <xf numFmtId="0" fontId="20" fillId="19" borderId="19" xfId="0" applyFont="1" applyFill="1" applyBorder="1"/>
    <xf numFmtId="0" fontId="20" fillId="19" borderId="18" xfId="0" applyFont="1" applyFill="1" applyBorder="1"/>
    <xf numFmtId="0" fontId="22" fillId="0" borderId="20" xfId="0" applyFont="1" applyFill="1" applyBorder="1"/>
    <xf numFmtId="3" fontId="22" fillId="0" borderId="21" xfId="0" applyNumberFormat="1" applyFont="1" applyBorder="1" applyAlignment="1">
      <alignment horizontal="left"/>
    </xf>
    <xf numFmtId="0" fontId="20" fillId="0" borderId="0" xfId="0" applyFont="1" applyFill="1"/>
    <xf numFmtId="49" fontId="25" fillId="19" borderId="22" xfId="0" applyNumberFormat="1" applyFont="1" applyFill="1" applyBorder="1"/>
    <xf numFmtId="49" fontId="20" fillId="19" borderId="23" xfId="0" applyNumberFormat="1" applyFont="1" applyFill="1" applyBorder="1"/>
    <xf numFmtId="49" fontId="22" fillId="0" borderId="20" xfId="0" applyNumberFormat="1" applyFont="1" applyBorder="1" applyAlignment="1">
      <alignment horizontal="left"/>
    </xf>
    <xf numFmtId="0" fontId="22" fillId="0" borderId="24" xfId="0" applyFont="1" applyBorder="1"/>
    <xf numFmtId="0" fontId="22" fillId="0" borderId="20" xfId="0" applyNumberFormat="1" applyFont="1" applyBorder="1"/>
    <xf numFmtId="0" fontId="22" fillId="0" borderId="25" xfId="0" applyNumberFormat="1" applyFont="1" applyBorder="1" applyAlignment="1">
      <alignment horizontal="left"/>
    </xf>
    <xf numFmtId="0" fontId="20" fillId="0" borderId="0" xfId="0" applyNumberFormat="1" applyFont="1" applyBorder="1"/>
    <xf numFmtId="0" fontId="20" fillId="0" borderId="0" xfId="0" applyNumberFormat="1" applyFont="1"/>
    <xf numFmtId="0" fontId="22" fillId="0" borderId="25" xfId="0" applyFont="1" applyBorder="1" applyAlignment="1">
      <alignment horizontal="left"/>
    </xf>
    <xf numFmtId="0" fontId="20" fillId="0" borderId="0" xfId="0" applyFont="1" applyBorder="1"/>
    <xf numFmtId="0" fontId="22" fillId="0" borderId="20" xfId="0" applyFont="1" applyFill="1" applyBorder="1" applyAlignment="1"/>
    <xf numFmtId="0" fontId="22" fillId="0" borderId="25" xfId="0" applyFont="1" applyFill="1" applyBorder="1" applyAlignment="1"/>
    <xf numFmtId="0" fontId="20" fillId="0" borderId="0" xfId="0" applyFont="1" applyFill="1" applyBorder="1" applyAlignment="1"/>
    <xf numFmtId="0" fontId="22" fillId="0" borderId="20" xfId="0" applyFont="1" applyBorder="1" applyAlignment="1"/>
    <xf numFmtId="0" fontId="22" fillId="0" borderId="25" xfId="0" applyFont="1" applyBorder="1" applyAlignment="1"/>
    <xf numFmtId="3" fontId="20" fillId="0" borderId="0" xfId="0" applyNumberFormat="1" applyFont="1"/>
    <xf numFmtId="0" fontId="22" fillId="0" borderId="17" xfId="0" applyFont="1" applyBorder="1"/>
    <xf numFmtId="0" fontId="22" fillId="0" borderId="15" xfId="0" applyFont="1" applyBorder="1" applyAlignment="1">
      <alignment horizontal="left"/>
    </xf>
    <xf numFmtId="0" fontId="22" fillId="0" borderId="26" xfId="0" applyFont="1" applyBorder="1" applyAlignment="1">
      <alignment horizontal="left"/>
    </xf>
    <xf numFmtId="0" fontId="21" fillId="0" borderId="27" xfId="0" applyFont="1" applyBorder="1" applyAlignment="1">
      <alignment horizontal="centerContinuous" vertical="center"/>
    </xf>
    <xf numFmtId="0" fontId="24" fillId="0" borderId="28" xfId="0" applyFont="1" applyBorder="1" applyAlignment="1">
      <alignment horizontal="centerContinuous" vertical="center"/>
    </xf>
    <xf numFmtId="0" fontId="20" fillId="0" borderId="28" xfId="0" applyFont="1" applyBorder="1" applyAlignment="1">
      <alignment horizontal="centerContinuous" vertical="center"/>
    </xf>
    <xf numFmtId="0" fontId="20" fillId="0" borderId="29" xfId="0" applyFont="1" applyBorder="1" applyAlignment="1">
      <alignment horizontal="centerContinuous" vertical="center"/>
    </xf>
    <xf numFmtId="0" fontId="25" fillId="19" borderId="30" xfId="0" applyFont="1" applyFill="1" applyBorder="1" applyAlignment="1">
      <alignment horizontal="left"/>
    </xf>
    <xf numFmtId="0" fontId="20" fillId="19" borderId="31" xfId="0" applyFont="1" applyFill="1" applyBorder="1" applyAlignment="1">
      <alignment horizontal="left"/>
    </xf>
    <xf numFmtId="0" fontId="20" fillId="19" borderId="32" xfId="0" applyFont="1" applyFill="1" applyBorder="1" applyAlignment="1">
      <alignment horizontal="centerContinuous"/>
    </xf>
    <xf numFmtId="0" fontId="25" fillId="19" borderId="31" xfId="0" applyFont="1" applyFill="1" applyBorder="1" applyAlignment="1">
      <alignment horizontal="centerContinuous"/>
    </xf>
    <xf numFmtId="0" fontId="20" fillId="19" borderId="31" xfId="0" applyFont="1" applyFill="1" applyBorder="1" applyAlignment="1">
      <alignment horizontal="centerContinuous"/>
    </xf>
    <xf numFmtId="0" fontId="20" fillId="0" borderId="33" xfId="0" applyFont="1" applyBorder="1"/>
    <xf numFmtId="0" fontId="20" fillId="0" borderId="34" xfId="0" applyFont="1" applyBorder="1"/>
    <xf numFmtId="3" fontId="20" fillId="0" borderId="16" xfId="0" applyNumberFormat="1" applyFont="1" applyBorder="1"/>
    <xf numFmtId="0" fontId="20" fillId="0" borderId="12" xfId="0" applyFont="1" applyBorder="1"/>
    <xf numFmtId="3" fontId="20" fillId="0" borderId="14" xfId="0" applyNumberFormat="1" applyFont="1" applyBorder="1"/>
    <xf numFmtId="0" fontId="20" fillId="0" borderId="13" xfId="0" applyFont="1" applyBorder="1"/>
    <xf numFmtId="3" fontId="20" fillId="0" borderId="19" xfId="0" applyNumberFormat="1" applyFont="1" applyBorder="1"/>
    <xf numFmtId="0" fontId="20" fillId="0" borderId="18" xfId="0" applyFont="1" applyBorder="1"/>
    <xf numFmtId="0" fontId="20" fillId="0" borderId="35" xfId="0" applyFont="1" applyBorder="1"/>
    <xf numFmtId="0" fontId="20" fillId="0" borderId="34" xfId="0" applyFont="1" applyBorder="1" applyAlignment="1">
      <alignment shrinkToFit="1"/>
    </xf>
    <xf numFmtId="0" fontId="20" fillId="0" borderId="36" xfId="0" applyFont="1" applyBorder="1"/>
    <xf numFmtId="0" fontId="20" fillId="0" borderId="22" xfId="0" applyFont="1" applyBorder="1"/>
    <xf numFmtId="0" fontId="25" fillId="19" borderId="12" xfId="0" applyFont="1" applyFill="1" applyBorder="1"/>
    <xf numFmtId="0" fontId="25" fillId="19" borderId="14" xfId="0" applyFont="1" applyFill="1" applyBorder="1"/>
    <xf numFmtId="0" fontId="25" fillId="19" borderId="13" xfId="0" applyFont="1" applyFill="1" applyBorder="1"/>
    <xf numFmtId="0" fontId="25" fillId="19" borderId="41" xfId="0" applyFont="1" applyFill="1" applyBorder="1"/>
    <xf numFmtId="0" fontId="25" fillId="19" borderId="42" xfId="0" applyFont="1" applyFill="1" applyBorder="1"/>
    <xf numFmtId="0" fontId="20" fillId="0" borderId="23" xfId="0" applyFont="1" applyBorder="1"/>
    <xf numFmtId="0" fontId="20" fillId="0" borderId="43" xfId="0" applyFont="1" applyBorder="1"/>
    <xf numFmtId="0" fontId="20" fillId="0" borderId="44" xfId="0" applyFont="1" applyBorder="1"/>
    <xf numFmtId="0" fontId="20" fillId="0" borderId="0" xfId="0" applyFont="1" applyBorder="1" applyAlignment="1">
      <alignment horizontal="right"/>
    </xf>
    <xf numFmtId="167" fontId="20" fillId="0" borderId="0" xfId="0" applyNumberFormat="1" applyFont="1" applyBorder="1"/>
    <xf numFmtId="0" fontId="20" fillId="0" borderId="0" xfId="0" applyFont="1" applyFill="1" applyBorder="1"/>
    <xf numFmtId="0" fontId="20" fillId="0" borderId="45" xfId="0" applyFont="1" applyBorder="1"/>
    <xf numFmtId="0" fontId="20" fillId="0" borderId="46" xfId="0" applyFont="1" applyBorder="1"/>
    <xf numFmtId="0" fontId="20" fillId="0" borderId="47" xfId="0" applyFont="1" applyBorder="1"/>
    <xf numFmtId="0" fontId="20" fillId="0" borderId="48" xfId="0" applyFont="1" applyBorder="1"/>
    <xf numFmtId="165" fontId="20" fillId="0" borderId="49" xfId="0" applyNumberFormat="1" applyFont="1" applyBorder="1" applyAlignment="1">
      <alignment horizontal="right"/>
    </xf>
    <xf numFmtId="0" fontId="20" fillId="0" borderId="49" xfId="0" applyFont="1" applyBorder="1"/>
    <xf numFmtId="0" fontId="20" fillId="0" borderId="19" xfId="0" applyFont="1" applyBorder="1"/>
    <xf numFmtId="165" fontId="20" fillId="0" borderId="18" xfId="0" applyNumberFormat="1" applyFont="1" applyBorder="1" applyAlignment="1">
      <alignment horizontal="right"/>
    </xf>
    <xf numFmtId="0" fontId="24" fillId="19" borderId="38" xfId="0" applyFont="1" applyFill="1" applyBorder="1"/>
    <xf numFmtId="0" fontId="24" fillId="19" borderId="39" xfId="0" applyFont="1" applyFill="1" applyBorder="1"/>
    <xf numFmtId="0" fontId="24" fillId="19" borderId="40" xfId="0" applyFont="1" applyFill="1" applyBorder="1"/>
    <xf numFmtId="0" fontId="24" fillId="0" borderId="0" xfId="0" applyFont="1"/>
    <xf numFmtId="0" fontId="20" fillId="0" borderId="0" xfId="0" applyFont="1" applyAlignment="1">
      <alignment vertical="justify"/>
    </xf>
    <xf numFmtId="0" fontId="20" fillId="0" borderId="50" xfId="50" applyFont="1" applyBorder="1"/>
    <xf numFmtId="0" fontId="20" fillId="0" borderId="51" xfId="50" applyFont="1" applyBorder="1"/>
    <xf numFmtId="0" fontId="20" fillId="0" borderId="0" xfId="50" applyFont="1"/>
    <xf numFmtId="0" fontId="28" fillId="0" borderId="0" xfId="50" applyFont="1" applyAlignment="1">
      <alignment horizontal="centerContinuous"/>
    </xf>
    <xf numFmtId="0" fontId="29" fillId="0" borderId="0" xfId="50" applyFont="1" applyAlignment="1">
      <alignment horizontal="centerContinuous"/>
    </xf>
    <xf numFmtId="0" fontId="29" fillId="0" borderId="0" xfId="50" applyFont="1" applyAlignment="1">
      <alignment horizontal="right"/>
    </xf>
    <xf numFmtId="0" fontId="22" fillId="0" borderId="52" xfId="50" applyFont="1" applyBorder="1" applyAlignment="1">
      <alignment horizontal="right"/>
    </xf>
    <xf numFmtId="0" fontId="20" fillId="0" borderId="50" xfId="50" applyFont="1" applyBorder="1" applyAlignment="1">
      <alignment horizontal="left"/>
    </xf>
    <xf numFmtId="0" fontId="20" fillId="0" borderId="53" xfId="50" applyFont="1" applyBorder="1"/>
    <xf numFmtId="0" fontId="22" fillId="0" borderId="0" xfId="50" applyFont="1"/>
    <xf numFmtId="0" fontId="20" fillId="0" borderId="0" xfId="50" applyFont="1" applyAlignment="1">
      <alignment horizontal="right"/>
    </xf>
    <xf numFmtId="0" fontId="20" fillId="0" borderId="0" xfId="50" applyFont="1" applyAlignment="1"/>
    <xf numFmtId="49" fontId="22" fillId="19" borderId="20" xfId="50" applyNumberFormat="1" applyFont="1" applyFill="1" applyBorder="1"/>
    <xf numFmtId="0" fontId="22" fillId="19" borderId="18" xfId="50" applyFont="1" applyFill="1" applyBorder="1" applyAlignment="1">
      <alignment horizontal="center"/>
    </xf>
    <xf numFmtId="0" fontId="22" fillId="19" borderId="18" xfId="50" applyNumberFormat="1" applyFont="1" applyFill="1" applyBorder="1" applyAlignment="1">
      <alignment horizontal="center"/>
    </xf>
    <xf numFmtId="0" fontId="22" fillId="19" borderId="20" xfId="50" applyFont="1" applyFill="1" applyBorder="1" applyAlignment="1">
      <alignment horizontal="center"/>
    </xf>
    <xf numFmtId="0" fontId="22" fillId="19" borderId="20" xfId="50" applyFont="1" applyFill="1" applyBorder="1" applyAlignment="1">
      <alignment horizontal="center" wrapText="1"/>
    </xf>
    <xf numFmtId="0" fontId="25" fillId="0" borderId="54" xfId="50" applyFont="1" applyBorder="1" applyAlignment="1">
      <alignment horizontal="center"/>
    </xf>
    <xf numFmtId="49" fontId="25" fillId="0" borderId="54" xfId="50" applyNumberFormat="1" applyFont="1" applyBorder="1" applyAlignment="1">
      <alignment horizontal="left"/>
    </xf>
    <xf numFmtId="0" fontId="25" fillId="0" borderId="55" xfId="50" applyFont="1" applyBorder="1"/>
    <xf numFmtId="0" fontId="20" fillId="0" borderId="19" xfId="50" applyFont="1" applyBorder="1" applyAlignment="1">
      <alignment horizontal="center"/>
    </xf>
    <xf numFmtId="0" fontId="20" fillId="0" borderId="19" xfId="50" applyNumberFormat="1" applyFont="1" applyBorder="1" applyAlignment="1">
      <alignment horizontal="right"/>
    </xf>
    <xf numFmtId="0" fontId="20" fillId="0" borderId="18" xfId="50" applyNumberFormat="1" applyFont="1" applyBorder="1"/>
    <xf numFmtId="0" fontId="20" fillId="0" borderId="56" xfId="50" applyNumberFormat="1" applyFont="1" applyFill="1" applyBorder="1"/>
    <xf numFmtId="0" fontId="20" fillId="0" borderId="49" xfId="50" applyNumberFormat="1" applyFont="1" applyFill="1" applyBorder="1"/>
    <xf numFmtId="0" fontId="20" fillId="0" borderId="56" xfId="50" applyFont="1" applyFill="1" applyBorder="1"/>
    <xf numFmtId="0" fontId="20" fillId="0" borderId="49" xfId="50" applyFont="1" applyFill="1" applyBorder="1"/>
    <xf numFmtId="0" fontId="30" fillId="0" borderId="0" xfId="50" applyFont="1"/>
    <xf numFmtId="0" fontId="26" fillId="0" borderId="57" xfId="50" applyFont="1" applyBorder="1" applyAlignment="1">
      <alignment horizontal="center" vertical="top"/>
    </xf>
    <xf numFmtId="0" fontId="26" fillId="0" borderId="57" xfId="50" applyFont="1" applyBorder="1" applyAlignment="1">
      <alignment vertical="top" wrapText="1"/>
    </xf>
    <xf numFmtId="49" fontId="26" fillId="0" borderId="57" xfId="50" applyNumberFormat="1" applyFont="1" applyBorder="1" applyAlignment="1">
      <alignment horizontal="center" shrinkToFit="1"/>
    </xf>
    <xf numFmtId="4" fontId="26" fillId="0" borderId="57" xfId="50" applyNumberFormat="1" applyFont="1" applyBorder="1" applyAlignment="1">
      <alignment horizontal="right"/>
    </xf>
    <xf numFmtId="4" fontId="26" fillId="0" borderId="57" xfId="50" applyNumberFormat="1" applyFont="1" applyBorder="1"/>
    <xf numFmtId="164" fontId="26" fillId="0" borderId="57" xfId="50" applyNumberFormat="1" applyFont="1" applyBorder="1"/>
    <xf numFmtId="4" fontId="26" fillId="0" borderId="49" xfId="50" applyNumberFormat="1" applyFont="1" applyBorder="1"/>
    <xf numFmtId="4" fontId="20" fillId="0" borderId="23" xfId="50" applyNumberFormat="1" applyFont="1" applyBorder="1"/>
    <xf numFmtId="0" fontId="31" fillId="0" borderId="0" xfId="50" applyFont="1" applyAlignment="1">
      <alignment wrapText="1"/>
    </xf>
    <xf numFmtId="0" fontId="20" fillId="0" borderId="43" xfId="50" applyFont="1" applyBorder="1"/>
    <xf numFmtId="0" fontId="20" fillId="0" borderId="0" xfId="50" applyFont="1" applyBorder="1"/>
    <xf numFmtId="0" fontId="20" fillId="19" borderId="20" xfId="50" applyFont="1" applyFill="1" applyBorder="1" applyAlignment="1">
      <alignment horizontal="center"/>
    </xf>
    <xf numFmtId="49" fontId="32" fillId="19" borderId="20" xfId="50" applyNumberFormat="1" applyFont="1" applyFill="1" applyBorder="1" applyAlignment="1">
      <alignment horizontal="left"/>
    </xf>
    <xf numFmtId="0" fontId="32" fillId="19" borderId="55" xfId="50" applyFont="1" applyFill="1" applyBorder="1"/>
    <xf numFmtId="0" fontId="20" fillId="19" borderId="19" xfId="50" applyFont="1" applyFill="1" applyBorder="1" applyAlignment="1">
      <alignment horizontal="center"/>
    </xf>
    <xf numFmtId="4" fontId="20" fillId="19" borderId="19" xfId="50" applyNumberFormat="1" applyFont="1" applyFill="1" applyBorder="1" applyAlignment="1">
      <alignment horizontal="right"/>
    </xf>
    <xf numFmtId="4" fontId="20" fillId="19" borderId="18" xfId="50" applyNumberFormat="1" applyFont="1" applyFill="1" applyBorder="1" applyAlignment="1">
      <alignment horizontal="right"/>
    </xf>
    <xf numFmtId="4" fontId="25" fillId="19" borderId="20" xfId="50" applyNumberFormat="1" applyFont="1" applyFill="1" applyBorder="1"/>
    <xf numFmtId="0" fontId="20" fillId="19" borderId="19" xfId="50" applyFont="1" applyFill="1" applyBorder="1"/>
    <xf numFmtId="4" fontId="25" fillId="19" borderId="18" xfId="50" applyNumberFormat="1" applyFont="1" applyFill="1" applyBorder="1"/>
    <xf numFmtId="3" fontId="20" fillId="0" borderId="0" xfId="50" applyNumberFormat="1" applyFont="1"/>
    <xf numFmtId="0" fontId="33" fillId="0" borderId="0" xfId="50" applyFont="1" applyAlignment="1"/>
    <xf numFmtId="0" fontId="34" fillId="0" borderId="0" xfId="50" applyFont="1" applyBorder="1"/>
    <xf numFmtId="3" fontId="34" fillId="0" borderId="0" xfId="50" applyNumberFormat="1" applyFont="1" applyBorder="1" applyAlignment="1">
      <alignment horizontal="right"/>
    </xf>
    <xf numFmtId="4" fontId="34" fillId="0" borderId="0" xfId="50" applyNumberFormat="1" applyFont="1" applyBorder="1"/>
    <xf numFmtId="0" fontId="33" fillId="0" borderId="0" xfId="50" applyFont="1" applyBorder="1" applyAlignment="1"/>
    <xf numFmtId="0" fontId="20" fillId="0" borderId="0" xfId="50" applyFont="1" applyBorder="1" applyAlignment="1">
      <alignment horizontal="right"/>
    </xf>
    <xf numFmtId="0" fontId="44" fillId="0" borderId="0" xfId="50" applyFont="1"/>
    <xf numFmtId="0" fontId="44" fillId="19" borderId="19" xfId="50" applyFont="1" applyFill="1" applyBorder="1"/>
    <xf numFmtId="4" fontId="45" fillId="19" borderId="18" xfId="50" applyNumberFormat="1" applyFont="1" applyFill="1" applyBorder="1"/>
    <xf numFmtId="0" fontId="12" fillId="0" borderId="0" xfId="50"/>
    <xf numFmtId="49" fontId="26" fillId="0" borderId="20" xfId="50" applyNumberFormat="1" applyFont="1" applyBorder="1" applyAlignment="1">
      <alignment horizontal="left" vertical="top"/>
    </xf>
    <xf numFmtId="0" fontId="26" fillId="0" borderId="20" xfId="50" applyFont="1" applyBorder="1" applyAlignment="1">
      <alignment vertical="top" wrapText="1"/>
    </xf>
    <xf numFmtId="49" fontId="26" fillId="0" borderId="20" xfId="50" applyNumberFormat="1" applyFont="1" applyBorder="1" applyAlignment="1">
      <alignment horizontal="center" shrinkToFit="1"/>
    </xf>
    <xf numFmtId="4" fontId="26" fillId="0" borderId="20" xfId="50" applyNumberFormat="1" applyFont="1" applyBorder="1" applyAlignment="1">
      <alignment horizontal="right"/>
    </xf>
    <xf numFmtId="0" fontId="26" fillId="0" borderId="20" xfId="50" applyFont="1" applyBorder="1" applyAlignment="1">
      <alignment horizontal="center" vertical="center"/>
    </xf>
    <xf numFmtId="0" fontId="20" fillId="0" borderId="52" xfId="50" applyFont="1" applyBorder="1"/>
    <xf numFmtId="49" fontId="20" fillId="0" borderId="50" xfId="0" applyNumberFormat="1" applyFont="1" applyBorder="1" applyAlignment="1">
      <alignment horizontal="left"/>
    </xf>
    <xf numFmtId="0" fontId="20" fillId="0" borderId="53" xfId="0" applyNumberFormat="1" applyFont="1" applyBorder="1"/>
    <xf numFmtId="49" fontId="21" fillId="0" borderId="0" xfId="0" applyNumberFormat="1" applyFont="1" applyAlignment="1">
      <alignment horizontal="centerContinuous"/>
    </xf>
    <xf numFmtId="0" fontId="21" fillId="0" borderId="0" xfId="0" applyFont="1" applyAlignment="1">
      <alignment horizontal="centerContinuous"/>
    </xf>
    <xf numFmtId="0" fontId="21" fillId="0" borderId="0" xfId="0" applyFont="1" applyBorder="1" applyAlignment="1">
      <alignment horizontal="centerContinuous"/>
    </xf>
    <xf numFmtId="0" fontId="0" fillId="0" borderId="0" xfId="0" applyBorder="1"/>
    <xf numFmtId="0" fontId="40" fillId="0" borderId="0" xfId="0" applyFont="1"/>
    <xf numFmtId="3" fontId="21" fillId="0" borderId="0" xfId="0" applyNumberFormat="1" applyFont="1" applyAlignment="1">
      <alignment horizontal="centerContinuous"/>
    </xf>
    <xf numFmtId="3" fontId="0" fillId="0" borderId="0" xfId="0" applyNumberFormat="1"/>
    <xf numFmtId="0" fontId="20" fillId="19" borderId="42" xfId="0" applyFont="1" applyFill="1" applyBorder="1"/>
    <xf numFmtId="0" fontId="25" fillId="19" borderId="66" xfId="0" applyFont="1" applyFill="1" applyBorder="1" applyAlignment="1">
      <alignment horizontal="right"/>
    </xf>
    <xf numFmtId="0" fontId="25" fillId="19" borderId="14" xfId="0" applyFont="1" applyFill="1" applyBorder="1" applyAlignment="1">
      <alignment horizontal="right"/>
    </xf>
    <xf numFmtId="0" fontId="25" fillId="19" borderId="13" xfId="0" applyFont="1" applyFill="1" applyBorder="1" applyAlignment="1">
      <alignment horizontal="center"/>
    </xf>
    <xf numFmtId="4" fontId="23" fillId="19" borderId="14" xfId="0" applyNumberFormat="1" applyFont="1" applyFill="1" applyBorder="1" applyAlignment="1">
      <alignment horizontal="right"/>
    </xf>
    <xf numFmtId="3" fontId="46" fillId="0" borderId="0" xfId="0" applyNumberFormat="1" applyFont="1"/>
    <xf numFmtId="4" fontId="46" fillId="0" borderId="0" xfId="0" applyNumberFormat="1" applyFont="1"/>
    <xf numFmtId="4" fontId="0" fillId="0" borderId="0" xfId="0" applyNumberFormat="1"/>
    <xf numFmtId="0" fontId="26" fillId="0" borderId="0" xfId="50" applyFont="1" applyAlignment="1">
      <alignment wrapText="1"/>
    </xf>
    <xf numFmtId="0" fontId="12" fillId="0" borderId="0" xfId="50" applyFill="1"/>
    <xf numFmtId="0" fontId="12" fillId="0" borderId="0" xfId="50" applyFont="1" applyFill="1"/>
    <xf numFmtId="0" fontId="40" fillId="0" borderId="20" xfId="50" applyFont="1" applyFill="1" applyBorder="1" applyAlignment="1">
      <alignment horizontal="center"/>
    </xf>
    <xf numFmtId="49" fontId="40" fillId="0" borderId="20" xfId="50" applyNumberFormat="1" applyFont="1" applyFill="1" applyBorder="1" applyAlignment="1">
      <alignment horizontal="left"/>
    </xf>
    <xf numFmtId="0" fontId="40" fillId="0" borderId="55" xfId="50" applyFont="1" applyFill="1" applyBorder="1"/>
    <xf numFmtId="0" fontId="12" fillId="0" borderId="19" xfId="50" applyFill="1" applyBorder="1" applyAlignment="1">
      <alignment horizontal="center"/>
    </xf>
    <xf numFmtId="0" fontId="12" fillId="0" borderId="19" xfId="50" applyNumberFormat="1" applyFill="1" applyBorder="1" applyAlignment="1">
      <alignment horizontal="right"/>
    </xf>
    <xf numFmtId="0" fontId="12" fillId="0" borderId="18" xfId="50" applyNumberFormat="1" applyFill="1" applyBorder="1"/>
    <xf numFmtId="0" fontId="42" fillId="0" borderId="20" xfId="50" applyFont="1" applyFill="1" applyBorder="1" applyAlignment="1">
      <alignment horizontal="center" vertical="center"/>
    </xf>
    <xf numFmtId="49" fontId="42" fillId="0" borderId="20" xfId="50" applyNumberFormat="1" applyFont="1" applyFill="1" applyBorder="1" applyAlignment="1">
      <alignment horizontal="left" vertical="center"/>
    </xf>
    <xf numFmtId="0" fontId="42" fillId="0" borderId="20" xfId="50" applyFont="1" applyFill="1" applyBorder="1" applyAlignment="1">
      <alignment wrapText="1"/>
    </xf>
    <xf numFmtId="49" fontId="47" fillId="0" borderId="20" xfId="50" applyNumberFormat="1" applyFont="1" applyFill="1" applyBorder="1" applyAlignment="1">
      <alignment horizontal="center" shrinkToFit="1"/>
    </xf>
    <xf numFmtId="4" fontId="47" fillId="0" borderId="20" xfId="50" applyNumberFormat="1" applyFont="1" applyFill="1" applyBorder="1" applyAlignment="1">
      <alignment horizontal="right"/>
    </xf>
    <xf numFmtId="4" fontId="47" fillId="0" borderId="20" xfId="50" applyNumberFormat="1" applyFont="1" applyFill="1" applyBorder="1"/>
    <xf numFmtId="49" fontId="43" fillId="20" borderId="20" xfId="50" applyNumberFormat="1" applyFont="1" applyFill="1" applyBorder="1" applyAlignment="1">
      <alignment horizontal="left"/>
    </xf>
    <xf numFmtId="0" fontId="43" fillId="20" borderId="55" xfId="50" applyFont="1" applyFill="1" applyBorder="1"/>
    <xf numFmtId="4" fontId="40" fillId="20" borderId="18" xfId="50" applyNumberFormat="1" applyFont="1" applyFill="1" applyBorder="1"/>
    <xf numFmtId="0" fontId="48" fillId="0" borderId="0" xfId="50" applyFont="1"/>
    <xf numFmtId="49" fontId="47" fillId="0" borderId="20" xfId="50" applyNumberFormat="1" applyFont="1" applyFill="1" applyBorder="1" applyAlignment="1">
      <alignment horizontal="left" vertical="center"/>
    </xf>
    <xf numFmtId="0" fontId="47" fillId="0" borderId="20" xfId="50" applyFont="1" applyFill="1" applyBorder="1" applyAlignment="1">
      <alignment wrapText="1"/>
    </xf>
    <xf numFmtId="0" fontId="12" fillId="0" borderId="0" xfId="50" applyFont="1"/>
    <xf numFmtId="0" fontId="47" fillId="0" borderId="20" xfId="50" applyFont="1" applyFill="1" applyBorder="1" applyAlignment="1">
      <alignment horizontal="center" vertical="center"/>
    </xf>
    <xf numFmtId="0" fontId="12" fillId="0" borderId="0" xfId="50" applyAlignment="1">
      <alignment horizontal="right"/>
    </xf>
    <xf numFmtId="49" fontId="42" fillId="0" borderId="20" xfId="50" applyNumberFormat="1" applyFont="1" applyFill="1" applyBorder="1" applyAlignment="1">
      <alignment horizontal="left"/>
    </xf>
    <xf numFmtId="4" fontId="12" fillId="20" borderId="19" xfId="50" applyNumberFormat="1" applyFont="1" applyFill="1" applyBorder="1" applyAlignment="1">
      <alignment horizontal="right"/>
    </xf>
    <xf numFmtId="0" fontId="12" fillId="20" borderId="19" xfId="50" applyFont="1" applyFill="1" applyBorder="1" applyAlignment="1">
      <alignment horizontal="center"/>
    </xf>
    <xf numFmtId="0" fontId="51" fillId="0" borderId="0" xfId="50" applyFont="1"/>
    <xf numFmtId="4" fontId="50" fillId="20" borderId="18" xfId="50" applyNumberFormat="1" applyFont="1" applyFill="1" applyBorder="1"/>
    <xf numFmtId="0" fontId="12" fillId="0" borderId="19" xfId="50" applyFont="1" applyFill="1" applyBorder="1" applyAlignment="1">
      <alignment horizontal="center"/>
    </xf>
    <xf numFmtId="0" fontId="42" fillId="0" borderId="20" xfId="50" applyFont="1" applyFill="1" applyBorder="1" applyAlignment="1">
      <alignment horizontal="center"/>
    </xf>
    <xf numFmtId="49" fontId="43" fillId="21" borderId="20" xfId="50" applyNumberFormat="1" applyFont="1" applyFill="1" applyBorder="1" applyAlignment="1">
      <alignment horizontal="left"/>
    </xf>
    <xf numFmtId="0" fontId="26" fillId="21" borderId="20" xfId="50" applyFont="1" applyFill="1" applyBorder="1" applyAlignment="1">
      <alignment horizontal="center" vertical="top"/>
    </xf>
    <xf numFmtId="49" fontId="50" fillId="0" borderId="20" xfId="50" applyNumberFormat="1" applyFont="1" applyFill="1" applyBorder="1" applyAlignment="1">
      <alignment horizontal="left"/>
    </xf>
    <xf numFmtId="0" fontId="50" fillId="0" borderId="55" xfId="50" applyFont="1" applyFill="1" applyBorder="1"/>
    <xf numFmtId="0" fontId="50" fillId="0" borderId="20" xfId="50" applyFont="1" applyFill="1" applyBorder="1" applyAlignment="1">
      <alignment horizontal="center"/>
    </xf>
    <xf numFmtId="0" fontId="12" fillId="0" borderId="19" xfId="50" applyNumberFormat="1" applyFont="1" applyFill="1" applyBorder="1" applyAlignment="1">
      <alignment horizontal="right"/>
    </xf>
    <xf numFmtId="0" fontId="12" fillId="0" borderId="18" xfId="50" applyNumberFormat="1" applyFont="1" applyFill="1" applyBorder="1"/>
    <xf numFmtId="49" fontId="52" fillId="20" borderId="20" xfId="50" applyNumberFormat="1" applyFont="1" applyFill="1" applyBorder="1" applyAlignment="1">
      <alignment horizontal="left"/>
    </xf>
    <xf numFmtId="0" fontId="52" fillId="20" borderId="55" xfId="50" applyFont="1" applyFill="1" applyBorder="1"/>
    <xf numFmtId="0" fontId="12" fillId="0" borderId="0" xfId="50" applyNumberFormat="1" applyFont="1"/>
    <xf numFmtId="4" fontId="26" fillId="0" borderId="20" xfId="50" applyNumberFormat="1" applyFont="1" applyBorder="1"/>
    <xf numFmtId="0" fontId="12" fillId="20" borderId="20" xfId="50" applyFont="1" applyFill="1" applyBorder="1" applyAlignment="1">
      <alignment horizontal="center"/>
    </xf>
    <xf numFmtId="4" fontId="20" fillId="0" borderId="0" xfId="50" applyNumberFormat="1" applyFont="1"/>
    <xf numFmtId="4" fontId="12" fillId="0" borderId="0" xfId="50" applyNumberFormat="1"/>
    <xf numFmtId="0" fontId="26" fillId="0" borderId="20" xfId="50" applyFont="1" applyFill="1" applyBorder="1" applyAlignment="1">
      <alignment horizontal="center" vertical="center"/>
    </xf>
    <xf numFmtId="49" fontId="26" fillId="0" borderId="57" xfId="50" applyNumberFormat="1" applyFont="1" applyBorder="1" applyAlignment="1">
      <alignment horizontal="left" vertical="center"/>
    </xf>
    <xf numFmtId="0" fontId="26" fillId="0" borderId="54" xfId="50" applyFont="1" applyBorder="1" applyAlignment="1">
      <alignment horizontal="center" vertical="center"/>
    </xf>
    <xf numFmtId="0" fontId="26" fillId="22" borderId="20" xfId="50" applyFont="1" applyFill="1" applyBorder="1" applyAlignment="1">
      <alignment horizontal="center" vertical="top"/>
    </xf>
    <xf numFmtId="4" fontId="26" fillId="0" borderId="0" xfId="50" applyNumberFormat="1" applyFont="1" applyAlignment="1">
      <alignment wrapText="1"/>
    </xf>
    <xf numFmtId="0" fontId="32" fillId="0" borderId="50" xfId="50" applyFont="1" applyBorder="1"/>
    <xf numFmtId="0" fontId="32" fillId="0" borderId="51" xfId="50" applyFont="1" applyBorder="1"/>
    <xf numFmtId="4" fontId="40" fillId="0" borderId="0" xfId="0" applyNumberFormat="1" applyFont="1"/>
    <xf numFmtId="4" fontId="49" fillId="0" borderId="0" xfId="0" applyNumberFormat="1" applyFont="1"/>
    <xf numFmtId="0" fontId="54" fillId="0" borderId="36" xfId="0" applyFont="1" applyBorder="1"/>
    <xf numFmtId="0" fontId="54" fillId="0" borderId="34" xfId="0" applyFont="1" applyBorder="1"/>
    <xf numFmtId="0" fontId="54" fillId="0" borderId="26" xfId="0" applyFont="1" applyBorder="1"/>
    <xf numFmtId="3" fontId="54" fillId="0" borderId="35" xfId="0" applyNumberFormat="1" applyFont="1" applyBorder="1" applyAlignment="1">
      <alignment horizontal="right"/>
    </xf>
    <xf numFmtId="165" fontId="54" fillId="0" borderId="20" xfId="0" applyNumberFormat="1" applyFont="1" applyBorder="1" applyAlignment="1">
      <alignment horizontal="right"/>
    </xf>
    <xf numFmtId="3" fontId="54" fillId="0" borderId="45" xfId="0" applyNumberFormat="1" applyFont="1" applyBorder="1" applyAlignment="1">
      <alignment horizontal="right"/>
    </xf>
    <xf numFmtId="0" fontId="54" fillId="0" borderId="0" xfId="0" applyFont="1" applyBorder="1"/>
    <xf numFmtId="0" fontId="0" fillId="21" borderId="12" xfId="0" applyFill="1" applyBorder="1"/>
    <xf numFmtId="0" fontId="54" fillId="0" borderId="22" xfId="0" applyFont="1" applyBorder="1"/>
    <xf numFmtId="0" fontId="54" fillId="0" borderId="44" xfId="0" applyFont="1" applyBorder="1"/>
    <xf numFmtId="3" fontId="54" fillId="0" borderId="33" xfId="0" applyNumberFormat="1" applyFont="1" applyBorder="1" applyAlignment="1">
      <alignment horizontal="right"/>
    </xf>
    <xf numFmtId="165" fontId="54" fillId="0" borderId="57" xfId="0" applyNumberFormat="1" applyFont="1" applyBorder="1" applyAlignment="1">
      <alignment horizontal="right"/>
    </xf>
    <xf numFmtId="0" fontId="20" fillId="19" borderId="67" xfId="0" applyFont="1" applyFill="1" applyBorder="1"/>
    <xf numFmtId="0" fontId="25" fillId="19" borderId="68" xfId="0" applyFont="1" applyFill="1" applyBorder="1"/>
    <xf numFmtId="0" fontId="20" fillId="19" borderId="68" xfId="0" applyFont="1" applyFill="1" applyBorder="1"/>
    <xf numFmtId="4" fontId="20" fillId="19" borderId="69" xfId="0" applyNumberFormat="1" applyFont="1" applyFill="1" applyBorder="1"/>
    <xf numFmtId="4" fontId="20" fillId="19" borderId="67" xfId="0" applyNumberFormat="1" applyFont="1" applyFill="1" applyBorder="1"/>
    <xf numFmtId="4" fontId="20" fillId="19" borderId="68" xfId="0" applyNumberFormat="1" applyFont="1" applyFill="1" applyBorder="1"/>
    <xf numFmtId="3" fontId="20" fillId="0" borderId="48" xfId="0" applyNumberFormat="1" applyFont="1" applyBorder="1"/>
    <xf numFmtId="0" fontId="20" fillId="0" borderId="0" xfId="50" applyFont="1" applyAlignment="1">
      <alignment wrapText="1"/>
    </xf>
    <xf numFmtId="0" fontId="30" fillId="0" borderId="0" xfId="50" applyFont="1" applyAlignment="1">
      <alignment wrapText="1"/>
    </xf>
    <xf numFmtId="49" fontId="42" fillId="0" borderId="20" xfId="50" applyNumberFormat="1" applyFont="1" applyFill="1" applyBorder="1" applyAlignment="1">
      <alignment horizontal="center" shrinkToFit="1"/>
    </xf>
    <xf numFmtId="4" fontId="42" fillId="0" borderId="20" xfId="50" applyNumberFormat="1" applyFont="1" applyFill="1" applyBorder="1" applyAlignment="1">
      <alignment horizontal="right"/>
    </xf>
    <xf numFmtId="4" fontId="42" fillId="0" borderId="20" xfId="50" applyNumberFormat="1" applyFont="1" applyFill="1" applyBorder="1"/>
    <xf numFmtId="0" fontId="36" fillId="0" borderId="19" xfId="50" applyFont="1" applyFill="1" applyBorder="1" applyAlignment="1">
      <alignment horizontal="center"/>
    </xf>
    <xf numFmtId="0" fontId="36" fillId="0" borderId="19" xfId="50" applyNumberFormat="1" applyFont="1" applyFill="1" applyBorder="1" applyAlignment="1">
      <alignment horizontal="right"/>
    </xf>
    <xf numFmtId="0" fontId="36" fillId="0" borderId="18" xfId="50" applyNumberFormat="1" applyFont="1" applyFill="1" applyBorder="1"/>
    <xf numFmtId="0" fontId="36" fillId="21" borderId="20" xfId="50" applyFont="1" applyFill="1" applyBorder="1" applyAlignment="1">
      <alignment horizontal="center"/>
    </xf>
    <xf numFmtId="0" fontId="36" fillId="20" borderId="19" xfId="50" applyFont="1" applyFill="1" applyBorder="1" applyAlignment="1">
      <alignment horizontal="center"/>
    </xf>
    <xf numFmtId="4" fontId="36" fillId="20" borderId="19" xfId="50" applyNumberFormat="1" applyFont="1" applyFill="1" applyBorder="1" applyAlignment="1">
      <alignment horizontal="right"/>
    </xf>
    <xf numFmtId="0" fontId="12" fillId="21" borderId="19" xfId="50" applyFont="1" applyFill="1" applyBorder="1" applyAlignment="1">
      <alignment horizontal="center"/>
    </xf>
    <xf numFmtId="4" fontId="12" fillId="21" borderId="19" xfId="50" applyNumberFormat="1" applyFont="1" applyFill="1" applyBorder="1" applyAlignment="1">
      <alignment horizontal="right"/>
    </xf>
    <xf numFmtId="0" fontId="43" fillId="21" borderId="55" xfId="50" applyFont="1" applyFill="1" applyBorder="1"/>
    <xf numFmtId="0" fontId="36" fillId="21" borderId="19" xfId="50" applyFont="1" applyFill="1" applyBorder="1" applyAlignment="1">
      <alignment horizontal="center"/>
    </xf>
    <xf numFmtId="4" fontId="36" fillId="21" borderId="18" xfId="50" applyNumberFormat="1" applyFont="1" applyFill="1" applyBorder="1" applyAlignment="1">
      <alignment horizontal="right"/>
    </xf>
    <xf numFmtId="0" fontId="44" fillId="19" borderId="20" xfId="50" applyFont="1" applyFill="1" applyBorder="1" applyAlignment="1">
      <alignment horizontal="center"/>
    </xf>
    <xf numFmtId="0" fontId="26" fillId="0" borderId="57" xfId="50" applyFont="1" applyBorder="1" applyAlignment="1">
      <alignment horizontal="center" vertical="center"/>
    </xf>
    <xf numFmtId="49" fontId="26" fillId="0" borderId="57" xfId="50" applyNumberFormat="1" applyFont="1" applyBorder="1" applyAlignment="1">
      <alignment horizontal="left" vertical="top"/>
    </xf>
    <xf numFmtId="164" fontId="26" fillId="0" borderId="56" xfId="50" applyNumberFormat="1" applyFont="1" applyBorder="1"/>
    <xf numFmtId="0" fontId="25" fillId="0" borderId="50" xfId="50" applyFont="1" applyBorder="1"/>
    <xf numFmtId="0" fontId="25" fillId="0" borderId="51" xfId="50" applyFont="1" applyBorder="1"/>
    <xf numFmtId="0" fontId="22" fillId="0" borderId="52" xfId="50" applyFont="1" applyBorder="1" applyAlignment="1">
      <alignment horizontal="left"/>
    </xf>
    <xf numFmtId="49" fontId="42" fillId="0" borderId="20" xfId="50" applyNumberFormat="1" applyFont="1" applyFill="1" applyBorder="1" applyAlignment="1">
      <alignment horizontal="right" vertical="top" shrinkToFit="1"/>
    </xf>
    <xf numFmtId="0" fontId="42" fillId="0" borderId="20" xfId="50" applyFont="1" applyFill="1" applyBorder="1" applyAlignment="1">
      <alignment horizontal="left" vertical="top" wrapText="1"/>
    </xf>
    <xf numFmtId="49" fontId="26" fillId="0" borderId="57" xfId="50" applyNumberFormat="1" applyFont="1" applyBorder="1" applyAlignment="1">
      <alignment horizontal="center" vertical="center" shrinkToFit="1"/>
    </xf>
    <xf numFmtId="49" fontId="42" fillId="0" borderId="20" xfId="50" applyNumberFormat="1" applyFont="1" applyFill="1" applyBorder="1" applyAlignment="1">
      <alignment horizontal="center" vertical="center" shrinkToFit="1"/>
    </xf>
    <xf numFmtId="49" fontId="42" fillId="0" borderId="20" xfId="50" applyNumberFormat="1" applyFont="1" applyFill="1" applyBorder="1" applyAlignment="1">
      <alignment horizontal="left" vertical="top"/>
    </xf>
    <xf numFmtId="4" fontId="40" fillId="21" borderId="18" xfId="50" applyNumberFormat="1" applyFont="1" applyFill="1" applyBorder="1"/>
    <xf numFmtId="49" fontId="40" fillId="0" borderId="15" xfId="50" applyNumberFormat="1" applyFont="1" applyFill="1" applyBorder="1" applyAlignment="1">
      <alignment horizontal="left"/>
    </xf>
    <xf numFmtId="1" fontId="54" fillId="0" borderId="70" xfId="0" applyNumberFormat="1" applyFont="1" applyBorder="1" applyAlignment="1">
      <alignment horizontal="right"/>
    </xf>
    <xf numFmtId="1" fontId="54" fillId="0" borderId="73" xfId="0" applyNumberFormat="1" applyFont="1" applyBorder="1" applyAlignment="1">
      <alignment horizontal="right"/>
    </xf>
    <xf numFmtId="0" fontId="4" fillId="0" borderId="0" xfId="0" applyFont="1"/>
    <xf numFmtId="0" fontId="12" fillId="0" borderId="0" xfId="0" applyFont="1"/>
    <xf numFmtId="0" fontId="36" fillId="0" borderId="0" xfId="0" applyFont="1"/>
    <xf numFmtId="0" fontId="36" fillId="20" borderId="20" xfId="50" applyFont="1" applyFill="1" applyBorder="1" applyAlignment="1">
      <alignment horizontal="center"/>
    </xf>
    <xf numFmtId="0" fontId="47" fillId="0" borderId="20" xfId="50" applyFont="1" applyFill="1" applyBorder="1" applyAlignment="1">
      <alignment vertical="top" wrapText="1"/>
    </xf>
    <xf numFmtId="49" fontId="47" fillId="0" borderId="20" xfId="50" applyNumberFormat="1" applyFont="1" applyFill="1" applyBorder="1" applyAlignment="1">
      <alignment horizontal="center" vertical="top" shrinkToFit="1"/>
    </xf>
    <xf numFmtId="4" fontId="47" fillId="0" borderId="20" xfId="50" applyNumberFormat="1" applyFont="1" applyFill="1" applyBorder="1" applyAlignment="1">
      <alignment horizontal="right" vertical="top"/>
    </xf>
    <xf numFmtId="4" fontId="47" fillId="0" borderId="20" xfId="50" applyNumberFormat="1" applyFont="1" applyFill="1" applyBorder="1" applyAlignment="1">
      <alignment vertical="top"/>
    </xf>
    <xf numFmtId="49" fontId="57" fillId="0" borderId="20" xfId="50" applyNumberFormat="1" applyFont="1" applyFill="1" applyBorder="1" applyAlignment="1">
      <alignment horizontal="left"/>
    </xf>
    <xf numFmtId="0" fontId="47" fillId="0" borderId="0" xfId="50" applyFont="1"/>
    <xf numFmtId="0" fontId="12" fillId="0" borderId="0" xfId="0" applyFont="1" applyAlignment="1" applyProtection="1">
      <alignment horizontal="left" vertical="top"/>
      <protection locked="0"/>
    </xf>
    <xf numFmtId="0" fontId="47" fillId="0" borderId="20" xfId="50" applyFont="1" applyFill="1" applyBorder="1" applyAlignment="1">
      <alignment horizontal="center"/>
    </xf>
    <xf numFmtId="4" fontId="47" fillId="0" borderId="20" xfId="50" applyNumberFormat="1" applyFont="1" applyFill="1" applyBorder="1" applyAlignment="1"/>
    <xf numFmtId="0" fontId="26" fillId="0" borderId="57" xfId="50" applyFont="1" applyBorder="1" applyAlignment="1">
      <alignment vertical="center" wrapText="1"/>
    </xf>
    <xf numFmtId="0" fontId="42" fillId="0" borderId="54" xfId="50" applyFont="1" applyFill="1" applyBorder="1" applyAlignment="1">
      <alignment wrapText="1"/>
    </xf>
    <xf numFmtId="49" fontId="42" fillId="0" borderId="54" xfId="50" applyNumberFormat="1" applyFont="1" applyFill="1" applyBorder="1" applyAlignment="1">
      <alignment horizontal="left"/>
    </xf>
    <xf numFmtId="49" fontId="47" fillId="0" borderId="54" xfId="50" applyNumberFormat="1" applyFont="1" applyFill="1" applyBorder="1" applyAlignment="1">
      <alignment horizontal="center" shrinkToFit="1"/>
    </xf>
    <xf numFmtId="4" fontId="47" fillId="0" borderId="54" xfId="50" applyNumberFormat="1" applyFont="1" applyFill="1" applyBorder="1" applyAlignment="1">
      <alignment horizontal="right"/>
    </xf>
    <xf numFmtId="4" fontId="47" fillId="0" borderId="54" xfId="50" applyNumberFormat="1" applyFont="1" applyFill="1" applyBorder="1"/>
    <xf numFmtId="0" fontId="26" fillId="0" borderId="20" xfId="50" applyFont="1" applyBorder="1" applyAlignment="1">
      <alignment horizontal="center" vertical="top"/>
    </xf>
    <xf numFmtId="49" fontId="26" fillId="0" borderId="20" xfId="50" applyNumberFormat="1" applyFont="1" applyBorder="1" applyAlignment="1">
      <alignment horizontal="left" vertical="center"/>
    </xf>
    <xf numFmtId="4" fontId="36" fillId="21" borderId="19" xfId="50" applyNumberFormat="1" applyFont="1" applyFill="1" applyBorder="1" applyAlignment="1">
      <alignment horizontal="right"/>
    </xf>
    <xf numFmtId="0" fontId="19" fillId="0" borderId="20" xfId="50" applyFont="1" applyFill="1" applyBorder="1" applyAlignment="1"/>
    <xf numFmtId="4" fontId="26" fillId="0" borderId="56" xfId="50" applyNumberFormat="1" applyFont="1" applyBorder="1" applyAlignment="1">
      <alignment horizontal="right"/>
    </xf>
    <xf numFmtId="4" fontId="25" fillId="19" borderId="20" xfId="50" applyNumberFormat="1" applyFont="1" applyFill="1" applyBorder="1" applyAlignment="1">
      <alignment horizontal="right"/>
    </xf>
    <xf numFmtId="4" fontId="36" fillId="0" borderId="19" xfId="50" applyNumberFormat="1" applyFont="1" applyFill="1" applyBorder="1" applyAlignment="1">
      <alignment horizontal="right"/>
    </xf>
    <xf numFmtId="4" fontId="36" fillId="0" borderId="18" xfId="50" applyNumberFormat="1" applyFont="1" applyFill="1" applyBorder="1" applyAlignment="1">
      <alignment horizontal="right"/>
    </xf>
    <xf numFmtId="4" fontId="40" fillId="21" borderId="20" xfId="50" applyNumberFormat="1" applyFont="1" applyFill="1" applyBorder="1" applyAlignment="1">
      <alignment horizontal="right"/>
    </xf>
    <xf numFmtId="4" fontId="20" fillId="0" borderId="19" xfId="50" applyNumberFormat="1" applyFont="1" applyBorder="1" applyAlignment="1">
      <alignment horizontal="right"/>
    </xf>
    <xf numFmtId="4" fontId="20" fillId="0" borderId="18" xfId="50" applyNumberFormat="1" applyFont="1" applyBorder="1" applyAlignment="1">
      <alignment horizontal="right"/>
    </xf>
    <xf numFmtId="0" fontId="32" fillId="0" borderId="0" xfId="50" applyFont="1" applyBorder="1"/>
    <xf numFmtId="3" fontId="54" fillId="0" borderId="34" xfId="0" applyNumberFormat="1" applyFont="1" applyBorder="1" applyAlignment="1">
      <alignment horizontal="right" indent="1"/>
    </xf>
    <xf numFmtId="3" fontId="54" fillId="0" borderId="26" xfId="0" applyNumberFormat="1" applyFont="1" applyBorder="1" applyAlignment="1">
      <alignment horizontal="right" indent="1"/>
    </xf>
    <xf numFmtId="3" fontId="54" fillId="0" borderId="0" xfId="0" applyNumberFormat="1" applyFont="1" applyBorder="1" applyAlignment="1">
      <alignment horizontal="right" indent="1"/>
    </xf>
    <xf numFmtId="3" fontId="54" fillId="0" borderId="44" xfId="0" applyNumberFormat="1" applyFont="1" applyBorder="1" applyAlignment="1">
      <alignment horizontal="right" indent="1"/>
    </xf>
    <xf numFmtId="4" fontId="23" fillId="19" borderId="42" xfId="0" applyNumberFormat="1" applyFont="1" applyFill="1" applyBorder="1" applyAlignment="1">
      <alignment horizontal="right" indent="1"/>
    </xf>
    <xf numFmtId="49" fontId="23" fillId="19" borderId="19" xfId="0" applyNumberFormat="1" applyFont="1" applyFill="1" applyBorder="1"/>
    <xf numFmtId="0" fontId="25" fillId="0" borderId="15" xfId="50" applyFont="1" applyBorder="1" applyAlignment="1">
      <alignment horizontal="center"/>
    </xf>
    <xf numFmtId="0" fontId="26" fillId="0" borderId="20" xfId="50" applyFont="1" applyBorder="1" applyAlignment="1">
      <alignment horizontal="center"/>
    </xf>
    <xf numFmtId="0" fontId="22" fillId="0" borderId="50" xfId="50" applyFont="1" applyBorder="1" applyAlignment="1">
      <alignment horizontal="right"/>
    </xf>
    <xf numFmtId="0" fontId="20" fillId="0" borderId="64" xfId="50" applyFont="1" applyBorder="1"/>
    <xf numFmtId="49" fontId="26" fillId="23" borderId="20" xfId="50" applyNumberFormat="1" applyFont="1" applyFill="1" applyBorder="1" applyAlignment="1">
      <alignment horizontal="center" shrinkToFit="1"/>
    </xf>
    <xf numFmtId="4" fontId="26" fillId="23" borderId="20" xfId="50" applyNumberFormat="1" applyFont="1" applyFill="1" applyBorder="1" applyAlignment="1">
      <alignment horizontal="right"/>
    </xf>
    <xf numFmtId="0" fontId="20" fillId="19" borderId="48" xfId="50" applyFont="1" applyFill="1" applyBorder="1"/>
    <xf numFmtId="4" fontId="25" fillId="19" borderId="49" xfId="50" applyNumberFormat="1" applyFont="1" applyFill="1" applyBorder="1"/>
    <xf numFmtId="49" fontId="26" fillId="0" borderId="57" xfId="50" applyNumberFormat="1" applyFont="1" applyFill="1" applyBorder="1" applyAlignment="1">
      <alignment horizontal="left" vertical="center"/>
    </xf>
    <xf numFmtId="49" fontId="26" fillId="0" borderId="57" xfId="50" applyNumberFormat="1" applyFont="1" applyFill="1" applyBorder="1" applyAlignment="1">
      <alignment horizontal="center" shrinkToFit="1"/>
    </xf>
    <xf numFmtId="4" fontId="26" fillId="0" borderId="57" xfId="50" applyNumberFormat="1" applyFont="1" applyFill="1" applyBorder="1" applyAlignment="1">
      <alignment horizontal="right"/>
    </xf>
    <xf numFmtId="4" fontId="26" fillId="0" borderId="57" xfId="50" applyNumberFormat="1" applyFont="1" applyFill="1" applyBorder="1"/>
    <xf numFmtId="0" fontId="20" fillId="0" borderId="19" xfId="50" applyFont="1" applyFill="1" applyBorder="1"/>
    <xf numFmtId="4" fontId="25" fillId="0" borderId="18" xfId="50" applyNumberFormat="1" applyFont="1" applyFill="1" applyBorder="1"/>
    <xf numFmtId="0" fontId="20" fillId="0" borderId="0" xfId="50" applyFont="1" applyFill="1"/>
    <xf numFmtId="0" fontId="26" fillId="0" borderId="20" xfId="50" applyFont="1" applyFill="1" applyBorder="1" applyAlignment="1">
      <alignment vertical="top" wrapText="1"/>
    </xf>
    <xf numFmtId="0" fontId="19" fillId="0" borderId="20" xfId="0" applyFont="1" applyBorder="1"/>
    <xf numFmtId="0" fontId="19" fillId="0" borderId="20" xfId="0" applyFont="1" applyFill="1" applyBorder="1" applyAlignment="1">
      <alignment horizontal="left" wrapText="1"/>
    </xf>
    <xf numFmtId="0" fontId="20" fillId="0" borderId="43" xfId="50" applyFont="1" applyFill="1" applyBorder="1"/>
    <xf numFmtId="4" fontId="20" fillId="0" borderId="23" xfId="50" applyNumberFormat="1" applyFont="1" applyFill="1" applyBorder="1"/>
    <xf numFmtId="0" fontId="20" fillId="0" borderId="0" xfId="50" applyFont="1" applyFill="1" applyBorder="1"/>
    <xf numFmtId="0" fontId="19" fillId="0" borderId="20" xfId="0" applyFont="1" applyBorder="1" applyAlignment="1">
      <alignment wrapText="1"/>
    </xf>
    <xf numFmtId="0" fontId="26" fillId="0" borderId="57" xfId="50" applyFont="1" applyFill="1" applyBorder="1" applyAlignment="1">
      <alignment horizontal="center" vertical="center"/>
    </xf>
    <xf numFmtId="0" fontId="26" fillId="0" borderId="20" xfId="50" applyFont="1" applyFill="1" applyBorder="1" applyAlignment="1">
      <alignment horizontal="center" vertical="top"/>
    </xf>
    <xf numFmtId="49" fontId="26" fillId="0" borderId="20" xfId="74" applyNumberFormat="1" applyFont="1" applyBorder="1"/>
    <xf numFmtId="0" fontId="47" fillId="0" borderId="57" xfId="50" applyFont="1" applyFill="1" applyBorder="1" applyAlignment="1">
      <alignment horizontal="center" vertical="center"/>
    </xf>
    <xf numFmtId="49" fontId="26" fillId="0" borderId="20" xfId="0" applyNumberFormat="1" applyFont="1" applyBorder="1" applyAlignment="1">
      <alignment horizontal="left" vertical="center"/>
    </xf>
    <xf numFmtId="0" fontId="19" fillId="0" borderId="18" xfId="0" applyFont="1" applyBorder="1" applyAlignment="1">
      <alignment wrapText="1"/>
    </xf>
    <xf numFmtId="0" fontId="19" fillId="0" borderId="18" xfId="0" applyFont="1" applyBorder="1"/>
    <xf numFmtId="0" fontId="47" fillId="0" borderId="20" xfId="50" applyFont="1" applyBorder="1"/>
    <xf numFmtId="0" fontId="47" fillId="0" borderId="20" xfId="50" applyFont="1" applyBorder="1" applyAlignment="1">
      <alignment horizontal="center"/>
    </xf>
    <xf numFmtId="3" fontId="0" fillId="0" borderId="75" xfId="0" applyNumberFormat="1" applyBorder="1" applyAlignment="1">
      <alignment horizontal="right" indent="1"/>
    </xf>
    <xf numFmtId="3" fontId="0" fillId="0" borderId="72" xfId="0" applyNumberFormat="1" applyBorder="1" applyAlignment="1">
      <alignment horizontal="right" indent="1"/>
    </xf>
    <xf numFmtId="4" fontId="47" fillId="0" borderId="20" xfId="50" applyNumberFormat="1" applyFont="1" applyBorder="1"/>
    <xf numFmtId="49" fontId="25" fillId="0" borderId="22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44" xfId="0" applyFont="1" applyFill="1" applyBorder="1" applyAlignment="1">
      <alignment horizontal="center"/>
    </xf>
    <xf numFmtId="0" fontId="59" fillId="0" borderId="44" xfId="0" applyFont="1" applyBorder="1" applyAlignment="1">
      <alignment horizontal="center"/>
    </xf>
    <xf numFmtId="49" fontId="25" fillId="19" borderId="12" xfId="0" applyNumberFormat="1" applyFont="1" applyFill="1" applyBorder="1" applyAlignment="1">
      <alignment horizontal="center"/>
    </xf>
    <xf numFmtId="0" fontId="25" fillId="19" borderId="14" xfId="0" applyFont="1" applyFill="1" applyBorder="1" applyAlignment="1">
      <alignment horizontal="center"/>
    </xf>
    <xf numFmtId="0" fontId="25" fillId="19" borderId="42" xfId="0" applyFont="1" applyFill="1" applyBorder="1" applyAlignment="1">
      <alignment horizontal="center"/>
    </xf>
    <xf numFmtId="0" fontId="55" fillId="21" borderId="17" xfId="0" applyFont="1" applyFill="1" applyBorder="1"/>
    <xf numFmtId="0" fontId="55" fillId="21" borderId="19" xfId="0" applyFont="1" applyFill="1" applyBorder="1"/>
    <xf numFmtId="3" fontId="55" fillId="21" borderId="19" xfId="0" applyNumberFormat="1" applyFont="1" applyFill="1" applyBorder="1"/>
    <xf numFmtId="3" fontId="56" fillId="21" borderId="17" xfId="0" applyNumberFormat="1" applyFont="1" applyFill="1" applyBorder="1" applyAlignment="1">
      <alignment horizontal="right" indent="1"/>
    </xf>
    <xf numFmtId="3" fontId="56" fillId="21" borderId="19" xfId="0" applyNumberFormat="1" applyFont="1" applyFill="1" applyBorder="1" applyAlignment="1">
      <alignment horizontal="right" indent="1"/>
    </xf>
    <xf numFmtId="3" fontId="56" fillId="21" borderId="25" xfId="0" applyNumberFormat="1" applyFont="1" applyFill="1" applyBorder="1" applyAlignment="1">
      <alignment horizontal="right" indent="1"/>
    </xf>
    <xf numFmtId="0" fontId="55" fillId="21" borderId="38" xfId="0" applyFont="1" applyFill="1" applyBorder="1"/>
    <xf numFmtId="0" fontId="55" fillId="21" borderId="39" xfId="0" applyFont="1" applyFill="1" applyBorder="1"/>
    <xf numFmtId="3" fontId="55" fillId="21" borderId="39" xfId="0" applyNumberFormat="1" applyFont="1" applyFill="1" applyBorder="1"/>
    <xf numFmtId="3" fontId="56" fillId="21" borderId="38" xfId="0" applyNumberFormat="1" applyFont="1" applyFill="1" applyBorder="1" applyAlignment="1">
      <alignment horizontal="right" indent="1"/>
    </xf>
    <xf numFmtId="3" fontId="56" fillId="21" borderId="39" xfId="0" applyNumberFormat="1" applyFont="1" applyFill="1" applyBorder="1" applyAlignment="1">
      <alignment horizontal="right" indent="1"/>
    </xf>
    <xf numFmtId="3" fontId="56" fillId="21" borderId="59" xfId="0" applyNumberFormat="1" applyFont="1" applyFill="1" applyBorder="1" applyAlignment="1">
      <alignment horizontal="right" indent="1"/>
    </xf>
    <xf numFmtId="1" fontId="54" fillId="0" borderId="78" xfId="0" applyNumberFormat="1" applyFont="1" applyBorder="1" applyAlignment="1">
      <alignment horizontal="right"/>
    </xf>
    <xf numFmtId="3" fontId="0" fillId="0" borderId="80" xfId="0" applyNumberFormat="1" applyBorder="1" applyAlignment="1">
      <alignment horizontal="right" indent="1"/>
    </xf>
    <xf numFmtId="0" fontId="55" fillId="19" borderId="81" xfId="0" applyFont="1" applyFill="1" applyBorder="1"/>
    <xf numFmtId="0" fontId="55" fillId="19" borderId="82" xfId="0" applyFont="1" applyFill="1" applyBorder="1"/>
    <xf numFmtId="3" fontId="55" fillId="19" borderId="83" xfId="0" applyNumberFormat="1" applyFont="1" applyFill="1" applyBorder="1"/>
    <xf numFmtId="3" fontId="56" fillId="21" borderId="83" xfId="0" applyNumberFormat="1" applyFont="1" applyFill="1" applyBorder="1" applyAlignment="1">
      <alignment horizontal="right" indent="1"/>
    </xf>
    <xf numFmtId="3" fontId="0" fillId="0" borderId="84" xfId="0" applyNumberFormat="1" applyBorder="1" applyAlignment="1">
      <alignment horizontal="right" indent="1"/>
    </xf>
    <xf numFmtId="3" fontId="0" fillId="0" borderId="85" xfId="0" applyNumberFormat="1" applyBorder="1" applyAlignment="1">
      <alignment horizontal="right" indent="1"/>
    </xf>
    <xf numFmtId="3" fontId="0" fillId="0" borderId="86" xfId="0" applyNumberFormat="1" applyBorder="1" applyAlignment="1">
      <alignment horizontal="right" indent="1"/>
    </xf>
    <xf numFmtId="3" fontId="0" fillId="0" borderId="87" xfId="0" applyNumberFormat="1" applyBorder="1" applyAlignment="1">
      <alignment horizontal="right" indent="1"/>
    </xf>
    <xf numFmtId="3" fontId="0" fillId="0" borderId="88" xfId="0" applyNumberFormat="1" applyBorder="1" applyAlignment="1">
      <alignment horizontal="right" indent="1"/>
    </xf>
    <xf numFmtId="3" fontId="0" fillId="0" borderId="89" xfId="0" applyNumberFormat="1" applyBorder="1" applyAlignment="1">
      <alignment horizontal="right" indent="1"/>
    </xf>
    <xf numFmtId="3" fontId="56" fillId="21" borderId="90" xfId="0" applyNumberFormat="1" applyFont="1" applyFill="1" applyBorder="1" applyAlignment="1">
      <alignment horizontal="right" indent="1"/>
    </xf>
    <xf numFmtId="3" fontId="56" fillId="21" borderId="91" xfId="0" applyNumberFormat="1" applyFont="1" applyFill="1" applyBorder="1" applyAlignment="1">
      <alignment horizontal="right" indent="1"/>
    </xf>
    <xf numFmtId="3" fontId="56" fillId="21" borderId="94" xfId="0" applyNumberFormat="1" applyFont="1" applyFill="1" applyBorder="1" applyAlignment="1">
      <alignment horizontal="right" indent="1"/>
    </xf>
    <xf numFmtId="3" fontId="56" fillId="21" borderId="95" xfId="0" applyNumberFormat="1" applyFont="1" applyFill="1" applyBorder="1" applyAlignment="1">
      <alignment horizontal="right" indent="1"/>
    </xf>
    <xf numFmtId="0" fontId="25" fillId="0" borderId="38" xfId="0" applyFont="1" applyFill="1" applyBorder="1" applyAlignment="1">
      <alignment horizontal="center"/>
    </xf>
    <xf numFmtId="0" fontId="59" fillId="0" borderId="95" xfId="0" applyFont="1" applyFill="1" applyBorder="1" applyAlignment="1">
      <alignment horizontal="center"/>
    </xf>
    <xf numFmtId="0" fontId="59" fillId="0" borderId="39" xfId="0" applyFont="1" applyFill="1" applyBorder="1" applyAlignment="1">
      <alignment horizontal="center"/>
    </xf>
    <xf numFmtId="0" fontId="59" fillId="0" borderId="95" xfId="0" applyFont="1" applyBorder="1" applyAlignment="1">
      <alignment horizontal="center"/>
    </xf>
    <xf numFmtId="3" fontId="25" fillId="0" borderId="37" xfId="0" applyNumberFormat="1" applyFont="1" applyBorder="1"/>
    <xf numFmtId="0" fontId="60" fillId="0" borderId="67" xfId="0" applyFont="1" applyBorder="1"/>
    <xf numFmtId="3" fontId="60" fillId="0" borderId="68" xfId="0" applyNumberFormat="1" applyFont="1" applyBorder="1"/>
    <xf numFmtId="0" fontId="60" fillId="0" borderId="76" xfId="0" applyFont="1" applyBorder="1"/>
    <xf numFmtId="3" fontId="60" fillId="0" borderId="77" xfId="0" applyNumberFormat="1" applyFont="1" applyBorder="1"/>
    <xf numFmtId="0" fontId="61" fillId="0" borderId="0" xfId="0" applyFont="1"/>
    <xf numFmtId="0" fontId="62" fillId="0" borderId="0" xfId="0" applyFont="1" applyFill="1"/>
    <xf numFmtId="0" fontId="0" fillId="0" borderId="0" xfId="0" applyFill="1"/>
    <xf numFmtId="4" fontId="19" fillId="0" borderId="20" xfId="50" applyNumberFormat="1" applyFont="1" applyFill="1" applyBorder="1" applyAlignment="1">
      <alignment horizontal="right"/>
    </xf>
    <xf numFmtId="0" fontId="19" fillId="0" borderId="20" xfId="50" applyFont="1" applyFill="1" applyBorder="1" applyAlignment="1">
      <alignment wrapText="1"/>
    </xf>
    <xf numFmtId="0" fontId="19" fillId="0" borderId="20" xfId="50" applyFont="1" applyFill="1" applyBorder="1" applyAlignment="1">
      <alignment horizontal="center" vertical="center"/>
    </xf>
    <xf numFmtId="49" fontId="19" fillId="0" borderId="20" xfId="50" applyNumberFormat="1" applyFont="1" applyFill="1" applyBorder="1" applyAlignment="1">
      <alignment horizontal="left" vertical="center"/>
    </xf>
    <xf numFmtId="0" fontId="19" fillId="0" borderId="20" xfId="50" applyFont="1" applyFill="1" applyBorder="1" applyAlignment="1">
      <alignment vertical="top" wrapText="1"/>
    </xf>
    <xf numFmtId="49" fontId="19" fillId="0" borderId="20" xfId="50" applyNumberFormat="1" applyFont="1" applyFill="1" applyBorder="1" applyAlignment="1">
      <alignment horizontal="center" vertical="top" shrinkToFit="1"/>
    </xf>
    <xf numFmtId="4" fontId="19" fillId="0" borderId="20" xfId="50" applyNumberFormat="1" applyFont="1" applyFill="1" applyBorder="1" applyAlignment="1">
      <alignment horizontal="right" vertical="top"/>
    </xf>
    <xf numFmtId="4" fontId="19" fillId="0" borderId="20" xfId="50" applyNumberFormat="1" applyFont="1" applyFill="1" applyBorder="1" applyAlignment="1">
      <alignment vertical="top"/>
    </xf>
    <xf numFmtId="49" fontId="19" fillId="0" borderId="20" xfId="50" applyNumberFormat="1" applyFont="1" applyFill="1" applyBorder="1" applyAlignment="1">
      <alignment horizontal="center" shrinkToFit="1"/>
    </xf>
    <xf numFmtId="4" fontId="19" fillId="0" borderId="20" xfId="50" applyNumberFormat="1" applyFont="1" applyFill="1" applyBorder="1"/>
    <xf numFmtId="0" fontId="59" fillId="0" borderId="20" xfId="50" applyFont="1" applyFill="1" applyBorder="1" applyAlignment="1">
      <alignment horizontal="center"/>
    </xf>
    <xf numFmtId="49" fontId="59" fillId="0" borderId="57" xfId="50" applyNumberFormat="1" applyFont="1" applyFill="1" applyBorder="1" applyAlignment="1">
      <alignment horizontal="left"/>
    </xf>
    <xf numFmtId="0" fontId="59" fillId="0" borderId="56" xfId="50" applyFont="1" applyFill="1" applyBorder="1" applyAlignment="1"/>
    <xf numFmtId="0" fontId="4" fillId="0" borderId="48" xfId="50" applyFont="1" applyFill="1" applyBorder="1" applyAlignment="1">
      <alignment horizontal="center"/>
    </xf>
    <xf numFmtId="0" fontId="4" fillId="0" borderId="48" xfId="50" applyNumberFormat="1" applyFont="1" applyFill="1" applyBorder="1" applyAlignment="1">
      <alignment horizontal="right"/>
    </xf>
    <xf numFmtId="0" fontId="4" fillId="0" borderId="49" xfId="50" applyNumberFormat="1" applyFont="1" applyFill="1" applyBorder="1" applyAlignment="1"/>
    <xf numFmtId="49" fontId="63" fillId="0" borderId="20" xfId="50" applyNumberFormat="1" applyFont="1" applyFill="1" applyBorder="1" applyAlignment="1">
      <alignment horizontal="left"/>
    </xf>
    <xf numFmtId="0" fontId="19" fillId="0" borderId="20" xfId="50" applyFont="1" applyFill="1" applyBorder="1" applyAlignment="1">
      <alignment horizontal="center"/>
    </xf>
    <xf numFmtId="4" fontId="19" fillId="0" borderId="20" xfId="50" applyNumberFormat="1" applyFont="1" applyFill="1" applyBorder="1" applyAlignment="1"/>
    <xf numFmtId="0" fontId="19" fillId="0" borderId="18" xfId="0" applyFont="1" applyFill="1" applyBorder="1"/>
    <xf numFmtId="0" fontId="26" fillId="0" borderId="20" xfId="50" applyFont="1" applyBorder="1" applyAlignment="1">
      <alignment wrapText="1"/>
    </xf>
    <xf numFmtId="0" fontId="61" fillId="0" borderId="0" xfId="50" applyFont="1"/>
    <xf numFmtId="0" fontId="20" fillId="0" borderId="38" xfId="0" applyFont="1" applyBorder="1" applyAlignment="1">
      <alignment horizontal="center" shrinkToFit="1"/>
    </xf>
    <xf numFmtId="0" fontId="20" fillId="0" borderId="40" xfId="0" applyFont="1" applyBorder="1" applyAlignment="1">
      <alignment horizontal="center" shrinkToFit="1"/>
    </xf>
    <xf numFmtId="0" fontId="22" fillId="0" borderId="20" xfId="0" applyFont="1" applyBorder="1" applyAlignment="1">
      <alignment horizontal="left"/>
    </xf>
    <xf numFmtId="0" fontId="22" fillId="0" borderId="55" xfId="0" applyFont="1" applyBorder="1" applyAlignment="1">
      <alignment horizontal="left"/>
    </xf>
    <xf numFmtId="166" fontId="20" fillId="0" borderId="55" xfId="0" applyNumberFormat="1" applyFont="1" applyBorder="1" applyAlignment="1">
      <alignment horizontal="right" indent="2"/>
    </xf>
    <xf numFmtId="166" fontId="20" fillId="0" borderId="25" xfId="0" applyNumberFormat="1" applyFont="1" applyBorder="1" applyAlignment="1">
      <alignment horizontal="right" indent="2"/>
    </xf>
    <xf numFmtId="0" fontId="56" fillId="19" borderId="55" xfId="0" applyFont="1" applyFill="1" applyBorder="1" applyAlignment="1"/>
    <xf numFmtId="0" fontId="53" fillId="0" borderId="19" xfId="0" applyFont="1" applyBorder="1" applyAlignment="1"/>
    <xf numFmtId="0" fontId="53" fillId="0" borderId="18" xfId="0" applyFont="1" applyBorder="1" applyAlignment="1"/>
    <xf numFmtId="0" fontId="22" fillId="0" borderId="20" xfId="0" applyFont="1" applyBorder="1" applyAlignment="1">
      <alignment horizontal="center"/>
    </xf>
    <xf numFmtId="0" fontId="20" fillId="0" borderId="0" xfId="0" applyFont="1" applyAlignment="1">
      <alignment horizontal="left" wrapText="1"/>
    </xf>
    <xf numFmtId="166" fontId="24" fillId="19" borderId="58" xfId="0" applyNumberFormat="1" applyFont="1" applyFill="1" applyBorder="1" applyAlignment="1">
      <alignment horizontal="right" indent="2"/>
    </xf>
    <xf numFmtId="166" fontId="24" fillId="19" borderId="59" xfId="0" applyNumberFormat="1" applyFont="1" applyFill="1" applyBorder="1" applyAlignment="1">
      <alignment horizontal="right" indent="2"/>
    </xf>
    <xf numFmtId="0" fontId="26" fillId="0" borderId="0" xfId="0" applyFont="1" applyAlignment="1">
      <alignment horizontal="left" vertical="top" wrapText="1"/>
    </xf>
    <xf numFmtId="3" fontId="56" fillId="21" borderId="92" xfId="0" applyNumberFormat="1" applyFont="1" applyFill="1" applyBorder="1" applyAlignment="1">
      <alignment horizontal="right" indent="1"/>
    </xf>
    <xf numFmtId="0" fontId="0" fillId="0" borderId="93" xfId="0" applyBorder="1" applyAlignment="1">
      <alignment horizontal="right" indent="1"/>
    </xf>
    <xf numFmtId="3" fontId="54" fillId="0" borderId="70" xfId="0" applyNumberFormat="1" applyFont="1" applyBorder="1" applyAlignment="1">
      <alignment horizontal="right" indent="1"/>
    </xf>
    <xf numFmtId="0" fontId="0" fillId="0" borderId="85" xfId="0" applyBorder="1" applyAlignment="1">
      <alignment horizontal="right" indent="1"/>
    </xf>
    <xf numFmtId="3" fontId="54" fillId="0" borderId="73" xfId="0" applyNumberFormat="1" applyFont="1" applyBorder="1" applyAlignment="1">
      <alignment horizontal="right" indent="1"/>
    </xf>
    <xf numFmtId="0" fontId="0" fillId="0" borderId="87" xfId="0" applyBorder="1" applyAlignment="1">
      <alignment horizontal="right" indent="1"/>
    </xf>
    <xf numFmtId="3" fontId="54" fillId="0" borderId="96" xfId="0" applyNumberFormat="1" applyFont="1" applyBorder="1" applyAlignment="1">
      <alignment horizontal="right" indent="1"/>
    </xf>
    <xf numFmtId="0" fontId="0" fillId="0" borderId="97" xfId="0" applyBorder="1" applyAlignment="1">
      <alignment horizontal="right" indent="1"/>
    </xf>
    <xf numFmtId="0" fontId="25" fillId="19" borderId="12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2" xfId="0" applyBorder="1" applyAlignment="1">
      <alignment horizontal="center"/>
    </xf>
    <xf numFmtId="0" fontId="20" fillId="0" borderId="60" xfId="50" applyFont="1" applyBorder="1" applyAlignment="1">
      <alignment horizontal="center"/>
    </xf>
    <xf numFmtId="0" fontId="20" fillId="0" borderId="61" xfId="50" applyFont="1" applyBorder="1" applyAlignment="1">
      <alignment horizontal="center"/>
    </xf>
    <xf numFmtId="0" fontId="20" fillId="0" borderId="62" xfId="50" applyFont="1" applyBorder="1" applyAlignment="1">
      <alignment horizontal="center"/>
    </xf>
    <xf numFmtId="0" fontId="20" fillId="0" borderId="63" xfId="50" applyFont="1" applyBorder="1" applyAlignment="1">
      <alignment horizontal="center"/>
    </xf>
    <xf numFmtId="0" fontId="20" fillId="0" borderId="64" xfId="50" applyFont="1" applyBorder="1" applyAlignment="1">
      <alignment horizontal="left"/>
    </xf>
    <xf numFmtId="0" fontId="20" fillId="0" borderId="51" xfId="50" applyFont="1" applyBorder="1" applyAlignment="1">
      <alignment horizontal="left"/>
    </xf>
    <xf numFmtId="0" fontId="20" fillId="0" borderId="65" xfId="50" applyFont="1" applyBorder="1" applyAlignment="1">
      <alignment horizontal="left"/>
    </xf>
    <xf numFmtId="3" fontId="56" fillId="19" borderId="68" xfId="0" applyNumberFormat="1" applyFont="1" applyFill="1" applyBorder="1" applyAlignment="1">
      <alignment horizontal="right" indent="1"/>
    </xf>
    <xf numFmtId="3" fontId="56" fillId="19" borderId="69" xfId="0" applyNumberFormat="1" applyFont="1" applyFill="1" applyBorder="1" applyAlignment="1">
      <alignment horizontal="right" indent="1"/>
    </xf>
    <xf numFmtId="0" fontId="25" fillId="0" borderId="52" xfId="50" applyNumberFormat="1" applyFont="1" applyBorder="1" applyAlignment="1"/>
    <xf numFmtId="0" fontId="0" fillId="0" borderId="50" xfId="0" applyNumberFormat="1" applyBorder="1" applyAlignment="1"/>
    <xf numFmtId="0" fontId="0" fillId="0" borderId="61" xfId="0" applyNumberFormat="1" applyBorder="1" applyAlignment="1"/>
    <xf numFmtId="49" fontId="23" fillId="0" borderId="64" xfId="50" applyNumberFormat="1" applyFont="1" applyBorder="1" applyAlignment="1"/>
    <xf numFmtId="0" fontId="58" fillId="0" borderId="51" xfId="0" applyFont="1" applyBorder="1" applyAlignment="1"/>
    <xf numFmtId="0" fontId="58" fillId="0" borderId="63" xfId="0" applyFont="1" applyBorder="1" applyAlignment="1"/>
    <xf numFmtId="0" fontId="22" fillId="0" borderId="71" xfId="0" applyNumberFormat="1" applyFont="1" applyBorder="1" applyAlignment="1">
      <alignment horizontal="left" wrapText="1"/>
    </xf>
    <xf numFmtId="0" fontId="22" fillId="0" borderId="72" xfId="0" applyNumberFormat="1" applyFont="1" applyBorder="1" applyAlignment="1">
      <alignment horizontal="left" wrapText="1"/>
    </xf>
    <xf numFmtId="0" fontId="22" fillId="0" borderId="74" xfId="0" applyNumberFormat="1" applyFont="1" applyBorder="1" applyAlignment="1">
      <alignment horizontal="left" wrapText="1"/>
    </xf>
    <xf numFmtId="0" fontId="22" fillId="0" borderId="75" xfId="0" applyNumberFormat="1" applyFont="1" applyBorder="1" applyAlignment="1">
      <alignment horizontal="left" wrapText="1"/>
    </xf>
    <xf numFmtId="0" fontId="22" fillId="0" borderId="74" xfId="0" applyFont="1" applyBorder="1" applyAlignment="1"/>
    <xf numFmtId="0" fontId="22" fillId="0" borderId="75" xfId="0" applyFont="1" applyBorder="1" applyAlignment="1"/>
    <xf numFmtId="0" fontId="22" fillId="0" borderId="79" xfId="0" applyNumberFormat="1" applyFont="1" applyBorder="1" applyAlignment="1">
      <alignment horizontal="left" wrapText="1"/>
    </xf>
    <xf numFmtId="0" fontId="22" fillId="0" borderId="80" xfId="0" applyNumberFormat="1" applyFont="1" applyBorder="1" applyAlignment="1">
      <alignment horizontal="left" wrapText="1"/>
    </xf>
    <xf numFmtId="3" fontId="56" fillId="21" borderId="81" xfId="0" applyNumberFormat="1" applyFont="1" applyFill="1" applyBorder="1" applyAlignment="1">
      <alignment horizontal="right" indent="1"/>
    </xf>
    <xf numFmtId="0" fontId="0" fillId="0" borderId="91" xfId="0" applyBorder="1" applyAlignment="1">
      <alignment horizontal="right" indent="1"/>
    </xf>
    <xf numFmtId="0" fontId="27" fillId="0" borderId="0" xfId="50" applyFont="1" applyAlignment="1">
      <alignment horizontal="center"/>
    </xf>
    <xf numFmtId="49" fontId="20" fillId="0" borderId="62" xfId="50" applyNumberFormat="1" applyFont="1" applyBorder="1" applyAlignment="1">
      <alignment horizontal="center"/>
    </xf>
    <xf numFmtId="0" fontId="20" fillId="0" borderId="64" xfId="50" applyFont="1" applyBorder="1" applyAlignment="1">
      <alignment horizontal="center" shrinkToFit="1"/>
    </xf>
    <xf numFmtId="0" fontId="20" fillId="0" borderId="51" xfId="50" applyFont="1" applyBorder="1" applyAlignment="1">
      <alignment horizontal="center" shrinkToFit="1"/>
    </xf>
    <xf numFmtId="0" fontId="20" fillId="0" borderId="65" xfId="50" applyFont="1" applyBorder="1" applyAlignment="1">
      <alignment horizontal="center" shrinkToFit="1"/>
    </xf>
  </cellXfs>
  <cellStyles count="75">
    <cellStyle name="_10661-soupis.výkonů" xfId="1"/>
    <cellStyle name="_222_4-5-R-12-B_ZV" xfId="2"/>
    <cellStyle name="_222_4-5-R-12-B_ZV_1" xfId="3"/>
    <cellStyle name="_MESA IIa-SO-03z Slabopr.." xfId="4"/>
    <cellStyle name="_MESA IIa-SO-03z Slabopr.._1" xfId="5"/>
    <cellStyle name="_MESA Vysokov - II. etapa" xfId="6"/>
    <cellStyle name="_MESA-II et-Zpřistavek-ROZPOČET-včSANI uprav1" xfId="7"/>
    <cellStyle name="_MESA-II et-Zpřistavek-ROZPOČET-včSANI uprav1_1" xfId="8"/>
    <cellStyle name="_Tendr,konvence-soupis.výkonů,07.08.05" xfId="9"/>
    <cellStyle name="_Tendr,konvence-soupis.výkonů,07.08.05_1" xfId="10"/>
    <cellStyle name="_Výkaz výměr PSHZ" xfId="11"/>
    <cellStyle name="_Výkaz výměr SHZ" xfId="12"/>
    <cellStyle name="_Vysokov, Mesa - Západní administrativně provozní přístavba, 25.10.2006 ostrý" xfId="13"/>
    <cellStyle name="_Západní křídlo - El. rozpočet" xfId="14"/>
    <cellStyle name="_Západní křídlo - El. rozpočet_1" xfId="15"/>
    <cellStyle name="20 % – Zvýraznění1" xfId="16" builtinId="30" customBuiltin="1"/>
    <cellStyle name="20 % – Zvýraznění2" xfId="17" builtinId="34" customBuiltin="1"/>
    <cellStyle name="20 % – Zvýraznění3" xfId="18" builtinId="38" customBuiltin="1"/>
    <cellStyle name="20 % – Zvýraznění4" xfId="19" builtinId="42" customBuiltin="1"/>
    <cellStyle name="20 % – Zvýraznění5" xfId="20" builtinId="46" customBuiltin="1"/>
    <cellStyle name="20 % – Zvýraznění6" xfId="21" builtinId="50" customBuiltin="1"/>
    <cellStyle name="40 % – Zvýraznění1" xfId="22" builtinId="31" customBuiltin="1"/>
    <cellStyle name="40 % – Zvýraznění2" xfId="23" builtinId="35" customBuiltin="1"/>
    <cellStyle name="40 % – Zvýraznění3" xfId="24" builtinId="39" customBuiltin="1"/>
    <cellStyle name="40 % – Zvýraznění4" xfId="25" builtinId="43" customBuiltin="1"/>
    <cellStyle name="40 % – Zvýraznění5" xfId="26" builtinId="47" customBuiltin="1"/>
    <cellStyle name="40 % – Zvýraznění6" xfId="27" builtinId="51" customBuiltin="1"/>
    <cellStyle name="60 % – Zvýraznění1" xfId="28" builtinId="32" customBuiltin="1"/>
    <cellStyle name="60 % – Zvýraznění2" xfId="29" builtinId="36" customBuiltin="1"/>
    <cellStyle name="60 % – Zvýraznění3" xfId="30" builtinId="40" customBuiltin="1"/>
    <cellStyle name="60 % – Zvýraznění4" xfId="31" builtinId="44" customBuiltin="1"/>
    <cellStyle name="60 % – Zvýraznění5" xfId="32" builtinId="48" customBuiltin="1"/>
    <cellStyle name="60 % – Zvýraznění6" xfId="33" builtinId="52" customBuiltin="1"/>
    <cellStyle name="Celkem" xfId="34" builtinId="25" customBuiltin="1"/>
    <cellStyle name="čárky [0]_1214 ZT" xfId="35"/>
    <cellStyle name="Dezimal [0]_Tabelle1" xfId="36"/>
    <cellStyle name="Dezimal_Tabelle1" xfId="37"/>
    <cellStyle name="Firma" xfId="38"/>
    <cellStyle name="fnRegressQ" xfId="39"/>
    <cellStyle name="Hlavní nadpis" xfId="40"/>
    <cellStyle name="Chybně" xfId="41" builtinId="27" customBuiltin="1"/>
    <cellStyle name="Kontrolní buňka" xfId="42" builtinId="23" customBuiltin="1"/>
    <cellStyle name="Nadpis 1" xfId="43" builtinId="16" customBuiltin="1"/>
    <cellStyle name="Nadpis 2" xfId="44" builtinId="17" customBuiltin="1"/>
    <cellStyle name="Nadpis 3" xfId="45" builtinId="18" customBuiltin="1"/>
    <cellStyle name="Nadpis 4" xfId="46" builtinId="19" customBuiltin="1"/>
    <cellStyle name="Název" xfId="47" builtinId="15" customBuiltin="1"/>
    <cellStyle name="Neutrální" xfId="48" builtinId="28" customBuiltin="1"/>
    <cellStyle name="normal" xfId="49"/>
    <cellStyle name="Normální" xfId="0" builtinId="0"/>
    <cellStyle name="normální_POL.XLS" xfId="50"/>
    <cellStyle name="normální_PRÁCE nové" xfId="74"/>
    <cellStyle name="Podnadpis" xfId="51"/>
    <cellStyle name="Poznámka" xfId="52" builtinId="10" customBuiltin="1"/>
    <cellStyle name="Propojená buňka" xfId="53" builtinId="24" customBuiltin="1"/>
    <cellStyle name="Správně" xfId="54" builtinId="26" customBuiltin="1"/>
    <cellStyle name="Standard_Tabelle1" xfId="55"/>
    <cellStyle name="Stín+tučně" xfId="56"/>
    <cellStyle name="Stín+tučně+velké písmo" xfId="57"/>
    <cellStyle name="Text upozornění" xfId="58" builtinId="11" customBuiltin="1"/>
    <cellStyle name="Tučně" xfId="59"/>
    <cellStyle name="TYP ŘÁDKU_4(sloupceJ-L)" xfId="60"/>
    <cellStyle name="Vstup" xfId="61" builtinId="20" customBuiltin="1"/>
    <cellStyle name="Výpočet" xfId="62" builtinId="22" customBuiltin="1"/>
    <cellStyle name="Výstup" xfId="63" builtinId="21" customBuiltin="1"/>
    <cellStyle name="Vysvětlující text" xfId="64" builtinId="53" customBuiltin="1"/>
    <cellStyle name="Währung [0]_Tabelle1" xfId="65"/>
    <cellStyle name="Währung_Tabelle1" xfId="66"/>
    <cellStyle name="základní" xfId="67"/>
    <cellStyle name="Zvýraznění 1" xfId="68" builtinId="29" customBuiltin="1"/>
    <cellStyle name="Zvýraznění 2" xfId="69" builtinId="33" customBuiltin="1"/>
    <cellStyle name="Zvýraznění 3" xfId="70" builtinId="37" customBuiltin="1"/>
    <cellStyle name="Zvýraznění 4" xfId="71" builtinId="41" customBuiltin="1"/>
    <cellStyle name="Zvýraznění 5" xfId="72" builtinId="45" customBuiltin="1"/>
    <cellStyle name="Zvýraznění 6" xfId="73" builtinId="49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&#225;ce/2016/2016%200919_ROZPO&#268;ET%20OCEL%20ZAST&#344;E&#352;EN&#205;%20RAMPY/Ocen&#283;n&#253;%20VV%20-%20Z&#352;%20Na%20V&#253;slun&#2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nuk/Desktop/Plocha/&#268;erven&#253;%20Kostelec/Rozpo&#269;et%20DRS/rampa%20rozpo&#269;et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Položky"/>
      <sheetName val="ZTI"/>
      <sheetName val="UT"/>
      <sheetName val=" elektro str.1"/>
      <sheetName val="elektro výkaz str.2"/>
      <sheetName val="M+R"/>
    </sheetNames>
    <sheetDataSet>
      <sheetData sheetId="0">
        <row r="5">
          <cell r="A5" t="str">
            <v>SO 01</v>
          </cell>
          <cell r="C5" t="str">
            <v>Střešní nástavba sekce CF 5</v>
          </cell>
        </row>
        <row r="7">
          <cell r="C7" t="str">
            <v>Základní škola Na Výsluní , Brandýs n/L</v>
          </cell>
        </row>
      </sheetData>
      <sheetData sheetId="1"/>
      <sheetData sheetId="2">
        <row r="7">
          <cell r="B7" t="str">
            <v>1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4">
          <cell r="C4" t="str">
            <v>Nájezdová Rampa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1"/>
  <sheetViews>
    <sheetView tabSelected="1" zoomScaleNormal="100" workbookViewId="0">
      <selection activeCell="M19" sqref="M19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3.7109375" style="1" customWidth="1"/>
    <col min="8" max="16384" width="9.140625" style="1"/>
  </cols>
  <sheetData>
    <row r="1" spans="1:57" ht="24.75" customHeight="1" thickBot="1">
      <c r="A1" s="3" t="s">
        <v>4</v>
      </c>
      <c r="B1" s="4"/>
      <c r="C1" s="4"/>
      <c r="D1" s="4"/>
      <c r="E1" s="4"/>
      <c r="F1" s="4"/>
      <c r="G1" s="4"/>
    </row>
    <row r="2" spans="1:57" ht="12.75" customHeight="1">
      <c r="A2" s="5" t="s">
        <v>5</v>
      </c>
      <c r="B2" s="6"/>
      <c r="C2" s="7"/>
      <c r="D2" s="7"/>
      <c r="E2" s="6"/>
      <c r="F2" s="8" t="s">
        <v>6</v>
      </c>
      <c r="G2" s="9"/>
    </row>
    <row r="3" spans="1:57" ht="3" hidden="1" customHeight="1">
      <c r="A3" s="10"/>
      <c r="B3" s="11"/>
      <c r="C3" s="12"/>
      <c r="D3" s="12"/>
      <c r="E3" s="11"/>
      <c r="F3" s="13"/>
      <c r="G3" s="14"/>
    </row>
    <row r="4" spans="1:57" ht="12" customHeight="1">
      <c r="A4" s="15"/>
      <c r="B4" s="11"/>
      <c r="C4" s="12"/>
      <c r="D4" s="12"/>
      <c r="E4" s="11"/>
      <c r="F4" s="13" t="s">
        <v>8</v>
      </c>
      <c r="G4" s="16"/>
    </row>
    <row r="5" spans="1:57" ht="12.95" customHeight="1">
      <c r="A5" s="17" t="s">
        <v>7</v>
      </c>
      <c r="B5" s="18"/>
      <c r="C5" s="311" t="str">
        <f>Rekapitulace!C2</f>
        <v>SO01, SO02, SO03</v>
      </c>
      <c r="D5" s="19"/>
      <c r="E5" s="20"/>
      <c r="F5" s="13" t="s">
        <v>9</v>
      </c>
      <c r="G5" s="14"/>
    </row>
    <row r="6" spans="1:57" ht="12.95" customHeight="1">
      <c r="A6" s="15"/>
      <c r="B6" s="11"/>
      <c r="C6" s="12"/>
      <c r="D6" s="12"/>
      <c r="E6" s="11"/>
      <c r="F6" s="21" t="s">
        <v>11</v>
      </c>
      <c r="G6" s="22">
        <v>0</v>
      </c>
      <c r="O6" s="23"/>
    </row>
    <row r="7" spans="1:57" ht="14.25" customHeight="1">
      <c r="A7" s="24" t="s">
        <v>10</v>
      </c>
      <c r="B7" s="25"/>
      <c r="C7" s="421" t="s">
        <v>237</v>
      </c>
      <c r="D7" s="422"/>
      <c r="E7" s="423"/>
      <c r="F7" s="26" t="s">
        <v>12</v>
      </c>
      <c r="G7" s="22">
        <f>IF(G6=0,,ROUND((F30+F32)/G6,1))</f>
        <v>0</v>
      </c>
    </row>
    <row r="8" spans="1:57">
      <c r="A8" s="27" t="s">
        <v>13</v>
      </c>
      <c r="B8" s="13"/>
      <c r="C8" s="417"/>
      <c r="D8" s="417"/>
      <c r="E8" s="418"/>
      <c r="F8" s="28" t="s">
        <v>14</v>
      </c>
      <c r="G8" s="29"/>
      <c r="H8" s="30"/>
      <c r="I8" s="31"/>
    </row>
    <row r="9" spans="1:57">
      <c r="A9" s="27" t="s">
        <v>15</v>
      </c>
      <c r="B9" s="13"/>
      <c r="C9" s="417"/>
      <c r="D9" s="417"/>
      <c r="E9" s="418"/>
      <c r="F9" s="13"/>
      <c r="G9" s="32"/>
      <c r="H9" s="33"/>
    </row>
    <row r="10" spans="1:57">
      <c r="A10" s="27" t="s">
        <v>16</v>
      </c>
      <c r="B10" s="13"/>
      <c r="C10" s="417"/>
      <c r="D10" s="417"/>
      <c r="E10" s="417"/>
      <c r="F10" s="34"/>
      <c r="G10" s="35"/>
      <c r="H10" s="36"/>
    </row>
    <row r="11" spans="1:57" ht="13.5" customHeight="1">
      <c r="A11" s="27" t="s">
        <v>17</v>
      </c>
      <c r="B11" s="13"/>
      <c r="C11" s="417"/>
      <c r="D11" s="417"/>
      <c r="E11" s="417"/>
      <c r="F11" s="37" t="s">
        <v>18</v>
      </c>
      <c r="G11" s="38"/>
      <c r="H11" s="33"/>
      <c r="BA11" s="39"/>
      <c r="BB11" s="39"/>
      <c r="BC11" s="39"/>
      <c r="BD11" s="39"/>
      <c r="BE11" s="39"/>
    </row>
    <row r="12" spans="1:57" ht="12.75" customHeight="1">
      <c r="A12" s="40" t="s">
        <v>19</v>
      </c>
      <c r="B12" s="11"/>
      <c r="C12" s="424"/>
      <c r="D12" s="424"/>
      <c r="E12" s="424"/>
      <c r="F12" s="41" t="s">
        <v>20</v>
      </c>
      <c r="G12" s="42"/>
      <c r="H12" s="33"/>
    </row>
    <row r="13" spans="1:57" ht="28.5" customHeight="1" thickBot="1">
      <c r="A13" s="43" t="s">
        <v>21</v>
      </c>
      <c r="B13" s="44"/>
      <c r="C13" s="44"/>
      <c r="D13" s="44"/>
      <c r="E13" s="45"/>
      <c r="F13" s="45"/>
      <c r="G13" s="46"/>
      <c r="H13" s="33"/>
    </row>
    <row r="14" spans="1:57" ht="17.25" customHeight="1" thickBot="1">
      <c r="A14" s="47" t="s">
        <v>22</v>
      </c>
      <c r="B14" s="48"/>
      <c r="C14" s="49"/>
      <c r="D14" s="50" t="s">
        <v>23</v>
      </c>
      <c r="E14" s="51"/>
      <c r="F14" s="51"/>
      <c r="G14" s="49"/>
    </row>
    <row r="15" spans="1:57" ht="15.95" customHeight="1">
      <c r="A15" s="52"/>
      <c r="B15" s="53" t="s">
        <v>24</v>
      </c>
      <c r="C15" s="54">
        <f>HSV</f>
        <v>0</v>
      </c>
      <c r="D15" s="55" t="str">
        <f>Rekapitulace!A23</f>
        <v>Ztížené výrobní podmínky</v>
      </c>
      <c r="E15" s="56"/>
      <c r="F15" s="57"/>
      <c r="G15" s="54">
        <f>Rekapitulace!I23</f>
        <v>0</v>
      </c>
    </row>
    <row r="16" spans="1:57" ht="15.95" customHeight="1">
      <c r="A16" s="52" t="s">
        <v>25</v>
      </c>
      <c r="B16" s="53" t="s">
        <v>26</v>
      </c>
      <c r="C16" s="54">
        <f>PSV</f>
        <v>0</v>
      </c>
      <c r="D16" s="10" t="str">
        <f>Rekapitulace!A24</f>
        <v>Oborová přirážka</v>
      </c>
      <c r="E16" s="58"/>
      <c r="F16" s="59"/>
      <c r="G16" s="54">
        <f>Rekapitulace!I24</f>
        <v>0</v>
      </c>
    </row>
    <row r="17" spans="1:7" ht="15.95" customHeight="1">
      <c r="A17" s="52" t="s">
        <v>27</v>
      </c>
      <c r="B17" s="53" t="s">
        <v>28</v>
      </c>
      <c r="C17" s="54">
        <f>Mont</f>
        <v>0</v>
      </c>
      <c r="D17" s="10" t="str">
        <f>Rekapitulace!A25</f>
        <v>Přesun stavebních kapacit</v>
      </c>
      <c r="E17" s="58"/>
      <c r="F17" s="59"/>
      <c r="G17" s="54">
        <f>Rekapitulace!I25</f>
        <v>0</v>
      </c>
    </row>
    <row r="18" spans="1:7" ht="15.95" customHeight="1">
      <c r="A18" s="60" t="s">
        <v>29</v>
      </c>
      <c r="B18" s="61" t="s">
        <v>30</v>
      </c>
      <c r="C18" s="54">
        <f>Dodavka</f>
        <v>0</v>
      </c>
      <c r="D18" s="10" t="str">
        <f>Rekapitulace!A26</f>
        <v>Mimostaveništní doprava</v>
      </c>
      <c r="E18" s="58"/>
      <c r="F18" s="59"/>
      <c r="G18" s="54">
        <f>Rekapitulace!I26</f>
        <v>0</v>
      </c>
    </row>
    <row r="19" spans="1:7" ht="15.95" customHeight="1">
      <c r="A19" s="62" t="s">
        <v>31</v>
      </c>
      <c r="B19" s="53"/>
      <c r="C19" s="54">
        <f>SUM(C15:C18)</f>
        <v>0</v>
      </c>
      <c r="D19" s="10" t="str">
        <f>Rekapitulace!A27</f>
        <v>Zařízení staveniště</v>
      </c>
      <c r="E19" s="58"/>
      <c r="F19" s="59"/>
      <c r="G19" s="54">
        <f>Rekapitulace!I27</f>
        <v>0</v>
      </c>
    </row>
    <row r="20" spans="1:7" ht="15.95" customHeight="1">
      <c r="A20" s="62"/>
      <c r="B20" s="53"/>
      <c r="C20" s="54"/>
      <c r="D20" s="10" t="str">
        <f>Rekapitulace!A28</f>
        <v>Provoz investora</v>
      </c>
      <c r="E20" s="58"/>
      <c r="F20" s="59"/>
      <c r="G20" s="54">
        <f>Rekapitulace!I28</f>
        <v>0</v>
      </c>
    </row>
    <row r="21" spans="1:7" ht="15.95" customHeight="1">
      <c r="A21" s="62" t="s">
        <v>3</v>
      </c>
      <c r="B21" s="53"/>
      <c r="C21" s="54">
        <f>Rekapitulace!I16</f>
        <v>0</v>
      </c>
      <c r="D21" s="10" t="str">
        <f>Rekapitulace!A29</f>
        <v>Kompletační činnost (IČD)</v>
      </c>
      <c r="E21" s="58"/>
      <c r="F21" s="59"/>
      <c r="G21" s="54">
        <f>Rekapitulace!I29</f>
        <v>0</v>
      </c>
    </row>
    <row r="22" spans="1:7" ht="15.95" customHeight="1" thickBot="1">
      <c r="A22" s="63" t="s">
        <v>32</v>
      </c>
      <c r="B22" s="33"/>
      <c r="C22" s="54">
        <f>C19+C21</f>
        <v>0</v>
      </c>
      <c r="D22" s="77" t="str">
        <f>Rekapitulace!A30</f>
        <v>Rezerva rozpočtu</v>
      </c>
      <c r="E22" s="242"/>
      <c r="F22" s="80"/>
      <c r="G22" s="54">
        <f>Rekapitulace!I30</f>
        <v>0</v>
      </c>
    </row>
    <row r="23" spans="1:7" ht="15.95" customHeight="1" thickTop="1" thickBot="1">
      <c r="A23" s="415" t="s">
        <v>33</v>
      </c>
      <c r="B23" s="416"/>
      <c r="C23" s="385">
        <f>C22+G23</f>
        <v>0</v>
      </c>
      <c r="D23" s="386" t="s">
        <v>34</v>
      </c>
      <c r="E23" s="387"/>
      <c r="F23" s="388"/>
      <c r="G23" s="389">
        <f>SUM(G15:G22)</f>
        <v>0</v>
      </c>
    </row>
    <row r="24" spans="1:7">
      <c r="A24" s="64" t="s">
        <v>35</v>
      </c>
      <c r="B24" s="65"/>
      <c r="C24" s="66"/>
      <c r="D24" s="65" t="s">
        <v>36</v>
      </c>
      <c r="E24" s="65"/>
      <c r="F24" s="67" t="s">
        <v>37</v>
      </c>
      <c r="G24" s="68"/>
    </row>
    <row r="25" spans="1:7">
      <c r="A25" s="63" t="s">
        <v>38</v>
      </c>
      <c r="B25" s="33"/>
      <c r="C25" s="69"/>
      <c r="D25" s="33" t="s">
        <v>38</v>
      </c>
      <c r="F25" s="70" t="s">
        <v>38</v>
      </c>
      <c r="G25" s="71"/>
    </row>
    <row r="26" spans="1:7" ht="37.5" customHeight="1">
      <c r="A26" s="63" t="s">
        <v>39</v>
      </c>
      <c r="B26" s="72"/>
      <c r="C26" s="69"/>
      <c r="D26" s="33" t="s">
        <v>39</v>
      </c>
      <c r="F26" s="70" t="s">
        <v>39</v>
      </c>
      <c r="G26" s="71"/>
    </row>
    <row r="27" spans="1:7">
      <c r="A27" s="63"/>
      <c r="B27" s="73"/>
      <c r="C27" s="69"/>
      <c r="D27" s="33"/>
      <c r="F27" s="70"/>
      <c r="G27" s="71"/>
    </row>
    <row r="28" spans="1:7">
      <c r="A28" s="63" t="s">
        <v>40</v>
      </c>
      <c r="B28" s="33"/>
      <c r="C28" s="69"/>
      <c r="D28" s="70" t="s">
        <v>41</v>
      </c>
      <c r="E28" s="69"/>
      <c r="F28" s="74" t="s">
        <v>41</v>
      </c>
      <c r="G28" s="71"/>
    </row>
    <row r="29" spans="1:7" ht="69" customHeight="1">
      <c r="A29" s="63"/>
      <c r="B29" s="33"/>
      <c r="C29" s="75"/>
      <c r="D29" s="76"/>
      <c r="E29" s="75"/>
      <c r="F29" s="33"/>
      <c r="G29" s="71"/>
    </row>
    <row r="30" spans="1:7">
      <c r="A30" s="77" t="s">
        <v>2</v>
      </c>
      <c r="B30" s="78"/>
      <c r="C30" s="79"/>
      <c r="D30" s="78"/>
      <c r="E30" s="80"/>
      <c r="F30" s="419">
        <f>C23-F32</f>
        <v>0</v>
      </c>
      <c r="G30" s="420"/>
    </row>
    <row r="31" spans="1:7">
      <c r="A31" s="77" t="s">
        <v>42</v>
      </c>
      <c r="B31" s="78"/>
      <c r="C31" s="79">
        <v>21</v>
      </c>
      <c r="D31" s="78" t="s">
        <v>43</v>
      </c>
      <c r="E31" s="80"/>
      <c r="F31" s="419">
        <f>ROUND(PRODUCT(F30,C31/100),0)</f>
        <v>0</v>
      </c>
      <c r="G31" s="420"/>
    </row>
    <row r="32" spans="1:7">
      <c r="A32" s="77" t="s">
        <v>2</v>
      </c>
      <c r="B32" s="78"/>
      <c r="C32" s="79"/>
      <c r="D32" s="78"/>
      <c r="E32" s="80"/>
      <c r="F32" s="419">
        <v>0</v>
      </c>
      <c r="G32" s="420"/>
    </row>
    <row r="33" spans="1:8">
      <c r="A33" s="77" t="s">
        <v>42</v>
      </c>
      <c r="B33" s="81"/>
      <c r="C33" s="82">
        <v>15</v>
      </c>
      <c r="D33" s="78" t="s">
        <v>43</v>
      </c>
      <c r="E33" s="59"/>
      <c r="F33" s="419">
        <f>ROUND(PRODUCT(F32,C33/100),0)</f>
        <v>0</v>
      </c>
      <c r="G33" s="420"/>
    </row>
    <row r="34" spans="1:8" s="86" customFormat="1" ht="19.5" customHeight="1" thickBot="1">
      <c r="A34" s="83" t="s">
        <v>44</v>
      </c>
      <c r="B34" s="84"/>
      <c r="C34" s="84"/>
      <c r="D34" s="84"/>
      <c r="E34" s="85"/>
      <c r="F34" s="426">
        <f>ROUND(SUM(F30:F33),0)</f>
        <v>0</v>
      </c>
      <c r="G34" s="427"/>
    </row>
    <row r="36" spans="1:8">
      <c r="A36" s="2" t="s">
        <v>45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>
      <c r="A37" s="2"/>
      <c r="B37" s="428"/>
      <c r="C37" s="428"/>
      <c r="D37" s="428"/>
      <c r="E37" s="428"/>
      <c r="F37" s="428"/>
      <c r="G37" s="428"/>
      <c r="H37" s="1" t="s">
        <v>0</v>
      </c>
    </row>
    <row r="38" spans="1:8" ht="12.75" customHeight="1">
      <c r="A38" s="87"/>
      <c r="B38" s="428"/>
      <c r="C38" s="428"/>
      <c r="D38" s="428"/>
      <c r="E38" s="428"/>
      <c r="F38" s="428"/>
      <c r="G38" s="428"/>
      <c r="H38" s="1" t="s">
        <v>0</v>
      </c>
    </row>
    <row r="39" spans="1:8">
      <c r="A39" s="87"/>
      <c r="B39" s="428"/>
      <c r="C39" s="428"/>
      <c r="D39" s="428"/>
      <c r="E39" s="428"/>
      <c r="F39" s="428"/>
      <c r="G39" s="428"/>
      <c r="H39" s="1" t="s">
        <v>0</v>
      </c>
    </row>
    <row r="40" spans="1:8">
      <c r="A40" s="87"/>
      <c r="B40" s="428"/>
      <c r="C40" s="428"/>
      <c r="D40" s="428"/>
      <c r="E40" s="428"/>
      <c r="F40" s="428"/>
      <c r="G40" s="428"/>
      <c r="H40" s="1" t="s">
        <v>0</v>
      </c>
    </row>
    <row r="41" spans="1:8">
      <c r="A41" s="87"/>
      <c r="B41" s="428"/>
      <c r="C41" s="428"/>
      <c r="D41" s="428"/>
      <c r="E41" s="428"/>
      <c r="F41" s="428"/>
      <c r="G41" s="428"/>
      <c r="H41" s="1" t="s">
        <v>0</v>
      </c>
    </row>
    <row r="42" spans="1:8">
      <c r="A42" s="87"/>
      <c r="B42" s="428"/>
      <c r="C42" s="428"/>
      <c r="D42" s="428"/>
      <c r="E42" s="428"/>
      <c r="F42" s="428"/>
      <c r="G42" s="428"/>
      <c r="H42" s="1" t="s">
        <v>0</v>
      </c>
    </row>
    <row r="43" spans="1:8">
      <c r="A43" s="87"/>
      <c r="B43" s="428"/>
      <c r="C43" s="428"/>
      <c r="D43" s="428"/>
      <c r="E43" s="428"/>
      <c r="F43" s="428"/>
      <c r="G43" s="428"/>
      <c r="H43" s="1" t="s">
        <v>0</v>
      </c>
    </row>
    <row r="44" spans="1:8" ht="12.75" customHeight="1">
      <c r="A44" s="87"/>
      <c r="B44" s="428"/>
      <c r="C44" s="428"/>
      <c r="D44" s="428"/>
      <c r="E44" s="428"/>
      <c r="F44" s="428"/>
      <c r="G44" s="428"/>
      <c r="H44" s="1" t="s">
        <v>0</v>
      </c>
    </row>
    <row r="45" spans="1:8" ht="12.75" customHeight="1">
      <c r="A45" s="87"/>
      <c r="B45" s="428"/>
      <c r="C45" s="428"/>
      <c r="D45" s="428"/>
      <c r="E45" s="428"/>
      <c r="F45" s="428"/>
      <c r="G45" s="428"/>
      <c r="H45" s="1" t="s">
        <v>0</v>
      </c>
    </row>
    <row r="46" spans="1:8">
      <c r="B46" s="425"/>
      <c r="C46" s="425"/>
      <c r="D46" s="425"/>
      <c r="E46" s="425"/>
      <c r="F46" s="425"/>
      <c r="G46" s="425"/>
    </row>
    <row r="47" spans="1:8">
      <c r="B47" s="425"/>
      <c r="C47" s="425"/>
      <c r="D47" s="425"/>
      <c r="E47" s="425"/>
      <c r="F47" s="425"/>
      <c r="G47" s="425"/>
    </row>
    <row r="48" spans="1:8">
      <c r="B48" s="425"/>
      <c r="C48" s="425"/>
      <c r="D48" s="425"/>
      <c r="E48" s="425"/>
      <c r="F48" s="425"/>
      <c r="G48" s="425"/>
    </row>
    <row r="49" spans="2:7">
      <c r="B49" s="425"/>
      <c r="C49" s="425"/>
      <c r="D49" s="425"/>
      <c r="E49" s="425"/>
      <c r="F49" s="425"/>
      <c r="G49" s="425"/>
    </row>
    <row r="50" spans="2:7">
      <c r="B50" s="425"/>
      <c r="C50" s="425"/>
      <c r="D50" s="425"/>
      <c r="E50" s="425"/>
      <c r="F50" s="425"/>
      <c r="G50" s="425"/>
    </row>
    <row r="51" spans="2:7">
      <c r="B51" s="425"/>
      <c r="C51" s="425"/>
      <c r="D51" s="425"/>
      <c r="E51" s="425"/>
      <c r="F51" s="425"/>
      <c r="G51" s="425"/>
    </row>
  </sheetData>
  <mergeCells count="19">
    <mergeCell ref="F33:G33"/>
    <mergeCell ref="B50:G50"/>
    <mergeCell ref="B51:G51"/>
    <mergeCell ref="B46:G46"/>
    <mergeCell ref="B47:G47"/>
    <mergeCell ref="B48:G48"/>
    <mergeCell ref="F34:G34"/>
    <mergeCell ref="B37:G45"/>
    <mergeCell ref="B49:G49"/>
    <mergeCell ref="F32:G32"/>
    <mergeCell ref="F30:G30"/>
    <mergeCell ref="C8:E8"/>
    <mergeCell ref="C10:E10"/>
    <mergeCell ref="C12:E12"/>
    <mergeCell ref="A23:B23"/>
    <mergeCell ref="C9:E9"/>
    <mergeCell ref="C11:E11"/>
    <mergeCell ref="F31:G31"/>
    <mergeCell ref="C7:E7"/>
  </mergeCells>
  <phoneticPr fontId="0" type="noConversion"/>
  <pageMargins left="0.98425196850393704" right="0.39370078740157483" top="0.59055118110236227" bottom="0.98425196850393704" header="0.19685039370078741" footer="0.51181102362204722"/>
  <pageSetup scale="92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82"/>
  <sheetViews>
    <sheetView workbookViewId="0">
      <selection activeCell="L15" sqref="L15"/>
    </sheetView>
  </sheetViews>
  <sheetFormatPr defaultRowHeight="12.75"/>
  <cols>
    <col min="1" max="1" width="7.140625" customWidth="1"/>
    <col min="2" max="2" width="6.140625" customWidth="1"/>
    <col min="3" max="3" width="11.42578125" customWidth="1"/>
    <col min="4" max="4" width="17.7109375" customWidth="1"/>
    <col min="5" max="5" width="13" customWidth="1"/>
    <col min="6" max="6" width="4.42578125" customWidth="1"/>
    <col min="7" max="7" width="11.5703125" customWidth="1"/>
    <col min="8" max="8" width="1.5703125" customWidth="1"/>
    <col min="9" max="9" width="12.85546875" customWidth="1"/>
    <col min="11" max="11" width="13.140625" customWidth="1"/>
    <col min="14" max="14" width="12.7109375" bestFit="1" customWidth="1"/>
  </cols>
  <sheetData>
    <row r="1" spans="1:14" ht="13.5" thickTop="1">
      <c r="A1" s="440" t="s">
        <v>1</v>
      </c>
      <c r="B1" s="441"/>
      <c r="C1" s="449" t="str">
        <f>'SO02 Oplocení'!C3</f>
        <v>Sběrný dvůr Chodouny</v>
      </c>
      <c r="D1" s="450"/>
      <c r="E1" s="450"/>
      <c r="F1" s="451"/>
      <c r="G1" s="152" t="s">
        <v>102</v>
      </c>
      <c r="H1" s="153"/>
      <c r="I1" s="154"/>
    </row>
    <row r="2" spans="1:14" ht="13.5" thickBot="1">
      <c r="A2" s="442" t="s">
        <v>46</v>
      </c>
      <c r="B2" s="443"/>
      <c r="C2" s="452" t="s">
        <v>263</v>
      </c>
      <c r="D2" s="453"/>
      <c r="E2" s="453"/>
      <c r="F2" s="454"/>
      <c r="G2" s="444"/>
      <c r="H2" s="445"/>
      <c r="I2" s="446"/>
    </row>
    <row r="3" spans="1:14" ht="13.5" thickTop="1">
      <c r="A3" s="1"/>
      <c r="B3" s="1"/>
      <c r="C3" s="1"/>
      <c r="D3" s="1"/>
      <c r="E3" s="1"/>
      <c r="F3" s="33"/>
      <c r="G3" s="1"/>
      <c r="H3" s="1"/>
      <c r="I3" s="1"/>
    </row>
    <row r="4" spans="1:14" ht="19.5" customHeight="1">
      <c r="A4" s="155" t="s">
        <v>103</v>
      </c>
      <c r="B4" s="156"/>
      <c r="C4" s="156"/>
      <c r="D4" s="156"/>
      <c r="E4" s="157"/>
      <c r="F4" s="156"/>
      <c r="G4" s="156"/>
      <c r="H4" s="156"/>
      <c r="I4" s="156"/>
    </row>
    <row r="5" spans="1:14" ht="13.5" thickBot="1">
      <c r="A5" s="1"/>
      <c r="B5" s="1"/>
      <c r="C5" s="1"/>
      <c r="D5" s="1"/>
      <c r="E5" s="1"/>
      <c r="F5" s="1"/>
      <c r="G5" s="1"/>
      <c r="H5" s="1"/>
      <c r="I5" s="1"/>
    </row>
    <row r="6" spans="1:14" s="158" customFormat="1">
      <c r="A6" s="350"/>
      <c r="B6" s="351" t="s">
        <v>228</v>
      </c>
      <c r="C6" s="351"/>
      <c r="D6" s="352"/>
      <c r="E6" s="437" t="s">
        <v>229</v>
      </c>
      <c r="F6" s="438"/>
      <c r="G6" s="438"/>
      <c r="H6" s="438"/>
      <c r="I6" s="439"/>
    </row>
    <row r="7" spans="1:14" s="158" customFormat="1" ht="13.5" thickBot="1">
      <c r="A7" s="346"/>
      <c r="B7" s="347"/>
      <c r="C7" s="347"/>
      <c r="D7" s="348"/>
      <c r="E7" s="381" t="s">
        <v>289</v>
      </c>
      <c r="F7" s="382"/>
      <c r="G7" s="383" t="s">
        <v>290</v>
      </c>
      <c r="H7" s="384"/>
      <c r="I7" s="349" t="s">
        <v>291</v>
      </c>
    </row>
    <row r="8" spans="1:14" s="158" customFormat="1">
      <c r="A8" s="273">
        <f>'SO01 Zpevněné plochy'!N4</f>
        <v>0</v>
      </c>
      <c r="B8" s="455">
        <f>'SO01 Zpevněné plochy'!O4</f>
        <v>0</v>
      </c>
      <c r="C8" s="455"/>
      <c r="D8" s="456"/>
      <c r="E8" s="431">
        <f>'SO01 Zpevněné plochy'!M45</f>
        <v>0</v>
      </c>
      <c r="F8" s="432"/>
      <c r="G8" s="371"/>
      <c r="H8" s="372"/>
      <c r="I8" s="344"/>
    </row>
    <row r="9" spans="1:14" s="158" customFormat="1">
      <c r="A9" s="274">
        <f>'SO02 Oplocení'!N5</f>
        <v>0</v>
      </c>
      <c r="B9" s="457">
        <f>'SO02 Oplocení'!O5</f>
        <v>0</v>
      </c>
      <c r="C9" s="457"/>
      <c r="D9" s="458"/>
      <c r="E9" s="433">
        <f>'SO02 Oplocení'!M41</f>
        <v>0</v>
      </c>
      <c r="F9" s="434"/>
      <c r="G9" s="373"/>
      <c r="H9" s="374"/>
      <c r="I9" s="343"/>
    </row>
    <row r="10" spans="1:14" s="158" customFormat="1">
      <c r="A10" s="274" t="str">
        <f>'SO03 Zastřešený sklad'!J4</f>
        <v>SO03</v>
      </c>
      <c r="B10" s="459" t="str">
        <f>'SO03 Zastřešený sklad'!K4</f>
        <v>Zastřešený sklad</v>
      </c>
      <c r="C10" s="459"/>
      <c r="D10" s="460"/>
      <c r="E10" s="433">
        <f>'SO03 Zastřešený sklad'!I61</f>
        <v>0</v>
      </c>
      <c r="F10" s="434"/>
      <c r="G10" s="373"/>
      <c r="H10" s="374"/>
      <c r="I10" s="343"/>
    </row>
    <row r="11" spans="1:14" s="158" customFormat="1">
      <c r="A11" s="274"/>
      <c r="B11" s="457"/>
      <c r="C11" s="457"/>
      <c r="D11" s="458"/>
      <c r="E11" s="433"/>
      <c r="F11" s="434"/>
      <c r="G11" s="373"/>
      <c r="H11" s="374"/>
      <c r="I11" s="343"/>
    </row>
    <row r="12" spans="1:14" s="158" customFormat="1">
      <c r="A12" s="274"/>
      <c r="B12" s="457"/>
      <c r="C12" s="457"/>
      <c r="D12" s="458"/>
      <c r="E12" s="433"/>
      <c r="F12" s="434"/>
      <c r="G12" s="373"/>
      <c r="H12" s="374"/>
      <c r="I12" s="343"/>
    </row>
    <row r="13" spans="1:14" s="158" customFormat="1">
      <c r="A13" s="274"/>
      <c r="B13" s="457"/>
      <c r="C13" s="457"/>
      <c r="D13" s="458"/>
      <c r="E13" s="433"/>
      <c r="F13" s="434"/>
      <c r="G13" s="373"/>
      <c r="H13" s="374"/>
      <c r="I13" s="343"/>
    </row>
    <row r="14" spans="1:14" s="158" customFormat="1">
      <c r="A14" s="274"/>
      <c r="B14" s="457"/>
      <c r="C14" s="457"/>
      <c r="D14" s="458"/>
      <c r="E14" s="433"/>
      <c r="F14" s="434"/>
      <c r="G14" s="373"/>
      <c r="H14" s="374"/>
      <c r="I14" s="343"/>
    </row>
    <row r="15" spans="1:14" s="158" customFormat="1" ht="13.5" thickBot="1">
      <c r="A15" s="365"/>
      <c r="B15" s="461"/>
      <c r="C15" s="461"/>
      <c r="D15" s="462"/>
      <c r="E15" s="435"/>
      <c r="F15" s="436"/>
      <c r="G15" s="375"/>
      <c r="H15" s="376"/>
      <c r="I15" s="366"/>
    </row>
    <row r="16" spans="1:14" s="159" customFormat="1" ht="16.5" customHeight="1" thickTop="1">
      <c r="A16" s="367"/>
      <c r="B16" s="368" t="s">
        <v>209</v>
      </c>
      <c r="C16" s="368"/>
      <c r="D16" s="369"/>
      <c r="E16" s="463">
        <f>SUM(E8:E15)</f>
        <v>0</v>
      </c>
      <c r="F16" s="464"/>
      <c r="G16" s="377"/>
      <c r="H16" s="378"/>
      <c r="I16" s="370"/>
      <c r="K16"/>
      <c r="L16"/>
      <c r="M16"/>
      <c r="N16" s="169"/>
    </row>
    <row r="17" spans="1:57" s="159" customFormat="1" ht="16.5" customHeight="1">
      <c r="A17" s="353"/>
      <c r="B17" s="354"/>
      <c r="C17" s="354"/>
      <c r="D17" s="355"/>
      <c r="E17" s="356"/>
      <c r="F17" s="357"/>
      <c r="G17" s="429"/>
      <c r="H17" s="430"/>
      <c r="I17" s="358"/>
      <c r="K17"/>
      <c r="L17"/>
      <c r="M17"/>
      <c r="N17" s="169"/>
    </row>
    <row r="18" spans="1:57" s="159" customFormat="1" ht="16.5" customHeight="1" thickBot="1">
      <c r="A18" s="359"/>
      <c r="B18" s="360"/>
      <c r="C18" s="360"/>
      <c r="D18" s="361"/>
      <c r="E18" s="362"/>
      <c r="F18" s="363"/>
      <c r="G18" s="379"/>
      <c r="H18" s="380"/>
      <c r="I18" s="364"/>
      <c r="K18"/>
      <c r="L18"/>
      <c r="M18"/>
      <c r="N18" s="169"/>
    </row>
    <row r="19" spans="1:57">
      <c r="A19" s="33"/>
      <c r="B19" s="33"/>
      <c r="C19" s="33"/>
      <c r="D19" s="33"/>
      <c r="E19" s="33"/>
      <c r="F19" s="33"/>
      <c r="G19" s="33"/>
      <c r="H19" s="33"/>
      <c r="I19" s="33"/>
    </row>
    <row r="20" spans="1:57" ht="19.5" customHeight="1">
      <c r="A20" s="156" t="s">
        <v>104</v>
      </c>
      <c r="B20" s="156"/>
      <c r="C20" s="156"/>
      <c r="D20" s="156"/>
      <c r="E20" s="156"/>
      <c r="F20" s="156"/>
      <c r="G20" s="160"/>
      <c r="H20" s="156"/>
      <c r="I20" s="156"/>
      <c r="K20" s="159"/>
      <c r="L20" s="159"/>
      <c r="M20" s="159"/>
      <c r="N20" s="222"/>
      <c r="BA20" s="161"/>
      <c r="BB20" s="161"/>
      <c r="BC20" s="161"/>
      <c r="BD20" s="161"/>
      <c r="BE20" s="161"/>
    </row>
    <row r="21" spans="1:57" ht="13.5" thickBot="1">
      <c r="A21" s="1"/>
      <c r="B21" s="1"/>
      <c r="C21" s="1"/>
      <c r="D21" s="1"/>
      <c r="E21" s="1"/>
      <c r="F21" s="1"/>
      <c r="G21" s="1"/>
      <c r="H21" s="1"/>
      <c r="I21" s="1"/>
      <c r="N21" s="223"/>
    </row>
    <row r="22" spans="1:57">
      <c r="A22" s="231"/>
      <c r="B22" s="65" t="s">
        <v>105</v>
      </c>
      <c r="C22" s="65"/>
      <c r="D22" s="162"/>
      <c r="E22" s="163" t="s">
        <v>106</v>
      </c>
      <c r="F22" s="164" t="s">
        <v>107</v>
      </c>
      <c r="G22" s="165" t="s">
        <v>108</v>
      </c>
      <c r="H22" s="166"/>
      <c r="I22" s="310" t="s">
        <v>106</v>
      </c>
    </row>
    <row r="23" spans="1:57">
      <c r="A23" s="224" t="s">
        <v>109</v>
      </c>
      <c r="B23" s="225"/>
      <c r="C23" s="225"/>
      <c r="D23" s="226"/>
      <c r="E23" s="227">
        <v>0</v>
      </c>
      <c r="F23" s="228">
        <v>0</v>
      </c>
      <c r="G23" s="229">
        <f t="shared" ref="G23:G30" si="0">HSV</f>
        <v>0</v>
      </c>
      <c r="H23" s="306"/>
      <c r="I23" s="307">
        <f t="shared" ref="I23:I30" si="1">E23+F23*G23/100</f>
        <v>0</v>
      </c>
      <c r="BA23">
        <v>0</v>
      </c>
    </row>
    <row r="24" spans="1:57">
      <c r="A24" s="224" t="s">
        <v>110</v>
      </c>
      <c r="B24" s="225"/>
      <c r="C24" s="225"/>
      <c r="D24" s="226"/>
      <c r="E24" s="227">
        <v>0</v>
      </c>
      <c r="F24" s="228">
        <v>0</v>
      </c>
      <c r="G24" s="229">
        <f t="shared" si="0"/>
        <v>0</v>
      </c>
      <c r="H24" s="306"/>
      <c r="I24" s="307">
        <f t="shared" si="1"/>
        <v>0</v>
      </c>
      <c r="BA24">
        <v>0</v>
      </c>
    </row>
    <row r="25" spans="1:57">
      <c r="A25" s="224" t="s">
        <v>111</v>
      </c>
      <c r="B25" s="225"/>
      <c r="C25" s="225"/>
      <c r="D25" s="226"/>
      <c r="E25" s="227">
        <v>0</v>
      </c>
      <c r="F25" s="228">
        <v>1</v>
      </c>
      <c r="G25" s="229">
        <f t="shared" si="0"/>
        <v>0</v>
      </c>
      <c r="H25" s="306"/>
      <c r="I25" s="307">
        <f t="shared" si="1"/>
        <v>0</v>
      </c>
      <c r="BA25">
        <v>0</v>
      </c>
    </row>
    <row r="26" spans="1:57">
      <c r="A26" s="224" t="s">
        <v>112</v>
      </c>
      <c r="B26" s="225"/>
      <c r="C26" s="225"/>
      <c r="D26" s="226"/>
      <c r="E26" s="227">
        <v>0</v>
      </c>
      <c r="F26" s="228">
        <v>0</v>
      </c>
      <c r="G26" s="229">
        <f t="shared" si="0"/>
        <v>0</v>
      </c>
      <c r="H26" s="306"/>
      <c r="I26" s="307">
        <f t="shared" si="1"/>
        <v>0</v>
      </c>
      <c r="BA26">
        <v>0</v>
      </c>
    </row>
    <row r="27" spans="1:57">
      <c r="A27" s="224" t="s">
        <v>113</v>
      </c>
      <c r="B27" s="225"/>
      <c r="C27" s="225"/>
      <c r="D27" s="226"/>
      <c r="E27" s="227">
        <v>0</v>
      </c>
      <c r="F27" s="228">
        <v>1</v>
      </c>
      <c r="G27" s="229">
        <f t="shared" si="0"/>
        <v>0</v>
      </c>
      <c r="H27" s="306"/>
      <c r="I27" s="307">
        <f t="shared" si="1"/>
        <v>0</v>
      </c>
      <c r="BA27">
        <v>1</v>
      </c>
    </row>
    <row r="28" spans="1:57">
      <c r="A28" s="224" t="s">
        <v>114</v>
      </c>
      <c r="B28" s="225"/>
      <c r="C28" s="225"/>
      <c r="D28" s="226"/>
      <c r="E28" s="227">
        <v>0</v>
      </c>
      <c r="F28" s="228">
        <v>0</v>
      </c>
      <c r="G28" s="229">
        <f t="shared" si="0"/>
        <v>0</v>
      </c>
      <c r="H28" s="306"/>
      <c r="I28" s="307">
        <f t="shared" si="1"/>
        <v>0</v>
      </c>
      <c r="BA28">
        <v>1</v>
      </c>
    </row>
    <row r="29" spans="1:57">
      <c r="A29" s="224" t="s">
        <v>115</v>
      </c>
      <c r="B29" s="225"/>
      <c r="C29" s="225"/>
      <c r="D29" s="226"/>
      <c r="E29" s="227">
        <v>0</v>
      </c>
      <c r="F29" s="228">
        <v>0.5</v>
      </c>
      <c r="G29" s="229">
        <f t="shared" si="0"/>
        <v>0</v>
      </c>
      <c r="H29" s="306"/>
      <c r="I29" s="307">
        <f t="shared" si="1"/>
        <v>0</v>
      </c>
      <c r="BA29">
        <v>2</v>
      </c>
    </row>
    <row r="30" spans="1:57" ht="13.5" thickBot="1">
      <c r="A30" s="232" t="s">
        <v>116</v>
      </c>
      <c r="B30" s="230"/>
      <c r="C30" s="230"/>
      <c r="D30" s="233"/>
      <c r="E30" s="234">
        <v>0</v>
      </c>
      <c r="F30" s="235">
        <v>0</v>
      </c>
      <c r="G30" s="229">
        <f t="shared" si="0"/>
        <v>0</v>
      </c>
      <c r="H30" s="308"/>
      <c r="I30" s="309">
        <f t="shared" si="1"/>
        <v>0</v>
      </c>
      <c r="BA30">
        <v>2</v>
      </c>
    </row>
    <row r="31" spans="1:57" ht="16.5" thickTop="1" thickBot="1">
      <c r="A31" s="236"/>
      <c r="B31" s="237" t="s">
        <v>117</v>
      </c>
      <c r="C31" s="238"/>
      <c r="D31" s="239"/>
      <c r="E31" s="240"/>
      <c r="F31" s="241"/>
      <c r="G31" s="241"/>
      <c r="H31" s="447">
        <f>SUM(I23:I30)</f>
        <v>0</v>
      </c>
      <c r="I31" s="448"/>
    </row>
    <row r="33" spans="2:9">
      <c r="B33" s="159"/>
      <c r="F33" s="167"/>
      <c r="G33" s="168"/>
      <c r="H33" s="168"/>
      <c r="I33" s="169"/>
    </row>
    <row r="34" spans="2:9">
      <c r="F34" s="167"/>
      <c r="G34" s="168"/>
      <c r="H34" s="168"/>
      <c r="I34" s="169"/>
    </row>
    <row r="35" spans="2:9">
      <c r="F35" s="167"/>
      <c r="G35" s="168"/>
      <c r="H35" s="168"/>
      <c r="I35" s="169"/>
    </row>
    <row r="36" spans="2:9">
      <c r="F36" s="167"/>
      <c r="G36" s="168"/>
      <c r="H36" s="168"/>
      <c r="I36" s="169"/>
    </row>
    <row r="37" spans="2:9">
      <c r="F37" s="167"/>
      <c r="G37" s="168"/>
      <c r="H37" s="168"/>
      <c r="I37" s="169"/>
    </row>
    <row r="38" spans="2:9">
      <c r="F38" s="167"/>
      <c r="G38" s="168"/>
      <c r="H38" s="168"/>
      <c r="I38" s="169"/>
    </row>
    <row r="39" spans="2:9">
      <c r="F39" s="167"/>
      <c r="G39" s="168"/>
      <c r="H39" s="168"/>
      <c r="I39" s="169"/>
    </row>
    <row r="40" spans="2:9">
      <c r="F40" s="167"/>
      <c r="G40" s="168"/>
      <c r="H40" s="168"/>
      <c r="I40" s="169"/>
    </row>
    <row r="41" spans="2:9">
      <c r="F41" s="167"/>
      <c r="G41" s="168"/>
      <c r="H41" s="168"/>
      <c r="I41" s="169"/>
    </row>
    <row r="42" spans="2:9">
      <c r="F42" s="167"/>
      <c r="G42" s="168"/>
      <c r="H42" s="168"/>
      <c r="I42" s="169"/>
    </row>
    <row r="43" spans="2:9">
      <c r="F43" s="167"/>
      <c r="G43" s="168"/>
      <c r="H43" s="168"/>
      <c r="I43" s="169"/>
    </row>
    <row r="44" spans="2:9">
      <c r="F44" s="167"/>
      <c r="G44" s="168"/>
      <c r="H44" s="168"/>
      <c r="I44" s="169"/>
    </row>
    <row r="45" spans="2:9">
      <c r="F45" s="167"/>
      <c r="G45" s="168"/>
      <c r="H45" s="168"/>
      <c r="I45" s="169"/>
    </row>
    <row r="46" spans="2:9">
      <c r="F46" s="167"/>
      <c r="G46" s="168"/>
      <c r="H46" s="168"/>
      <c r="I46" s="169"/>
    </row>
    <row r="47" spans="2:9">
      <c r="F47" s="167"/>
      <c r="G47" s="168"/>
      <c r="H47" s="168"/>
      <c r="I47" s="169"/>
    </row>
    <row r="48" spans="2:9">
      <c r="F48" s="167"/>
      <c r="G48" s="168"/>
      <c r="H48" s="168"/>
      <c r="I48" s="169"/>
    </row>
    <row r="49" spans="6:9">
      <c r="F49" s="167"/>
      <c r="G49" s="168"/>
      <c r="H49" s="168"/>
      <c r="I49" s="169"/>
    </row>
    <row r="50" spans="6:9">
      <c r="F50" s="167"/>
      <c r="G50" s="168"/>
      <c r="H50" s="168"/>
      <c r="I50" s="169"/>
    </row>
    <row r="51" spans="6:9">
      <c r="F51" s="167"/>
      <c r="G51" s="168"/>
      <c r="H51" s="168"/>
      <c r="I51" s="169"/>
    </row>
    <row r="52" spans="6:9">
      <c r="F52" s="167"/>
      <c r="G52" s="168"/>
      <c r="H52" s="168"/>
      <c r="I52" s="169"/>
    </row>
    <row r="53" spans="6:9">
      <c r="F53" s="167"/>
      <c r="G53" s="168"/>
      <c r="H53" s="168"/>
      <c r="I53" s="169"/>
    </row>
    <row r="54" spans="6:9">
      <c r="F54" s="167"/>
      <c r="G54" s="168"/>
      <c r="H54" s="168"/>
      <c r="I54" s="169"/>
    </row>
    <row r="55" spans="6:9">
      <c r="F55" s="167"/>
      <c r="G55" s="168"/>
      <c r="H55" s="168"/>
      <c r="I55" s="169"/>
    </row>
    <row r="56" spans="6:9">
      <c r="F56" s="167"/>
      <c r="G56" s="168"/>
      <c r="H56" s="168"/>
      <c r="I56" s="169"/>
    </row>
    <row r="57" spans="6:9">
      <c r="F57" s="167"/>
      <c r="G57" s="168"/>
      <c r="H57" s="168"/>
      <c r="I57" s="169"/>
    </row>
    <row r="58" spans="6:9">
      <c r="F58" s="167"/>
      <c r="G58" s="168"/>
      <c r="H58" s="168"/>
      <c r="I58" s="169"/>
    </row>
    <row r="59" spans="6:9">
      <c r="F59" s="167"/>
      <c r="G59" s="168"/>
      <c r="H59" s="168"/>
      <c r="I59" s="169"/>
    </row>
    <row r="60" spans="6:9">
      <c r="F60" s="167"/>
      <c r="G60" s="168"/>
      <c r="H60" s="168"/>
      <c r="I60" s="169"/>
    </row>
    <row r="61" spans="6:9">
      <c r="F61" s="167"/>
      <c r="G61" s="168"/>
      <c r="H61" s="168"/>
      <c r="I61" s="169"/>
    </row>
    <row r="62" spans="6:9">
      <c r="F62" s="167"/>
      <c r="G62" s="168"/>
      <c r="H62" s="168"/>
      <c r="I62" s="169"/>
    </row>
    <row r="63" spans="6:9">
      <c r="F63" s="167"/>
      <c r="G63" s="168"/>
      <c r="H63" s="168"/>
      <c r="I63" s="169"/>
    </row>
    <row r="64" spans="6:9">
      <c r="F64" s="167"/>
      <c r="G64" s="168"/>
      <c r="H64" s="168"/>
      <c r="I64" s="169"/>
    </row>
    <row r="65" spans="6:9">
      <c r="F65" s="167"/>
      <c r="G65" s="168"/>
      <c r="H65" s="168"/>
      <c r="I65" s="169"/>
    </row>
    <row r="66" spans="6:9">
      <c r="F66" s="167"/>
      <c r="G66" s="168"/>
      <c r="H66" s="168"/>
      <c r="I66" s="169"/>
    </row>
    <row r="67" spans="6:9">
      <c r="F67" s="167"/>
      <c r="G67" s="168"/>
      <c r="H67" s="168"/>
      <c r="I67" s="169"/>
    </row>
    <row r="68" spans="6:9">
      <c r="F68" s="167"/>
      <c r="G68" s="168"/>
      <c r="H68" s="168"/>
      <c r="I68" s="169"/>
    </row>
    <row r="69" spans="6:9">
      <c r="F69" s="167"/>
      <c r="G69" s="168"/>
      <c r="H69" s="168"/>
      <c r="I69" s="169"/>
    </row>
    <row r="70" spans="6:9">
      <c r="F70" s="167"/>
      <c r="G70" s="168"/>
      <c r="H70" s="168"/>
      <c r="I70" s="169"/>
    </row>
    <row r="71" spans="6:9">
      <c r="F71" s="167"/>
      <c r="G71" s="168"/>
      <c r="H71" s="168"/>
      <c r="I71" s="169"/>
    </row>
    <row r="72" spans="6:9">
      <c r="F72" s="167"/>
      <c r="G72" s="168"/>
      <c r="H72" s="168"/>
      <c r="I72" s="169"/>
    </row>
    <row r="73" spans="6:9">
      <c r="F73" s="167"/>
      <c r="G73" s="168"/>
      <c r="H73" s="168"/>
      <c r="I73" s="169"/>
    </row>
    <row r="74" spans="6:9">
      <c r="F74" s="167"/>
      <c r="G74" s="168"/>
      <c r="H74" s="168"/>
      <c r="I74" s="169"/>
    </row>
    <row r="75" spans="6:9">
      <c r="F75" s="167"/>
      <c r="G75" s="168"/>
      <c r="H75" s="168"/>
      <c r="I75" s="169"/>
    </row>
    <row r="76" spans="6:9">
      <c r="F76" s="167"/>
      <c r="G76" s="168"/>
      <c r="H76" s="168"/>
      <c r="I76" s="169"/>
    </row>
    <row r="77" spans="6:9">
      <c r="F77" s="167"/>
      <c r="G77" s="168"/>
      <c r="H77" s="168"/>
      <c r="I77" s="169"/>
    </row>
    <row r="78" spans="6:9">
      <c r="F78" s="167"/>
      <c r="G78" s="168"/>
      <c r="H78" s="168"/>
      <c r="I78" s="169"/>
    </row>
    <row r="79" spans="6:9">
      <c r="F79" s="167"/>
      <c r="G79" s="168"/>
      <c r="H79" s="168"/>
      <c r="I79" s="169"/>
    </row>
    <row r="80" spans="6:9">
      <c r="F80" s="167"/>
      <c r="G80" s="168"/>
      <c r="H80" s="168"/>
      <c r="I80" s="169"/>
    </row>
    <row r="81" spans="6:9">
      <c r="F81" s="167"/>
      <c r="G81" s="168"/>
      <c r="H81" s="168"/>
      <c r="I81" s="169"/>
    </row>
    <row r="82" spans="6:9">
      <c r="F82" s="167"/>
      <c r="G82" s="168"/>
      <c r="H82" s="168"/>
      <c r="I82" s="169"/>
    </row>
  </sheetData>
  <mergeCells count="25">
    <mergeCell ref="E6:I6"/>
    <mergeCell ref="A1:B1"/>
    <mergeCell ref="A2:B2"/>
    <mergeCell ref="G2:I2"/>
    <mergeCell ref="H31:I31"/>
    <mergeCell ref="C1:F1"/>
    <mergeCell ref="C2:F2"/>
    <mergeCell ref="B8:D8"/>
    <mergeCell ref="B9:D9"/>
    <mergeCell ref="B11:D11"/>
    <mergeCell ref="B10:D10"/>
    <mergeCell ref="B12:D12"/>
    <mergeCell ref="B13:D13"/>
    <mergeCell ref="B14:D14"/>
    <mergeCell ref="B15:D15"/>
    <mergeCell ref="E16:F16"/>
    <mergeCell ref="G17:H17"/>
    <mergeCell ref="E8:F8"/>
    <mergeCell ref="E10:F10"/>
    <mergeCell ref="E12:F12"/>
    <mergeCell ref="E14:F14"/>
    <mergeCell ref="E9:F9"/>
    <mergeCell ref="E11:F11"/>
    <mergeCell ref="E13:F13"/>
    <mergeCell ref="E15:F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11"/>
  <sheetViews>
    <sheetView showGridLines="0" topLeftCell="A10" zoomScaleNormal="100" workbookViewId="0">
      <selection activeCell="G37" sqref="G37"/>
    </sheetView>
  </sheetViews>
  <sheetFormatPr defaultRowHeight="12.75"/>
  <cols>
    <col min="1" max="1" width="4.42578125" style="90" customWidth="1"/>
    <col min="2" max="2" width="12.7109375" style="90" customWidth="1"/>
    <col min="3" max="3" width="38.42578125" style="90" customWidth="1"/>
    <col min="4" max="4" width="4.85546875" style="90" customWidth="1"/>
    <col min="5" max="5" width="7.42578125" style="98" customWidth="1"/>
    <col min="6" max="6" width="7.42578125" style="90" customWidth="1"/>
    <col min="7" max="7" width="12.28515625" style="90" customWidth="1"/>
    <col min="8" max="8" width="11.7109375" style="90" hidden="1" customWidth="1"/>
    <col min="9" max="9" width="11.5703125" style="90" hidden="1" customWidth="1"/>
    <col min="10" max="10" width="11" style="90" hidden="1" customWidth="1"/>
    <col min="11" max="11" width="10.42578125" style="90" hidden="1" customWidth="1"/>
    <col min="12" max="12" width="14.140625" style="90" customWidth="1"/>
    <col min="13" max="13" width="23.7109375" style="90" customWidth="1"/>
    <col min="14" max="16384" width="9.140625" style="90"/>
  </cols>
  <sheetData>
    <row r="1" spans="1:80" ht="15.75">
      <c r="A1" s="465" t="s">
        <v>47</v>
      </c>
      <c r="B1" s="465"/>
      <c r="C1" s="465"/>
      <c r="D1" s="465"/>
      <c r="E1" s="465"/>
      <c r="F1" s="465"/>
      <c r="G1" s="465"/>
    </row>
    <row r="2" spans="1:80" ht="14.25" customHeight="1" thickBot="1">
      <c r="B2" s="91"/>
      <c r="C2" s="92"/>
      <c r="D2" s="92"/>
      <c r="E2" s="93"/>
      <c r="F2" s="92"/>
      <c r="G2" s="92"/>
    </row>
    <row r="3" spans="1:80" ht="13.5" thickTop="1">
      <c r="A3" s="440" t="s">
        <v>1</v>
      </c>
      <c r="B3" s="441"/>
      <c r="C3" s="220" t="s">
        <v>237</v>
      </c>
      <c r="D3" s="88"/>
      <c r="E3" s="265" t="s">
        <v>48</v>
      </c>
      <c r="F3" s="95"/>
      <c r="G3" s="96"/>
    </row>
    <row r="4" spans="1:80" ht="13.5" thickBot="1">
      <c r="A4" s="466" t="s">
        <v>46</v>
      </c>
      <c r="B4" s="443"/>
      <c r="C4" s="221" t="s">
        <v>236</v>
      </c>
      <c r="D4" s="89"/>
      <c r="E4" s="467"/>
      <c r="F4" s="468"/>
      <c r="G4" s="469"/>
      <c r="N4" s="305"/>
    </row>
    <row r="5" spans="1:80" ht="13.5" thickTop="1">
      <c r="A5" s="97"/>
      <c r="G5" s="99"/>
    </row>
    <row r="6" spans="1:80" ht="23.25" customHeight="1">
      <c r="A6" s="100" t="s">
        <v>49</v>
      </c>
      <c r="B6" s="101" t="s">
        <v>50</v>
      </c>
      <c r="C6" s="101" t="s">
        <v>51</v>
      </c>
      <c r="D6" s="101" t="s">
        <v>52</v>
      </c>
      <c r="E6" s="102" t="s">
        <v>53</v>
      </c>
      <c r="F6" s="101" t="s">
        <v>54</v>
      </c>
      <c r="G6" s="103" t="s">
        <v>55</v>
      </c>
      <c r="H6" s="104" t="s">
        <v>56</v>
      </c>
      <c r="I6" s="104" t="s">
        <v>57</v>
      </c>
      <c r="J6" s="104" t="s">
        <v>58</v>
      </c>
      <c r="K6" s="104" t="s">
        <v>59</v>
      </c>
    </row>
    <row r="7" spans="1:80">
      <c r="A7" s="105" t="s">
        <v>60</v>
      </c>
      <c r="B7" s="106" t="s">
        <v>61</v>
      </c>
      <c r="C7" s="107" t="s">
        <v>62</v>
      </c>
      <c r="D7" s="108"/>
      <c r="E7" s="109"/>
      <c r="F7" s="109"/>
      <c r="G7" s="110"/>
      <c r="H7" s="111"/>
      <c r="I7" s="112"/>
      <c r="J7" s="113"/>
      <c r="K7" s="114"/>
      <c r="O7" s="115">
        <v>1</v>
      </c>
    </row>
    <row r="8" spans="1:80">
      <c r="A8" s="260">
        <v>1</v>
      </c>
      <c r="B8" s="216" t="s">
        <v>118</v>
      </c>
      <c r="C8" s="117" t="s">
        <v>83</v>
      </c>
      <c r="D8" s="118" t="s">
        <v>78</v>
      </c>
      <c r="E8" s="119">
        <v>1</v>
      </c>
      <c r="F8" s="119"/>
      <c r="G8" s="120">
        <f t="shared" ref="G8:G21" si="0">E8*F8</f>
        <v>0</v>
      </c>
      <c r="H8" s="121">
        <v>0</v>
      </c>
      <c r="I8" s="122">
        <f>E8*H8</f>
        <v>0</v>
      </c>
      <c r="J8" s="121">
        <v>0</v>
      </c>
      <c r="K8" s="122">
        <f>E8*J8</f>
        <v>0</v>
      </c>
      <c r="O8" s="115">
        <v>2</v>
      </c>
      <c r="AZ8" s="90">
        <v>1</v>
      </c>
      <c r="BA8" s="90">
        <f>IF(AZ8=1,G8,0)</f>
        <v>0</v>
      </c>
      <c r="BB8" s="90">
        <f>IF(AZ8=2,G8,0)</f>
        <v>0</v>
      </c>
      <c r="BC8" s="90">
        <f>IF(AZ8=3,G8,0)</f>
        <v>0</v>
      </c>
      <c r="BD8" s="90">
        <f>IF(AZ8=4,G8,0)</f>
        <v>0</v>
      </c>
      <c r="BE8" s="90">
        <f>IF(AZ8=5,G8,0)</f>
        <v>0</v>
      </c>
      <c r="CA8" s="115">
        <v>1</v>
      </c>
      <c r="CB8" s="115">
        <v>1</v>
      </c>
    </row>
    <row r="9" spans="1:80" ht="22.5">
      <c r="A9" s="260">
        <v>2</v>
      </c>
      <c r="B9" s="216" t="s">
        <v>85</v>
      </c>
      <c r="C9" s="117" t="s">
        <v>86</v>
      </c>
      <c r="D9" s="118" t="s">
        <v>66</v>
      </c>
      <c r="E9" s="119">
        <v>274</v>
      </c>
      <c r="F9" s="119"/>
      <c r="G9" s="120">
        <f t="shared" si="0"/>
        <v>0</v>
      </c>
      <c r="H9" s="121">
        <v>0</v>
      </c>
      <c r="I9" s="122">
        <f>E9*H9</f>
        <v>0</v>
      </c>
      <c r="J9" s="121">
        <v>0</v>
      </c>
      <c r="K9" s="122">
        <f>E9*J9</f>
        <v>0</v>
      </c>
      <c r="O9" s="115">
        <v>2</v>
      </c>
      <c r="AZ9" s="90">
        <v>1</v>
      </c>
      <c r="BA9" s="90">
        <f>IF(AZ9=1,G9,0)</f>
        <v>0</v>
      </c>
      <c r="BB9" s="90">
        <f>IF(AZ9=2,G9,0)</f>
        <v>0</v>
      </c>
      <c r="BC9" s="90">
        <f>IF(AZ9=3,G9,0)</f>
        <v>0</v>
      </c>
      <c r="BD9" s="90">
        <f>IF(AZ9=4,G9,0)</f>
        <v>0</v>
      </c>
      <c r="BE9" s="90">
        <f>IF(AZ9=5,G9,0)</f>
        <v>0</v>
      </c>
      <c r="CA9" s="115">
        <v>1</v>
      </c>
      <c r="CB9" s="115">
        <v>1</v>
      </c>
    </row>
    <row r="10" spans="1:80">
      <c r="A10" s="260">
        <v>3</v>
      </c>
      <c r="B10" s="216" t="s">
        <v>67</v>
      </c>
      <c r="C10" s="117" t="s">
        <v>68</v>
      </c>
      <c r="D10" s="118" t="s">
        <v>66</v>
      </c>
      <c r="E10" s="119">
        <v>274</v>
      </c>
      <c r="F10" s="119"/>
      <c r="G10" s="120">
        <f t="shared" si="0"/>
        <v>0</v>
      </c>
      <c r="H10" s="125"/>
      <c r="I10" s="123"/>
      <c r="J10" s="126"/>
      <c r="K10" s="123"/>
      <c r="M10" s="124" t="s">
        <v>119</v>
      </c>
      <c r="O10" s="115"/>
    </row>
    <row r="11" spans="1:80">
      <c r="A11" s="260">
        <v>4</v>
      </c>
      <c r="B11" s="216" t="s">
        <v>69</v>
      </c>
      <c r="C11" s="117" t="s">
        <v>70</v>
      </c>
      <c r="D11" s="118" t="s">
        <v>66</v>
      </c>
      <c r="E11" s="119">
        <v>274</v>
      </c>
      <c r="F11" s="119"/>
      <c r="G11" s="120">
        <f t="shared" si="0"/>
        <v>0</v>
      </c>
      <c r="H11" s="121">
        <v>0</v>
      </c>
      <c r="I11" s="122">
        <f>E10*H11</f>
        <v>0</v>
      </c>
      <c r="J11" s="121">
        <v>0</v>
      </c>
      <c r="K11" s="122">
        <f>E10*J11</f>
        <v>0</v>
      </c>
      <c r="O11" s="115">
        <v>2</v>
      </c>
      <c r="AZ11" s="90">
        <v>1</v>
      </c>
      <c r="BA11" s="90">
        <f>IF(AZ11=1,G10,0)</f>
        <v>0</v>
      </c>
      <c r="BB11" s="90">
        <f>IF(AZ11=2,G10,0)</f>
        <v>0</v>
      </c>
      <c r="BC11" s="90">
        <f>IF(AZ11=3,G10,0)</f>
        <v>0</v>
      </c>
      <c r="BD11" s="90">
        <f>IF(AZ11=4,G10,0)</f>
        <v>0</v>
      </c>
      <c r="BE11" s="90">
        <f>IF(AZ11=5,G10,0)</f>
        <v>0</v>
      </c>
      <c r="CA11" s="115">
        <v>1</v>
      </c>
      <c r="CB11" s="115">
        <v>1</v>
      </c>
    </row>
    <row r="12" spans="1:80" ht="22.5">
      <c r="A12" s="215">
        <v>5</v>
      </c>
      <c r="B12" s="295" t="s">
        <v>71</v>
      </c>
      <c r="C12" s="148" t="s">
        <v>72</v>
      </c>
      <c r="D12" s="149" t="s">
        <v>66</v>
      </c>
      <c r="E12" s="150">
        <v>274</v>
      </c>
      <c r="F12" s="150"/>
      <c r="G12" s="120">
        <f t="shared" si="0"/>
        <v>0</v>
      </c>
      <c r="H12" s="125"/>
      <c r="I12" s="123"/>
      <c r="J12" s="126"/>
      <c r="K12" s="123"/>
      <c r="M12" s="124">
        <v>1172</v>
      </c>
      <c r="O12" s="115"/>
    </row>
    <row r="13" spans="1:80">
      <c r="A13" s="335">
        <v>6</v>
      </c>
      <c r="B13" s="270" t="s">
        <v>172</v>
      </c>
      <c r="C13" s="181" t="s">
        <v>271</v>
      </c>
      <c r="D13" s="149" t="s">
        <v>66</v>
      </c>
      <c r="E13" s="150">
        <v>19.5</v>
      </c>
      <c r="F13" s="150"/>
      <c r="G13" s="120">
        <f t="shared" si="0"/>
        <v>0</v>
      </c>
      <c r="H13" s="125"/>
      <c r="I13" s="123"/>
      <c r="J13" s="126"/>
      <c r="K13" s="123"/>
      <c r="M13" s="124"/>
      <c r="O13" s="115"/>
    </row>
    <row r="14" spans="1:80" ht="22.5">
      <c r="A14" s="335">
        <v>7</v>
      </c>
      <c r="B14" s="147" t="s">
        <v>100</v>
      </c>
      <c r="C14" s="148" t="s">
        <v>101</v>
      </c>
      <c r="D14" s="149" t="s">
        <v>66</v>
      </c>
      <c r="E14" s="150">
        <v>19.5</v>
      </c>
      <c r="F14" s="150"/>
      <c r="G14" s="120">
        <f t="shared" si="0"/>
        <v>0</v>
      </c>
      <c r="H14" s="125"/>
      <c r="I14" s="123"/>
      <c r="J14" s="126"/>
      <c r="K14" s="123"/>
      <c r="M14" s="124"/>
      <c r="O14" s="115"/>
    </row>
    <row r="15" spans="1:80">
      <c r="A15" s="335">
        <v>8</v>
      </c>
      <c r="B15" s="194" t="s">
        <v>241</v>
      </c>
      <c r="C15" s="181" t="s">
        <v>240</v>
      </c>
      <c r="D15" s="149" t="s">
        <v>76</v>
      </c>
      <c r="E15" s="150">
        <v>31</v>
      </c>
      <c r="F15" s="150"/>
      <c r="G15" s="120">
        <f t="shared" si="0"/>
        <v>0</v>
      </c>
      <c r="H15" s="125"/>
      <c r="I15" s="123"/>
      <c r="J15" s="126"/>
      <c r="K15" s="123"/>
      <c r="M15" s="124"/>
      <c r="O15" s="115"/>
    </row>
    <row r="16" spans="1:80">
      <c r="A16" s="335">
        <v>9</v>
      </c>
      <c r="B16" s="194" t="s">
        <v>277</v>
      </c>
      <c r="C16" s="181" t="s">
        <v>276</v>
      </c>
      <c r="D16" s="149" t="s">
        <v>66</v>
      </c>
      <c r="E16" s="150">
        <v>2.6</v>
      </c>
      <c r="F16" s="150"/>
      <c r="G16" s="120">
        <f t="shared" si="0"/>
        <v>0</v>
      </c>
      <c r="H16" s="125"/>
      <c r="I16" s="123"/>
      <c r="J16" s="126"/>
      <c r="K16" s="123"/>
      <c r="M16" s="124"/>
      <c r="O16" s="115"/>
    </row>
    <row r="17" spans="1:80">
      <c r="A17" s="335">
        <v>10</v>
      </c>
      <c r="B17" s="194" t="s">
        <v>242</v>
      </c>
      <c r="C17" s="181" t="s">
        <v>243</v>
      </c>
      <c r="D17" s="182" t="s">
        <v>76</v>
      </c>
      <c r="E17" s="393">
        <v>24</v>
      </c>
      <c r="F17" s="183"/>
      <c r="G17" s="120">
        <f t="shared" si="0"/>
        <v>0</v>
      </c>
      <c r="H17" s="125"/>
      <c r="I17" s="123"/>
      <c r="J17" s="126"/>
      <c r="K17" s="123"/>
      <c r="M17" s="124"/>
      <c r="O17" s="115"/>
    </row>
    <row r="18" spans="1:80" ht="22.5">
      <c r="A18" s="335">
        <v>11</v>
      </c>
      <c r="B18" s="328" t="s">
        <v>275</v>
      </c>
      <c r="C18" s="333" t="s">
        <v>274</v>
      </c>
      <c r="D18" s="149" t="s">
        <v>75</v>
      </c>
      <c r="E18" s="150">
        <v>30</v>
      </c>
      <c r="F18" s="150"/>
      <c r="G18" s="120">
        <f t="shared" si="0"/>
        <v>0</v>
      </c>
      <c r="H18" s="125"/>
      <c r="I18" s="123"/>
      <c r="J18" s="126"/>
      <c r="K18" s="123"/>
      <c r="M18" s="124"/>
      <c r="O18" s="115"/>
    </row>
    <row r="19" spans="1:80">
      <c r="A19" s="335">
        <v>12</v>
      </c>
      <c r="B19" s="338" t="s">
        <v>266</v>
      </c>
      <c r="C19" s="338" t="s">
        <v>265</v>
      </c>
      <c r="D19" s="316" t="s">
        <v>76</v>
      </c>
      <c r="E19" s="317">
        <v>628</v>
      </c>
      <c r="F19" s="317"/>
      <c r="G19" s="120">
        <f t="shared" si="0"/>
        <v>0</v>
      </c>
      <c r="H19" s="125"/>
      <c r="I19" s="123"/>
      <c r="J19" s="126"/>
      <c r="K19" s="123"/>
      <c r="M19" s="124"/>
      <c r="O19" s="115"/>
    </row>
    <row r="20" spans="1:80">
      <c r="A20" s="294">
        <v>13</v>
      </c>
      <c r="B20" s="194" t="s">
        <v>175</v>
      </c>
      <c r="C20" s="148" t="s">
        <v>239</v>
      </c>
      <c r="D20" s="149" t="s">
        <v>76</v>
      </c>
      <c r="E20" s="150">
        <v>102</v>
      </c>
      <c r="F20" s="150"/>
      <c r="G20" s="120">
        <f t="shared" si="0"/>
        <v>0</v>
      </c>
      <c r="H20" s="125"/>
      <c r="I20" s="123"/>
      <c r="J20" s="126"/>
      <c r="K20" s="123"/>
      <c r="M20" s="124"/>
      <c r="O20" s="115"/>
    </row>
    <row r="21" spans="1:80">
      <c r="A21" s="294">
        <v>14</v>
      </c>
      <c r="B21" s="147" t="s">
        <v>84</v>
      </c>
      <c r="C21" s="148" t="s">
        <v>238</v>
      </c>
      <c r="D21" s="149" t="s">
        <v>66</v>
      </c>
      <c r="E21" s="150">
        <v>12</v>
      </c>
      <c r="F21" s="150"/>
      <c r="G21" s="120">
        <f t="shared" si="0"/>
        <v>0</v>
      </c>
      <c r="H21" s="125"/>
      <c r="I21" s="123"/>
      <c r="J21" s="126"/>
      <c r="K21" s="123"/>
      <c r="M21" s="124"/>
      <c r="O21" s="115"/>
    </row>
    <row r="22" spans="1:80">
      <c r="A22" s="259"/>
      <c r="B22" s="128" t="s">
        <v>64</v>
      </c>
      <c r="C22" s="129" t="s">
        <v>65</v>
      </c>
      <c r="D22" s="130"/>
      <c r="E22" s="131"/>
      <c r="F22" s="132"/>
      <c r="G22" s="133">
        <f>SUM(G8:G21)</f>
        <v>0</v>
      </c>
      <c r="H22" s="125"/>
      <c r="I22" s="123"/>
      <c r="J22" s="126"/>
      <c r="K22" s="123"/>
      <c r="O22" s="115">
        <v>2</v>
      </c>
      <c r="AZ22" s="90">
        <v>1</v>
      </c>
      <c r="BA22" s="90">
        <f>IF(AZ22=1,G11,0)</f>
        <v>0</v>
      </c>
      <c r="BB22" s="90">
        <f>IF(AZ22=2,G11,0)</f>
        <v>0</v>
      </c>
      <c r="BC22" s="90">
        <f>IF(AZ22=3,G11,0)</f>
        <v>0</v>
      </c>
      <c r="BD22" s="90">
        <f>IF(AZ22=4,G11,0)</f>
        <v>0</v>
      </c>
      <c r="BE22" s="90">
        <f>IF(AZ22=5,G11,0)</f>
        <v>0</v>
      </c>
      <c r="CA22" s="115">
        <v>1</v>
      </c>
      <c r="CB22" s="115">
        <v>1</v>
      </c>
    </row>
    <row r="23" spans="1:80" ht="14.25" customHeight="1">
      <c r="A23" s="105" t="s">
        <v>60</v>
      </c>
      <c r="B23" s="106" t="s">
        <v>120</v>
      </c>
      <c r="C23" s="107" t="s">
        <v>87</v>
      </c>
      <c r="D23" s="108"/>
      <c r="E23" s="109"/>
      <c r="F23" s="109"/>
      <c r="G23" s="110"/>
      <c r="H23" s="121">
        <v>0</v>
      </c>
      <c r="I23" s="122" t="e">
        <f>#REF!*H23</f>
        <v>#REF!</v>
      </c>
      <c r="J23" s="121">
        <v>0</v>
      </c>
      <c r="K23" s="122" t="e">
        <f>#REF!*J23</f>
        <v>#REF!</v>
      </c>
      <c r="M23" s="170"/>
      <c r="O23" s="115"/>
    </row>
    <row r="24" spans="1:80">
      <c r="A24" s="260">
        <v>15</v>
      </c>
      <c r="B24" s="216" t="s">
        <v>121</v>
      </c>
      <c r="C24" s="117" t="s">
        <v>89</v>
      </c>
      <c r="D24" s="118" t="s">
        <v>76</v>
      </c>
      <c r="E24" s="119">
        <v>469</v>
      </c>
      <c r="F24" s="119"/>
      <c r="G24" s="120">
        <f>E24*F24</f>
        <v>0</v>
      </c>
      <c r="H24" s="125"/>
      <c r="I24" s="123"/>
      <c r="J24" s="126"/>
      <c r="K24" s="123"/>
      <c r="O24" s="115">
        <v>2</v>
      </c>
      <c r="AZ24" s="90">
        <v>1</v>
      </c>
      <c r="BA24" s="90" t="e">
        <f>IF(AZ24=1,#REF!,0)</f>
        <v>#REF!</v>
      </c>
      <c r="BB24" s="90">
        <f>IF(AZ24=2,#REF!,0)</f>
        <v>0</v>
      </c>
      <c r="BC24" s="90">
        <f>IF(AZ24=3,#REF!,0)</f>
        <v>0</v>
      </c>
      <c r="BD24" s="90">
        <f>IF(AZ24=4,#REF!,0)</f>
        <v>0</v>
      </c>
      <c r="BE24" s="90">
        <f>IF(AZ24=5,#REF!,0)</f>
        <v>0</v>
      </c>
      <c r="CA24" s="115">
        <v>1</v>
      </c>
      <c r="CB24" s="115">
        <v>1</v>
      </c>
    </row>
    <row r="25" spans="1:80">
      <c r="A25" s="260">
        <v>16</v>
      </c>
      <c r="B25" s="216" t="s">
        <v>123</v>
      </c>
      <c r="C25" s="117" t="s">
        <v>89</v>
      </c>
      <c r="D25" s="118" t="s">
        <v>76</v>
      </c>
      <c r="E25" s="119">
        <v>469</v>
      </c>
      <c r="F25" s="119"/>
      <c r="G25" s="120">
        <f>E25*F25</f>
        <v>0</v>
      </c>
      <c r="H25" s="134"/>
      <c r="I25" s="135" t="e">
        <f>SUM(I7:I24)</f>
        <v>#REF!</v>
      </c>
      <c r="J25" s="134"/>
      <c r="K25" s="135" t="e">
        <f>SUM(K7:K24)</f>
        <v>#REF!</v>
      </c>
      <c r="M25" s="124" t="s">
        <v>122</v>
      </c>
      <c r="O25" s="115"/>
    </row>
    <row r="26" spans="1:80" ht="22.5">
      <c r="A26" s="260">
        <v>17</v>
      </c>
      <c r="B26" s="216" t="s">
        <v>124</v>
      </c>
      <c r="C26" s="117" t="s">
        <v>90</v>
      </c>
      <c r="D26" s="118" t="s">
        <v>76</v>
      </c>
      <c r="E26" s="119">
        <v>469</v>
      </c>
      <c r="F26" s="119"/>
      <c r="G26" s="120">
        <f>E26*F26</f>
        <v>0</v>
      </c>
      <c r="H26" s="111"/>
      <c r="I26" s="112"/>
      <c r="J26" s="113"/>
      <c r="K26" s="114"/>
      <c r="O26" s="115">
        <v>4</v>
      </c>
      <c r="BA26" s="136" t="e">
        <f>SUM(BA7:BA25)</f>
        <v>#REF!</v>
      </c>
      <c r="BB26" s="136">
        <f>SUM(BB7:BB25)</f>
        <v>0</v>
      </c>
      <c r="BC26" s="136">
        <f>SUM(BC7:BC25)</f>
        <v>0</v>
      </c>
      <c r="BD26" s="136">
        <f>SUM(BD7:BD25)</f>
        <v>0</v>
      </c>
      <c r="BE26" s="136">
        <f>SUM(BE7:BE25)</f>
        <v>0</v>
      </c>
    </row>
    <row r="27" spans="1:80">
      <c r="A27" s="260">
        <v>18</v>
      </c>
      <c r="B27" s="216" t="s">
        <v>125</v>
      </c>
      <c r="C27" s="117" t="s">
        <v>91</v>
      </c>
      <c r="D27" s="118" t="s">
        <v>76</v>
      </c>
      <c r="E27" s="119">
        <v>469</v>
      </c>
      <c r="F27" s="119"/>
      <c r="G27" s="120">
        <f>E27*F27</f>
        <v>0</v>
      </c>
      <c r="H27" s="121">
        <v>0.3</v>
      </c>
      <c r="I27" s="122">
        <f>E24*H27</f>
        <v>140.69999999999999</v>
      </c>
      <c r="J27" s="121">
        <v>0</v>
      </c>
      <c r="K27" s="122">
        <f>E24*J27</f>
        <v>0</v>
      </c>
      <c r="O27" s="115">
        <v>1</v>
      </c>
    </row>
    <row r="28" spans="1:80">
      <c r="A28" s="127"/>
      <c r="B28" s="128" t="s">
        <v>64</v>
      </c>
      <c r="C28" s="129" t="s">
        <v>88</v>
      </c>
      <c r="D28" s="130"/>
      <c r="E28" s="131"/>
      <c r="F28" s="132"/>
      <c r="G28" s="133">
        <f>SUM(G24:G27)</f>
        <v>0</v>
      </c>
      <c r="H28" s="125"/>
      <c r="I28" s="123"/>
      <c r="J28" s="126"/>
      <c r="K28" s="123"/>
      <c r="O28" s="115">
        <v>2</v>
      </c>
      <c r="AZ28" s="90">
        <v>1</v>
      </c>
      <c r="BA28" s="90">
        <f>IF(AZ28=1,G24,0)</f>
        <v>0</v>
      </c>
      <c r="BB28" s="90">
        <f>IF(AZ28=2,G24,0)</f>
        <v>0</v>
      </c>
      <c r="BC28" s="90">
        <f>IF(AZ28=3,G24,0)</f>
        <v>0</v>
      </c>
      <c r="BD28" s="90">
        <f>IF(AZ28=4,G24,0)</f>
        <v>0</v>
      </c>
      <c r="BE28" s="90">
        <f>IF(AZ28=5,G24,0)</f>
        <v>0</v>
      </c>
      <c r="CA28" s="115">
        <v>1</v>
      </c>
      <c r="CB28" s="115">
        <v>1</v>
      </c>
    </row>
    <row r="29" spans="1:80" ht="14.25" customHeight="1">
      <c r="A29" s="105" t="s">
        <v>60</v>
      </c>
      <c r="B29" s="106" t="s">
        <v>127</v>
      </c>
      <c r="C29" s="107" t="s">
        <v>92</v>
      </c>
      <c r="D29" s="108"/>
      <c r="E29" s="109"/>
      <c r="F29" s="109"/>
      <c r="G29" s="110"/>
      <c r="H29" s="121">
        <v>0.27700000000000002</v>
      </c>
      <c r="I29" s="122">
        <f>E25*H29</f>
        <v>129.91300000000001</v>
      </c>
      <c r="J29" s="121">
        <v>0</v>
      </c>
      <c r="K29" s="122">
        <f>E25*J29</f>
        <v>0</v>
      </c>
      <c r="M29" s="124" t="s">
        <v>126</v>
      </c>
      <c r="O29" s="115"/>
    </row>
    <row r="30" spans="1:80">
      <c r="A30" s="260">
        <v>19</v>
      </c>
      <c r="B30" s="216" t="s">
        <v>128</v>
      </c>
      <c r="C30" s="117" t="s">
        <v>94</v>
      </c>
      <c r="D30" s="118" t="s">
        <v>76</v>
      </c>
      <c r="E30" s="119">
        <v>144</v>
      </c>
      <c r="F30" s="119"/>
      <c r="G30" s="120">
        <f>E30*F30</f>
        <v>0</v>
      </c>
      <c r="H30" s="134"/>
      <c r="I30" s="135">
        <f>SUM(I26:I29)</f>
        <v>270.613</v>
      </c>
      <c r="J30" s="134"/>
      <c r="K30" s="135">
        <f>SUM(K26:K29)</f>
        <v>0</v>
      </c>
      <c r="O30" s="115">
        <v>2</v>
      </c>
      <c r="AZ30" s="90">
        <v>1</v>
      </c>
      <c r="BA30" s="90">
        <f>IF(AZ30=1,G26,0)</f>
        <v>0</v>
      </c>
      <c r="BB30" s="90">
        <f>IF(AZ30=2,G26,0)</f>
        <v>0</v>
      </c>
      <c r="BC30" s="90">
        <f>IF(AZ30=3,G26,0)</f>
        <v>0</v>
      </c>
      <c r="BD30" s="90">
        <f>IF(AZ30=4,G26,0)</f>
        <v>0</v>
      </c>
      <c r="BE30" s="90">
        <f>IF(AZ30=5,G26,0)</f>
        <v>0</v>
      </c>
      <c r="CA30" s="115">
        <v>1</v>
      </c>
      <c r="CB30" s="115">
        <v>1</v>
      </c>
    </row>
    <row r="31" spans="1:80">
      <c r="A31" s="260">
        <v>20</v>
      </c>
      <c r="B31" s="216" t="s">
        <v>129</v>
      </c>
      <c r="C31" s="117" t="s">
        <v>273</v>
      </c>
      <c r="D31" s="118" t="s">
        <v>76</v>
      </c>
      <c r="E31" s="119">
        <v>144</v>
      </c>
      <c r="F31" s="119"/>
      <c r="G31" s="120">
        <f>E31*F31</f>
        <v>0</v>
      </c>
      <c r="H31" s="111"/>
      <c r="I31" s="112"/>
      <c r="J31" s="113"/>
      <c r="K31" s="114"/>
      <c r="O31" s="115">
        <v>4</v>
      </c>
      <c r="BA31" s="136">
        <f>SUM(BA27:BA30)</f>
        <v>0</v>
      </c>
      <c r="BB31" s="136">
        <f>SUM(BB27:BB30)</f>
        <v>0</v>
      </c>
      <c r="BC31" s="136">
        <f>SUM(BC27:BC30)</f>
        <v>0</v>
      </c>
      <c r="BD31" s="136">
        <f>SUM(BD27:BD30)</f>
        <v>0</v>
      </c>
      <c r="BE31" s="136">
        <f>SUM(BE27:BE30)</f>
        <v>0</v>
      </c>
    </row>
    <row r="32" spans="1:80" ht="22.5">
      <c r="A32" s="260">
        <v>21</v>
      </c>
      <c r="B32" s="270" t="s">
        <v>244</v>
      </c>
      <c r="C32" s="181" t="s">
        <v>268</v>
      </c>
      <c r="D32" s="182" t="s">
        <v>76</v>
      </c>
      <c r="E32" s="183">
        <v>15</v>
      </c>
      <c r="F32" s="183"/>
      <c r="G32" s="184">
        <f t="shared" ref="G32:G35" si="1">E32*F32</f>
        <v>0</v>
      </c>
      <c r="H32" s="111"/>
      <c r="I32" s="112"/>
      <c r="J32" s="113"/>
      <c r="K32" s="114"/>
      <c r="O32" s="115">
        <v>1</v>
      </c>
    </row>
    <row r="33" spans="1:80">
      <c r="A33" s="260">
        <v>22</v>
      </c>
      <c r="B33" s="194" t="s">
        <v>245</v>
      </c>
      <c r="C33" s="181" t="s">
        <v>246</v>
      </c>
      <c r="D33" s="182" t="s">
        <v>76</v>
      </c>
      <c r="E33" s="183">
        <v>15</v>
      </c>
      <c r="F33" s="183"/>
      <c r="G33" s="184">
        <f t="shared" si="1"/>
        <v>0</v>
      </c>
      <c r="H33" s="111"/>
      <c r="I33" s="112"/>
      <c r="J33" s="113"/>
      <c r="K33" s="114"/>
      <c r="O33" s="115"/>
    </row>
    <row r="34" spans="1:80">
      <c r="A34" s="260">
        <v>23</v>
      </c>
      <c r="B34" s="194" t="s">
        <v>247</v>
      </c>
      <c r="C34" s="181" t="s">
        <v>248</v>
      </c>
      <c r="D34" s="182" t="s">
        <v>76</v>
      </c>
      <c r="E34" s="183">
        <v>15</v>
      </c>
      <c r="F34" s="183"/>
      <c r="G34" s="184">
        <f t="shared" si="1"/>
        <v>0</v>
      </c>
      <c r="H34" s="111"/>
      <c r="I34" s="112"/>
      <c r="J34" s="113"/>
      <c r="K34" s="114"/>
      <c r="O34" s="115"/>
    </row>
    <row r="35" spans="1:80">
      <c r="A35" s="260">
        <v>24</v>
      </c>
      <c r="B35" s="290" t="s">
        <v>249</v>
      </c>
      <c r="C35" s="289" t="s">
        <v>250</v>
      </c>
      <c r="D35" s="291" t="s">
        <v>76</v>
      </c>
      <c r="E35" s="292">
        <v>15</v>
      </c>
      <c r="F35" s="292"/>
      <c r="G35" s="293">
        <f t="shared" si="1"/>
        <v>0</v>
      </c>
      <c r="H35" s="191"/>
      <c r="I35" s="112"/>
      <c r="J35" s="113"/>
      <c r="K35" s="114"/>
      <c r="O35" s="115"/>
    </row>
    <row r="36" spans="1:80">
      <c r="A36" s="259"/>
      <c r="B36" s="128" t="s">
        <v>64</v>
      </c>
      <c r="C36" s="129" t="s">
        <v>93</v>
      </c>
      <c r="D36" s="130"/>
      <c r="E36" s="131"/>
      <c r="F36" s="132"/>
      <c r="G36" s="133">
        <f>SUM(G30:G35)</f>
        <v>0</v>
      </c>
      <c r="H36" s="121">
        <v>0.2024</v>
      </c>
      <c r="I36" s="122" t="e">
        <f>#REF!*H36</f>
        <v>#REF!</v>
      </c>
      <c r="J36" s="121">
        <v>0</v>
      </c>
      <c r="K36" s="122" t="e">
        <f>#REF!*J36</f>
        <v>#REF!</v>
      </c>
      <c r="O36" s="115"/>
    </row>
    <row r="37" spans="1:80">
      <c r="A37" s="105" t="s">
        <v>60</v>
      </c>
      <c r="B37" s="106" t="s">
        <v>130</v>
      </c>
      <c r="C37" s="107" t="s">
        <v>95</v>
      </c>
      <c r="D37" s="108"/>
      <c r="E37" s="109"/>
      <c r="F37" s="109"/>
      <c r="G37" s="110"/>
      <c r="H37" s="125"/>
      <c r="I37" s="123"/>
      <c r="J37" s="126"/>
      <c r="K37" s="123"/>
      <c r="O37" s="115"/>
    </row>
    <row r="38" spans="1:80" ht="23.25" customHeight="1">
      <c r="A38" s="334">
        <v>25</v>
      </c>
      <c r="B38" s="261" t="s">
        <v>132</v>
      </c>
      <c r="C38" s="117" t="s">
        <v>267</v>
      </c>
      <c r="D38" s="118" t="s">
        <v>63</v>
      </c>
      <c r="E38" s="119">
        <v>85</v>
      </c>
      <c r="F38" s="119"/>
      <c r="G38" s="120">
        <f t="shared" ref="G38:G40" si="2">E38*F38</f>
        <v>0</v>
      </c>
      <c r="H38" s="121">
        <v>0.46100000000000002</v>
      </c>
      <c r="I38" s="122">
        <f>E30*H38</f>
        <v>66.384</v>
      </c>
      <c r="J38" s="121">
        <v>0</v>
      </c>
      <c r="K38" s="122">
        <f>E30*J38</f>
        <v>0</v>
      </c>
      <c r="O38" s="115"/>
    </row>
    <row r="39" spans="1:80" ht="22.5">
      <c r="A39" s="334">
        <v>26</v>
      </c>
      <c r="B39" s="147" t="s">
        <v>131</v>
      </c>
      <c r="C39" s="327" t="s">
        <v>97</v>
      </c>
      <c r="D39" s="118" t="s">
        <v>75</v>
      </c>
      <c r="E39" s="119">
        <v>55</v>
      </c>
      <c r="F39" s="119"/>
      <c r="G39" s="120">
        <f t="shared" si="2"/>
        <v>0</v>
      </c>
      <c r="H39" s="121">
        <v>0.20749999999999999</v>
      </c>
      <c r="I39" s="122">
        <f>E31*H39</f>
        <v>29.88</v>
      </c>
      <c r="J39" s="121">
        <v>0</v>
      </c>
      <c r="K39" s="122">
        <f>E31*J39</f>
        <v>0</v>
      </c>
      <c r="O39" s="115"/>
    </row>
    <row r="40" spans="1:80" s="243" customFormat="1">
      <c r="A40" s="334">
        <v>27</v>
      </c>
      <c r="B40" s="328" t="s">
        <v>269</v>
      </c>
      <c r="C40" s="394" t="s">
        <v>299</v>
      </c>
      <c r="D40" s="321" t="s">
        <v>76</v>
      </c>
      <c r="E40" s="322">
        <v>16</v>
      </c>
      <c r="F40" s="322"/>
      <c r="G40" s="323">
        <f t="shared" si="2"/>
        <v>0</v>
      </c>
      <c r="H40" s="324"/>
      <c r="I40" s="325" t="e">
        <f>SUM(I31:I39)</f>
        <v>#REF!</v>
      </c>
      <c r="J40" s="324"/>
      <c r="K40" s="325" t="e">
        <f>SUM(K31:K39)</f>
        <v>#REF!</v>
      </c>
      <c r="L40" s="326"/>
      <c r="O40" s="244"/>
    </row>
    <row r="41" spans="1:80" s="243" customFormat="1" ht="22.5">
      <c r="A41" s="334">
        <v>28</v>
      </c>
      <c r="B41" s="320" t="s">
        <v>133</v>
      </c>
      <c r="C41" s="329" t="s">
        <v>270</v>
      </c>
      <c r="D41" s="321" t="s">
        <v>76</v>
      </c>
      <c r="E41" s="322">
        <v>24</v>
      </c>
      <c r="F41" s="322"/>
      <c r="G41" s="323">
        <f t="shared" ref="G41" si="3">E41*F41</f>
        <v>0</v>
      </c>
      <c r="H41" s="318"/>
      <c r="I41" s="319"/>
      <c r="J41" s="318"/>
      <c r="K41" s="319"/>
      <c r="O41" s="244"/>
    </row>
    <row r="42" spans="1:80" ht="13.5" customHeight="1">
      <c r="A42" s="127"/>
      <c r="B42" s="128" t="s">
        <v>64</v>
      </c>
      <c r="C42" s="129" t="s">
        <v>96</v>
      </c>
      <c r="D42" s="130"/>
      <c r="E42" s="131"/>
      <c r="F42" s="132"/>
      <c r="G42" s="133">
        <f>SUM(G38:G41)</f>
        <v>0</v>
      </c>
      <c r="H42" s="125"/>
      <c r="I42" s="123"/>
      <c r="J42" s="126"/>
      <c r="K42" s="123"/>
      <c r="M42" s="170"/>
    </row>
    <row r="43" spans="1:80" ht="12.75" customHeight="1">
      <c r="A43" s="105" t="s">
        <v>60</v>
      </c>
      <c r="B43" s="106" t="s">
        <v>79</v>
      </c>
      <c r="C43" s="107" t="s">
        <v>80</v>
      </c>
      <c r="D43" s="108"/>
      <c r="E43" s="109"/>
      <c r="F43" s="109"/>
      <c r="G43" s="110"/>
      <c r="H43" s="121">
        <v>0.15820000000000001</v>
      </c>
      <c r="I43" s="122">
        <f>E40*H43</f>
        <v>2.5312000000000001</v>
      </c>
      <c r="J43" s="121">
        <v>0</v>
      </c>
      <c r="K43" s="122">
        <f>E40*J43</f>
        <v>0</v>
      </c>
      <c r="AZ43" s="90">
        <v>1</v>
      </c>
      <c r="BA43" s="90">
        <f>IF(AZ43=1,G30,0)</f>
        <v>0</v>
      </c>
      <c r="BB43" s="90">
        <f>IF(AZ43=2,G30,0)</f>
        <v>0</v>
      </c>
      <c r="BC43" s="90">
        <f>IF(AZ43=3,G30,0)</f>
        <v>0</v>
      </c>
      <c r="BD43" s="90">
        <f>IF(AZ43=4,G30,0)</f>
        <v>0</v>
      </c>
      <c r="BE43" s="90">
        <f>IF(AZ43=5,G30,0)</f>
        <v>0</v>
      </c>
      <c r="CA43" s="90">
        <v>1</v>
      </c>
      <c r="CB43" s="90">
        <v>1</v>
      </c>
    </row>
    <row r="44" spans="1:80" ht="12.75" customHeight="1">
      <c r="A44" s="260">
        <v>29</v>
      </c>
      <c r="B44" s="216" t="s">
        <v>135</v>
      </c>
      <c r="C44" s="288" t="s">
        <v>98</v>
      </c>
      <c r="D44" s="118" t="s">
        <v>82</v>
      </c>
      <c r="E44" s="119">
        <v>321</v>
      </c>
      <c r="F44" s="119"/>
      <c r="G44" s="120">
        <f>E44*F44</f>
        <v>0</v>
      </c>
      <c r="H44" s="125"/>
      <c r="I44" s="123"/>
      <c r="J44" s="126"/>
      <c r="K44" s="123"/>
      <c r="AZ44" s="90">
        <v>1</v>
      </c>
      <c r="BA44" s="90">
        <f>IF(AZ44=1,G31,0)</f>
        <v>0</v>
      </c>
      <c r="BB44" s="90">
        <f>IF(AZ44=2,G31,0)</f>
        <v>0</v>
      </c>
      <c r="BC44" s="90">
        <f>IF(AZ44=3,G31,0)</f>
        <v>0</v>
      </c>
      <c r="BD44" s="90">
        <f>IF(AZ44=4,G31,0)</f>
        <v>0</v>
      </c>
      <c r="BE44" s="90">
        <f>IF(AZ44=5,G31,0)</f>
        <v>0</v>
      </c>
      <c r="CA44" s="90">
        <v>1</v>
      </c>
      <c r="CB44" s="90">
        <v>1</v>
      </c>
    </row>
    <row r="45" spans="1:80" ht="12.75" customHeight="1">
      <c r="A45" s="127"/>
      <c r="B45" s="128" t="s">
        <v>64</v>
      </c>
      <c r="C45" s="129" t="s">
        <v>81</v>
      </c>
      <c r="D45" s="130"/>
      <c r="E45" s="131"/>
      <c r="F45" s="132"/>
      <c r="G45" s="133">
        <f>SUM(G44)</f>
        <v>0</v>
      </c>
      <c r="H45" s="125"/>
      <c r="I45" s="123"/>
      <c r="J45" s="126"/>
      <c r="K45" s="123"/>
      <c r="M45" s="213"/>
      <c r="BA45" s="136">
        <f>SUM(BA32:BA44)</f>
        <v>0</v>
      </c>
      <c r="BB45" s="136">
        <f>SUM(BB32:BB44)</f>
        <v>0</v>
      </c>
      <c r="BC45" s="136">
        <f>SUM(BC32:BC44)</f>
        <v>0</v>
      </c>
      <c r="BD45" s="136">
        <f>SUM(BD32:BD44)</f>
        <v>0</v>
      </c>
      <c r="BE45" s="136">
        <f>SUM(BE32:BE44)</f>
        <v>0</v>
      </c>
    </row>
    <row r="46" spans="1:80" ht="12.75" customHeight="1">
      <c r="E46" s="90"/>
      <c r="H46" s="144"/>
      <c r="I46" s="145" t="e">
        <f>SUM(#REF!)</f>
        <v>#REF!</v>
      </c>
      <c r="J46" s="144"/>
      <c r="K46" s="145" t="e">
        <f>SUM(#REF!)</f>
        <v>#REF!</v>
      </c>
      <c r="L46" s="143"/>
      <c r="O46" s="115"/>
    </row>
    <row r="47" spans="1:80" ht="18" customHeight="1">
      <c r="E47" s="90"/>
      <c r="M47" s="124" t="s">
        <v>134</v>
      </c>
      <c r="O47" s="115"/>
    </row>
    <row r="48" spans="1:80">
      <c r="E48" s="90"/>
      <c r="M48" s="213"/>
      <c r="O48" s="115">
        <v>2</v>
      </c>
      <c r="AZ48" s="90">
        <v>1</v>
      </c>
      <c r="BA48" s="90">
        <f>IF(AZ48=1,G40,0)</f>
        <v>0</v>
      </c>
      <c r="BB48" s="90">
        <f>IF(AZ48=2,G40,0)</f>
        <v>0</v>
      </c>
      <c r="BC48" s="90">
        <f>IF(AZ48=3,G40,0)</f>
        <v>0</v>
      </c>
      <c r="BD48" s="90">
        <f>IF(AZ48=4,G40,0)</f>
        <v>0</v>
      </c>
      <c r="BE48" s="90">
        <f>IF(AZ48=5,G40,0)</f>
        <v>0</v>
      </c>
      <c r="CA48" s="115">
        <v>1</v>
      </c>
      <c r="CB48" s="115">
        <v>1</v>
      </c>
    </row>
    <row r="49" spans="1:80" ht="22.5">
      <c r="E49" s="90"/>
      <c r="M49" s="124" t="s">
        <v>136</v>
      </c>
      <c r="O49" s="115"/>
    </row>
    <row r="50" spans="1:80">
      <c r="E50" s="90"/>
      <c r="M50" s="219"/>
      <c r="O50" s="115"/>
    </row>
    <row r="51" spans="1:80">
      <c r="E51" s="90"/>
      <c r="O51" s="115">
        <v>2</v>
      </c>
      <c r="AZ51" s="90">
        <v>1</v>
      </c>
      <c r="BA51" s="90" t="e">
        <f>IF(AZ51=1,#REF!,0)</f>
        <v>#REF!</v>
      </c>
      <c r="BB51" s="90">
        <f>IF(AZ51=2,#REF!,0)</f>
        <v>0</v>
      </c>
      <c r="BC51" s="90">
        <f>IF(AZ51=3,#REF!,0)</f>
        <v>0</v>
      </c>
      <c r="BD51" s="90">
        <f>IF(AZ51=4,#REF!,0)</f>
        <v>0</v>
      </c>
      <c r="BE51" s="90">
        <f>IF(AZ51=5,#REF!,0)</f>
        <v>0</v>
      </c>
      <c r="CA51" s="115">
        <v>1</v>
      </c>
      <c r="CB51" s="115">
        <v>1</v>
      </c>
    </row>
    <row r="52" spans="1:80">
      <c r="E52" s="90"/>
      <c r="O52" s="115"/>
      <c r="CA52" s="115"/>
      <c r="CB52" s="115"/>
    </row>
    <row r="53" spans="1:80">
      <c r="E53" s="90"/>
      <c r="O53" s="115"/>
      <c r="CA53" s="115"/>
      <c r="CB53" s="115"/>
    </row>
    <row r="54" spans="1:80">
      <c r="E54" s="90"/>
      <c r="M54" s="124" t="s">
        <v>137</v>
      </c>
      <c r="O54" s="115"/>
    </row>
    <row r="55" spans="1:80">
      <c r="E55" s="90"/>
      <c r="O55" s="115">
        <v>2</v>
      </c>
      <c r="AZ55" s="90">
        <v>1</v>
      </c>
      <c r="BA55" s="90" t="e">
        <f>IF(AZ55=1,#REF!,0)</f>
        <v>#REF!</v>
      </c>
      <c r="BB55" s="90">
        <f>IF(AZ55=2,#REF!,0)</f>
        <v>0</v>
      </c>
      <c r="BC55" s="90">
        <f>IF(AZ55=3,#REF!,0)</f>
        <v>0</v>
      </c>
      <c r="BD55" s="90">
        <f>IF(AZ55=4,#REF!,0)</f>
        <v>0</v>
      </c>
      <c r="BE55" s="90">
        <f>IF(AZ55=5,#REF!,0)</f>
        <v>0</v>
      </c>
      <c r="CA55" s="115">
        <v>12</v>
      </c>
      <c r="CB55" s="115">
        <v>0</v>
      </c>
    </row>
    <row r="56" spans="1:80">
      <c r="E56" s="90"/>
      <c r="O56" s="115">
        <v>2</v>
      </c>
      <c r="AZ56" s="90">
        <v>1</v>
      </c>
      <c r="BA56" s="90" t="e">
        <f>IF(AZ56=1,#REF!,0)</f>
        <v>#REF!</v>
      </c>
      <c r="BB56" s="90">
        <f>IF(AZ56=2,#REF!,0)</f>
        <v>0</v>
      </c>
      <c r="BC56" s="90">
        <f>IF(AZ56=3,#REF!,0)</f>
        <v>0</v>
      </c>
      <c r="BD56" s="90">
        <f>IF(AZ56=4,#REF!,0)</f>
        <v>0</v>
      </c>
      <c r="BE56" s="90">
        <f>IF(AZ56=5,#REF!,0)</f>
        <v>0</v>
      </c>
      <c r="CA56" s="115">
        <v>12</v>
      </c>
      <c r="CB56" s="115">
        <v>0</v>
      </c>
    </row>
    <row r="57" spans="1:80">
      <c r="E57" s="90"/>
      <c r="O57" s="115">
        <v>4</v>
      </c>
      <c r="BA57" s="136" t="e">
        <f>SUM(BA46:BA56)</f>
        <v>#REF!</v>
      </c>
      <c r="BB57" s="136">
        <f>SUM(BB46:BB56)</f>
        <v>0</v>
      </c>
      <c r="BC57" s="136">
        <f>SUM(BC46:BC56)</f>
        <v>0</v>
      </c>
      <c r="BD57" s="136">
        <f>SUM(BD46:BD56)</f>
        <v>0</v>
      </c>
      <c r="BE57" s="136">
        <f>SUM(BE46:BE56)</f>
        <v>0</v>
      </c>
    </row>
    <row r="58" spans="1:80">
      <c r="E58" s="90"/>
      <c r="O58" s="115">
        <v>1</v>
      </c>
    </row>
    <row r="59" spans="1:80">
      <c r="E59" s="90"/>
      <c r="O59" s="115">
        <v>2</v>
      </c>
      <c r="AZ59" s="90">
        <v>1</v>
      </c>
      <c r="BA59" s="90">
        <f>IF(AZ59=1,G44,0)</f>
        <v>0</v>
      </c>
      <c r="BB59" s="90">
        <f>IF(AZ59=2,G44,0)</f>
        <v>0</v>
      </c>
      <c r="BC59" s="90">
        <f>IF(AZ59=3,G44,0)</f>
        <v>0</v>
      </c>
      <c r="BD59" s="90">
        <f>IF(AZ59=4,G44,0)</f>
        <v>0</v>
      </c>
      <c r="BE59" s="90">
        <f>IF(AZ59=5,G44,0)</f>
        <v>0</v>
      </c>
      <c r="CA59" s="115">
        <v>7</v>
      </c>
      <c r="CB59" s="115">
        <v>1</v>
      </c>
    </row>
    <row r="60" spans="1:80">
      <c r="E60" s="90"/>
      <c r="O60" s="115">
        <v>4</v>
      </c>
      <c r="BA60" s="136">
        <f>SUM(BA58:BA59)</f>
        <v>0</v>
      </c>
      <c r="BB60" s="136">
        <f>SUM(BB58:BB59)</f>
        <v>0</v>
      </c>
      <c r="BC60" s="136">
        <f>SUM(BC58:BC59)</f>
        <v>0</v>
      </c>
      <c r="BD60" s="136">
        <f>SUM(BD58:BD59)</f>
        <v>0</v>
      </c>
      <c r="BE60" s="136">
        <f>SUM(BE58:BE59)</f>
        <v>0</v>
      </c>
    </row>
    <row r="61" spans="1:80">
      <c r="E61" s="90"/>
    </row>
    <row r="62" spans="1:80">
      <c r="A62" s="126"/>
      <c r="B62" s="126"/>
      <c r="C62" s="126"/>
      <c r="D62" s="126"/>
      <c r="E62" s="126"/>
      <c r="F62" s="126"/>
      <c r="G62" s="126"/>
    </row>
    <row r="63" spans="1:80">
      <c r="A63" s="126"/>
      <c r="B63" s="126"/>
      <c r="C63" s="126"/>
      <c r="D63" s="126"/>
      <c r="E63" s="126"/>
      <c r="F63" s="126"/>
      <c r="G63" s="126"/>
    </row>
    <row r="64" spans="1:80">
      <c r="A64" s="126"/>
      <c r="B64" s="126"/>
      <c r="C64" s="126"/>
      <c r="D64" s="126"/>
      <c r="E64" s="126"/>
      <c r="F64" s="126"/>
      <c r="G64" s="126"/>
    </row>
    <row r="65" spans="1:7">
      <c r="A65" s="126"/>
      <c r="B65" s="126"/>
      <c r="C65" s="126"/>
      <c r="D65" s="126"/>
      <c r="E65" s="126"/>
      <c r="F65" s="126"/>
      <c r="G65" s="126"/>
    </row>
    <row r="66" spans="1:7">
      <c r="E66" s="90"/>
    </row>
    <row r="67" spans="1:7">
      <c r="E67" s="90"/>
    </row>
    <row r="68" spans="1:7">
      <c r="E68" s="90"/>
    </row>
    <row r="69" spans="1:7">
      <c r="E69" s="90"/>
    </row>
    <row r="70" spans="1:7">
      <c r="E70" s="90"/>
    </row>
    <row r="71" spans="1:7">
      <c r="E71" s="90"/>
    </row>
    <row r="72" spans="1:7">
      <c r="E72" s="90"/>
    </row>
    <row r="73" spans="1:7">
      <c r="E73" s="90"/>
    </row>
    <row r="74" spans="1:7">
      <c r="E74" s="90"/>
    </row>
    <row r="75" spans="1:7">
      <c r="E75" s="90"/>
    </row>
    <row r="76" spans="1:7">
      <c r="E76" s="90"/>
    </row>
    <row r="77" spans="1:7">
      <c r="E77" s="90"/>
    </row>
    <row r="78" spans="1:7">
      <c r="E78" s="90"/>
    </row>
    <row r="79" spans="1:7">
      <c r="E79" s="90"/>
    </row>
    <row r="80" spans="1:7">
      <c r="E80" s="90"/>
    </row>
    <row r="81" spans="5:5">
      <c r="E81" s="90"/>
    </row>
    <row r="82" spans="5:5">
      <c r="E82" s="90"/>
    </row>
    <row r="83" spans="5:5">
      <c r="E83" s="90"/>
    </row>
    <row r="84" spans="5:5">
      <c r="E84" s="90"/>
    </row>
    <row r="85" spans="5:5">
      <c r="E85" s="90"/>
    </row>
    <row r="86" spans="5:5">
      <c r="E86" s="90"/>
    </row>
    <row r="87" spans="5:5">
      <c r="E87" s="90"/>
    </row>
    <row r="88" spans="5:5">
      <c r="E88" s="90"/>
    </row>
    <row r="89" spans="5:5">
      <c r="E89" s="90"/>
    </row>
    <row r="90" spans="5:5">
      <c r="E90" s="90"/>
    </row>
    <row r="91" spans="5:5">
      <c r="E91" s="90"/>
    </row>
    <row r="92" spans="5:5">
      <c r="E92" s="90"/>
    </row>
    <row r="93" spans="5:5">
      <c r="E93" s="90"/>
    </row>
    <row r="94" spans="5:5">
      <c r="E94" s="90"/>
    </row>
    <row r="95" spans="5:5">
      <c r="E95" s="90"/>
    </row>
    <row r="96" spans="5:5">
      <c r="E96" s="90"/>
    </row>
    <row r="97" spans="1:7">
      <c r="A97" s="137"/>
      <c r="B97" s="137"/>
    </row>
    <row r="98" spans="1:7">
      <c r="A98" s="126"/>
      <c r="B98" s="126"/>
      <c r="C98" s="138"/>
      <c r="D98" s="138"/>
      <c r="E98" s="139"/>
      <c r="F98" s="138"/>
      <c r="G98" s="140"/>
    </row>
    <row r="99" spans="1:7">
      <c r="A99" s="141"/>
      <c r="B99" s="141"/>
      <c r="C99" s="126"/>
      <c r="D99" s="126"/>
      <c r="E99" s="142"/>
      <c r="F99" s="126"/>
      <c r="G99" s="126"/>
    </row>
    <row r="100" spans="1:7">
      <c r="A100" s="126"/>
      <c r="B100" s="126"/>
      <c r="C100" s="126"/>
      <c r="D100" s="126"/>
      <c r="E100" s="142"/>
      <c r="F100" s="126"/>
      <c r="G100" s="126"/>
    </row>
    <row r="101" spans="1:7">
      <c r="A101" s="126"/>
      <c r="B101" s="126"/>
      <c r="C101" s="126"/>
      <c r="D101" s="126"/>
      <c r="E101" s="142"/>
      <c r="F101" s="126"/>
      <c r="G101" s="126"/>
    </row>
    <row r="102" spans="1:7">
      <c r="A102" s="126"/>
      <c r="B102" s="126"/>
      <c r="C102" s="126"/>
      <c r="D102" s="126"/>
      <c r="E102" s="142"/>
      <c r="F102" s="126"/>
      <c r="G102" s="126"/>
    </row>
    <row r="103" spans="1:7">
      <c r="A103" s="126"/>
      <c r="B103" s="126"/>
      <c r="C103" s="126"/>
      <c r="D103" s="126"/>
      <c r="E103" s="142"/>
      <c r="F103" s="126"/>
      <c r="G103" s="126"/>
    </row>
    <row r="104" spans="1:7">
      <c r="A104" s="126"/>
      <c r="B104" s="126"/>
      <c r="C104" s="126"/>
      <c r="D104" s="126"/>
      <c r="E104" s="142"/>
      <c r="F104" s="126"/>
      <c r="G104" s="126"/>
    </row>
    <row r="105" spans="1:7">
      <c r="A105" s="126"/>
      <c r="B105" s="126"/>
      <c r="C105" s="126"/>
      <c r="D105" s="126"/>
      <c r="E105" s="142"/>
      <c r="F105" s="126"/>
      <c r="G105" s="126"/>
    </row>
    <row r="106" spans="1:7">
      <c r="A106" s="126"/>
      <c r="B106" s="126"/>
      <c r="C106" s="126"/>
      <c r="D106" s="126"/>
      <c r="E106" s="142"/>
      <c r="F106" s="126"/>
      <c r="G106" s="126"/>
    </row>
    <row r="107" spans="1:7">
      <c r="A107" s="126"/>
      <c r="B107" s="126"/>
      <c r="C107" s="126"/>
      <c r="D107" s="126"/>
      <c r="E107" s="142"/>
      <c r="F107" s="126"/>
      <c r="G107" s="126"/>
    </row>
    <row r="108" spans="1:7">
      <c r="A108" s="126"/>
      <c r="B108" s="126"/>
      <c r="C108" s="126"/>
      <c r="D108" s="126"/>
      <c r="E108" s="142"/>
      <c r="F108" s="126"/>
      <c r="G108" s="126"/>
    </row>
    <row r="109" spans="1:7">
      <c r="A109" s="126"/>
      <c r="B109" s="126"/>
      <c r="C109" s="126"/>
      <c r="D109" s="126"/>
      <c r="E109" s="142"/>
      <c r="F109" s="126"/>
      <c r="G109" s="126"/>
    </row>
    <row r="110" spans="1:7">
      <c r="A110" s="126"/>
      <c r="B110" s="126"/>
      <c r="C110" s="126"/>
      <c r="D110" s="126"/>
      <c r="E110" s="142"/>
      <c r="F110" s="126"/>
      <c r="G110" s="126"/>
    </row>
    <row r="111" spans="1:7">
      <c r="A111" s="126"/>
      <c r="B111" s="126"/>
      <c r="C111" s="126"/>
      <c r="D111" s="126"/>
      <c r="E111" s="142"/>
      <c r="F111" s="126"/>
      <c r="G111" s="126"/>
    </row>
  </sheetData>
  <mergeCells count="4">
    <mergeCell ref="A1:G1"/>
    <mergeCell ref="A3:B3"/>
    <mergeCell ref="A4:B4"/>
    <mergeCell ref="E4:G4"/>
  </mergeCells>
  <pageMargins left="0.70866141732283472" right="0.70866141732283472" top="0.78740157480314965" bottom="0.78740157480314965" header="0.31496062992125984" footer="0.31496062992125984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79"/>
  <sheetViews>
    <sheetView topLeftCell="A10" workbookViewId="0">
      <selection activeCell="F40" sqref="F40"/>
    </sheetView>
  </sheetViews>
  <sheetFormatPr defaultRowHeight="12.75"/>
  <cols>
    <col min="1" max="1" width="4.42578125" style="90" customWidth="1"/>
    <col min="2" max="2" width="12.42578125" style="90" customWidth="1"/>
    <col min="3" max="3" width="37.42578125" style="90" customWidth="1"/>
    <col min="4" max="4" width="5.5703125" style="90" customWidth="1"/>
    <col min="5" max="5" width="8.28515625" style="98" customWidth="1"/>
    <col min="6" max="6" width="9.140625" style="90" customWidth="1"/>
    <col min="7" max="7" width="10.42578125" style="90" customWidth="1"/>
    <col min="8" max="8" width="11.7109375" style="90" hidden="1" customWidth="1"/>
    <col min="9" max="9" width="11.5703125" style="90" hidden="1" customWidth="1"/>
    <col min="10" max="10" width="11" style="90" hidden="1" customWidth="1"/>
    <col min="11" max="11" width="10.42578125" style="90" hidden="1" customWidth="1"/>
    <col min="12" max="12" width="7.140625" style="90" customWidth="1"/>
    <col min="13" max="13" width="23.7109375" style="90" customWidth="1"/>
    <col min="14" max="16384" width="9.140625" style="90"/>
  </cols>
  <sheetData>
    <row r="1" spans="1:80" ht="15.75">
      <c r="A1" s="465" t="s">
        <v>47</v>
      </c>
      <c r="B1" s="465"/>
      <c r="C1" s="465"/>
      <c r="D1" s="465"/>
      <c r="E1" s="465"/>
      <c r="F1" s="465"/>
      <c r="G1" s="465"/>
    </row>
    <row r="2" spans="1:80" ht="9" customHeight="1" thickBot="1">
      <c r="B2" s="91"/>
      <c r="C2" s="92"/>
      <c r="D2" s="92"/>
      <c r="E2" s="93"/>
      <c r="F2" s="92"/>
      <c r="G2" s="92"/>
    </row>
    <row r="3" spans="1:80" ht="13.5" thickTop="1">
      <c r="A3" s="440" t="s">
        <v>1</v>
      </c>
      <c r="B3" s="441"/>
      <c r="C3" s="220" t="s">
        <v>237</v>
      </c>
      <c r="D3" s="88"/>
      <c r="E3" s="94" t="s">
        <v>48</v>
      </c>
      <c r="F3" s="95"/>
      <c r="G3" s="96"/>
    </row>
    <row r="4" spans="1:80" ht="13.5" thickBot="1">
      <c r="A4" s="466" t="s">
        <v>46</v>
      </c>
      <c r="B4" s="443"/>
      <c r="C4" s="221" t="s">
        <v>251</v>
      </c>
      <c r="D4" s="89"/>
      <c r="E4" s="467"/>
      <c r="F4" s="468"/>
      <c r="G4" s="469"/>
    </row>
    <row r="5" spans="1:80" ht="24" customHeight="1" thickTop="1">
      <c r="A5" s="100" t="s">
        <v>49</v>
      </c>
      <c r="B5" s="101" t="s">
        <v>50</v>
      </c>
      <c r="C5" s="101" t="s">
        <v>51</v>
      </c>
      <c r="D5" s="101" t="s">
        <v>52</v>
      </c>
      <c r="E5" s="102" t="s">
        <v>53</v>
      </c>
      <c r="F5" s="101" t="s">
        <v>54</v>
      </c>
      <c r="G5" s="103" t="s">
        <v>55</v>
      </c>
      <c r="H5" s="104" t="s">
        <v>56</v>
      </c>
      <c r="I5" s="104" t="s">
        <v>57</v>
      </c>
      <c r="J5" s="104" t="s">
        <v>58</v>
      </c>
      <c r="K5" s="104" t="s">
        <v>59</v>
      </c>
    </row>
    <row r="6" spans="1:80">
      <c r="A6" s="105" t="s">
        <v>60</v>
      </c>
      <c r="B6" s="106" t="s">
        <v>61</v>
      </c>
      <c r="C6" s="107" t="s">
        <v>62</v>
      </c>
      <c r="D6" s="108"/>
      <c r="E6" s="109"/>
      <c r="F6" s="109"/>
      <c r="G6" s="110"/>
      <c r="H6" s="111"/>
      <c r="I6" s="112"/>
      <c r="J6" s="113"/>
      <c r="K6" s="114"/>
      <c r="O6" s="115">
        <v>1</v>
      </c>
    </row>
    <row r="7" spans="1:80">
      <c r="A7" s="151">
        <v>1</v>
      </c>
      <c r="B7" s="261" t="s">
        <v>188</v>
      </c>
      <c r="C7" s="117" t="s">
        <v>189</v>
      </c>
      <c r="D7" s="118" t="s">
        <v>66</v>
      </c>
      <c r="E7" s="119">
        <v>24</v>
      </c>
      <c r="F7" s="119"/>
      <c r="G7" s="119">
        <f t="shared" ref="G7:G9" si="0">E7*F7</f>
        <v>0</v>
      </c>
      <c r="H7" s="121">
        <v>0</v>
      </c>
      <c r="I7" s="122">
        <f>E7*H7</f>
        <v>0</v>
      </c>
      <c r="J7" s="121">
        <v>0</v>
      </c>
      <c r="K7" s="122">
        <f>E7*J7</f>
        <v>0</v>
      </c>
      <c r="O7" s="115">
        <v>2</v>
      </c>
      <c r="AA7" s="90">
        <v>1</v>
      </c>
      <c r="AB7" s="90">
        <v>1</v>
      </c>
      <c r="AC7" s="90">
        <v>1</v>
      </c>
      <c r="CA7" s="115">
        <v>1</v>
      </c>
      <c r="CB7" s="115">
        <v>1</v>
      </c>
    </row>
    <row r="8" spans="1:80">
      <c r="A8" s="151">
        <v>2</v>
      </c>
      <c r="B8" s="261" t="s">
        <v>85</v>
      </c>
      <c r="C8" s="117" t="s">
        <v>99</v>
      </c>
      <c r="D8" s="118" t="s">
        <v>66</v>
      </c>
      <c r="E8" s="119">
        <v>3.1</v>
      </c>
      <c r="F8" s="119"/>
      <c r="G8" s="119">
        <f t="shared" si="0"/>
        <v>0</v>
      </c>
      <c r="H8" s="121">
        <v>0</v>
      </c>
      <c r="I8" s="122">
        <f>E8*H8</f>
        <v>0</v>
      </c>
      <c r="J8" s="121">
        <v>0</v>
      </c>
      <c r="K8" s="122">
        <f>E8*J8</f>
        <v>0</v>
      </c>
      <c r="M8" s="170"/>
      <c r="O8" s="115"/>
    </row>
    <row r="9" spans="1:80" ht="22.5">
      <c r="A9" s="215">
        <v>3</v>
      </c>
      <c r="B9" s="261" t="s">
        <v>100</v>
      </c>
      <c r="C9" s="117" t="s">
        <v>272</v>
      </c>
      <c r="D9" s="118" t="s">
        <v>66</v>
      </c>
      <c r="E9" s="119">
        <v>24</v>
      </c>
      <c r="F9" s="119"/>
      <c r="G9" s="119">
        <f t="shared" si="0"/>
        <v>0</v>
      </c>
      <c r="H9" s="125"/>
      <c r="I9" s="123"/>
      <c r="J9" s="126"/>
      <c r="K9" s="123"/>
      <c r="O9" s="115">
        <v>2</v>
      </c>
      <c r="AA9" s="90">
        <v>1</v>
      </c>
      <c r="AB9" s="90">
        <v>1</v>
      </c>
      <c r="AC9" s="90">
        <v>1</v>
      </c>
      <c r="CA9" s="115">
        <v>1</v>
      </c>
      <c r="CB9" s="115">
        <v>1</v>
      </c>
    </row>
    <row r="10" spans="1:80" ht="22.5">
      <c r="A10" s="215">
        <v>4</v>
      </c>
      <c r="B10" s="261" t="s">
        <v>69</v>
      </c>
      <c r="C10" s="117" t="s">
        <v>70</v>
      </c>
      <c r="D10" s="321" t="s">
        <v>66</v>
      </c>
      <c r="E10" s="322">
        <v>24</v>
      </c>
      <c r="F10" s="322"/>
      <c r="G10" s="322">
        <f t="shared" ref="G10:G11" si="1">E10*F10</f>
        <v>0</v>
      </c>
      <c r="H10" s="330"/>
      <c r="I10" s="331"/>
      <c r="J10" s="332"/>
      <c r="K10" s="331"/>
      <c r="L10" s="326"/>
      <c r="O10" s="115"/>
      <c r="CA10" s="115"/>
      <c r="CB10" s="115"/>
    </row>
    <row r="11" spans="1:80" ht="22.5">
      <c r="A11" s="215">
        <v>5</v>
      </c>
      <c r="B11" s="261" t="s">
        <v>71</v>
      </c>
      <c r="C11" s="117" t="s">
        <v>72</v>
      </c>
      <c r="D11" s="321" t="s">
        <v>66</v>
      </c>
      <c r="E11" s="322">
        <v>24</v>
      </c>
      <c r="F11" s="322"/>
      <c r="G11" s="322">
        <f t="shared" si="1"/>
        <v>0</v>
      </c>
      <c r="H11" s="330"/>
      <c r="I11" s="331"/>
      <c r="J11" s="332"/>
      <c r="K11" s="331"/>
      <c r="L11" s="326"/>
      <c r="O11" s="115"/>
      <c r="CA11" s="115"/>
      <c r="CB11" s="115"/>
    </row>
    <row r="12" spans="1:80" ht="22.5">
      <c r="A12" s="151">
        <v>6</v>
      </c>
      <c r="B12" s="261" t="s">
        <v>208</v>
      </c>
      <c r="C12" s="117" t="s">
        <v>255</v>
      </c>
      <c r="D12" s="118" t="s">
        <v>77</v>
      </c>
      <c r="E12" s="119">
        <v>4</v>
      </c>
      <c r="F12" s="322"/>
      <c r="G12" s="322">
        <f t="shared" ref="G12:G13" si="2">E12*F12</f>
        <v>0</v>
      </c>
      <c r="H12" s="330"/>
      <c r="I12" s="331"/>
      <c r="J12" s="332"/>
      <c r="K12" s="331"/>
      <c r="L12" s="326"/>
      <c r="O12" s="115">
        <v>4</v>
      </c>
      <c r="BA12" s="136"/>
      <c r="BB12" s="136"/>
      <c r="BC12" s="136"/>
      <c r="BD12" s="136"/>
      <c r="BE12" s="136"/>
    </row>
    <row r="13" spans="1:80" ht="22.5">
      <c r="A13" s="151">
        <v>7</v>
      </c>
      <c r="B13" s="261" t="s">
        <v>208</v>
      </c>
      <c r="C13" s="117" t="s">
        <v>254</v>
      </c>
      <c r="D13" s="118" t="s">
        <v>77</v>
      </c>
      <c r="E13" s="119">
        <v>4</v>
      </c>
      <c r="F13" s="119"/>
      <c r="G13" s="119">
        <f t="shared" si="2"/>
        <v>0</v>
      </c>
      <c r="H13" s="121">
        <v>1.34E-2</v>
      </c>
      <c r="I13" s="122" t="e">
        <f>#REF!*H13</f>
        <v>#REF!</v>
      </c>
      <c r="J13" s="121"/>
      <c r="K13" s="122" t="e">
        <f>#REF!*J13</f>
        <v>#REF!</v>
      </c>
      <c r="O13" s="115">
        <v>1</v>
      </c>
    </row>
    <row r="14" spans="1:80">
      <c r="A14" s="260">
        <v>8</v>
      </c>
      <c r="B14" s="261" t="s">
        <v>188</v>
      </c>
      <c r="C14" s="117" t="s">
        <v>189</v>
      </c>
      <c r="D14" s="118" t="s">
        <v>66</v>
      </c>
      <c r="E14" s="119">
        <v>2.5499999999999998</v>
      </c>
      <c r="F14" s="298"/>
      <c r="G14" s="119">
        <f>E14*F14</f>
        <v>0</v>
      </c>
      <c r="H14" s="111"/>
      <c r="I14" s="112"/>
      <c r="J14" s="113"/>
      <c r="K14" s="114"/>
      <c r="O14" s="115"/>
    </row>
    <row r="15" spans="1:80" ht="22.5">
      <c r="A15" s="260">
        <v>9</v>
      </c>
      <c r="B15" s="261" t="s">
        <v>190</v>
      </c>
      <c r="C15" s="117" t="s">
        <v>191</v>
      </c>
      <c r="D15" s="118" t="s">
        <v>63</v>
      </c>
      <c r="E15" s="119">
        <v>5</v>
      </c>
      <c r="F15" s="298"/>
      <c r="G15" s="119">
        <f>E15*F15</f>
        <v>0</v>
      </c>
      <c r="H15" s="121"/>
      <c r="I15" s="122"/>
      <c r="J15" s="121"/>
      <c r="K15" s="122"/>
      <c r="O15" s="115"/>
    </row>
    <row r="16" spans="1:80">
      <c r="A16" s="202"/>
      <c r="B16" s="128" t="s">
        <v>64</v>
      </c>
      <c r="C16" s="129" t="s">
        <v>65</v>
      </c>
      <c r="D16" s="130"/>
      <c r="E16" s="131"/>
      <c r="F16" s="132"/>
      <c r="G16" s="299">
        <f>SUM(G7:G15)</f>
        <v>0</v>
      </c>
      <c r="H16" s="125"/>
      <c r="I16" s="123"/>
      <c r="J16" s="126"/>
      <c r="K16" s="123"/>
      <c r="M16" s="170"/>
      <c r="O16" s="115">
        <v>2</v>
      </c>
      <c r="CA16" s="115">
        <v>2</v>
      </c>
      <c r="CB16" s="115">
        <v>7</v>
      </c>
    </row>
    <row r="17" spans="1:80">
      <c r="A17" s="173" t="s">
        <v>60</v>
      </c>
      <c r="B17" s="174" t="s">
        <v>140</v>
      </c>
      <c r="C17" s="175" t="s">
        <v>141</v>
      </c>
      <c r="D17" s="248"/>
      <c r="E17" s="300"/>
      <c r="F17" s="300"/>
      <c r="G17" s="301"/>
      <c r="H17" s="121"/>
      <c r="I17" s="122"/>
      <c r="J17" s="121"/>
      <c r="K17" s="122"/>
      <c r="O17" s="115"/>
    </row>
    <row r="18" spans="1:80" ht="22.5">
      <c r="A18" s="200">
        <v>10</v>
      </c>
      <c r="B18" s="194" t="s">
        <v>173</v>
      </c>
      <c r="C18" s="181" t="s">
        <v>174</v>
      </c>
      <c r="D18" s="266" t="s">
        <v>66</v>
      </c>
      <c r="E18" s="246">
        <v>20</v>
      </c>
      <c r="F18" s="246"/>
      <c r="G18" s="246">
        <f>E18*F18</f>
        <v>0</v>
      </c>
      <c r="H18" s="262"/>
      <c r="I18" s="122"/>
      <c r="J18" s="262"/>
      <c r="K18" s="122"/>
      <c r="M18" s="124"/>
      <c r="O18" s="115"/>
    </row>
    <row r="19" spans="1:80">
      <c r="A19" s="251"/>
      <c r="B19" s="201" t="s">
        <v>64</v>
      </c>
      <c r="C19" s="256" t="str">
        <f>CONCATENATE(B17," ",C17)</f>
        <v>2 Základy,zvláštní zakládání</v>
      </c>
      <c r="D19" s="257"/>
      <c r="E19" s="296"/>
      <c r="F19" s="258"/>
      <c r="G19" s="302">
        <f>SUM(G18:G18)</f>
        <v>0</v>
      </c>
    </row>
    <row r="20" spans="1:80">
      <c r="A20" s="173" t="s">
        <v>60</v>
      </c>
      <c r="B20" s="174" t="s">
        <v>176</v>
      </c>
      <c r="C20" s="175" t="s">
        <v>177</v>
      </c>
      <c r="D20" s="248"/>
      <c r="E20" s="300"/>
      <c r="F20" s="300"/>
      <c r="G20" s="301"/>
    </row>
    <row r="21" spans="1:80" ht="22.5">
      <c r="A21" s="200">
        <v>11</v>
      </c>
      <c r="B21" s="270" t="s">
        <v>178</v>
      </c>
      <c r="C21" s="181" t="s">
        <v>294</v>
      </c>
      <c r="D21" s="269" t="s">
        <v>76</v>
      </c>
      <c r="E21" s="246">
        <v>100</v>
      </c>
      <c r="F21" s="246"/>
      <c r="G21" s="246">
        <f t="shared" ref="G21:G27" si="3">E21*F21</f>
        <v>0</v>
      </c>
    </row>
    <row r="22" spans="1:80" ht="22.5">
      <c r="A22" s="200">
        <v>12</v>
      </c>
      <c r="B22" s="270" t="s">
        <v>179</v>
      </c>
      <c r="C22" s="181" t="s">
        <v>180</v>
      </c>
      <c r="D22" s="269" t="s">
        <v>76</v>
      </c>
      <c r="E22" s="246">
        <v>6.4</v>
      </c>
      <c r="F22" s="246"/>
      <c r="G22" s="246">
        <f t="shared" si="3"/>
        <v>0</v>
      </c>
    </row>
    <row r="23" spans="1:80">
      <c r="A23" s="200">
        <v>13</v>
      </c>
      <c r="B23" s="270" t="s">
        <v>181</v>
      </c>
      <c r="C23" s="181" t="s">
        <v>182</v>
      </c>
      <c r="D23" s="269" t="s">
        <v>66</v>
      </c>
      <c r="E23" s="246">
        <v>8</v>
      </c>
      <c r="F23" s="246"/>
      <c r="G23" s="246">
        <f t="shared" si="3"/>
        <v>0</v>
      </c>
    </row>
    <row r="24" spans="1:80">
      <c r="A24" s="200">
        <v>14</v>
      </c>
      <c r="B24" s="270" t="s">
        <v>183</v>
      </c>
      <c r="C24" s="267" t="s">
        <v>295</v>
      </c>
      <c r="D24" s="269" t="s">
        <v>77</v>
      </c>
      <c r="E24" s="246">
        <v>1250</v>
      </c>
      <c r="F24" s="246"/>
      <c r="G24" s="246">
        <f t="shared" si="3"/>
        <v>0</v>
      </c>
    </row>
    <row r="25" spans="1:80">
      <c r="A25" s="200">
        <v>15</v>
      </c>
      <c r="B25" s="336" t="s">
        <v>278</v>
      </c>
      <c r="C25" s="336" t="s">
        <v>279</v>
      </c>
      <c r="D25" s="269" t="s">
        <v>63</v>
      </c>
      <c r="E25" s="246">
        <v>200</v>
      </c>
      <c r="F25" s="246"/>
      <c r="G25" s="246">
        <f t="shared" si="3"/>
        <v>0</v>
      </c>
    </row>
    <row r="26" spans="1:80" ht="22.5">
      <c r="A26" s="200">
        <v>16</v>
      </c>
      <c r="B26" s="270" t="s">
        <v>184</v>
      </c>
      <c r="C26" s="267" t="s">
        <v>185</v>
      </c>
      <c r="D26" s="269" t="s">
        <v>82</v>
      </c>
      <c r="E26" s="246">
        <v>0.35199999999999998</v>
      </c>
      <c r="F26" s="246"/>
      <c r="G26" s="246">
        <f t="shared" si="3"/>
        <v>0</v>
      </c>
    </row>
    <row r="27" spans="1:80" ht="22.5">
      <c r="A27" s="200">
        <v>17</v>
      </c>
      <c r="B27" s="270" t="s">
        <v>186</v>
      </c>
      <c r="C27" s="267" t="s">
        <v>187</v>
      </c>
      <c r="D27" s="269" t="s">
        <v>82</v>
      </c>
      <c r="E27" s="246">
        <v>0.73199999999999998</v>
      </c>
      <c r="F27" s="246"/>
      <c r="G27" s="246">
        <f t="shared" si="3"/>
        <v>0</v>
      </c>
    </row>
    <row r="28" spans="1:80" ht="22.5">
      <c r="A28" s="200">
        <v>18</v>
      </c>
      <c r="B28" s="261" t="s">
        <v>210</v>
      </c>
      <c r="C28" s="117" t="s">
        <v>211</v>
      </c>
      <c r="D28" s="268" t="s">
        <v>66</v>
      </c>
      <c r="E28" s="119">
        <v>3</v>
      </c>
      <c r="F28" s="298"/>
      <c r="G28" s="119">
        <f>E28*F28</f>
        <v>0</v>
      </c>
    </row>
    <row r="29" spans="1:80" ht="22.5">
      <c r="A29" s="200">
        <v>19</v>
      </c>
      <c r="B29" s="261" t="s">
        <v>195</v>
      </c>
      <c r="C29" s="117" t="s">
        <v>196</v>
      </c>
      <c r="D29" s="268" t="s">
        <v>77</v>
      </c>
      <c r="E29" s="119">
        <v>10</v>
      </c>
      <c r="F29" s="298"/>
      <c r="G29" s="119">
        <f>E29*F29</f>
        <v>0</v>
      </c>
    </row>
    <row r="30" spans="1:80">
      <c r="A30" s="200">
        <v>20</v>
      </c>
      <c r="B30" s="261" t="s">
        <v>192</v>
      </c>
      <c r="C30" s="117" t="s">
        <v>193</v>
      </c>
      <c r="D30" s="268" t="s">
        <v>77</v>
      </c>
      <c r="E30" s="119">
        <v>6</v>
      </c>
      <c r="F30" s="298"/>
      <c r="G30" s="119">
        <f>E30*F30</f>
        <v>0</v>
      </c>
      <c r="H30" s="111"/>
      <c r="I30" s="112"/>
      <c r="J30" s="113"/>
      <c r="K30" s="114"/>
      <c r="O30" s="115">
        <v>2</v>
      </c>
      <c r="CA30" s="115">
        <v>7</v>
      </c>
      <c r="CB30" s="115">
        <v>1</v>
      </c>
    </row>
    <row r="31" spans="1:80">
      <c r="A31" s="200">
        <v>21</v>
      </c>
      <c r="B31" s="261" t="s">
        <v>197</v>
      </c>
      <c r="C31" s="117" t="s">
        <v>198</v>
      </c>
      <c r="D31" s="268" t="s">
        <v>77</v>
      </c>
      <c r="E31" s="119">
        <v>4</v>
      </c>
      <c r="F31" s="298"/>
      <c r="G31" s="150">
        <f>E31*F31</f>
        <v>0</v>
      </c>
      <c r="H31" s="121">
        <v>9.0000000000000006E-5</v>
      </c>
      <c r="I31" s="122" t="e">
        <f>#REF!*H31</f>
        <v>#REF!</v>
      </c>
      <c r="J31" s="121">
        <v>-1.184E-2</v>
      </c>
      <c r="K31" s="122" t="e">
        <f>#REF!*J31</f>
        <v>#REF!</v>
      </c>
      <c r="O31" s="115"/>
    </row>
    <row r="32" spans="1:80">
      <c r="A32" s="251"/>
      <c r="B32" s="201" t="s">
        <v>64</v>
      </c>
      <c r="C32" s="256" t="str">
        <f>CONCATENATE(B20," ",C20)</f>
        <v>3 Svislé a kompletní konstrukce</v>
      </c>
      <c r="D32" s="257"/>
      <c r="E32" s="296"/>
      <c r="F32" s="258"/>
      <c r="G32" s="302">
        <f>SUM(G21:G31)</f>
        <v>0</v>
      </c>
      <c r="H32" s="121">
        <v>9.0000000000000006E-5</v>
      </c>
      <c r="I32" s="122" t="e">
        <f>#REF!*H32</f>
        <v>#REF!</v>
      </c>
      <c r="J32" s="121">
        <v>-1.184E-2</v>
      </c>
      <c r="K32" s="122" t="e">
        <f>#REF!*J32</f>
        <v>#REF!</v>
      </c>
      <c r="O32" s="115"/>
    </row>
    <row r="33" spans="1:80">
      <c r="A33" s="105" t="s">
        <v>60</v>
      </c>
      <c r="B33" s="106" t="s">
        <v>79</v>
      </c>
      <c r="C33" s="107" t="s">
        <v>80</v>
      </c>
      <c r="D33" s="108"/>
      <c r="E33" s="303"/>
      <c r="F33" s="303"/>
      <c r="G33" s="304"/>
      <c r="H33" s="121">
        <v>0</v>
      </c>
      <c r="I33" s="122" t="e">
        <f>#REF!*H33</f>
        <v>#REF!</v>
      </c>
      <c r="J33" s="121"/>
      <c r="K33" s="122" t="e">
        <f>#REF!*J33</f>
        <v>#REF!</v>
      </c>
      <c r="O33" s="115"/>
    </row>
    <row r="34" spans="1:80">
      <c r="A34" s="116">
        <v>22</v>
      </c>
      <c r="B34" s="261" t="s">
        <v>199</v>
      </c>
      <c r="C34" s="117" t="s">
        <v>200</v>
      </c>
      <c r="D34" s="268" t="s">
        <v>82</v>
      </c>
      <c r="E34" s="119">
        <v>5.8431499999999996</v>
      </c>
      <c r="F34" s="119"/>
      <c r="G34" s="119">
        <f>E34*F34</f>
        <v>0</v>
      </c>
      <c r="O34" s="115"/>
    </row>
    <row r="35" spans="1:80">
      <c r="A35" s="127"/>
      <c r="B35" s="128" t="s">
        <v>64</v>
      </c>
      <c r="C35" s="129" t="s">
        <v>81</v>
      </c>
      <c r="D35" s="130"/>
      <c r="E35" s="131"/>
      <c r="F35" s="132"/>
      <c r="G35" s="299">
        <f>SUM(G34)</f>
        <v>0</v>
      </c>
      <c r="O35" s="115"/>
      <c r="CA35" s="115"/>
      <c r="CB35" s="115"/>
    </row>
    <row r="36" spans="1:80" ht="12.95" customHeight="1">
      <c r="A36" s="105" t="s">
        <v>60</v>
      </c>
      <c r="B36" s="106" t="s">
        <v>161</v>
      </c>
      <c r="C36" s="107" t="s">
        <v>162</v>
      </c>
      <c r="D36" s="108"/>
      <c r="E36" s="303"/>
      <c r="F36" s="303"/>
      <c r="G36" s="304"/>
    </row>
    <row r="37" spans="1:80" ht="22.5">
      <c r="A37" s="116">
        <v>23</v>
      </c>
      <c r="B37" s="261" t="s">
        <v>201</v>
      </c>
      <c r="C37" s="117" t="s">
        <v>230</v>
      </c>
      <c r="D37" s="268" t="s">
        <v>75</v>
      </c>
      <c r="E37" s="119">
        <v>10</v>
      </c>
      <c r="F37" s="119"/>
      <c r="G37" s="119">
        <f>E37*F37</f>
        <v>0</v>
      </c>
      <c r="H37" s="125"/>
      <c r="I37" s="123"/>
      <c r="J37" s="126"/>
      <c r="K37" s="123"/>
      <c r="O37" s="115"/>
    </row>
    <row r="38" spans="1:80">
      <c r="A38" s="116">
        <v>24</v>
      </c>
      <c r="B38" s="261" t="s">
        <v>202</v>
      </c>
      <c r="C38" s="117" t="s">
        <v>253</v>
      </c>
      <c r="D38" s="268" t="s">
        <v>78</v>
      </c>
      <c r="E38" s="119">
        <v>1</v>
      </c>
      <c r="F38" s="119"/>
      <c r="G38" s="119">
        <f>E38*F38</f>
        <v>0</v>
      </c>
      <c r="H38" s="134"/>
      <c r="I38" s="135" t="e">
        <f>SUM(I18:I37)</f>
        <v>#REF!</v>
      </c>
      <c r="J38" s="134"/>
      <c r="K38" s="135" t="e">
        <f>SUM(K18:K37)</f>
        <v>#REF!</v>
      </c>
      <c r="O38" s="115">
        <v>2</v>
      </c>
      <c r="CA38" s="115">
        <v>1</v>
      </c>
      <c r="CB38" s="115">
        <v>0</v>
      </c>
    </row>
    <row r="39" spans="1:80">
      <c r="A39" s="116">
        <v>25</v>
      </c>
      <c r="B39" s="261" t="s">
        <v>203</v>
      </c>
      <c r="C39" s="117" t="s">
        <v>252</v>
      </c>
      <c r="D39" s="268" t="s">
        <v>78</v>
      </c>
      <c r="E39" s="119">
        <v>1</v>
      </c>
      <c r="F39" s="119"/>
      <c r="G39" s="119">
        <f>E39*F39</f>
        <v>0</v>
      </c>
      <c r="H39" s="111"/>
      <c r="I39" s="112"/>
      <c r="J39" s="113"/>
      <c r="K39" s="114"/>
      <c r="M39" s="124" t="s">
        <v>194</v>
      </c>
      <c r="O39" s="115">
        <v>2</v>
      </c>
      <c r="CA39" s="115">
        <v>3</v>
      </c>
      <c r="CB39" s="115">
        <v>1</v>
      </c>
    </row>
    <row r="40" spans="1:80">
      <c r="A40" s="116">
        <v>26</v>
      </c>
      <c r="B40" s="261" t="s">
        <v>204</v>
      </c>
      <c r="C40" s="117" t="s">
        <v>163</v>
      </c>
      <c r="D40" s="268" t="s">
        <v>107</v>
      </c>
      <c r="E40" s="119">
        <v>2234.92</v>
      </c>
      <c r="F40" s="119"/>
      <c r="G40" s="119">
        <f>E40*F40</f>
        <v>0</v>
      </c>
      <c r="O40" s="115">
        <v>2</v>
      </c>
      <c r="CA40" s="115">
        <v>12</v>
      </c>
      <c r="CB40" s="115">
        <v>0</v>
      </c>
    </row>
    <row r="41" spans="1:80">
      <c r="A41" s="251"/>
      <c r="B41" s="128" t="s">
        <v>64</v>
      </c>
      <c r="C41" s="129" t="s">
        <v>205</v>
      </c>
      <c r="D41" s="130"/>
      <c r="E41" s="131"/>
      <c r="F41" s="132"/>
      <c r="G41" s="299">
        <f>SUM(G37:G40)</f>
        <v>0</v>
      </c>
      <c r="M41" s="213">
        <f>G41+G35+G32+G19+G16</f>
        <v>0</v>
      </c>
      <c r="O41" s="115">
        <v>2</v>
      </c>
      <c r="CA41" s="115">
        <v>12</v>
      </c>
      <c r="CB41" s="115">
        <v>0</v>
      </c>
    </row>
    <row r="42" spans="1:80">
      <c r="O42" s="115">
        <v>2</v>
      </c>
      <c r="CA42" s="115">
        <v>7</v>
      </c>
      <c r="CB42" s="115">
        <v>1002</v>
      </c>
    </row>
    <row r="45" spans="1:80">
      <c r="M45" s="213"/>
    </row>
    <row r="53" spans="2:7">
      <c r="E53" s="90"/>
    </row>
    <row r="54" spans="2:7">
      <c r="E54" s="90"/>
    </row>
    <row r="55" spans="2:7">
      <c r="E55" s="90"/>
    </row>
    <row r="56" spans="2:7">
      <c r="E56" s="90"/>
    </row>
    <row r="57" spans="2:7">
      <c r="E57" s="90"/>
    </row>
    <row r="58" spans="2:7">
      <c r="E58" s="90"/>
    </row>
    <row r="59" spans="2:7">
      <c r="E59" s="90"/>
    </row>
    <row r="60" spans="2:7">
      <c r="E60" s="90"/>
    </row>
    <row r="61" spans="2:7">
      <c r="E61" s="90"/>
    </row>
    <row r="62" spans="2:7">
      <c r="B62" s="137"/>
    </row>
    <row r="63" spans="2:7">
      <c r="B63" s="126"/>
      <c r="C63" s="138"/>
      <c r="D63" s="138"/>
      <c r="E63" s="139"/>
      <c r="F63" s="138"/>
      <c r="G63" s="140"/>
    </row>
    <row r="64" spans="2:7">
      <c r="B64" s="141"/>
      <c r="C64" s="126"/>
      <c r="D64" s="126"/>
      <c r="E64" s="142"/>
      <c r="F64" s="126"/>
      <c r="G64" s="126"/>
    </row>
    <row r="65" spans="1:7">
      <c r="A65" s="137"/>
      <c r="B65" s="126"/>
      <c r="C65" s="126"/>
      <c r="D65" s="126"/>
      <c r="E65" s="142"/>
      <c r="F65" s="126"/>
      <c r="G65" s="126"/>
    </row>
    <row r="66" spans="1:7">
      <c r="A66" s="126"/>
      <c r="B66" s="126"/>
      <c r="C66" s="126"/>
      <c r="D66" s="126"/>
      <c r="E66" s="142"/>
      <c r="F66" s="126"/>
      <c r="G66" s="126"/>
    </row>
    <row r="67" spans="1:7">
      <c r="A67" s="141"/>
      <c r="B67" s="126"/>
      <c r="C67" s="126"/>
      <c r="D67" s="126"/>
      <c r="E67" s="142"/>
      <c r="F67" s="126"/>
      <c r="G67" s="126"/>
    </row>
    <row r="68" spans="1:7">
      <c r="A68" s="126"/>
      <c r="B68" s="126"/>
      <c r="C68" s="126"/>
      <c r="D68" s="126"/>
      <c r="E68" s="142"/>
      <c r="F68" s="126"/>
      <c r="G68" s="126"/>
    </row>
    <row r="69" spans="1:7">
      <c r="A69" s="126"/>
      <c r="B69" s="126"/>
      <c r="C69" s="126"/>
      <c r="D69" s="126"/>
      <c r="E69" s="142"/>
      <c r="F69" s="126"/>
      <c r="G69" s="126"/>
    </row>
    <row r="70" spans="1:7">
      <c r="A70" s="126"/>
      <c r="B70" s="126"/>
      <c r="C70" s="126"/>
      <c r="D70" s="126"/>
      <c r="E70" s="142"/>
      <c r="F70" s="126"/>
      <c r="G70" s="126"/>
    </row>
    <row r="71" spans="1:7">
      <c r="A71" s="126"/>
      <c r="B71" s="126"/>
      <c r="C71" s="126"/>
      <c r="D71" s="126"/>
      <c r="E71" s="142"/>
      <c r="F71" s="126"/>
      <c r="G71" s="126"/>
    </row>
    <row r="72" spans="1:7">
      <c r="A72" s="126"/>
      <c r="B72" s="126"/>
      <c r="C72" s="126"/>
      <c r="D72" s="126"/>
      <c r="E72" s="142"/>
      <c r="F72" s="126"/>
      <c r="G72" s="126"/>
    </row>
    <row r="73" spans="1:7">
      <c r="A73" s="126"/>
      <c r="B73" s="126"/>
      <c r="C73" s="126"/>
      <c r="D73" s="126"/>
      <c r="E73" s="142"/>
      <c r="F73" s="126"/>
      <c r="G73" s="126"/>
    </row>
    <row r="74" spans="1:7">
      <c r="A74" s="126"/>
      <c r="B74" s="126"/>
      <c r="C74" s="126"/>
      <c r="D74" s="126"/>
      <c r="E74" s="142"/>
      <c r="F74" s="126"/>
      <c r="G74" s="126"/>
    </row>
    <row r="75" spans="1:7">
      <c r="A75" s="126"/>
      <c r="B75" s="126"/>
      <c r="C75" s="126"/>
      <c r="D75" s="126"/>
      <c r="E75" s="142"/>
      <c r="F75" s="126"/>
      <c r="G75" s="126"/>
    </row>
    <row r="76" spans="1:7">
      <c r="A76" s="126"/>
      <c r="B76" s="126"/>
      <c r="C76" s="126"/>
      <c r="D76" s="126"/>
      <c r="E76" s="142"/>
      <c r="F76" s="126"/>
      <c r="G76" s="126"/>
    </row>
    <row r="77" spans="1:7">
      <c r="A77" s="126"/>
    </row>
    <row r="78" spans="1:7">
      <c r="A78" s="126"/>
    </row>
    <row r="79" spans="1:7">
      <c r="A79" s="126"/>
    </row>
  </sheetData>
  <mergeCells count="4">
    <mergeCell ref="A1:G1"/>
    <mergeCell ref="A3:B3"/>
    <mergeCell ref="A4:B4"/>
    <mergeCell ref="E4:G4"/>
  </mergeCells>
  <pageMargins left="0.70866141732283472" right="0.70866141732283472" top="0.78740157480314965" bottom="0.78740157480314965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73"/>
  <sheetViews>
    <sheetView showGridLines="0" topLeftCell="A28" workbookViewId="0">
      <selection activeCell="F7" sqref="F7"/>
    </sheetView>
  </sheetViews>
  <sheetFormatPr defaultRowHeight="12.75"/>
  <cols>
    <col min="1" max="1" width="4.42578125" style="146" customWidth="1"/>
    <col min="2" max="2" width="12.85546875" style="146" customWidth="1"/>
    <col min="3" max="3" width="40.42578125" style="146" customWidth="1"/>
    <col min="4" max="4" width="4.7109375" style="146" customWidth="1"/>
    <col min="5" max="5" width="7" style="193" customWidth="1"/>
    <col min="6" max="6" width="8.42578125" style="146" customWidth="1"/>
    <col min="7" max="7" width="10.42578125" style="146" customWidth="1"/>
    <col min="8" max="8" width="9.140625" style="146"/>
    <col min="9" max="9" width="11.7109375" style="146" bestFit="1" customWidth="1"/>
    <col min="10" max="11" width="9.140625" style="146"/>
    <col min="12" max="12" width="13.85546875" style="146" customWidth="1"/>
    <col min="13" max="256" width="9.140625" style="146"/>
    <col min="257" max="257" width="4.42578125" style="146" customWidth="1"/>
    <col min="258" max="258" width="11.5703125" style="146" customWidth="1"/>
    <col min="259" max="259" width="40.42578125" style="146" customWidth="1"/>
    <col min="260" max="260" width="5.5703125" style="146" customWidth="1"/>
    <col min="261" max="261" width="8.5703125" style="146" customWidth="1"/>
    <col min="262" max="262" width="9.85546875" style="146" customWidth="1"/>
    <col min="263" max="263" width="13.85546875" style="146" customWidth="1"/>
    <col min="264" max="267" width="9.140625" style="146"/>
    <col min="268" max="268" width="13.85546875" style="146" customWidth="1"/>
    <col min="269" max="512" width="9.140625" style="146"/>
    <col min="513" max="513" width="4.42578125" style="146" customWidth="1"/>
    <col min="514" max="514" width="11.5703125" style="146" customWidth="1"/>
    <col min="515" max="515" width="40.42578125" style="146" customWidth="1"/>
    <col min="516" max="516" width="5.5703125" style="146" customWidth="1"/>
    <col min="517" max="517" width="8.5703125" style="146" customWidth="1"/>
    <col min="518" max="518" width="9.85546875" style="146" customWidth="1"/>
    <col min="519" max="519" width="13.85546875" style="146" customWidth="1"/>
    <col min="520" max="523" width="9.140625" style="146"/>
    <col min="524" max="524" width="13.85546875" style="146" customWidth="1"/>
    <col min="525" max="768" width="9.140625" style="146"/>
    <col min="769" max="769" width="4.42578125" style="146" customWidth="1"/>
    <col min="770" max="770" width="11.5703125" style="146" customWidth="1"/>
    <col min="771" max="771" width="40.42578125" style="146" customWidth="1"/>
    <col min="772" max="772" width="5.5703125" style="146" customWidth="1"/>
    <col min="773" max="773" width="8.5703125" style="146" customWidth="1"/>
    <col min="774" max="774" width="9.85546875" style="146" customWidth="1"/>
    <col min="775" max="775" width="13.85546875" style="146" customWidth="1"/>
    <col min="776" max="779" width="9.140625" style="146"/>
    <col min="780" max="780" width="13.85546875" style="146" customWidth="1"/>
    <col min="781" max="1024" width="9.140625" style="146"/>
    <col min="1025" max="1025" width="4.42578125" style="146" customWidth="1"/>
    <col min="1026" max="1026" width="11.5703125" style="146" customWidth="1"/>
    <col min="1027" max="1027" width="40.42578125" style="146" customWidth="1"/>
    <col min="1028" max="1028" width="5.5703125" style="146" customWidth="1"/>
    <col min="1029" max="1029" width="8.5703125" style="146" customWidth="1"/>
    <col min="1030" max="1030" width="9.85546875" style="146" customWidth="1"/>
    <col min="1031" max="1031" width="13.85546875" style="146" customWidth="1"/>
    <col min="1032" max="1035" width="9.140625" style="146"/>
    <col min="1036" max="1036" width="13.85546875" style="146" customWidth="1"/>
    <col min="1037" max="1280" width="9.140625" style="146"/>
    <col min="1281" max="1281" width="4.42578125" style="146" customWidth="1"/>
    <col min="1282" max="1282" width="11.5703125" style="146" customWidth="1"/>
    <col min="1283" max="1283" width="40.42578125" style="146" customWidth="1"/>
    <col min="1284" max="1284" width="5.5703125" style="146" customWidth="1"/>
    <col min="1285" max="1285" width="8.5703125" style="146" customWidth="1"/>
    <col min="1286" max="1286" width="9.85546875" style="146" customWidth="1"/>
    <col min="1287" max="1287" width="13.85546875" style="146" customWidth="1"/>
    <col min="1288" max="1291" width="9.140625" style="146"/>
    <col min="1292" max="1292" width="13.85546875" style="146" customWidth="1"/>
    <col min="1293" max="1536" width="9.140625" style="146"/>
    <col min="1537" max="1537" width="4.42578125" style="146" customWidth="1"/>
    <col min="1538" max="1538" width="11.5703125" style="146" customWidth="1"/>
    <col min="1539" max="1539" width="40.42578125" style="146" customWidth="1"/>
    <col min="1540" max="1540" width="5.5703125" style="146" customWidth="1"/>
    <col min="1541" max="1541" width="8.5703125" style="146" customWidth="1"/>
    <col min="1542" max="1542" width="9.85546875" style="146" customWidth="1"/>
    <col min="1543" max="1543" width="13.85546875" style="146" customWidth="1"/>
    <col min="1544" max="1547" width="9.140625" style="146"/>
    <col min="1548" max="1548" width="13.85546875" style="146" customWidth="1"/>
    <col min="1549" max="1792" width="9.140625" style="146"/>
    <col min="1793" max="1793" width="4.42578125" style="146" customWidth="1"/>
    <col min="1794" max="1794" width="11.5703125" style="146" customWidth="1"/>
    <col min="1795" max="1795" width="40.42578125" style="146" customWidth="1"/>
    <col min="1796" max="1796" width="5.5703125" style="146" customWidth="1"/>
    <col min="1797" max="1797" width="8.5703125" style="146" customWidth="1"/>
    <col min="1798" max="1798" width="9.85546875" style="146" customWidth="1"/>
    <col min="1799" max="1799" width="13.85546875" style="146" customWidth="1"/>
    <col min="1800" max="1803" width="9.140625" style="146"/>
    <col min="1804" max="1804" width="13.85546875" style="146" customWidth="1"/>
    <col min="1805" max="2048" width="9.140625" style="146"/>
    <col min="2049" max="2049" width="4.42578125" style="146" customWidth="1"/>
    <col min="2050" max="2050" width="11.5703125" style="146" customWidth="1"/>
    <col min="2051" max="2051" width="40.42578125" style="146" customWidth="1"/>
    <col min="2052" max="2052" width="5.5703125" style="146" customWidth="1"/>
    <col min="2053" max="2053" width="8.5703125" style="146" customWidth="1"/>
    <col min="2054" max="2054" width="9.85546875" style="146" customWidth="1"/>
    <col min="2055" max="2055" width="13.85546875" style="146" customWidth="1"/>
    <col min="2056" max="2059" width="9.140625" style="146"/>
    <col min="2060" max="2060" width="13.85546875" style="146" customWidth="1"/>
    <col min="2061" max="2304" width="9.140625" style="146"/>
    <col min="2305" max="2305" width="4.42578125" style="146" customWidth="1"/>
    <col min="2306" max="2306" width="11.5703125" style="146" customWidth="1"/>
    <col min="2307" max="2307" width="40.42578125" style="146" customWidth="1"/>
    <col min="2308" max="2308" width="5.5703125" style="146" customWidth="1"/>
    <col min="2309" max="2309" width="8.5703125" style="146" customWidth="1"/>
    <col min="2310" max="2310" width="9.85546875" style="146" customWidth="1"/>
    <col min="2311" max="2311" width="13.85546875" style="146" customWidth="1"/>
    <col min="2312" max="2315" width="9.140625" style="146"/>
    <col min="2316" max="2316" width="13.85546875" style="146" customWidth="1"/>
    <col min="2317" max="2560" width="9.140625" style="146"/>
    <col min="2561" max="2561" width="4.42578125" style="146" customWidth="1"/>
    <col min="2562" max="2562" width="11.5703125" style="146" customWidth="1"/>
    <col min="2563" max="2563" width="40.42578125" style="146" customWidth="1"/>
    <col min="2564" max="2564" width="5.5703125" style="146" customWidth="1"/>
    <col min="2565" max="2565" width="8.5703125" style="146" customWidth="1"/>
    <col min="2566" max="2566" width="9.85546875" style="146" customWidth="1"/>
    <col min="2567" max="2567" width="13.85546875" style="146" customWidth="1"/>
    <col min="2568" max="2571" width="9.140625" style="146"/>
    <col min="2572" max="2572" width="13.85546875" style="146" customWidth="1"/>
    <col min="2573" max="2816" width="9.140625" style="146"/>
    <col min="2817" max="2817" width="4.42578125" style="146" customWidth="1"/>
    <col min="2818" max="2818" width="11.5703125" style="146" customWidth="1"/>
    <col min="2819" max="2819" width="40.42578125" style="146" customWidth="1"/>
    <col min="2820" max="2820" width="5.5703125" style="146" customWidth="1"/>
    <col min="2821" max="2821" width="8.5703125" style="146" customWidth="1"/>
    <col min="2822" max="2822" width="9.85546875" style="146" customWidth="1"/>
    <col min="2823" max="2823" width="13.85546875" style="146" customWidth="1"/>
    <col min="2824" max="2827" width="9.140625" style="146"/>
    <col min="2828" max="2828" width="13.85546875" style="146" customWidth="1"/>
    <col min="2829" max="3072" width="9.140625" style="146"/>
    <col min="3073" max="3073" width="4.42578125" style="146" customWidth="1"/>
    <col min="3074" max="3074" width="11.5703125" style="146" customWidth="1"/>
    <col min="3075" max="3075" width="40.42578125" style="146" customWidth="1"/>
    <col min="3076" max="3076" width="5.5703125" style="146" customWidth="1"/>
    <col min="3077" max="3077" width="8.5703125" style="146" customWidth="1"/>
    <col min="3078" max="3078" width="9.85546875" style="146" customWidth="1"/>
    <col min="3079" max="3079" width="13.85546875" style="146" customWidth="1"/>
    <col min="3080" max="3083" width="9.140625" style="146"/>
    <col min="3084" max="3084" width="13.85546875" style="146" customWidth="1"/>
    <col min="3085" max="3328" width="9.140625" style="146"/>
    <col min="3329" max="3329" width="4.42578125" style="146" customWidth="1"/>
    <col min="3330" max="3330" width="11.5703125" style="146" customWidth="1"/>
    <col min="3331" max="3331" width="40.42578125" style="146" customWidth="1"/>
    <col min="3332" max="3332" width="5.5703125" style="146" customWidth="1"/>
    <col min="3333" max="3333" width="8.5703125" style="146" customWidth="1"/>
    <col min="3334" max="3334" width="9.85546875" style="146" customWidth="1"/>
    <col min="3335" max="3335" width="13.85546875" style="146" customWidth="1"/>
    <col min="3336" max="3339" width="9.140625" style="146"/>
    <col min="3340" max="3340" width="13.85546875" style="146" customWidth="1"/>
    <col min="3341" max="3584" width="9.140625" style="146"/>
    <col min="3585" max="3585" width="4.42578125" style="146" customWidth="1"/>
    <col min="3586" max="3586" width="11.5703125" style="146" customWidth="1"/>
    <col min="3587" max="3587" width="40.42578125" style="146" customWidth="1"/>
    <col min="3588" max="3588" width="5.5703125" style="146" customWidth="1"/>
    <col min="3589" max="3589" width="8.5703125" style="146" customWidth="1"/>
    <col min="3590" max="3590" width="9.85546875" style="146" customWidth="1"/>
    <col min="3591" max="3591" width="13.85546875" style="146" customWidth="1"/>
    <col min="3592" max="3595" width="9.140625" style="146"/>
    <col min="3596" max="3596" width="13.85546875" style="146" customWidth="1"/>
    <col min="3597" max="3840" width="9.140625" style="146"/>
    <col min="3841" max="3841" width="4.42578125" style="146" customWidth="1"/>
    <col min="3842" max="3842" width="11.5703125" style="146" customWidth="1"/>
    <col min="3843" max="3843" width="40.42578125" style="146" customWidth="1"/>
    <col min="3844" max="3844" width="5.5703125" style="146" customWidth="1"/>
    <col min="3845" max="3845" width="8.5703125" style="146" customWidth="1"/>
    <col min="3846" max="3846" width="9.85546875" style="146" customWidth="1"/>
    <col min="3847" max="3847" width="13.85546875" style="146" customWidth="1"/>
    <col min="3848" max="3851" width="9.140625" style="146"/>
    <col min="3852" max="3852" width="13.85546875" style="146" customWidth="1"/>
    <col min="3853" max="4096" width="9.140625" style="146"/>
    <col min="4097" max="4097" width="4.42578125" style="146" customWidth="1"/>
    <col min="4098" max="4098" width="11.5703125" style="146" customWidth="1"/>
    <col min="4099" max="4099" width="40.42578125" style="146" customWidth="1"/>
    <col min="4100" max="4100" width="5.5703125" style="146" customWidth="1"/>
    <col min="4101" max="4101" width="8.5703125" style="146" customWidth="1"/>
    <col min="4102" max="4102" width="9.85546875" style="146" customWidth="1"/>
    <col min="4103" max="4103" width="13.85546875" style="146" customWidth="1"/>
    <col min="4104" max="4107" width="9.140625" style="146"/>
    <col min="4108" max="4108" width="13.85546875" style="146" customWidth="1"/>
    <col min="4109" max="4352" width="9.140625" style="146"/>
    <col min="4353" max="4353" width="4.42578125" style="146" customWidth="1"/>
    <col min="4354" max="4354" width="11.5703125" style="146" customWidth="1"/>
    <col min="4355" max="4355" width="40.42578125" style="146" customWidth="1"/>
    <col min="4356" max="4356" width="5.5703125" style="146" customWidth="1"/>
    <col min="4357" max="4357" width="8.5703125" style="146" customWidth="1"/>
    <col min="4358" max="4358" width="9.85546875" style="146" customWidth="1"/>
    <col min="4359" max="4359" width="13.85546875" style="146" customWidth="1"/>
    <col min="4360" max="4363" width="9.140625" style="146"/>
    <col min="4364" max="4364" width="13.85546875" style="146" customWidth="1"/>
    <col min="4365" max="4608" width="9.140625" style="146"/>
    <col min="4609" max="4609" width="4.42578125" style="146" customWidth="1"/>
    <col min="4610" max="4610" width="11.5703125" style="146" customWidth="1"/>
    <col min="4611" max="4611" width="40.42578125" style="146" customWidth="1"/>
    <col min="4612" max="4612" width="5.5703125" style="146" customWidth="1"/>
    <col min="4613" max="4613" width="8.5703125" style="146" customWidth="1"/>
    <col min="4614" max="4614" width="9.85546875" style="146" customWidth="1"/>
    <col min="4615" max="4615" width="13.85546875" style="146" customWidth="1"/>
    <col min="4616" max="4619" width="9.140625" style="146"/>
    <col min="4620" max="4620" width="13.85546875" style="146" customWidth="1"/>
    <col min="4621" max="4864" width="9.140625" style="146"/>
    <col min="4865" max="4865" width="4.42578125" style="146" customWidth="1"/>
    <col min="4866" max="4866" width="11.5703125" style="146" customWidth="1"/>
    <col min="4867" max="4867" width="40.42578125" style="146" customWidth="1"/>
    <col min="4868" max="4868" width="5.5703125" style="146" customWidth="1"/>
    <col min="4869" max="4869" width="8.5703125" style="146" customWidth="1"/>
    <col min="4870" max="4870" width="9.85546875" style="146" customWidth="1"/>
    <col min="4871" max="4871" width="13.85546875" style="146" customWidth="1"/>
    <col min="4872" max="4875" width="9.140625" style="146"/>
    <col min="4876" max="4876" width="13.85546875" style="146" customWidth="1"/>
    <col min="4877" max="5120" width="9.140625" style="146"/>
    <col min="5121" max="5121" width="4.42578125" style="146" customWidth="1"/>
    <col min="5122" max="5122" width="11.5703125" style="146" customWidth="1"/>
    <col min="5123" max="5123" width="40.42578125" style="146" customWidth="1"/>
    <col min="5124" max="5124" width="5.5703125" style="146" customWidth="1"/>
    <col min="5125" max="5125" width="8.5703125" style="146" customWidth="1"/>
    <col min="5126" max="5126" width="9.85546875" style="146" customWidth="1"/>
    <col min="5127" max="5127" width="13.85546875" style="146" customWidth="1"/>
    <col min="5128" max="5131" width="9.140625" style="146"/>
    <col min="5132" max="5132" width="13.85546875" style="146" customWidth="1"/>
    <col min="5133" max="5376" width="9.140625" style="146"/>
    <col min="5377" max="5377" width="4.42578125" style="146" customWidth="1"/>
    <col min="5378" max="5378" width="11.5703125" style="146" customWidth="1"/>
    <col min="5379" max="5379" width="40.42578125" style="146" customWidth="1"/>
    <col min="5380" max="5380" width="5.5703125" style="146" customWidth="1"/>
    <col min="5381" max="5381" width="8.5703125" style="146" customWidth="1"/>
    <col min="5382" max="5382" width="9.85546875" style="146" customWidth="1"/>
    <col min="5383" max="5383" width="13.85546875" style="146" customWidth="1"/>
    <col min="5384" max="5387" width="9.140625" style="146"/>
    <col min="5388" max="5388" width="13.85546875" style="146" customWidth="1"/>
    <col min="5389" max="5632" width="9.140625" style="146"/>
    <col min="5633" max="5633" width="4.42578125" style="146" customWidth="1"/>
    <col min="5634" max="5634" width="11.5703125" style="146" customWidth="1"/>
    <col min="5635" max="5635" width="40.42578125" style="146" customWidth="1"/>
    <col min="5636" max="5636" width="5.5703125" style="146" customWidth="1"/>
    <col min="5637" max="5637" width="8.5703125" style="146" customWidth="1"/>
    <col min="5638" max="5638" width="9.85546875" style="146" customWidth="1"/>
    <col min="5639" max="5639" width="13.85546875" style="146" customWidth="1"/>
    <col min="5640" max="5643" width="9.140625" style="146"/>
    <col min="5644" max="5644" width="13.85546875" style="146" customWidth="1"/>
    <col min="5645" max="5888" width="9.140625" style="146"/>
    <col min="5889" max="5889" width="4.42578125" style="146" customWidth="1"/>
    <col min="5890" max="5890" width="11.5703125" style="146" customWidth="1"/>
    <col min="5891" max="5891" width="40.42578125" style="146" customWidth="1"/>
    <col min="5892" max="5892" width="5.5703125" style="146" customWidth="1"/>
    <col min="5893" max="5893" width="8.5703125" style="146" customWidth="1"/>
    <col min="5894" max="5894" width="9.85546875" style="146" customWidth="1"/>
    <col min="5895" max="5895" width="13.85546875" style="146" customWidth="1"/>
    <col min="5896" max="5899" width="9.140625" style="146"/>
    <col min="5900" max="5900" width="13.85546875" style="146" customWidth="1"/>
    <col min="5901" max="6144" width="9.140625" style="146"/>
    <col min="6145" max="6145" width="4.42578125" style="146" customWidth="1"/>
    <col min="6146" max="6146" width="11.5703125" style="146" customWidth="1"/>
    <col min="6147" max="6147" width="40.42578125" style="146" customWidth="1"/>
    <col min="6148" max="6148" width="5.5703125" style="146" customWidth="1"/>
    <col min="6149" max="6149" width="8.5703125" style="146" customWidth="1"/>
    <col min="6150" max="6150" width="9.85546875" style="146" customWidth="1"/>
    <col min="6151" max="6151" width="13.85546875" style="146" customWidth="1"/>
    <col min="6152" max="6155" width="9.140625" style="146"/>
    <col min="6156" max="6156" width="13.85546875" style="146" customWidth="1"/>
    <col min="6157" max="6400" width="9.140625" style="146"/>
    <col min="6401" max="6401" width="4.42578125" style="146" customWidth="1"/>
    <col min="6402" max="6402" width="11.5703125" style="146" customWidth="1"/>
    <col min="6403" max="6403" width="40.42578125" style="146" customWidth="1"/>
    <col min="6404" max="6404" width="5.5703125" style="146" customWidth="1"/>
    <col min="6405" max="6405" width="8.5703125" style="146" customWidth="1"/>
    <col min="6406" max="6406" width="9.85546875" style="146" customWidth="1"/>
    <col min="6407" max="6407" width="13.85546875" style="146" customWidth="1"/>
    <col min="6408" max="6411" width="9.140625" style="146"/>
    <col min="6412" max="6412" width="13.85546875" style="146" customWidth="1"/>
    <col min="6413" max="6656" width="9.140625" style="146"/>
    <col min="6657" max="6657" width="4.42578125" style="146" customWidth="1"/>
    <col min="6658" max="6658" width="11.5703125" style="146" customWidth="1"/>
    <col min="6659" max="6659" width="40.42578125" style="146" customWidth="1"/>
    <col min="6660" max="6660" width="5.5703125" style="146" customWidth="1"/>
    <col min="6661" max="6661" width="8.5703125" style="146" customWidth="1"/>
    <col min="6662" max="6662" width="9.85546875" style="146" customWidth="1"/>
    <col min="6663" max="6663" width="13.85546875" style="146" customWidth="1"/>
    <col min="6664" max="6667" width="9.140625" style="146"/>
    <col min="6668" max="6668" width="13.85546875" style="146" customWidth="1"/>
    <col min="6669" max="6912" width="9.140625" style="146"/>
    <col min="6913" max="6913" width="4.42578125" style="146" customWidth="1"/>
    <col min="6914" max="6914" width="11.5703125" style="146" customWidth="1"/>
    <col min="6915" max="6915" width="40.42578125" style="146" customWidth="1"/>
    <col min="6916" max="6916" width="5.5703125" style="146" customWidth="1"/>
    <col min="6917" max="6917" width="8.5703125" style="146" customWidth="1"/>
    <col min="6918" max="6918" width="9.85546875" style="146" customWidth="1"/>
    <col min="6919" max="6919" width="13.85546875" style="146" customWidth="1"/>
    <col min="6920" max="6923" width="9.140625" style="146"/>
    <col min="6924" max="6924" width="13.85546875" style="146" customWidth="1"/>
    <col min="6925" max="7168" width="9.140625" style="146"/>
    <col min="7169" max="7169" width="4.42578125" style="146" customWidth="1"/>
    <col min="7170" max="7170" width="11.5703125" style="146" customWidth="1"/>
    <col min="7171" max="7171" width="40.42578125" style="146" customWidth="1"/>
    <col min="7172" max="7172" width="5.5703125" style="146" customWidth="1"/>
    <col min="7173" max="7173" width="8.5703125" style="146" customWidth="1"/>
    <col min="7174" max="7174" width="9.85546875" style="146" customWidth="1"/>
    <col min="7175" max="7175" width="13.85546875" style="146" customWidth="1"/>
    <col min="7176" max="7179" width="9.140625" style="146"/>
    <col min="7180" max="7180" width="13.85546875" style="146" customWidth="1"/>
    <col min="7181" max="7424" width="9.140625" style="146"/>
    <col min="7425" max="7425" width="4.42578125" style="146" customWidth="1"/>
    <col min="7426" max="7426" width="11.5703125" style="146" customWidth="1"/>
    <col min="7427" max="7427" width="40.42578125" style="146" customWidth="1"/>
    <col min="7428" max="7428" width="5.5703125" style="146" customWidth="1"/>
    <col min="7429" max="7429" width="8.5703125" style="146" customWidth="1"/>
    <col min="7430" max="7430" width="9.85546875" style="146" customWidth="1"/>
    <col min="7431" max="7431" width="13.85546875" style="146" customWidth="1"/>
    <col min="7432" max="7435" width="9.140625" style="146"/>
    <col min="7436" max="7436" width="13.85546875" style="146" customWidth="1"/>
    <col min="7437" max="7680" width="9.140625" style="146"/>
    <col min="7681" max="7681" width="4.42578125" style="146" customWidth="1"/>
    <col min="7682" max="7682" width="11.5703125" style="146" customWidth="1"/>
    <col min="7683" max="7683" width="40.42578125" style="146" customWidth="1"/>
    <col min="7684" max="7684" width="5.5703125" style="146" customWidth="1"/>
    <col min="7685" max="7685" width="8.5703125" style="146" customWidth="1"/>
    <col min="7686" max="7686" width="9.85546875" style="146" customWidth="1"/>
    <col min="7687" max="7687" width="13.85546875" style="146" customWidth="1"/>
    <col min="7688" max="7691" width="9.140625" style="146"/>
    <col min="7692" max="7692" width="13.85546875" style="146" customWidth="1"/>
    <col min="7693" max="7936" width="9.140625" style="146"/>
    <col min="7937" max="7937" width="4.42578125" style="146" customWidth="1"/>
    <col min="7938" max="7938" width="11.5703125" style="146" customWidth="1"/>
    <col min="7939" max="7939" width="40.42578125" style="146" customWidth="1"/>
    <col min="7940" max="7940" width="5.5703125" style="146" customWidth="1"/>
    <col min="7941" max="7941" width="8.5703125" style="146" customWidth="1"/>
    <col min="7942" max="7942" width="9.85546875" style="146" customWidth="1"/>
    <col min="7943" max="7943" width="13.85546875" style="146" customWidth="1"/>
    <col min="7944" max="7947" width="9.140625" style="146"/>
    <col min="7948" max="7948" width="13.85546875" style="146" customWidth="1"/>
    <col min="7949" max="8192" width="9.140625" style="146"/>
    <col min="8193" max="8193" width="4.42578125" style="146" customWidth="1"/>
    <col min="8194" max="8194" width="11.5703125" style="146" customWidth="1"/>
    <col min="8195" max="8195" width="40.42578125" style="146" customWidth="1"/>
    <col min="8196" max="8196" width="5.5703125" style="146" customWidth="1"/>
    <col min="8197" max="8197" width="8.5703125" style="146" customWidth="1"/>
    <col min="8198" max="8198" width="9.85546875" style="146" customWidth="1"/>
    <col min="8199" max="8199" width="13.85546875" style="146" customWidth="1"/>
    <col min="8200" max="8203" width="9.140625" style="146"/>
    <col min="8204" max="8204" width="13.85546875" style="146" customWidth="1"/>
    <col min="8205" max="8448" width="9.140625" style="146"/>
    <col min="8449" max="8449" width="4.42578125" style="146" customWidth="1"/>
    <col min="8450" max="8450" width="11.5703125" style="146" customWidth="1"/>
    <col min="8451" max="8451" width="40.42578125" style="146" customWidth="1"/>
    <col min="8452" max="8452" width="5.5703125" style="146" customWidth="1"/>
    <col min="8453" max="8453" width="8.5703125" style="146" customWidth="1"/>
    <col min="8454" max="8454" width="9.85546875" style="146" customWidth="1"/>
    <col min="8455" max="8455" width="13.85546875" style="146" customWidth="1"/>
    <col min="8456" max="8459" width="9.140625" style="146"/>
    <col min="8460" max="8460" width="13.85546875" style="146" customWidth="1"/>
    <col min="8461" max="8704" width="9.140625" style="146"/>
    <col min="8705" max="8705" width="4.42578125" style="146" customWidth="1"/>
    <col min="8706" max="8706" width="11.5703125" style="146" customWidth="1"/>
    <col min="8707" max="8707" width="40.42578125" style="146" customWidth="1"/>
    <col min="8708" max="8708" width="5.5703125" style="146" customWidth="1"/>
    <col min="8709" max="8709" width="8.5703125" style="146" customWidth="1"/>
    <col min="8710" max="8710" width="9.85546875" style="146" customWidth="1"/>
    <col min="8711" max="8711" width="13.85546875" style="146" customWidth="1"/>
    <col min="8712" max="8715" width="9.140625" style="146"/>
    <col min="8716" max="8716" width="13.85546875" style="146" customWidth="1"/>
    <col min="8717" max="8960" width="9.140625" style="146"/>
    <col min="8961" max="8961" width="4.42578125" style="146" customWidth="1"/>
    <col min="8962" max="8962" width="11.5703125" style="146" customWidth="1"/>
    <col min="8963" max="8963" width="40.42578125" style="146" customWidth="1"/>
    <col min="8964" max="8964" width="5.5703125" style="146" customWidth="1"/>
    <col min="8965" max="8965" width="8.5703125" style="146" customWidth="1"/>
    <col min="8966" max="8966" width="9.85546875" style="146" customWidth="1"/>
    <col min="8967" max="8967" width="13.85546875" style="146" customWidth="1"/>
    <col min="8968" max="8971" width="9.140625" style="146"/>
    <col min="8972" max="8972" width="13.85546875" style="146" customWidth="1"/>
    <col min="8973" max="9216" width="9.140625" style="146"/>
    <col min="9217" max="9217" width="4.42578125" style="146" customWidth="1"/>
    <col min="9218" max="9218" width="11.5703125" style="146" customWidth="1"/>
    <col min="9219" max="9219" width="40.42578125" style="146" customWidth="1"/>
    <col min="9220" max="9220" width="5.5703125" style="146" customWidth="1"/>
    <col min="9221" max="9221" width="8.5703125" style="146" customWidth="1"/>
    <col min="9222" max="9222" width="9.85546875" style="146" customWidth="1"/>
    <col min="9223" max="9223" width="13.85546875" style="146" customWidth="1"/>
    <col min="9224" max="9227" width="9.140625" style="146"/>
    <col min="9228" max="9228" width="13.85546875" style="146" customWidth="1"/>
    <col min="9229" max="9472" width="9.140625" style="146"/>
    <col min="9473" max="9473" width="4.42578125" style="146" customWidth="1"/>
    <col min="9474" max="9474" width="11.5703125" style="146" customWidth="1"/>
    <col min="9475" max="9475" width="40.42578125" style="146" customWidth="1"/>
    <col min="9476" max="9476" width="5.5703125" style="146" customWidth="1"/>
    <col min="9477" max="9477" width="8.5703125" style="146" customWidth="1"/>
    <col min="9478" max="9478" width="9.85546875" style="146" customWidth="1"/>
    <col min="9479" max="9479" width="13.85546875" style="146" customWidth="1"/>
    <col min="9480" max="9483" width="9.140625" style="146"/>
    <col min="9484" max="9484" width="13.85546875" style="146" customWidth="1"/>
    <col min="9485" max="9728" width="9.140625" style="146"/>
    <col min="9729" max="9729" width="4.42578125" style="146" customWidth="1"/>
    <col min="9730" max="9730" width="11.5703125" style="146" customWidth="1"/>
    <col min="9731" max="9731" width="40.42578125" style="146" customWidth="1"/>
    <col min="9732" max="9732" width="5.5703125" style="146" customWidth="1"/>
    <col min="9733" max="9733" width="8.5703125" style="146" customWidth="1"/>
    <col min="9734" max="9734" width="9.85546875" style="146" customWidth="1"/>
    <col min="9735" max="9735" width="13.85546875" style="146" customWidth="1"/>
    <col min="9736" max="9739" width="9.140625" style="146"/>
    <col min="9740" max="9740" width="13.85546875" style="146" customWidth="1"/>
    <col min="9741" max="9984" width="9.140625" style="146"/>
    <col min="9985" max="9985" width="4.42578125" style="146" customWidth="1"/>
    <col min="9986" max="9986" width="11.5703125" style="146" customWidth="1"/>
    <col min="9987" max="9987" width="40.42578125" style="146" customWidth="1"/>
    <col min="9988" max="9988" width="5.5703125" style="146" customWidth="1"/>
    <col min="9989" max="9989" width="8.5703125" style="146" customWidth="1"/>
    <col min="9990" max="9990" width="9.85546875" style="146" customWidth="1"/>
    <col min="9991" max="9991" width="13.85546875" style="146" customWidth="1"/>
    <col min="9992" max="9995" width="9.140625" style="146"/>
    <col min="9996" max="9996" width="13.85546875" style="146" customWidth="1"/>
    <col min="9997" max="10240" width="9.140625" style="146"/>
    <col min="10241" max="10241" width="4.42578125" style="146" customWidth="1"/>
    <col min="10242" max="10242" width="11.5703125" style="146" customWidth="1"/>
    <col min="10243" max="10243" width="40.42578125" style="146" customWidth="1"/>
    <col min="10244" max="10244" width="5.5703125" style="146" customWidth="1"/>
    <col min="10245" max="10245" width="8.5703125" style="146" customWidth="1"/>
    <col min="10246" max="10246" width="9.85546875" style="146" customWidth="1"/>
    <col min="10247" max="10247" width="13.85546875" style="146" customWidth="1"/>
    <col min="10248" max="10251" width="9.140625" style="146"/>
    <col min="10252" max="10252" width="13.85546875" style="146" customWidth="1"/>
    <col min="10253" max="10496" width="9.140625" style="146"/>
    <col min="10497" max="10497" width="4.42578125" style="146" customWidth="1"/>
    <col min="10498" max="10498" width="11.5703125" style="146" customWidth="1"/>
    <col min="10499" max="10499" width="40.42578125" style="146" customWidth="1"/>
    <col min="10500" max="10500" width="5.5703125" style="146" customWidth="1"/>
    <col min="10501" max="10501" width="8.5703125" style="146" customWidth="1"/>
    <col min="10502" max="10502" width="9.85546875" style="146" customWidth="1"/>
    <col min="10503" max="10503" width="13.85546875" style="146" customWidth="1"/>
    <col min="10504" max="10507" width="9.140625" style="146"/>
    <col min="10508" max="10508" width="13.85546875" style="146" customWidth="1"/>
    <col min="10509" max="10752" width="9.140625" style="146"/>
    <col min="10753" max="10753" width="4.42578125" style="146" customWidth="1"/>
    <col min="10754" max="10754" width="11.5703125" style="146" customWidth="1"/>
    <col min="10755" max="10755" width="40.42578125" style="146" customWidth="1"/>
    <col min="10756" max="10756" width="5.5703125" style="146" customWidth="1"/>
    <col min="10757" max="10757" width="8.5703125" style="146" customWidth="1"/>
    <col min="10758" max="10758" width="9.85546875" style="146" customWidth="1"/>
    <col min="10759" max="10759" width="13.85546875" style="146" customWidth="1"/>
    <col min="10760" max="10763" width="9.140625" style="146"/>
    <col min="10764" max="10764" width="13.85546875" style="146" customWidth="1"/>
    <col min="10765" max="11008" width="9.140625" style="146"/>
    <col min="11009" max="11009" width="4.42578125" style="146" customWidth="1"/>
    <col min="11010" max="11010" width="11.5703125" style="146" customWidth="1"/>
    <col min="11011" max="11011" width="40.42578125" style="146" customWidth="1"/>
    <col min="11012" max="11012" width="5.5703125" style="146" customWidth="1"/>
    <col min="11013" max="11013" width="8.5703125" style="146" customWidth="1"/>
    <col min="11014" max="11014" width="9.85546875" style="146" customWidth="1"/>
    <col min="11015" max="11015" width="13.85546875" style="146" customWidth="1"/>
    <col min="11016" max="11019" width="9.140625" style="146"/>
    <col min="11020" max="11020" width="13.85546875" style="146" customWidth="1"/>
    <col min="11021" max="11264" width="9.140625" style="146"/>
    <col min="11265" max="11265" width="4.42578125" style="146" customWidth="1"/>
    <col min="11266" max="11266" width="11.5703125" style="146" customWidth="1"/>
    <col min="11267" max="11267" width="40.42578125" style="146" customWidth="1"/>
    <col min="11268" max="11268" width="5.5703125" style="146" customWidth="1"/>
    <col min="11269" max="11269" width="8.5703125" style="146" customWidth="1"/>
    <col min="11270" max="11270" width="9.85546875" style="146" customWidth="1"/>
    <col min="11271" max="11271" width="13.85546875" style="146" customWidth="1"/>
    <col min="11272" max="11275" width="9.140625" style="146"/>
    <col min="11276" max="11276" width="13.85546875" style="146" customWidth="1"/>
    <col min="11277" max="11520" width="9.140625" style="146"/>
    <col min="11521" max="11521" width="4.42578125" style="146" customWidth="1"/>
    <col min="11522" max="11522" width="11.5703125" style="146" customWidth="1"/>
    <col min="11523" max="11523" width="40.42578125" style="146" customWidth="1"/>
    <col min="11524" max="11524" width="5.5703125" style="146" customWidth="1"/>
    <col min="11525" max="11525" width="8.5703125" style="146" customWidth="1"/>
    <col min="11526" max="11526" width="9.85546875" style="146" customWidth="1"/>
    <col min="11527" max="11527" width="13.85546875" style="146" customWidth="1"/>
    <col min="11528" max="11531" width="9.140625" style="146"/>
    <col min="11532" max="11532" width="13.85546875" style="146" customWidth="1"/>
    <col min="11533" max="11776" width="9.140625" style="146"/>
    <col min="11777" max="11777" width="4.42578125" style="146" customWidth="1"/>
    <col min="11778" max="11778" width="11.5703125" style="146" customWidth="1"/>
    <col min="11779" max="11779" width="40.42578125" style="146" customWidth="1"/>
    <col min="11780" max="11780" width="5.5703125" style="146" customWidth="1"/>
    <col min="11781" max="11781" width="8.5703125" style="146" customWidth="1"/>
    <col min="11782" max="11782" width="9.85546875" style="146" customWidth="1"/>
    <col min="11783" max="11783" width="13.85546875" style="146" customWidth="1"/>
    <col min="11784" max="11787" width="9.140625" style="146"/>
    <col min="11788" max="11788" width="13.85546875" style="146" customWidth="1"/>
    <col min="11789" max="12032" width="9.140625" style="146"/>
    <col min="12033" max="12033" width="4.42578125" style="146" customWidth="1"/>
    <col min="12034" max="12034" width="11.5703125" style="146" customWidth="1"/>
    <col min="12035" max="12035" width="40.42578125" style="146" customWidth="1"/>
    <col min="12036" max="12036" width="5.5703125" style="146" customWidth="1"/>
    <col min="12037" max="12037" width="8.5703125" style="146" customWidth="1"/>
    <col min="12038" max="12038" width="9.85546875" style="146" customWidth="1"/>
    <col min="12039" max="12039" width="13.85546875" style="146" customWidth="1"/>
    <col min="12040" max="12043" width="9.140625" style="146"/>
    <col min="12044" max="12044" width="13.85546875" style="146" customWidth="1"/>
    <col min="12045" max="12288" width="9.140625" style="146"/>
    <col min="12289" max="12289" width="4.42578125" style="146" customWidth="1"/>
    <col min="12290" max="12290" width="11.5703125" style="146" customWidth="1"/>
    <col min="12291" max="12291" width="40.42578125" style="146" customWidth="1"/>
    <col min="12292" max="12292" width="5.5703125" style="146" customWidth="1"/>
    <col min="12293" max="12293" width="8.5703125" style="146" customWidth="1"/>
    <col min="12294" max="12294" width="9.85546875" style="146" customWidth="1"/>
    <col min="12295" max="12295" width="13.85546875" style="146" customWidth="1"/>
    <col min="12296" max="12299" width="9.140625" style="146"/>
    <col min="12300" max="12300" width="13.85546875" style="146" customWidth="1"/>
    <col min="12301" max="12544" width="9.140625" style="146"/>
    <col min="12545" max="12545" width="4.42578125" style="146" customWidth="1"/>
    <col min="12546" max="12546" width="11.5703125" style="146" customWidth="1"/>
    <col min="12547" max="12547" width="40.42578125" style="146" customWidth="1"/>
    <col min="12548" max="12548" width="5.5703125" style="146" customWidth="1"/>
    <col min="12549" max="12549" width="8.5703125" style="146" customWidth="1"/>
    <col min="12550" max="12550" width="9.85546875" style="146" customWidth="1"/>
    <col min="12551" max="12551" width="13.85546875" style="146" customWidth="1"/>
    <col min="12552" max="12555" width="9.140625" style="146"/>
    <col min="12556" max="12556" width="13.85546875" style="146" customWidth="1"/>
    <col min="12557" max="12800" width="9.140625" style="146"/>
    <col min="12801" max="12801" width="4.42578125" style="146" customWidth="1"/>
    <col min="12802" max="12802" width="11.5703125" style="146" customWidth="1"/>
    <col min="12803" max="12803" width="40.42578125" style="146" customWidth="1"/>
    <col min="12804" max="12804" width="5.5703125" style="146" customWidth="1"/>
    <col min="12805" max="12805" width="8.5703125" style="146" customWidth="1"/>
    <col min="12806" max="12806" width="9.85546875" style="146" customWidth="1"/>
    <col min="12807" max="12807" width="13.85546875" style="146" customWidth="1"/>
    <col min="12808" max="12811" width="9.140625" style="146"/>
    <col min="12812" max="12812" width="13.85546875" style="146" customWidth="1"/>
    <col min="12813" max="13056" width="9.140625" style="146"/>
    <col min="13057" max="13057" width="4.42578125" style="146" customWidth="1"/>
    <col min="13058" max="13058" width="11.5703125" style="146" customWidth="1"/>
    <col min="13059" max="13059" width="40.42578125" style="146" customWidth="1"/>
    <col min="13060" max="13060" width="5.5703125" style="146" customWidth="1"/>
    <col min="13061" max="13061" width="8.5703125" style="146" customWidth="1"/>
    <col min="13062" max="13062" width="9.85546875" style="146" customWidth="1"/>
    <col min="13063" max="13063" width="13.85546875" style="146" customWidth="1"/>
    <col min="13064" max="13067" width="9.140625" style="146"/>
    <col min="13068" max="13068" width="13.85546875" style="146" customWidth="1"/>
    <col min="13069" max="13312" width="9.140625" style="146"/>
    <col min="13313" max="13313" width="4.42578125" style="146" customWidth="1"/>
    <col min="13314" max="13314" width="11.5703125" style="146" customWidth="1"/>
    <col min="13315" max="13315" width="40.42578125" style="146" customWidth="1"/>
    <col min="13316" max="13316" width="5.5703125" style="146" customWidth="1"/>
    <col min="13317" max="13317" width="8.5703125" style="146" customWidth="1"/>
    <col min="13318" max="13318" width="9.85546875" style="146" customWidth="1"/>
    <col min="13319" max="13319" width="13.85546875" style="146" customWidth="1"/>
    <col min="13320" max="13323" width="9.140625" style="146"/>
    <col min="13324" max="13324" width="13.85546875" style="146" customWidth="1"/>
    <col min="13325" max="13568" width="9.140625" style="146"/>
    <col min="13569" max="13569" width="4.42578125" style="146" customWidth="1"/>
    <col min="13570" max="13570" width="11.5703125" style="146" customWidth="1"/>
    <col min="13571" max="13571" width="40.42578125" style="146" customWidth="1"/>
    <col min="13572" max="13572" width="5.5703125" style="146" customWidth="1"/>
    <col min="13573" max="13573" width="8.5703125" style="146" customWidth="1"/>
    <col min="13574" max="13574" width="9.85546875" style="146" customWidth="1"/>
    <col min="13575" max="13575" width="13.85546875" style="146" customWidth="1"/>
    <col min="13576" max="13579" width="9.140625" style="146"/>
    <col min="13580" max="13580" width="13.85546875" style="146" customWidth="1"/>
    <col min="13581" max="13824" width="9.140625" style="146"/>
    <col min="13825" max="13825" width="4.42578125" style="146" customWidth="1"/>
    <col min="13826" max="13826" width="11.5703125" style="146" customWidth="1"/>
    <col min="13827" max="13827" width="40.42578125" style="146" customWidth="1"/>
    <col min="13828" max="13828" width="5.5703125" style="146" customWidth="1"/>
    <col min="13829" max="13829" width="8.5703125" style="146" customWidth="1"/>
    <col min="13830" max="13830" width="9.85546875" style="146" customWidth="1"/>
    <col min="13831" max="13831" width="13.85546875" style="146" customWidth="1"/>
    <col min="13832" max="13835" width="9.140625" style="146"/>
    <col min="13836" max="13836" width="13.85546875" style="146" customWidth="1"/>
    <col min="13837" max="14080" width="9.140625" style="146"/>
    <col min="14081" max="14081" width="4.42578125" style="146" customWidth="1"/>
    <col min="14082" max="14082" width="11.5703125" style="146" customWidth="1"/>
    <col min="14083" max="14083" width="40.42578125" style="146" customWidth="1"/>
    <col min="14084" max="14084" width="5.5703125" style="146" customWidth="1"/>
    <col min="14085" max="14085" width="8.5703125" style="146" customWidth="1"/>
    <col min="14086" max="14086" width="9.85546875" style="146" customWidth="1"/>
    <col min="14087" max="14087" width="13.85546875" style="146" customWidth="1"/>
    <col min="14088" max="14091" width="9.140625" style="146"/>
    <col min="14092" max="14092" width="13.85546875" style="146" customWidth="1"/>
    <col min="14093" max="14336" width="9.140625" style="146"/>
    <col min="14337" max="14337" width="4.42578125" style="146" customWidth="1"/>
    <col min="14338" max="14338" width="11.5703125" style="146" customWidth="1"/>
    <col min="14339" max="14339" width="40.42578125" style="146" customWidth="1"/>
    <col min="14340" max="14340" width="5.5703125" style="146" customWidth="1"/>
    <col min="14341" max="14341" width="8.5703125" style="146" customWidth="1"/>
    <col min="14342" max="14342" width="9.85546875" style="146" customWidth="1"/>
    <col min="14343" max="14343" width="13.85546875" style="146" customWidth="1"/>
    <col min="14344" max="14347" width="9.140625" style="146"/>
    <col min="14348" max="14348" width="13.85546875" style="146" customWidth="1"/>
    <col min="14349" max="14592" width="9.140625" style="146"/>
    <col min="14593" max="14593" width="4.42578125" style="146" customWidth="1"/>
    <col min="14594" max="14594" width="11.5703125" style="146" customWidth="1"/>
    <col min="14595" max="14595" width="40.42578125" style="146" customWidth="1"/>
    <col min="14596" max="14596" width="5.5703125" style="146" customWidth="1"/>
    <col min="14597" max="14597" width="8.5703125" style="146" customWidth="1"/>
    <col min="14598" max="14598" width="9.85546875" style="146" customWidth="1"/>
    <col min="14599" max="14599" width="13.85546875" style="146" customWidth="1"/>
    <col min="14600" max="14603" width="9.140625" style="146"/>
    <col min="14604" max="14604" width="13.85546875" style="146" customWidth="1"/>
    <col min="14605" max="14848" width="9.140625" style="146"/>
    <col min="14849" max="14849" width="4.42578125" style="146" customWidth="1"/>
    <col min="14850" max="14850" width="11.5703125" style="146" customWidth="1"/>
    <col min="14851" max="14851" width="40.42578125" style="146" customWidth="1"/>
    <col min="14852" max="14852" width="5.5703125" style="146" customWidth="1"/>
    <col min="14853" max="14853" width="8.5703125" style="146" customWidth="1"/>
    <col min="14854" max="14854" width="9.85546875" style="146" customWidth="1"/>
    <col min="14855" max="14855" width="13.85546875" style="146" customWidth="1"/>
    <col min="14856" max="14859" width="9.140625" style="146"/>
    <col min="14860" max="14860" width="13.85546875" style="146" customWidth="1"/>
    <col min="14861" max="15104" width="9.140625" style="146"/>
    <col min="15105" max="15105" width="4.42578125" style="146" customWidth="1"/>
    <col min="15106" max="15106" width="11.5703125" style="146" customWidth="1"/>
    <col min="15107" max="15107" width="40.42578125" style="146" customWidth="1"/>
    <col min="15108" max="15108" width="5.5703125" style="146" customWidth="1"/>
    <col min="15109" max="15109" width="8.5703125" style="146" customWidth="1"/>
    <col min="15110" max="15110" width="9.85546875" style="146" customWidth="1"/>
    <col min="15111" max="15111" width="13.85546875" style="146" customWidth="1"/>
    <col min="15112" max="15115" width="9.140625" style="146"/>
    <col min="15116" max="15116" width="13.85546875" style="146" customWidth="1"/>
    <col min="15117" max="15360" width="9.140625" style="146"/>
    <col min="15361" max="15361" width="4.42578125" style="146" customWidth="1"/>
    <col min="15362" max="15362" width="11.5703125" style="146" customWidth="1"/>
    <col min="15363" max="15363" width="40.42578125" style="146" customWidth="1"/>
    <col min="15364" max="15364" width="5.5703125" style="146" customWidth="1"/>
    <col min="15365" max="15365" width="8.5703125" style="146" customWidth="1"/>
    <col min="15366" max="15366" width="9.85546875" style="146" customWidth="1"/>
    <col min="15367" max="15367" width="13.85546875" style="146" customWidth="1"/>
    <col min="15368" max="15371" width="9.140625" style="146"/>
    <col min="15372" max="15372" width="13.85546875" style="146" customWidth="1"/>
    <col min="15373" max="15616" width="9.140625" style="146"/>
    <col min="15617" max="15617" width="4.42578125" style="146" customWidth="1"/>
    <col min="15618" max="15618" width="11.5703125" style="146" customWidth="1"/>
    <col min="15619" max="15619" width="40.42578125" style="146" customWidth="1"/>
    <col min="15620" max="15620" width="5.5703125" style="146" customWidth="1"/>
    <col min="15621" max="15621" width="8.5703125" style="146" customWidth="1"/>
    <col min="15622" max="15622" width="9.85546875" style="146" customWidth="1"/>
    <col min="15623" max="15623" width="13.85546875" style="146" customWidth="1"/>
    <col min="15624" max="15627" width="9.140625" style="146"/>
    <col min="15628" max="15628" width="13.85546875" style="146" customWidth="1"/>
    <col min="15629" max="15872" width="9.140625" style="146"/>
    <col min="15873" max="15873" width="4.42578125" style="146" customWidth="1"/>
    <col min="15874" max="15874" width="11.5703125" style="146" customWidth="1"/>
    <col min="15875" max="15875" width="40.42578125" style="146" customWidth="1"/>
    <col min="15876" max="15876" width="5.5703125" style="146" customWidth="1"/>
    <col min="15877" max="15877" width="8.5703125" style="146" customWidth="1"/>
    <col min="15878" max="15878" width="9.85546875" style="146" customWidth="1"/>
    <col min="15879" max="15879" width="13.85546875" style="146" customWidth="1"/>
    <col min="15880" max="15883" width="9.140625" style="146"/>
    <col min="15884" max="15884" width="13.85546875" style="146" customWidth="1"/>
    <col min="15885" max="16128" width="9.140625" style="146"/>
    <col min="16129" max="16129" width="4.42578125" style="146" customWidth="1"/>
    <col min="16130" max="16130" width="11.5703125" style="146" customWidth="1"/>
    <col min="16131" max="16131" width="40.42578125" style="146" customWidth="1"/>
    <col min="16132" max="16132" width="5.5703125" style="146" customWidth="1"/>
    <col min="16133" max="16133" width="8.5703125" style="146" customWidth="1"/>
    <col min="16134" max="16134" width="9.85546875" style="146" customWidth="1"/>
    <col min="16135" max="16135" width="13.85546875" style="146" customWidth="1"/>
    <col min="16136" max="16139" width="9.140625" style="146"/>
    <col min="16140" max="16140" width="13.85546875" style="146" customWidth="1"/>
    <col min="16141" max="16384" width="9.140625" style="146"/>
  </cols>
  <sheetData>
    <row r="1" spans="1:80" ht="15.75">
      <c r="A1" s="465" t="s">
        <v>47</v>
      </c>
      <c r="B1" s="465"/>
      <c r="C1" s="465"/>
      <c r="D1" s="465"/>
      <c r="E1" s="465"/>
      <c r="F1" s="465"/>
      <c r="G1" s="465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</row>
    <row r="2" spans="1:80" ht="13.5" thickBot="1">
      <c r="A2"/>
      <c r="B2" s="91"/>
      <c r="C2" s="92"/>
      <c r="D2" s="92"/>
      <c r="E2" s="93"/>
      <c r="F2" s="92"/>
      <c r="G2" s="9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</row>
    <row r="3" spans="1:80" ht="13.5" thickTop="1">
      <c r="A3" s="440" t="s">
        <v>1</v>
      </c>
      <c r="B3" s="441"/>
      <c r="C3" s="263" t="s">
        <v>237</v>
      </c>
      <c r="D3" s="152"/>
      <c r="E3" s="314" t="s">
        <v>48</v>
      </c>
      <c r="F3" s="95"/>
      <c r="G3" s="96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</row>
    <row r="4" spans="1:80" ht="13.5" thickBot="1">
      <c r="A4" s="466" t="s">
        <v>46</v>
      </c>
      <c r="B4" s="443"/>
      <c r="C4" s="264" t="s">
        <v>256</v>
      </c>
      <c r="D4" s="315"/>
      <c r="E4" s="468"/>
      <c r="F4" s="468"/>
      <c r="G4" s="469"/>
      <c r="H4"/>
      <c r="I4"/>
      <c r="J4" t="s">
        <v>227</v>
      </c>
      <c r="K4" t="s">
        <v>264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80" ht="13.5" thickTop="1">
      <c r="A5" s="97"/>
      <c r="B5"/>
      <c r="C5"/>
      <c r="D5"/>
      <c r="E5"/>
      <c r="F5"/>
      <c r="G5" s="99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80">
      <c r="A6" s="205" t="s">
        <v>60</v>
      </c>
      <c r="B6" s="174" t="s">
        <v>61</v>
      </c>
      <c r="C6" s="175" t="s">
        <v>62</v>
      </c>
      <c r="D6" s="176"/>
      <c r="E6" s="177"/>
      <c r="F6" s="177"/>
      <c r="G6" s="178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</row>
    <row r="7" spans="1:80" ht="22.5">
      <c r="A7" s="337">
        <v>1</v>
      </c>
      <c r="B7" s="180" t="s">
        <v>138</v>
      </c>
      <c r="C7" s="181" t="s">
        <v>139</v>
      </c>
      <c r="D7" s="182" t="s">
        <v>66</v>
      </c>
      <c r="E7" s="183">
        <v>18.43</v>
      </c>
      <c r="F7" s="183"/>
      <c r="G7" s="184">
        <f>E7*F7</f>
        <v>0</v>
      </c>
      <c r="H7" s="275"/>
      <c r="I7"/>
      <c r="J7"/>
      <c r="K7" s="115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80">
      <c r="A8" s="202"/>
      <c r="B8" s="201" t="s">
        <v>64</v>
      </c>
      <c r="C8" s="256" t="str">
        <f>CONCATENATE(B6," ",C6)</f>
        <v>1 Zemní práce</v>
      </c>
      <c r="D8" s="254"/>
      <c r="E8" s="255"/>
      <c r="F8" s="255"/>
      <c r="G8" s="271">
        <f>SUM(G7)</f>
        <v>0</v>
      </c>
      <c r="H8" s="275"/>
      <c r="I8" s="124"/>
      <c r="J8"/>
      <c r="K8" s="115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80">
      <c r="A9" s="312" t="s">
        <v>60</v>
      </c>
      <c r="B9" s="272" t="s">
        <v>140</v>
      </c>
      <c r="C9" s="175" t="s">
        <v>141</v>
      </c>
      <c r="D9" s="199"/>
      <c r="E9" s="206"/>
      <c r="F9" s="206"/>
      <c r="G9" s="207"/>
      <c r="H9" s="275"/>
      <c r="I9"/>
      <c r="J9"/>
      <c r="K9" s="115"/>
      <c r="L9"/>
      <c r="M9"/>
      <c r="N9"/>
      <c r="O9"/>
      <c r="P9"/>
      <c r="Q9"/>
      <c r="R9"/>
      <c r="S9"/>
      <c r="T9"/>
      <c r="U9"/>
      <c r="V9"/>
      <c r="W9" s="90"/>
      <c r="X9" s="90"/>
      <c r="Y9" s="90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 s="90"/>
      <c r="AW9" s="90"/>
      <c r="AX9" s="90"/>
      <c r="AY9" s="90"/>
      <c r="AZ9" s="90"/>
      <c r="BA9" s="90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 s="115"/>
      <c r="BX9" s="115"/>
    </row>
    <row r="10" spans="1:80">
      <c r="A10" s="179"/>
      <c r="B10" s="270"/>
      <c r="C10" s="181"/>
      <c r="D10" s="182"/>
      <c r="E10" s="183"/>
      <c r="F10" s="183"/>
      <c r="G10" s="184"/>
      <c r="H10" s="275"/>
      <c r="I10"/>
      <c r="J10"/>
      <c r="K10" s="115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 s="115"/>
      <c r="BX10" s="115"/>
    </row>
    <row r="11" spans="1:80">
      <c r="A11" s="179">
        <v>2</v>
      </c>
      <c r="B11" s="194" t="s">
        <v>262</v>
      </c>
      <c r="C11" s="181" t="s">
        <v>296</v>
      </c>
      <c r="D11" s="182" t="s">
        <v>66</v>
      </c>
      <c r="E11" s="183">
        <v>18.43</v>
      </c>
      <c r="F11" s="183"/>
      <c r="G11" s="184">
        <f t="shared" ref="G11" si="0">E11*F11</f>
        <v>0</v>
      </c>
      <c r="H11" s="391"/>
      <c r="I11" s="392"/>
      <c r="J11"/>
      <c r="K11" s="115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 s="115"/>
      <c r="BX11" s="115"/>
    </row>
    <row r="12" spans="1:80">
      <c r="A12" s="179">
        <v>3</v>
      </c>
      <c r="B12" s="180" t="s">
        <v>142</v>
      </c>
      <c r="C12" s="181" t="s">
        <v>212</v>
      </c>
      <c r="D12" s="245" t="s">
        <v>66</v>
      </c>
      <c r="E12" s="246">
        <v>18.43</v>
      </c>
      <c r="F12" s="246"/>
      <c r="G12" s="247">
        <f>E12*F12</f>
        <v>0</v>
      </c>
      <c r="H12" s="275"/>
      <c r="I12" s="275"/>
      <c r="J12"/>
      <c r="K12" s="115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 s="115"/>
      <c r="BX12" s="115"/>
    </row>
    <row r="13" spans="1:80">
      <c r="A13" s="278"/>
      <c r="B13" s="185" t="s">
        <v>64</v>
      </c>
      <c r="C13" s="186" t="str">
        <f>CONCATENATE(B9," ",C9)</f>
        <v>2 Základy,zvláštní zakládání</v>
      </c>
      <c r="D13" s="252"/>
      <c r="E13" s="253"/>
      <c r="F13" s="253"/>
      <c r="G13" s="187">
        <f>SUM(G10:G12)</f>
        <v>0</v>
      </c>
      <c r="H13" s="275"/>
      <c r="I13" s="275"/>
      <c r="J13"/>
      <c r="K13" s="115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 s="115"/>
      <c r="BX13" s="115"/>
    </row>
    <row r="14" spans="1:80">
      <c r="A14" s="173" t="s">
        <v>60</v>
      </c>
      <c r="B14" s="174" t="s">
        <v>143</v>
      </c>
      <c r="C14" s="175" t="s">
        <v>144</v>
      </c>
      <c r="D14" s="248"/>
      <c r="E14" s="249"/>
      <c r="F14" s="249"/>
      <c r="G14" s="250"/>
      <c r="H14" s="277"/>
      <c r="I14"/>
      <c r="J14"/>
      <c r="K14" s="115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 s="115"/>
      <c r="BX14" s="115"/>
    </row>
    <row r="15" spans="1:80">
      <c r="A15" s="179">
        <v>4</v>
      </c>
      <c r="B15" s="180" t="s">
        <v>145</v>
      </c>
      <c r="C15" s="181" t="s">
        <v>260</v>
      </c>
      <c r="D15" s="245" t="s">
        <v>76</v>
      </c>
      <c r="E15" s="246">
        <v>50</v>
      </c>
      <c r="F15" s="246"/>
      <c r="G15" s="247">
        <f>E15*F15</f>
        <v>0</v>
      </c>
      <c r="H15" s="277"/>
      <c r="I15"/>
      <c r="J15"/>
      <c r="K15" s="1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 s="115"/>
      <c r="BX15" s="115"/>
    </row>
    <row r="16" spans="1:80">
      <c r="A16" s="278"/>
      <c r="B16" s="185" t="s">
        <v>64</v>
      </c>
      <c r="C16" s="186" t="str">
        <f>CONCATENATE(B14," ",C14)</f>
        <v>94 Lešení a stavební výtahy</v>
      </c>
      <c r="D16" s="252"/>
      <c r="E16" s="253"/>
      <c r="F16" s="253"/>
      <c r="G16" s="187">
        <f>SUM(G15)</f>
        <v>0</v>
      </c>
      <c r="H16" s="277"/>
      <c r="I16"/>
      <c r="J16"/>
      <c r="K16" s="115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 s="115"/>
      <c r="BX16" s="115"/>
    </row>
    <row r="17" spans="1:104">
      <c r="A17" s="205" t="s">
        <v>60</v>
      </c>
      <c r="B17" s="174" t="s">
        <v>79</v>
      </c>
      <c r="C17" s="175" t="s">
        <v>80</v>
      </c>
      <c r="D17" s="248"/>
      <c r="E17" s="249"/>
      <c r="F17" s="249"/>
      <c r="G17" s="250"/>
      <c r="H17" s="277"/>
      <c r="I17"/>
      <c r="J17"/>
      <c r="K17" s="115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 s="115"/>
      <c r="BX17" s="115"/>
    </row>
    <row r="18" spans="1:104">
      <c r="A18" s="215">
        <v>5</v>
      </c>
      <c r="B18" s="180" t="s">
        <v>146</v>
      </c>
      <c r="C18" s="181" t="s">
        <v>147</v>
      </c>
      <c r="D18" s="245" t="s">
        <v>82</v>
      </c>
      <c r="E18" s="246">
        <v>15.1</v>
      </c>
      <c r="F18" s="246"/>
      <c r="G18" s="247">
        <f>E18*F18</f>
        <v>0</v>
      </c>
      <c r="H18" s="277"/>
      <c r="I18"/>
      <c r="J18"/>
      <c r="K18" s="115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 s="115"/>
      <c r="BX18" s="115"/>
    </row>
    <row r="19" spans="1:104">
      <c r="A19" s="217">
        <v>6</v>
      </c>
      <c r="B19" s="180" t="s">
        <v>148</v>
      </c>
      <c r="C19" s="181" t="s">
        <v>149</v>
      </c>
      <c r="D19" s="245" t="s">
        <v>82</v>
      </c>
      <c r="E19" s="246">
        <v>1.98</v>
      </c>
      <c r="F19" s="246"/>
      <c r="G19" s="247">
        <f>E19*F19</f>
        <v>0</v>
      </c>
      <c r="H19" s="275"/>
      <c r="I19" s="275"/>
      <c r="J19"/>
      <c r="K19" s="115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 s="115"/>
      <c r="BX19" s="115"/>
    </row>
    <row r="20" spans="1:104">
      <c r="A20" s="212"/>
      <c r="B20" s="185" t="s">
        <v>64</v>
      </c>
      <c r="C20" s="186" t="str">
        <f>CONCATENATE(B17," ",C17)</f>
        <v>99 Staveništní přesun hmot</v>
      </c>
      <c r="D20" s="252"/>
      <c r="E20" s="253"/>
      <c r="F20" s="253"/>
      <c r="G20" s="187">
        <f>SUM(G18:G19)</f>
        <v>0</v>
      </c>
      <c r="H20" s="275"/>
      <c r="I20" s="275"/>
      <c r="J20"/>
      <c r="K20" s="115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 s="115"/>
      <c r="BX20" s="115"/>
    </row>
    <row r="21" spans="1:104">
      <c r="A21" s="205" t="s">
        <v>60</v>
      </c>
      <c r="B21" s="203" t="s">
        <v>150</v>
      </c>
      <c r="C21" s="204" t="s">
        <v>151</v>
      </c>
      <c r="D21" s="199"/>
      <c r="E21" s="206"/>
      <c r="F21" s="206"/>
      <c r="G21" s="207"/>
      <c r="H21" s="275"/>
      <c r="I21" s="275"/>
      <c r="J21"/>
      <c r="K21" s="115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 s="115"/>
      <c r="BX21" s="115"/>
    </row>
    <row r="22" spans="1:104">
      <c r="A22" s="192">
        <v>7</v>
      </c>
      <c r="B22" s="189" t="s">
        <v>152</v>
      </c>
      <c r="C22" s="279" t="s">
        <v>153</v>
      </c>
      <c r="D22" s="280" t="s">
        <v>75</v>
      </c>
      <c r="E22" s="281">
        <v>26</v>
      </c>
      <c r="F22" s="281"/>
      <c r="G22" s="282">
        <f t="shared" ref="G22:G26" si="1">E22*F22</f>
        <v>0</v>
      </c>
      <c r="H22" s="275"/>
      <c r="I22"/>
      <c r="J22"/>
      <c r="K22" s="115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 s="136"/>
      <c r="AX22" s="136"/>
      <c r="AY22" s="136"/>
      <c r="AZ22" s="136"/>
      <c r="BA22" s="136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</row>
    <row r="23" spans="1:104">
      <c r="A23" s="395">
        <v>8</v>
      </c>
      <c r="B23" s="396" t="s">
        <v>154</v>
      </c>
      <c r="C23" s="397" t="s">
        <v>155</v>
      </c>
      <c r="D23" s="398" t="s">
        <v>75</v>
      </c>
      <c r="E23" s="399">
        <v>8</v>
      </c>
      <c r="F23" s="399"/>
      <c r="G23" s="400">
        <f t="shared" si="1"/>
        <v>0</v>
      </c>
      <c r="H23" s="276"/>
      <c r="I23"/>
      <c r="J23"/>
      <c r="K23" s="115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</row>
    <row r="24" spans="1:104">
      <c r="A24" s="395">
        <v>9</v>
      </c>
      <c r="B24" s="396" t="s">
        <v>156</v>
      </c>
      <c r="C24" s="397" t="s">
        <v>157</v>
      </c>
      <c r="D24" s="398" t="s">
        <v>82</v>
      </c>
      <c r="E24" s="399">
        <v>0.3</v>
      </c>
      <c r="F24" s="399"/>
      <c r="G24" s="400">
        <f t="shared" si="1"/>
        <v>0</v>
      </c>
      <c r="H24" s="276"/>
      <c r="I24"/>
      <c r="J24"/>
      <c r="K24" s="115"/>
      <c r="L24"/>
      <c r="M24"/>
      <c r="N24"/>
      <c r="O24"/>
      <c r="P24"/>
      <c r="Q24"/>
      <c r="R24"/>
      <c r="S24"/>
      <c r="T24"/>
      <c r="U24"/>
      <c r="V24"/>
      <c r="W24" s="90"/>
      <c r="X24" s="90"/>
      <c r="Y24" s="90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 s="90"/>
      <c r="AW24" s="90"/>
      <c r="AX24" s="90"/>
      <c r="AY24" s="90"/>
      <c r="AZ24" s="90"/>
      <c r="BA24" s="90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 s="115"/>
      <c r="BX24" s="115"/>
    </row>
    <row r="25" spans="1:104">
      <c r="A25" s="395">
        <v>10</v>
      </c>
      <c r="B25" s="396" t="s">
        <v>158</v>
      </c>
      <c r="C25" s="397" t="s">
        <v>159</v>
      </c>
      <c r="D25" s="398" t="s">
        <v>77</v>
      </c>
      <c r="E25" s="399">
        <v>20</v>
      </c>
      <c r="F25" s="399"/>
      <c r="G25" s="400">
        <f t="shared" si="1"/>
        <v>0</v>
      </c>
      <c r="H25" s="276"/>
      <c r="I25"/>
      <c r="J25"/>
      <c r="K25" s="11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 s="115"/>
      <c r="BX25" s="115"/>
    </row>
    <row r="26" spans="1:104">
      <c r="A26" s="395">
        <v>11</v>
      </c>
      <c r="B26" s="396" t="s">
        <v>160</v>
      </c>
      <c r="C26" s="394" t="s">
        <v>261</v>
      </c>
      <c r="D26" s="401" t="s">
        <v>76</v>
      </c>
      <c r="E26" s="393">
        <v>78</v>
      </c>
      <c r="F26" s="393"/>
      <c r="G26" s="402">
        <f t="shared" si="1"/>
        <v>0</v>
      </c>
      <c r="H26" s="390"/>
      <c r="I26" s="124"/>
      <c r="J26"/>
      <c r="K26" s="115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104">
      <c r="A27" s="218"/>
      <c r="B27" s="185" t="s">
        <v>64</v>
      </c>
      <c r="C27" s="186" t="str">
        <f>CONCATENATE(B21," ",C21)</f>
        <v>764 Konstrukce klempířské</v>
      </c>
      <c r="D27" s="252"/>
      <c r="E27" s="253"/>
      <c r="F27" s="253"/>
      <c r="G27" s="187">
        <f>SUM(G22:G26)</f>
        <v>0</v>
      </c>
      <c r="H27" s="172"/>
      <c r="I27" s="171"/>
      <c r="O27" s="188">
        <v>2</v>
      </c>
      <c r="AA27" s="146">
        <v>12</v>
      </c>
      <c r="AB27" s="146">
        <v>0</v>
      </c>
      <c r="AC27" s="146">
        <v>74</v>
      </c>
      <c r="AZ27" s="146">
        <v>2</v>
      </c>
      <c r="BA27" s="146">
        <f>IF(AZ27=1,#REF!,0)</f>
        <v>0</v>
      </c>
      <c r="BB27" s="146" t="e">
        <f>IF(AZ27=2,#REF!,0)</f>
        <v>#REF!</v>
      </c>
      <c r="BC27" s="146">
        <f>IF(AZ27=3,#REF!,0)</f>
        <v>0</v>
      </c>
      <c r="BD27" s="146">
        <f>IF(AZ27=4,#REF!,0)</f>
        <v>0</v>
      </c>
      <c r="BE27" s="146">
        <f>IF(AZ27=5,#REF!,0)</f>
        <v>0</v>
      </c>
      <c r="CA27" s="197">
        <v>12</v>
      </c>
      <c r="CB27" s="197">
        <v>0</v>
      </c>
      <c r="CZ27" s="146">
        <v>4.9000000000000002E-2</v>
      </c>
    </row>
    <row r="28" spans="1:104">
      <c r="A28" s="403" t="s">
        <v>60</v>
      </c>
      <c r="B28" s="174" t="s">
        <v>164</v>
      </c>
      <c r="C28" s="175" t="s">
        <v>165</v>
      </c>
      <c r="D28" s="248"/>
      <c r="E28" s="249"/>
      <c r="F28" s="249"/>
      <c r="G28" s="250"/>
      <c r="H28" s="172"/>
      <c r="I28" s="171"/>
      <c r="O28" s="188">
        <v>2</v>
      </c>
      <c r="AA28" s="146">
        <v>12</v>
      </c>
      <c r="AB28" s="146">
        <v>0</v>
      </c>
      <c r="AC28" s="146">
        <v>86</v>
      </c>
      <c r="AZ28" s="146">
        <v>2</v>
      </c>
      <c r="BA28" s="146">
        <f>IF(AZ28=1,#REF!,0)</f>
        <v>0</v>
      </c>
      <c r="BB28" s="146" t="e">
        <f>IF(AZ28=2,#REF!,0)</f>
        <v>#REF!</v>
      </c>
      <c r="BC28" s="146">
        <f>IF(AZ28=3,#REF!,0)</f>
        <v>0</v>
      </c>
      <c r="BD28" s="146">
        <f>IF(AZ28=4,#REF!,0)</f>
        <v>0</v>
      </c>
      <c r="BE28" s="146">
        <f>IF(AZ28=5,#REF!,0)</f>
        <v>0</v>
      </c>
      <c r="CA28" s="197">
        <v>12</v>
      </c>
      <c r="CB28" s="197">
        <v>0</v>
      </c>
      <c r="CZ28" s="146">
        <v>0</v>
      </c>
    </row>
    <row r="29" spans="1:104" ht="22.5">
      <c r="A29" s="151">
        <v>12</v>
      </c>
      <c r="B29" s="180" t="s">
        <v>166</v>
      </c>
      <c r="C29" s="181" t="s">
        <v>257</v>
      </c>
      <c r="D29" s="245" t="s">
        <v>76</v>
      </c>
      <c r="E29" s="246">
        <v>176</v>
      </c>
      <c r="F29" s="246"/>
      <c r="G29" s="247">
        <f>E29*F29</f>
        <v>0</v>
      </c>
      <c r="H29" s="210"/>
    </row>
    <row r="30" spans="1:104">
      <c r="A30" s="218"/>
      <c r="B30" s="185" t="s">
        <v>64</v>
      </c>
      <c r="C30" s="186" t="str">
        <f>CONCATENATE(B28," ",C28)</f>
        <v>783 Nátěry</v>
      </c>
      <c r="D30" s="252"/>
      <c r="E30" s="253"/>
      <c r="F30" s="253"/>
      <c r="G30" s="187">
        <f>SUM(G29)</f>
        <v>0</v>
      </c>
      <c r="H30" s="191"/>
    </row>
    <row r="31" spans="1:104">
      <c r="A31" s="105" t="s">
        <v>60</v>
      </c>
      <c r="B31" s="404" t="s">
        <v>206</v>
      </c>
      <c r="C31" s="405" t="s">
        <v>207</v>
      </c>
      <c r="D31" s="406"/>
      <c r="E31" s="407"/>
      <c r="F31" s="407"/>
      <c r="G31" s="408"/>
      <c r="H31" s="191"/>
    </row>
    <row r="32" spans="1:104">
      <c r="A32" s="313">
        <v>13</v>
      </c>
      <c r="B32" s="409"/>
      <c r="C32" s="297" t="s">
        <v>292</v>
      </c>
      <c r="D32" s="410" t="s">
        <v>63</v>
      </c>
      <c r="E32" s="393">
        <v>2</v>
      </c>
      <c r="F32" s="393"/>
      <c r="G32" s="411">
        <f>F32*E32</f>
        <v>0</v>
      </c>
      <c r="H32" s="210"/>
    </row>
    <row r="33" spans="1:8" ht="33.75">
      <c r="A33" s="313">
        <v>14</v>
      </c>
      <c r="B33" s="409"/>
      <c r="C33" s="339" t="s">
        <v>297</v>
      </c>
      <c r="D33" s="410" t="s">
        <v>63</v>
      </c>
      <c r="E33" s="393">
        <v>10</v>
      </c>
      <c r="F33" s="393"/>
      <c r="G33" s="411">
        <f>F33*E33</f>
        <v>0</v>
      </c>
      <c r="H33" s="210"/>
    </row>
    <row r="34" spans="1:8">
      <c r="A34" s="313">
        <v>15</v>
      </c>
      <c r="B34" s="409"/>
      <c r="C34" s="412" t="s">
        <v>298</v>
      </c>
      <c r="D34" s="410" t="s">
        <v>63</v>
      </c>
      <c r="E34" s="393">
        <v>1</v>
      </c>
      <c r="F34" s="393"/>
      <c r="G34" s="411">
        <f t="shared" ref="G34" si="2">F34*E34</f>
        <v>0</v>
      </c>
      <c r="H34" s="210"/>
    </row>
    <row r="35" spans="1:8">
      <c r="A35" s="313">
        <v>16</v>
      </c>
      <c r="B35" s="409"/>
      <c r="C35" s="340" t="s">
        <v>280</v>
      </c>
      <c r="D35" s="410" t="s">
        <v>75</v>
      </c>
      <c r="E35" s="393">
        <v>63</v>
      </c>
      <c r="F35" s="393"/>
      <c r="G35" s="411">
        <f t="shared" ref="G35:G44" si="3">F35*E35</f>
        <v>0</v>
      </c>
      <c r="H35" s="210"/>
    </row>
    <row r="36" spans="1:8">
      <c r="A36" s="313">
        <v>17</v>
      </c>
      <c r="B36" s="409"/>
      <c r="C36" s="333" t="s">
        <v>281</v>
      </c>
      <c r="D36" s="410" t="s">
        <v>63</v>
      </c>
      <c r="E36" s="393">
        <v>1</v>
      </c>
      <c r="F36" s="393"/>
      <c r="G36" s="411">
        <f t="shared" si="3"/>
        <v>0</v>
      </c>
      <c r="H36" s="210"/>
    </row>
    <row r="37" spans="1:8">
      <c r="A37" s="313">
        <v>18</v>
      </c>
      <c r="B37" s="409"/>
      <c r="C37" s="328" t="s">
        <v>282</v>
      </c>
      <c r="D37" s="410" t="s">
        <v>63</v>
      </c>
      <c r="E37" s="393">
        <v>1</v>
      </c>
      <c r="F37" s="393"/>
      <c r="G37" s="411">
        <f t="shared" si="3"/>
        <v>0</v>
      </c>
      <c r="H37" s="210"/>
    </row>
    <row r="38" spans="1:8">
      <c r="A38" s="313">
        <v>19</v>
      </c>
      <c r="B38" s="409"/>
      <c r="C38" s="297" t="s">
        <v>283</v>
      </c>
      <c r="D38" s="410" t="s">
        <v>75</v>
      </c>
      <c r="E38" s="393">
        <v>63</v>
      </c>
      <c r="F38" s="393"/>
      <c r="G38" s="411">
        <f t="shared" si="3"/>
        <v>0</v>
      </c>
      <c r="H38" s="210"/>
    </row>
    <row r="39" spans="1:8">
      <c r="A39" s="313">
        <v>20</v>
      </c>
      <c r="B39" s="409"/>
      <c r="C39" s="297" t="s">
        <v>284</v>
      </c>
      <c r="D39" s="410" t="s">
        <v>78</v>
      </c>
      <c r="E39" s="393">
        <v>1</v>
      </c>
      <c r="F39" s="393"/>
      <c r="G39" s="411">
        <f t="shared" si="3"/>
        <v>0</v>
      </c>
      <c r="H39" s="210"/>
    </row>
    <row r="40" spans="1:8">
      <c r="A40" s="313">
        <v>21</v>
      </c>
      <c r="B40" s="409"/>
      <c r="C40" s="297" t="s">
        <v>285</v>
      </c>
      <c r="D40" s="410" t="s">
        <v>75</v>
      </c>
      <c r="E40" s="393">
        <v>18</v>
      </c>
      <c r="F40" s="393"/>
      <c r="G40" s="411">
        <f t="shared" si="3"/>
        <v>0</v>
      </c>
      <c r="H40" s="210"/>
    </row>
    <row r="41" spans="1:8" ht="22.5">
      <c r="A41" s="313">
        <v>22</v>
      </c>
      <c r="B41" s="409"/>
      <c r="C41" s="413" t="s">
        <v>293</v>
      </c>
      <c r="D41" s="410" t="s">
        <v>75</v>
      </c>
      <c r="E41" s="393">
        <v>14</v>
      </c>
      <c r="F41" s="393"/>
      <c r="G41" s="411">
        <f t="shared" si="3"/>
        <v>0</v>
      </c>
      <c r="H41" s="210"/>
    </row>
    <row r="42" spans="1:8">
      <c r="A42" s="313">
        <v>23</v>
      </c>
      <c r="B42" s="283"/>
      <c r="C42" s="297" t="s">
        <v>286</v>
      </c>
      <c r="D42" s="286" t="s">
        <v>78</v>
      </c>
      <c r="E42" s="183">
        <v>1</v>
      </c>
      <c r="F42" s="183"/>
      <c r="G42" s="287">
        <f t="shared" si="3"/>
        <v>0</v>
      </c>
      <c r="H42" s="210"/>
    </row>
    <row r="43" spans="1:8">
      <c r="A43" s="313">
        <v>24</v>
      </c>
      <c r="B43" s="283"/>
      <c r="C43" s="341" t="s">
        <v>287</v>
      </c>
      <c r="D43" s="342" t="s">
        <v>78</v>
      </c>
      <c r="E43" s="341">
        <v>1</v>
      </c>
      <c r="F43" s="345"/>
      <c r="G43" s="287">
        <f t="shared" si="3"/>
        <v>0</v>
      </c>
      <c r="H43" s="210"/>
    </row>
    <row r="44" spans="1:8">
      <c r="A44" s="313">
        <v>25</v>
      </c>
      <c r="B44" s="283"/>
      <c r="C44" s="341" t="s">
        <v>288</v>
      </c>
      <c r="D44" s="342" t="s">
        <v>78</v>
      </c>
      <c r="E44" s="341">
        <v>1</v>
      </c>
      <c r="F44" s="345"/>
      <c r="G44" s="287">
        <f t="shared" si="3"/>
        <v>0</v>
      </c>
      <c r="H44" s="210"/>
    </row>
    <row r="45" spans="1:8" ht="22.5">
      <c r="A45" s="179">
        <v>26</v>
      </c>
      <c r="B45" s="147" t="s">
        <v>73</v>
      </c>
      <c r="C45" s="148" t="s">
        <v>74</v>
      </c>
      <c r="D45" s="149" t="s">
        <v>75</v>
      </c>
      <c r="E45" s="150">
        <v>72</v>
      </c>
      <c r="F45" s="150"/>
      <c r="G45" s="211">
        <f>E45*F45</f>
        <v>0</v>
      </c>
      <c r="H45" s="191"/>
    </row>
    <row r="46" spans="1:8">
      <c r="A46" s="212"/>
      <c r="B46" s="208" t="s">
        <v>64</v>
      </c>
      <c r="C46" s="209" t="str">
        <f>CONCATENATE(B31," ",C31)</f>
        <v>M21 Elektromontáže</v>
      </c>
      <c r="D46" s="196"/>
      <c r="E46" s="195"/>
      <c r="F46" s="195"/>
      <c r="G46" s="198">
        <f>SUM(G32:G45)</f>
        <v>0</v>
      </c>
      <c r="H46" s="284"/>
    </row>
    <row r="47" spans="1:8">
      <c r="A47" s="205" t="s">
        <v>60</v>
      </c>
      <c r="B47" s="203" t="s">
        <v>167</v>
      </c>
      <c r="C47" s="204" t="s">
        <v>213</v>
      </c>
      <c r="D47" s="199"/>
      <c r="E47" s="206"/>
      <c r="F47" s="206"/>
      <c r="G47" s="207"/>
      <c r="H47" s="191"/>
    </row>
    <row r="48" spans="1:8" ht="22.5">
      <c r="A48" s="192">
        <v>27</v>
      </c>
      <c r="B48" s="189" t="s">
        <v>168</v>
      </c>
      <c r="C48" s="190" t="s">
        <v>258</v>
      </c>
      <c r="D48" s="182" t="s">
        <v>82</v>
      </c>
      <c r="E48" s="183">
        <v>6.73</v>
      </c>
      <c r="F48" s="183"/>
      <c r="G48" s="184">
        <f t="shared" ref="G48:G60" si="4">E48*F48</f>
        <v>0</v>
      </c>
      <c r="H48" s="210"/>
    </row>
    <row r="49" spans="1:9">
      <c r="A49" s="192">
        <v>28</v>
      </c>
      <c r="B49" s="189" t="s">
        <v>170</v>
      </c>
      <c r="C49" s="190" t="s">
        <v>214</v>
      </c>
      <c r="D49" s="182" t="s">
        <v>77</v>
      </c>
      <c r="E49" s="183">
        <v>32</v>
      </c>
      <c r="F49" s="183"/>
      <c r="G49" s="184">
        <f>E49*F49</f>
        <v>0</v>
      </c>
      <c r="H49" s="191"/>
      <c r="I49" s="214"/>
    </row>
    <row r="50" spans="1:9">
      <c r="A50" s="192">
        <v>29</v>
      </c>
      <c r="B50" s="189" t="s">
        <v>215</v>
      </c>
      <c r="C50" s="190" t="s">
        <v>216</v>
      </c>
      <c r="D50" s="182" t="s">
        <v>77</v>
      </c>
      <c r="E50" s="183">
        <v>32</v>
      </c>
      <c r="F50" s="183"/>
      <c r="G50" s="184">
        <f>E50*F50</f>
        <v>0</v>
      </c>
      <c r="H50" s="285"/>
    </row>
    <row r="51" spans="1:9">
      <c r="A51" s="192">
        <v>30</v>
      </c>
      <c r="B51" s="189" t="s">
        <v>217</v>
      </c>
      <c r="C51" s="190" t="s">
        <v>218</v>
      </c>
      <c r="D51" s="182" t="s">
        <v>77</v>
      </c>
      <c r="E51" s="183">
        <v>20</v>
      </c>
      <c r="F51" s="183"/>
      <c r="G51" s="184">
        <f>E51*F51</f>
        <v>0</v>
      </c>
      <c r="H51" s="191"/>
    </row>
    <row r="52" spans="1:9" ht="22.5">
      <c r="A52" s="192">
        <v>31</v>
      </c>
      <c r="B52" s="189" t="s">
        <v>171</v>
      </c>
      <c r="C52" s="190" t="s">
        <v>232</v>
      </c>
      <c r="D52" s="182" t="s">
        <v>82</v>
      </c>
      <c r="E52" s="183">
        <v>0.24</v>
      </c>
      <c r="F52" s="183"/>
      <c r="G52" s="184">
        <f t="shared" si="4"/>
        <v>0</v>
      </c>
      <c r="H52" s="191"/>
    </row>
    <row r="53" spans="1:9">
      <c r="A53" s="192">
        <v>32</v>
      </c>
      <c r="B53" s="189" t="s">
        <v>219</v>
      </c>
      <c r="C53" s="190" t="s">
        <v>300</v>
      </c>
      <c r="D53" s="182" t="s">
        <v>82</v>
      </c>
      <c r="E53" s="183">
        <v>2.4</v>
      </c>
      <c r="F53" s="183"/>
      <c r="G53" s="184">
        <f t="shared" ref="G53" si="5">E53*F53</f>
        <v>0</v>
      </c>
      <c r="H53" s="414"/>
    </row>
    <row r="54" spans="1:9">
      <c r="A54" s="192">
        <v>33</v>
      </c>
      <c r="B54" s="189" t="s">
        <v>219</v>
      </c>
      <c r="C54" s="190" t="s">
        <v>259</v>
      </c>
      <c r="D54" s="182" t="s">
        <v>82</v>
      </c>
      <c r="E54" s="183">
        <v>2</v>
      </c>
      <c r="F54" s="183"/>
      <c r="G54" s="184">
        <f t="shared" si="4"/>
        <v>0</v>
      </c>
      <c r="H54" s="191"/>
    </row>
    <row r="55" spans="1:9">
      <c r="A55" s="192">
        <v>34</v>
      </c>
      <c r="B55" s="189"/>
      <c r="C55" s="190" t="s">
        <v>235</v>
      </c>
      <c r="D55" s="182" t="s">
        <v>82</v>
      </c>
      <c r="E55" s="183">
        <v>1</v>
      </c>
      <c r="F55" s="183"/>
      <c r="G55" s="184">
        <f t="shared" si="4"/>
        <v>0</v>
      </c>
      <c r="H55" s="191"/>
    </row>
    <row r="56" spans="1:9">
      <c r="A56" s="192">
        <v>35</v>
      </c>
      <c r="B56" s="189" t="s">
        <v>220</v>
      </c>
      <c r="C56" s="190" t="s">
        <v>234</v>
      </c>
      <c r="D56" s="182" t="s">
        <v>82</v>
      </c>
      <c r="E56" s="183">
        <v>0.7</v>
      </c>
      <c r="F56" s="183"/>
      <c r="G56" s="184">
        <f t="shared" si="4"/>
        <v>0</v>
      </c>
      <c r="H56" s="191"/>
    </row>
    <row r="57" spans="1:9">
      <c r="A57" s="192">
        <v>36</v>
      </c>
      <c r="B57" s="189" t="s">
        <v>221</v>
      </c>
      <c r="C57" s="190" t="s">
        <v>222</v>
      </c>
      <c r="D57" s="182" t="s">
        <v>82</v>
      </c>
      <c r="E57" s="183">
        <v>7.0999999999999994E-2</v>
      </c>
      <c r="F57" s="183"/>
      <c r="G57" s="184">
        <f t="shared" si="4"/>
        <v>0</v>
      </c>
      <c r="H57" s="191"/>
    </row>
    <row r="58" spans="1:9" ht="22.5">
      <c r="A58" s="192">
        <v>37</v>
      </c>
      <c r="B58" s="189" t="s">
        <v>223</v>
      </c>
      <c r="C58" s="190" t="s">
        <v>233</v>
      </c>
      <c r="D58" s="182" t="s">
        <v>82</v>
      </c>
      <c r="E58" s="183">
        <v>0.1</v>
      </c>
      <c r="F58" s="183"/>
      <c r="G58" s="184">
        <f t="shared" si="4"/>
        <v>0</v>
      </c>
      <c r="H58" s="191"/>
    </row>
    <row r="59" spans="1:9" ht="22.5">
      <c r="A59" s="192">
        <v>38</v>
      </c>
      <c r="B59" s="189" t="s">
        <v>224</v>
      </c>
      <c r="C59" s="190" t="s">
        <v>231</v>
      </c>
      <c r="D59" s="182" t="s">
        <v>82</v>
      </c>
      <c r="E59" s="183">
        <v>0.15</v>
      </c>
      <c r="F59" s="183"/>
      <c r="G59" s="184">
        <f t="shared" si="4"/>
        <v>0</v>
      </c>
      <c r="H59" s="191"/>
    </row>
    <row r="60" spans="1:9" ht="22.5">
      <c r="A60" s="192">
        <v>39</v>
      </c>
      <c r="B60" s="189" t="s">
        <v>225</v>
      </c>
      <c r="C60" s="190" t="s">
        <v>226</v>
      </c>
      <c r="D60" s="182" t="s">
        <v>169</v>
      </c>
      <c r="E60" s="183">
        <v>6730</v>
      </c>
      <c r="F60" s="183"/>
      <c r="G60" s="184">
        <f t="shared" si="4"/>
        <v>0</v>
      </c>
      <c r="H60" s="191"/>
    </row>
    <row r="61" spans="1:9">
      <c r="A61" s="212"/>
      <c r="B61" s="208" t="s">
        <v>64</v>
      </c>
      <c r="C61" s="209" t="str">
        <f>CONCATENATE(B47," ",C47)</f>
        <v>M43 Montáže ocelových konstrukcí</v>
      </c>
      <c r="D61" s="196"/>
      <c r="E61" s="195"/>
      <c r="F61" s="195"/>
      <c r="G61" s="198">
        <f>SUM(G48:G60)</f>
        <v>0</v>
      </c>
      <c r="H61" s="191"/>
      <c r="I61" s="214">
        <f>SUM(G61,G46,G30,G27,G20,G16,G13,G8)</f>
        <v>0</v>
      </c>
    </row>
    <row r="62" spans="1:9">
      <c r="A62" s="126"/>
      <c r="B62" s="126"/>
      <c r="C62" s="126"/>
      <c r="D62" s="126"/>
      <c r="E62" s="142"/>
      <c r="F62" s="126"/>
      <c r="G62" s="126"/>
      <c r="H62" s="191"/>
    </row>
    <row r="63" spans="1:9">
      <c r="A63" s="126"/>
      <c r="B63" s="126"/>
      <c r="C63" s="126"/>
      <c r="D63" s="126"/>
      <c r="E63" s="142"/>
      <c r="F63" s="126"/>
      <c r="G63" s="126"/>
      <c r="H63" s="191"/>
    </row>
    <row r="64" spans="1:9">
      <c r="A64" s="126"/>
      <c r="B64" s="126"/>
      <c r="C64" s="126"/>
      <c r="D64" s="126"/>
      <c r="E64" s="142"/>
      <c r="F64" s="126"/>
      <c r="G64" s="126"/>
    </row>
    <row r="65" spans="1:3">
      <c r="A65" s="126"/>
      <c r="B65" s="126"/>
      <c r="C65" s="126"/>
    </row>
    <row r="66" spans="1:3">
      <c r="A66" s="126"/>
      <c r="B66" s="126"/>
      <c r="C66" s="126"/>
    </row>
    <row r="67" spans="1:3">
      <c r="A67" s="126"/>
      <c r="B67" s="126"/>
      <c r="C67" s="126"/>
    </row>
    <row r="68" spans="1:3">
      <c r="A68" s="126"/>
      <c r="B68" s="126"/>
      <c r="C68" s="126"/>
    </row>
    <row r="69" spans="1:3">
      <c r="A69" s="126"/>
      <c r="B69" s="126"/>
      <c r="C69" s="126"/>
    </row>
    <row r="70" spans="1:3">
      <c r="A70" s="126"/>
      <c r="B70" s="126"/>
      <c r="C70" s="126"/>
    </row>
    <row r="71" spans="1:3">
      <c r="A71" s="126"/>
      <c r="B71" s="126"/>
      <c r="C71" s="126"/>
    </row>
    <row r="72" spans="1:3">
      <c r="A72" s="126"/>
      <c r="B72" s="126"/>
      <c r="C72" s="126"/>
    </row>
    <row r="73" spans="1:3">
      <c r="A73" s="126"/>
      <c r="B73" s="126"/>
      <c r="C73" s="126"/>
    </row>
  </sheetData>
  <mergeCells count="4">
    <mergeCell ref="A1:G1"/>
    <mergeCell ref="A3:B3"/>
    <mergeCell ref="A4:B4"/>
    <mergeCell ref="E4:G4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Krycí list</vt:lpstr>
      <vt:lpstr>Rekapitulace</vt:lpstr>
      <vt:lpstr>SO01 Zpevněné plochy</vt:lpstr>
      <vt:lpstr>SO02 Oplocení</vt:lpstr>
      <vt:lpstr>SO03 Zastřešený sklad</vt:lpstr>
      <vt:lpstr>Dodavka</vt:lpstr>
      <vt:lpstr>HSV</vt:lpstr>
      <vt:lpstr>Mont</vt:lpstr>
      <vt:lpstr>'Krycí list'!Oblast_tisku</vt:lpstr>
      <vt:lpstr>Rekapitulace!Oblast_tisku</vt:lpstr>
      <vt:lpstr>'SO01 Zpevněné plochy'!Oblast_tisku</vt:lpstr>
      <vt:lpstr>'SO02 Oplocení'!Oblast_tisku</vt:lpstr>
      <vt:lpstr>'SO03 Zastřešený sklad'!Oblast_tisku</vt:lpstr>
      <vt:lpstr>PSV</vt:lpstr>
    </vt:vector>
  </TitlesOfParts>
  <Company>Ing. Miroslava Jahodová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Zbyšek</dc:creator>
  <cp:lastModifiedBy>vavrova</cp:lastModifiedBy>
  <cp:lastPrinted>2018-10-05T06:23:56Z</cp:lastPrinted>
  <dcterms:created xsi:type="dcterms:W3CDTF">2012-12-18T13:25:47Z</dcterms:created>
  <dcterms:modified xsi:type="dcterms:W3CDTF">2020-01-13T10:32:09Z</dcterms:modified>
</cp:coreProperties>
</file>