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760" windowHeight="10560" firstSheet="4" activeTab="7"/>
  </bookViews>
  <sheets>
    <sheet name="Rekapitulace stavby" sheetId="1" r:id="rId1"/>
    <sheet name="00 - Všeobecné konstrukce..." sheetId="2" r:id="rId2"/>
    <sheet name="01 - Splašková kanalizace..." sheetId="3" r:id="rId3"/>
    <sheet name="01.1 - Podružné řady tlak..." sheetId="4" r:id="rId4"/>
    <sheet name="02 - Splašková kanalizace" sheetId="5" r:id="rId5"/>
    <sheet name="02.1 - Kanalizační odbočky" sheetId="6" r:id="rId6"/>
    <sheet name="04.1 - Sdružený objekt ČS..." sheetId="7" r:id="rId7"/>
    <sheet name="04.2 - Spojovací potrubí ..." sheetId="8" r:id="rId8"/>
    <sheet name="04.3 - Zpevněná plocha" sheetId="9" r:id="rId9"/>
    <sheet name="04.4 - Demolice jímky ext..." sheetId="10" r:id="rId10"/>
    <sheet name="04.5 - Přípojka NN" sheetId="11" r:id="rId11"/>
    <sheet name="PS1 - Bobrovníky - strojn..." sheetId="12" r:id="rId12"/>
    <sheet name="PS2 - Bobrovníky - elektr..." sheetId="13" r:id="rId13"/>
  </sheets>
  <definedNames>
    <definedName name="_xlnm._FilterDatabase" localSheetId="1" hidden="1">'00 - Všeobecné konstrukce...'!$C$97:$K$149</definedName>
    <definedName name="_xlnm._FilterDatabase" localSheetId="2" hidden="1">'01 - Splašková kanalizace...'!$C$86:$K$279</definedName>
    <definedName name="_xlnm._FilterDatabase" localSheetId="3" hidden="1">'01.1 - Podružné řady tlak...'!$C$86:$K$168</definedName>
    <definedName name="_xlnm._FilterDatabase" localSheetId="4" hidden="1">'02 - Splašková kanalizace'!$C$85:$K$141</definedName>
    <definedName name="_xlnm._FilterDatabase" localSheetId="5" hidden="1">'02.1 - Kanalizační odbočky'!$C$86:$K$140</definedName>
    <definedName name="_xlnm._FilterDatabase" localSheetId="6" hidden="1">'04.1 - Sdružený objekt ČS...'!$C$108:$K$240</definedName>
    <definedName name="_xlnm._FilterDatabase" localSheetId="7" hidden="1">'04.2 - Spojovací potrubí ...'!$C$97:$K$175</definedName>
    <definedName name="_xlnm._FilterDatabase" localSheetId="8" hidden="1">'04.3 - Zpevněná plocha'!$C$91:$K$116</definedName>
    <definedName name="_xlnm._FilterDatabase" localSheetId="9" hidden="1">'04.4 - Demolice jímky ext...'!$C$87:$K$101</definedName>
    <definedName name="_xlnm._FilterDatabase" localSheetId="10" hidden="1">'04.5 - Přípojka NN'!$C$86:$K$90</definedName>
    <definedName name="_xlnm._FilterDatabase" localSheetId="11" hidden="1">'PS1 - Bobrovníky - strojn...'!$C$80:$K$84</definedName>
    <definedName name="_xlnm._FilterDatabase" localSheetId="12" hidden="1">'PS2 - Bobrovníky - elektr...'!$C$80:$K$85</definedName>
    <definedName name="_xlnm.Print_Titles" localSheetId="1">'00 - Všeobecné konstrukce...'!$97:$97</definedName>
    <definedName name="_xlnm.Print_Titles" localSheetId="2">'01 - Splašková kanalizace...'!$86:$86</definedName>
    <definedName name="_xlnm.Print_Titles" localSheetId="3">'01.1 - Podružné řady tlak...'!$86:$86</definedName>
    <definedName name="_xlnm.Print_Titles" localSheetId="4">'02 - Splašková kanalizace'!$85:$85</definedName>
    <definedName name="_xlnm.Print_Titles" localSheetId="5">'02.1 - Kanalizační odbočky'!$86:$86</definedName>
    <definedName name="_xlnm.Print_Titles" localSheetId="6">'04.1 - Sdružený objekt ČS...'!$108:$108</definedName>
    <definedName name="_xlnm.Print_Titles" localSheetId="7">'04.2 - Spojovací potrubí ...'!$97:$97</definedName>
    <definedName name="_xlnm.Print_Titles" localSheetId="8">'04.3 - Zpevněná plocha'!$91:$91</definedName>
    <definedName name="_xlnm.Print_Titles" localSheetId="9">'04.4 - Demolice jímky ext...'!$87:$87</definedName>
    <definedName name="_xlnm.Print_Titles" localSheetId="10">'04.5 - Přípojka NN'!$86:$86</definedName>
    <definedName name="_xlnm.Print_Titles" localSheetId="11">'PS1 - Bobrovníky - strojn...'!$80:$80</definedName>
    <definedName name="_xlnm.Print_Titles" localSheetId="12">'PS2 - Bobrovníky - elektr...'!$80:$80</definedName>
    <definedName name="_xlnm.Print_Titles" localSheetId="0">'Rekapitulace stavby'!$52:$52</definedName>
    <definedName name="_xlnm.Print_Area" localSheetId="1">'00 - Všeobecné konstrukce...'!$C$4:$J$39,'00 - Všeobecné konstrukce...'!$C$45:$J$79,'00 - Všeobecné konstrukce...'!$C$85:$K$149</definedName>
    <definedName name="_xlnm.Print_Area" localSheetId="2">'01 - Splašková kanalizace...'!$C$4:$J$39,'01 - Splašková kanalizace...'!$C$45:$J$68,'01 - Splašková kanalizace...'!$C$74:$K$279</definedName>
    <definedName name="_xlnm.Print_Area" localSheetId="3">'01.1 - Podružné řady tlak...'!$C$4:$J$39,'01.1 - Podružné řady tlak...'!$C$45:$J$68,'01.1 - Podružné řady tlak...'!$C$74:$K$168</definedName>
    <definedName name="_xlnm.Print_Area" localSheetId="4">'02 - Splašková kanalizace'!$C$4:$J$39,'02 - Splašková kanalizace'!$C$45:$J$67,'02 - Splašková kanalizace'!$C$73:$K$141</definedName>
    <definedName name="_xlnm.Print_Area" localSheetId="5">'02.1 - Kanalizační odbočky'!$C$4:$J$39,'02.1 - Kanalizační odbočky'!$C$45:$J$68,'02.1 - Kanalizační odbočky'!$C$74:$K$140</definedName>
    <definedName name="_xlnm.Print_Area" localSheetId="6">'04.1 - Sdružený objekt ČS...'!$C$4:$J$41,'04.1 - Sdružený objekt ČS...'!$C$47:$J$88,'04.1 - Sdružený objekt ČS...'!$C$94:$K$240</definedName>
    <definedName name="_xlnm.Print_Area" localSheetId="7">'04.2 - Spojovací potrubí ...'!$C$4:$J$41,'04.2 - Spojovací potrubí ...'!$C$47:$J$77,'04.2 - Spojovací potrubí ...'!$C$83:$K$175</definedName>
    <definedName name="_xlnm.Print_Area" localSheetId="8">'04.3 - Zpevněná plocha'!$C$4:$J$41,'04.3 - Zpevněná plocha'!$C$47:$J$71,'04.3 - Zpevněná plocha'!$C$77:$K$116</definedName>
    <definedName name="_xlnm.Print_Area" localSheetId="9">'04.4 - Demolice jímky ext...'!$C$4:$J$41,'04.4 - Demolice jímky ext...'!$C$47:$J$67,'04.4 - Demolice jímky ext...'!$C$73:$K$101</definedName>
    <definedName name="_xlnm.Print_Area" localSheetId="10">'04.5 - Přípojka NN'!$C$4:$J$41,'04.5 - Přípojka NN'!$C$47:$J$66,'04.5 - Přípojka NN'!$C$72:$K$90</definedName>
    <definedName name="_xlnm.Print_Area" localSheetId="11">'PS1 - Bobrovníky - strojn...'!$C$4:$J$39,'PS1 - Bobrovníky - strojn...'!$C$45:$J$62,'PS1 - Bobrovníky - strojn...'!$C$68:$K$84</definedName>
    <definedName name="_xlnm.Print_Area" localSheetId="12">'PS2 - Bobrovníky - elektr...'!$C$4:$J$39,'PS2 - Bobrovníky - elektr...'!$C$45:$J$62,'PS2 - Bobrovníky - elektr...'!$C$68:$K$85</definedName>
    <definedName name="_xlnm.Print_Area" localSheetId="0">'Rekapitulace stavby'!$D$4:$AO$36,'Rekapitulace stavby'!$C$42:$AQ$68</definedName>
  </definedNames>
  <calcPr calcId="145621"/>
</workbook>
</file>

<file path=xl/calcChain.xml><?xml version="1.0" encoding="utf-8"?>
<calcChain xmlns="http://schemas.openxmlformats.org/spreadsheetml/2006/main">
  <c r="J110" i="7" l="1"/>
  <c r="J181" i="7" l="1"/>
  <c r="J87" i="5"/>
  <c r="J88" i="6"/>
  <c r="BK85" i="13" l="1"/>
  <c r="BI85" i="13"/>
  <c r="BH85" i="13"/>
  <c r="BG85" i="13"/>
  <c r="BF85" i="13"/>
  <c r="BE85" i="13"/>
  <c r="T85" i="13"/>
  <c r="R85" i="13"/>
  <c r="R83" i="13" s="1"/>
  <c r="R82" i="13" s="1"/>
  <c r="R81" i="13" s="1"/>
  <c r="P85" i="13"/>
  <c r="J85" i="13"/>
  <c r="BK84" i="13"/>
  <c r="BI84" i="13"/>
  <c r="BH84" i="13"/>
  <c r="BG84" i="13"/>
  <c r="F35" i="13" s="1"/>
  <c r="BF84" i="13"/>
  <c r="BE84" i="13"/>
  <c r="T84" i="13"/>
  <c r="R84" i="13"/>
  <c r="P84" i="13"/>
  <c r="J84" i="13"/>
  <c r="BK83" i="13"/>
  <c r="J83" i="13" s="1"/>
  <c r="J61" i="13" s="1"/>
  <c r="T83" i="13"/>
  <c r="T82" i="13" s="1"/>
  <c r="T81" i="13" s="1"/>
  <c r="P83" i="13"/>
  <c r="P82" i="13" s="1"/>
  <c r="P81" i="13" s="1"/>
  <c r="F77" i="13"/>
  <c r="J75" i="13"/>
  <c r="F75" i="13"/>
  <c r="E73" i="13"/>
  <c r="J55" i="13"/>
  <c r="F55" i="13"/>
  <c r="F52" i="13"/>
  <c r="E50" i="13"/>
  <c r="J37" i="13"/>
  <c r="F37" i="13"/>
  <c r="J36" i="13"/>
  <c r="F36" i="13"/>
  <c r="J35" i="13"/>
  <c r="J34" i="13"/>
  <c r="F34" i="13"/>
  <c r="J24" i="13"/>
  <c r="E24" i="13"/>
  <c r="J78" i="13" s="1"/>
  <c r="J23" i="13"/>
  <c r="J21" i="13"/>
  <c r="E21" i="13"/>
  <c r="J54" i="13" s="1"/>
  <c r="J20" i="13"/>
  <c r="J18" i="13"/>
  <c r="E18" i="13"/>
  <c r="F78" i="13" s="1"/>
  <c r="J17" i="13"/>
  <c r="J15" i="13"/>
  <c r="E15" i="13"/>
  <c r="F54" i="13" s="1"/>
  <c r="J14" i="13"/>
  <c r="J12" i="13"/>
  <c r="J52" i="13" s="1"/>
  <c r="E7" i="13"/>
  <c r="BK84" i="12"/>
  <c r="BI84" i="12"/>
  <c r="BH84" i="12"/>
  <c r="BG84" i="12"/>
  <c r="BF84" i="12"/>
  <c r="BE84" i="12"/>
  <c r="T84" i="12"/>
  <c r="T83" i="12" s="1"/>
  <c r="T82" i="12" s="1"/>
  <c r="R84" i="12"/>
  <c r="R83" i="12" s="1"/>
  <c r="R82" i="12" s="1"/>
  <c r="P84" i="12"/>
  <c r="J84" i="12"/>
  <c r="BK83" i="12"/>
  <c r="P83" i="12"/>
  <c r="P82" i="12" s="1"/>
  <c r="J83" i="12"/>
  <c r="J61" i="12" s="1"/>
  <c r="BK82" i="12"/>
  <c r="T81" i="12"/>
  <c r="R81" i="12"/>
  <c r="P81" i="12"/>
  <c r="J75" i="12"/>
  <c r="F75" i="12"/>
  <c r="E73" i="12"/>
  <c r="J54" i="12"/>
  <c r="F54" i="12"/>
  <c r="F52" i="12"/>
  <c r="E50" i="12"/>
  <c r="J37" i="12"/>
  <c r="F37" i="12"/>
  <c r="J36" i="12"/>
  <c r="F36" i="12"/>
  <c r="J35" i="12"/>
  <c r="F35" i="12"/>
  <c r="J34" i="12"/>
  <c r="F34" i="12"/>
  <c r="J33" i="12"/>
  <c r="F33" i="12"/>
  <c r="J24" i="12"/>
  <c r="E24" i="12"/>
  <c r="J78" i="12" s="1"/>
  <c r="J23" i="12"/>
  <c r="J21" i="12"/>
  <c r="E21" i="12"/>
  <c r="J77" i="12" s="1"/>
  <c r="J20" i="12"/>
  <c r="J18" i="12"/>
  <c r="E18" i="12"/>
  <c r="F78" i="12" s="1"/>
  <c r="J17" i="12"/>
  <c r="J15" i="12"/>
  <c r="E15" i="12"/>
  <c r="F77" i="12" s="1"/>
  <c r="J12" i="12"/>
  <c r="J52" i="12" s="1"/>
  <c r="E7" i="12"/>
  <c r="E71" i="12" s="1"/>
  <c r="BK90" i="11"/>
  <c r="BI90" i="11"/>
  <c r="F39" i="11" s="1"/>
  <c r="BH90" i="11"/>
  <c r="BG90" i="11"/>
  <c r="BF90" i="11"/>
  <c r="T90" i="11"/>
  <c r="T89" i="11" s="1"/>
  <c r="T88" i="11" s="1"/>
  <c r="T87" i="11" s="1"/>
  <c r="R90" i="11"/>
  <c r="R89" i="11" s="1"/>
  <c r="R88" i="11" s="1"/>
  <c r="R87" i="11" s="1"/>
  <c r="P90" i="11"/>
  <c r="P89" i="11" s="1"/>
  <c r="P88" i="11" s="1"/>
  <c r="P87" i="11" s="1"/>
  <c r="J90" i="11"/>
  <c r="BE90" i="11" s="1"/>
  <c r="BK89" i="11"/>
  <c r="J84" i="11"/>
  <c r="F84" i="11"/>
  <c r="F81" i="11"/>
  <c r="E79" i="11"/>
  <c r="E75" i="11"/>
  <c r="J56" i="11"/>
  <c r="F56" i="11"/>
  <c r="E54" i="11"/>
  <c r="J39" i="11"/>
  <c r="J38" i="11"/>
  <c r="F38" i="11"/>
  <c r="J37" i="11"/>
  <c r="F37" i="11"/>
  <c r="J36" i="11"/>
  <c r="F36" i="11"/>
  <c r="J26" i="11"/>
  <c r="E26" i="11"/>
  <c r="J59" i="11" s="1"/>
  <c r="J25" i="11"/>
  <c r="J23" i="11"/>
  <c r="E23" i="11"/>
  <c r="J83" i="11" s="1"/>
  <c r="J22" i="11"/>
  <c r="J20" i="11"/>
  <c r="E20" i="11"/>
  <c r="F59" i="11" s="1"/>
  <c r="J19" i="11"/>
  <c r="J17" i="11"/>
  <c r="E17" i="11"/>
  <c r="J16" i="11"/>
  <c r="J14" i="11"/>
  <c r="J81" i="11" s="1"/>
  <c r="E7" i="11"/>
  <c r="E50" i="11" s="1"/>
  <c r="BK101" i="10"/>
  <c r="BI101" i="10"/>
  <c r="BH101" i="10"/>
  <c r="BG101" i="10"/>
  <c r="BF101" i="10"/>
  <c r="BE101" i="10"/>
  <c r="T101" i="10"/>
  <c r="R101" i="10"/>
  <c r="P101" i="10"/>
  <c r="J101" i="10"/>
  <c r="BK100" i="10"/>
  <c r="J100" i="10" s="1"/>
  <c r="J66" i="10" s="1"/>
  <c r="T100" i="10"/>
  <c r="R100" i="10"/>
  <c r="P100" i="10"/>
  <c r="BK99" i="10"/>
  <c r="BI99" i="10"/>
  <c r="BH99" i="10"/>
  <c r="BG99" i="10"/>
  <c r="BF99" i="10"/>
  <c r="BE99" i="10"/>
  <c r="T99" i="10"/>
  <c r="R99" i="10"/>
  <c r="P99" i="10"/>
  <c r="J99" i="10"/>
  <c r="BK98" i="10"/>
  <c r="BI98" i="10"/>
  <c r="BH98" i="10"/>
  <c r="BG98" i="10"/>
  <c r="BF98" i="10"/>
  <c r="T98" i="10"/>
  <c r="R98" i="10"/>
  <c r="P98" i="10"/>
  <c r="J98" i="10"/>
  <c r="BE98" i="10" s="1"/>
  <c r="BK97" i="10"/>
  <c r="BI97" i="10"/>
  <c r="BH97" i="10"/>
  <c r="BG97" i="10"/>
  <c r="BF97" i="10"/>
  <c r="T97" i="10"/>
  <c r="R97" i="10"/>
  <c r="P97" i="10"/>
  <c r="J97" i="10"/>
  <c r="BE97" i="10" s="1"/>
  <c r="BK96" i="10"/>
  <c r="BI96" i="10"/>
  <c r="BH96" i="10"/>
  <c r="BG96" i="10"/>
  <c r="BF96" i="10"/>
  <c r="BE96" i="10"/>
  <c r="T96" i="10"/>
  <c r="R96" i="10"/>
  <c r="R90" i="10" s="1"/>
  <c r="P96" i="10"/>
  <c r="J96" i="10"/>
  <c r="BK95" i="10"/>
  <c r="BI95" i="10"/>
  <c r="BH95" i="10"/>
  <c r="BG95" i="10"/>
  <c r="BF95" i="10"/>
  <c r="BE95" i="10"/>
  <c r="T95" i="10"/>
  <c r="R95" i="10"/>
  <c r="P95" i="10"/>
  <c r="J95" i="10"/>
  <c r="BK94" i="10"/>
  <c r="BI94" i="10"/>
  <c r="BH94" i="10"/>
  <c r="BG94" i="10"/>
  <c r="BF94" i="10"/>
  <c r="T94" i="10"/>
  <c r="R94" i="10"/>
  <c r="P94" i="10"/>
  <c r="J94" i="10"/>
  <c r="BE94" i="10" s="1"/>
  <c r="BK93" i="10"/>
  <c r="BI93" i="10"/>
  <c r="BH93" i="10"/>
  <c r="BG93" i="10"/>
  <c r="BF93" i="10"/>
  <c r="T93" i="10"/>
  <c r="R93" i="10"/>
  <c r="P93" i="10"/>
  <c r="J93" i="10"/>
  <c r="BE93" i="10" s="1"/>
  <c r="BK92" i="10"/>
  <c r="BI92" i="10"/>
  <c r="BH92" i="10"/>
  <c r="BG92" i="10"/>
  <c r="BF92" i="10"/>
  <c r="BE92" i="10"/>
  <c r="T92" i="10"/>
  <c r="R92" i="10"/>
  <c r="P92" i="10"/>
  <c r="P90" i="10" s="1"/>
  <c r="P89" i="10" s="1"/>
  <c r="P88" i="10" s="1"/>
  <c r="J92" i="10"/>
  <c r="BK91" i="10"/>
  <c r="BI91" i="10"/>
  <c r="BH91" i="10"/>
  <c r="F38" i="10" s="1"/>
  <c r="BG91" i="10"/>
  <c r="BF91" i="10"/>
  <c r="BE91" i="10"/>
  <c r="T91" i="10"/>
  <c r="R91" i="10"/>
  <c r="P91" i="10"/>
  <c r="J91" i="10"/>
  <c r="T90" i="10"/>
  <c r="T89" i="10" s="1"/>
  <c r="T88" i="10" s="1"/>
  <c r="J84" i="10"/>
  <c r="F84" i="10"/>
  <c r="J82" i="10"/>
  <c r="F82" i="10"/>
  <c r="E80" i="10"/>
  <c r="J59" i="10"/>
  <c r="F59" i="10"/>
  <c r="F58" i="10"/>
  <c r="F56" i="10"/>
  <c r="E54" i="10"/>
  <c r="J39" i="10"/>
  <c r="J38" i="10"/>
  <c r="J37" i="10"/>
  <c r="J26" i="10"/>
  <c r="E26" i="10"/>
  <c r="J85" i="10" s="1"/>
  <c r="J25" i="10"/>
  <c r="J23" i="10"/>
  <c r="E23" i="10"/>
  <c r="J58" i="10" s="1"/>
  <c r="J22" i="10"/>
  <c r="J20" i="10"/>
  <c r="E20" i="10"/>
  <c r="F85" i="10" s="1"/>
  <c r="J19" i="10"/>
  <c r="J16" i="10"/>
  <c r="J14" i="10"/>
  <c r="J56" i="10" s="1"/>
  <c r="E7" i="10"/>
  <c r="BK116" i="9"/>
  <c r="BK115" i="9" s="1"/>
  <c r="J115" i="9" s="1"/>
  <c r="J70" i="9" s="1"/>
  <c r="BI116" i="9"/>
  <c r="BH116" i="9"/>
  <c r="BG116" i="9"/>
  <c r="BF116" i="9"/>
  <c r="T116" i="9"/>
  <c r="T115" i="9" s="1"/>
  <c r="R116" i="9"/>
  <c r="R115" i="9" s="1"/>
  <c r="P116" i="9"/>
  <c r="P115" i="9" s="1"/>
  <c r="J116" i="9"/>
  <c r="BE116" i="9" s="1"/>
  <c r="BK114" i="9"/>
  <c r="BI114" i="9"/>
  <c r="BH114" i="9"/>
  <c r="BG114" i="9"/>
  <c r="BF114" i="9"/>
  <c r="T114" i="9"/>
  <c r="R114" i="9"/>
  <c r="P114" i="9"/>
  <c r="J114" i="9"/>
  <c r="BE114" i="9" s="1"/>
  <c r="BK113" i="9"/>
  <c r="BI113" i="9"/>
  <c r="BH113" i="9"/>
  <c r="BG113" i="9"/>
  <c r="BF113" i="9"/>
  <c r="T113" i="9"/>
  <c r="R113" i="9"/>
  <c r="P113" i="9"/>
  <c r="J113" i="9"/>
  <c r="BE113" i="9" s="1"/>
  <c r="BK112" i="9"/>
  <c r="BK111" i="9" s="1"/>
  <c r="J111" i="9" s="1"/>
  <c r="J69" i="9" s="1"/>
  <c r="BI112" i="9"/>
  <c r="BH112" i="9"/>
  <c r="BG112" i="9"/>
  <c r="BF112" i="9"/>
  <c r="BE112" i="9"/>
  <c r="T112" i="9"/>
  <c r="T111" i="9" s="1"/>
  <c r="R112" i="9"/>
  <c r="P112" i="9"/>
  <c r="J112" i="9"/>
  <c r="R111" i="9"/>
  <c r="P111" i="9"/>
  <c r="BK110" i="9"/>
  <c r="BI110" i="9"/>
  <c r="BH110" i="9"/>
  <c r="BG110" i="9"/>
  <c r="BF110" i="9"/>
  <c r="BE110" i="9"/>
  <c r="T110" i="9"/>
  <c r="R110" i="9"/>
  <c r="P110" i="9"/>
  <c r="J110" i="9"/>
  <c r="BK109" i="9"/>
  <c r="BI109" i="9"/>
  <c r="BH109" i="9"/>
  <c r="BG109" i="9"/>
  <c r="BF109" i="9"/>
  <c r="BE109" i="9"/>
  <c r="T109" i="9"/>
  <c r="R109" i="9"/>
  <c r="P109" i="9"/>
  <c r="J109" i="9"/>
  <c r="BK108" i="9"/>
  <c r="BI108" i="9"/>
  <c r="BH108" i="9"/>
  <c r="BG108" i="9"/>
  <c r="BF108" i="9"/>
  <c r="T108" i="9"/>
  <c r="R108" i="9"/>
  <c r="P108" i="9"/>
  <c r="J108" i="9"/>
  <c r="BE108" i="9" s="1"/>
  <c r="BK107" i="9"/>
  <c r="BI107" i="9"/>
  <c r="BH107" i="9"/>
  <c r="BG107" i="9"/>
  <c r="BF107" i="9"/>
  <c r="T107" i="9"/>
  <c r="R107" i="9"/>
  <c r="R106" i="9" s="1"/>
  <c r="P107" i="9"/>
  <c r="P106" i="9" s="1"/>
  <c r="J107" i="9"/>
  <c r="BE107" i="9" s="1"/>
  <c r="BK106" i="9"/>
  <c r="J106" i="9" s="1"/>
  <c r="J68" i="9" s="1"/>
  <c r="BK105" i="9"/>
  <c r="BI105" i="9"/>
  <c r="BH105" i="9"/>
  <c r="BG105" i="9"/>
  <c r="BF105" i="9"/>
  <c r="T105" i="9"/>
  <c r="R105" i="9"/>
  <c r="P105" i="9"/>
  <c r="J105" i="9"/>
  <c r="BE105" i="9" s="1"/>
  <c r="BK104" i="9"/>
  <c r="BI104" i="9"/>
  <c r="BH104" i="9"/>
  <c r="BG104" i="9"/>
  <c r="BF104" i="9"/>
  <c r="T104" i="9"/>
  <c r="R104" i="9"/>
  <c r="P104" i="9"/>
  <c r="J104" i="9"/>
  <c r="BE104" i="9" s="1"/>
  <c r="BK103" i="9"/>
  <c r="BI103" i="9"/>
  <c r="BH103" i="9"/>
  <c r="BG103" i="9"/>
  <c r="BF103" i="9"/>
  <c r="BE103" i="9"/>
  <c r="T103" i="9"/>
  <c r="R103" i="9"/>
  <c r="P103" i="9"/>
  <c r="J103" i="9"/>
  <c r="R102" i="9"/>
  <c r="BK101" i="9"/>
  <c r="BK100" i="9" s="1"/>
  <c r="J100" i="9" s="1"/>
  <c r="J66" i="9" s="1"/>
  <c r="BI101" i="9"/>
  <c r="BH101" i="9"/>
  <c r="BG101" i="9"/>
  <c r="BF101" i="9"/>
  <c r="BE101" i="9"/>
  <c r="T101" i="9"/>
  <c r="T100" i="9" s="1"/>
  <c r="R101" i="9"/>
  <c r="R100" i="9" s="1"/>
  <c r="P101" i="9"/>
  <c r="P100" i="9" s="1"/>
  <c r="J101" i="9"/>
  <c r="BK99" i="9"/>
  <c r="BI99" i="9"/>
  <c r="BH99" i="9"/>
  <c r="BG99" i="9"/>
  <c r="BF99" i="9"/>
  <c r="T99" i="9"/>
  <c r="R99" i="9"/>
  <c r="P99" i="9"/>
  <c r="J99" i="9"/>
  <c r="BE99" i="9" s="1"/>
  <c r="BK98" i="9"/>
  <c r="BI98" i="9"/>
  <c r="BH98" i="9"/>
  <c r="BG98" i="9"/>
  <c r="BF98" i="9"/>
  <c r="J36" i="9" s="1"/>
  <c r="BE98" i="9"/>
  <c r="T98" i="9"/>
  <c r="R98" i="9"/>
  <c r="P98" i="9"/>
  <c r="J98" i="9"/>
  <c r="BK97" i="9"/>
  <c r="BI97" i="9"/>
  <c r="BH97" i="9"/>
  <c r="BG97" i="9"/>
  <c r="BF97" i="9"/>
  <c r="BE97" i="9"/>
  <c r="T97" i="9"/>
  <c r="R97" i="9"/>
  <c r="P97" i="9"/>
  <c r="J97" i="9"/>
  <c r="BK96" i="9"/>
  <c r="BI96" i="9"/>
  <c r="BH96" i="9"/>
  <c r="BG96" i="9"/>
  <c r="BF96" i="9"/>
  <c r="T96" i="9"/>
  <c r="R96" i="9"/>
  <c r="P96" i="9"/>
  <c r="J96" i="9"/>
  <c r="BE96" i="9" s="1"/>
  <c r="BK95" i="9"/>
  <c r="BI95" i="9"/>
  <c r="BH95" i="9"/>
  <c r="BG95" i="9"/>
  <c r="BF95" i="9"/>
  <c r="T95" i="9"/>
  <c r="T94" i="9" s="1"/>
  <c r="R95" i="9"/>
  <c r="R94" i="9" s="1"/>
  <c r="R93" i="9" s="1"/>
  <c r="R92" i="9" s="1"/>
  <c r="P95" i="9"/>
  <c r="J95" i="9"/>
  <c r="BE95" i="9" s="1"/>
  <c r="J89" i="9"/>
  <c r="F86" i="9"/>
  <c r="E84" i="9"/>
  <c r="E80" i="9"/>
  <c r="J59" i="9"/>
  <c r="F56" i="9"/>
  <c r="E54" i="9"/>
  <c r="E50" i="9"/>
  <c r="J39" i="9"/>
  <c r="J38" i="9"/>
  <c r="J37" i="9"/>
  <c r="F37" i="9"/>
  <c r="J26" i="9"/>
  <c r="E26" i="9"/>
  <c r="J25" i="9"/>
  <c r="E23" i="9"/>
  <c r="J22" i="9"/>
  <c r="J20" i="9"/>
  <c r="E20" i="9"/>
  <c r="F89" i="9" s="1"/>
  <c r="J19" i="9"/>
  <c r="J17" i="9"/>
  <c r="E17" i="9"/>
  <c r="J16" i="9"/>
  <c r="J14" i="9"/>
  <c r="E7" i="9"/>
  <c r="BK175" i="8"/>
  <c r="BI175" i="8"/>
  <c r="BH175" i="8"/>
  <c r="BG175" i="8"/>
  <c r="BF175" i="8"/>
  <c r="BE175" i="8"/>
  <c r="T175" i="8"/>
  <c r="R175" i="8"/>
  <c r="P175" i="8"/>
  <c r="J175" i="8"/>
  <c r="BK174" i="8"/>
  <c r="BI174" i="8"/>
  <c r="BH174" i="8"/>
  <c r="BG174" i="8"/>
  <c r="BF174" i="8"/>
  <c r="BE174" i="8"/>
  <c r="T174" i="8"/>
  <c r="R174" i="8"/>
  <c r="P174" i="8"/>
  <c r="J174" i="8"/>
  <c r="BK173" i="8"/>
  <c r="BI173" i="8"/>
  <c r="BH173" i="8"/>
  <c r="BG173" i="8"/>
  <c r="BF173" i="8"/>
  <c r="T173" i="8"/>
  <c r="R173" i="8"/>
  <c r="P173" i="8"/>
  <c r="J173" i="8"/>
  <c r="BE173" i="8" s="1"/>
  <c r="BK172" i="8"/>
  <c r="BI172" i="8"/>
  <c r="BH172" i="8"/>
  <c r="BG172" i="8"/>
  <c r="BF172" i="8"/>
  <c r="T172" i="8"/>
  <c r="R172" i="8"/>
  <c r="P172" i="8"/>
  <c r="P170" i="8" s="1"/>
  <c r="P169" i="8" s="1"/>
  <c r="J172" i="8"/>
  <c r="BE172" i="8" s="1"/>
  <c r="BK171" i="8"/>
  <c r="BK170" i="8" s="1"/>
  <c r="J170" i="8" s="1"/>
  <c r="BI171" i="8"/>
  <c r="BH171" i="8"/>
  <c r="BG171" i="8"/>
  <c r="BF171" i="8"/>
  <c r="BE171" i="8"/>
  <c r="T171" i="8"/>
  <c r="R171" i="8"/>
  <c r="P171" i="8"/>
  <c r="J171" i="8"/>
  <c r="BK169" i="8"/>
  <c r="J169" i="8" s="1"/>
  <c r="J75" i="8" s="1"/>
  <c r="BK168" i="8"/>
  <c r="BI168" i="8"/>
  <c r="BH168" i="8"/>
  <c r="BG168" i="8"/>
  <c r="BF168" i="8"/>
  <c r="T168" i="8"/>
  <c r="R168" i="8"/>
  <c r="P168" i="8"/>
  <c r="J168" i="8"/>
  <c r="BE168" i="8" s="1"/>
  <c r="BK167" i="8"/>
  <c r="BK166" i="8" s="1"/>
  <c r="BI167" i="8"/>
  <c r="BH167" i="8"/>
  <c r="BG167" i="8"/>
  <c r="BF167" i="8"/>
  <c r="T167" i="8"/>
  <c r="T166" i="8" s="1"/>
  <c r="R167" i="8"/>
  <c r="R166" i="8" s="1"/>
  <c r="P167" i="8"/>
  <c r="J167" i="8"/>
  <c r="BE167" i="8" s="1"/>
  <c r="J166" i="8"/>
  <c r="J74" i="8" s="1"/>
  <c r="BK165" i="8"/>
  <c r="BI165" i="8"/>
  <c r="BH165" i="8"/>
  <c r="BG165" i="8"/>
  <c r="BF165" i="8"/>
  <c r="T165" i="8"/>
  <c r="R165" i="8"/>
  <c r="P165" i="8"/>
  <c r="P162" i="8" s="1"/>
  <c r="J165" i="8"/>
  <c r="BE165" i="8" s="1"/>
  <c r="BK164" i="8"/>
  <c r="BI164" i="8"/>
  <c r="BH164" i="8"/>
  <c r="BG164" i="8"/>
  <c r="BF164" i="8"/>
  <c r="BE164" i="8"/>
  <c r="T164" i="8"/>
  <c r="T162" i="8" s="1"/>
  <c r="R164" i="8"/>
  <c r="P164" i="8"/>
  <c r="J164" i="8"/>
  <c r="BK163" i="8"/>
  <c r="BI163" i="8"/>
  <c r="BH163" i="8"/>
  <c r="BG163" i="8"/>
  <c r="BF163" i="8"/>
  <c r="BE163" i="8"/>
  <c r="T163" i="8"/>
  <c r="R163" i="8"/>
  <c r="P163" i="8"/>
  <c r="J163" i="8"/>
  <c r="R162" i="8"/>
  <c r="BK161" i="8"/>
  <c r="BI161" i="8"/>
  <c r="BH161" i="8"/>
  <c r="BG161" i="8"/>
  <c r="BF161" i="8"/>
  <c r="BE161" i="8"/>
  <c r="T161" i="8"/>
  <c r="R161" i="8"/>
  <c r="P161" i="8"/>
  <c r="J161" i="8"/>
  <c r="BK160" i="8"/>
  <c r="BI160" i="8"/>
  <c r="BH160" i="8"/>
  <c r="BG160" i="8"/>
  <c r="BF160" i="8"/>
  <c r="BE160" i="8"/>
  <c r="T160" i="8"/>
  <c r="R160" i="8"/>
  <c r="P160" i="8"/>
  <c r="J160" i="8"/>
  <c r="BK159" i="8"/>
  <c r="BI159" i="8"/>
  <c r="BH159" i="8"/>
  <c r="BG159" i="8"/>
  <c r="BF159" i="8"/>
  <c r="T159" i="8"/>
  <c r="R159" i="8"/>
  <c r="P159" i="8"/>
  <c r="P158" i="8" s="1"/>
  <c r="J159" i="8"/>
  <c r="BE159" i="8" s="1"/>
  <c r="BK158" i="8"/>
  <c r="J158" i="8" s="1"/>
  <c r="J72" i="8" s="1"/>
  <c r="T158" i="8"/>
  <c r="BK157" i="8"/>
  <c r="BI157" i="8"/>
  <c r="BH157" i="8"/>
  <c r="BG157" i="8"/>
  <c r="BF157" i="8"/>
  <c r="T157" i="8"/>
  <c r="R157" i="8"/>
  <c r="P157" i="8"/>
  <c r="J157" i="8"/>
  <c r="BE157" i="8" s="1"/>
  <c r="BK156" i="8"/>
  <c r="BI156" i="8"/>
  <c r="BH156" i="8"/>
  <c r="BG156" i="8"/>
  <c r="BF156" i="8"/>
  <c r="T156" i="8"/>
  <c r="R156" i="8"/>
  <c r="P156" i="8"/>
  <c r="J156" i="8"/>
  <c r="BE156" i="8" s="1"/>
  <c r="BK155" i="8"/>
  <c r="BI155" i="8"/>
  <c r="BH155" i="8"/>
  <c r="BG155" i="8"/>
  <c r="BF155" i="8"/>
  <c r="BE155" i="8"/>
  <c r="T155" i="8"/>
  <c r="R155" i="8"/>
  <c r="P155" i="8"/>
  <c r="J155" i="8"/>
  <c r="BK154" i="8"/>
  <c r="BI154" i="8"/>
  <c r="BH154" i="8"/>
  <c r="BG154" i="8"/>
  <c r="BF154" i="8"/>
  <c r="BE154" i="8"/>
  <c r="T154" i="8"/>
  <c r="R154" i="8"/>
  <c r="P154" i="8"/>
  <c r="J154" i="8"/>
  <c r="BK153" i="8"/>
  <c r="BI153" i="8"/>
  <c r="BH153" i="8"/>
  <c r="BG153" i="8"/>
  <c r="BF153" i="8"/>
  <c r="T153" i="8"/>
  <c r="R153" i="8"/>
  <c r="P153" i="8"/>
  <c r="J153" i="8"/>
  <c r="BE153" i="8" s="1"/>
  <c r="BK152" i="8"/>
  <c r="BI152" i="8"/>
  <c r="BH152" i="8"/>
  <c r="BG152" i="8"/>
  <c r="BF152" i="8"/>
  <c r="T152" i="8"/>
  <c r="R152" i="8"/>
  <c r="P152" i="8"/>
  <c r="J152" i="8"/>
  <c r="BE152" i="8" s="1"/>
  <c r="BK151" i="8"/>
  <c r="BI151" i="8"/>
  <c r="BH151" i="8"/>
  <c r="BG151" i="8"/>
  <c r="BF151" i="8"/>
  <c r="BE151" i="8"/>
  <c r="T151" i="8"/>
  <c r="R151" i="8"/>
  <c r="R144" i="8" s="1"/>
  <c r="P151" i="8"/>
  <c r="J151" i="8"/>
  <c r="BK150" i="8"/>
  <c r="BI150" i="8"/>
  <c r="BH150" i="8"/>
  <c r="BG150" i="8"/>
  <c r="BF150" i="8"/>
  <c r="BE150" i="8"/>
  <c r="T150" i="8"/>
  <c r="R150" i="8"/>
  <c r="P150" i="8"/>
  <c r="J150" i="8"/>
  <c r="BK149" i="8"/>
  <c r="BI149" i="8"/>
  <c r="BH149" i="8"/>
  <c r="BG149" i="8"/>
  <c r="BF149" i="8"/>
  <c r="T149" i="8"/>
  <c r="R149" i="8"/>
  <c r="P149" i="8"/>
  <c r="J149" i="8"/>
  <c r="BE149" i="8" s="1"/>
  <c r="BK148" i="8"/>
  <c r="BI148" i="8"/>
  <c r="BH148" i="8"/>
  <c r="BG148" i="8"/>
  <c r="BF148" i="8"/>
  <c r="T148" i="8"/>
  <c r="R148" i="8"/>
  <c r="P148" i="8"/>
  <c r="J148" i="8"/>
  <c r="BE148" i="8" s="1"/>
  <c r="BK147" i="8"/>
  <c r="BK144" i="8" s="1"/>
  <c r="J144" i="8" s="1"/>
  <c r="J71" i="8" s="1"/>
  <c r="BI147" i="8"/>
  <c r="BH147" i="8"/>
  <c r="BG147" i="8"/>
  <c r="BF147" i="8"/>
  <c r="BE147" i="8"/>
  <c r="T147" i="8"/>
  <c r="T144" i="8" s="1"/>
  <c r="R147" i="8"/>
  <c r="P147" i="8"/>
  <c r="J147" i="8"/>
  <c r="BK146" i="8"/>
  <c r="BI146" i="8"/>
  <c r="BH146" i="8"/>
  <c r="BG146" i="8"/>
  <c r="BF146" i="8"/>
  <c r="BE146" i="8"/>
  <c r="T146" i="8"/>
  <c r="R146" i="8"/>
  <c r="P146" i="8"/>
  <c r="J146" i="8"/>
  <c r="BK145" i="8"/>
  <c r="BI145" i="8"/>
  <c r="BH145" i="8"/>
  <c r="BG145" i="8"/>
  <c r="BF145" i="8"/>
  <c r="T145" i="8"/>
  <c r="R145" i="8"/>
  <c r="P145" i="8"/>
  <c r="J145" i="8"/>
  <c r="BE145" i="8" s="1"/>
  <c r="BK143" i="8"/>
  <c r="BI143" i="8"/>
  <c r="BH143" i="8"/>
  <c r="BG143" i="8"/>
  <c r="BF143" i="8"/>
  <c r="BE143" i="8"/>
  <c r="T143" i="8"/>
  <c r="R143" i="8"/>
  <c r="P143" i="8"/>
  <c r="J143" i="8"/>
  <c r="BK142" i="8"/>
  <c r="J142" i="8" s="1"/>
  <c r="T142" i="8"/>
  <c r="R142" i="8"/>
  <c r="P142" i="8"/>
  <c r="BK141" i="8"/>
  <c r="BI141" i="8"/>
  <c r="BH141" i="8"/>
  <c r="BG141" i="8"/>
  <c r="BF141" i="8"/>
  <c r="BE141" i="8"/>
  <c r="T141" i="8"/>
  <c r="R141" i="8"/>
  <c r="P141" i="8"/>
  <c r="J141" i="8"/>
  <c r="BK140" i="8"/>
  <c r="BI140" i="8"/>
  <c r="BH140" i="8"/>
  <c r="BG140" i="8"/>
  <c r="BF140" i="8"/>
  <c r="T140" i="8"/>
  <c r="R140" i="8"/>
  <c r="P140" i="8"/>
  <c r="J140" i="8"/>
  <c r="BE140" i="8" s="1"/>
  <c r="BK139" i="8"/>
  <c r="BK138" i="8" s="1"/>
  <c r="J138" i="8" s="1"/>
  <c r="J69" i="8" s="1"/>
  <c r="BI139" i="8"/>
  <c r="BH139" i="8"/>
  <c r="BG139" i="8"/>
  <c r="BF139" i="8"/>
  <c r="T139" i="8"/>
  <c r="T138" i="8" s="1"/>
  <c r="R139" i="8"/>
  <c r="R138" i="8" s="1"/>
  <c r="P139" i="8"/>
  <c r="P138" i="8" s="1"/>
  <c r="J139" i="8"/>
  <c r="BE139" i="8" s="1"/>
  <c r="BK137" i="8"/>
  <c r="BI137" i="8"/>
  <c r="BH137" i="8"/>
  <c r="BG137" i="8"/>
  <c r="BF137" i="8"/>
  <c r="T137" i="8"/>
  <c r="R137" i="8"/>
  <c r="R133" i="8" s="1"/>
  <c r="P137" i="8"/>
  <c r="J137" i="8"/>
  <c r="BE137" i="8" s="1"/>
  <c r="BK136" i="8"/>
  <c r="BI136" i="8"/>
  <c r="BH136" i="8"/>
  <c r="BG136" i="8"/>
  <c r="BF136" i="8"/>
  <c r="T136" i="8"/>
  <c r="T133" i="8" s="1"/>
  <c r="R136" i="8"/>
  <c r="P136" i="8"/>
  <c r="J136" i="8"/>
  <c r="BE136" i="8" s="1"/>
  <c r="BK135" i="8"/>
  <c r="BI135" i="8"/>
  <c r="BH135" i="8"/>
  <c r="BF135" i="8"/>
  <c r="BE135" i="8"/>
  <c r="T135" i="8"/>
  <c r="R135" i="8"/>
  <c r="P135" i="8"/>
  <c r="J135" i="8"/>
  <c r="BK134" i="8"/>
  <c r="BI134" i="8"/>
  <c r="BH134" i="8"/>
  <c r="BG134" i="8"/>
  <c r="BF134" i="8"/>
  <c r="BE134" i="8"/>
  <c r="T134" i="8"/>
  <c r="R134" i="8"/>
  <c r="P134" i="8"/>
  <c r="J134" i="8"/>
  <c r="P133" i="8"/>
  <c r="BK132" i="8"/>
  <c r="BI132" i="8"/>
  <c r="BH132" i="8"/>
  <c r="BG132" i="8"/>
  <c r="BF132" i="8"/>
  <c r="BE132" i="8"/>
  <c r="T132" i="8"/>
  <c r="R132" i="8"/>
  <c r="P132" i="8"/>
  <c r="J132" i="8"/>
  <c r="BI131" i="8"/>
  <c r="BH131" i="8"/>
  <c r="BG131" i="8"/>
  <c r="BF131" i="8"/>
  <c r="BE131" i="8"/>
  <c r="T131" i="8"/>
  <c r="T124" i="8" s="1"/>
  <c r="R131" i="8"/>
  <c r="P131" i="8"/>
  <c r="J131" i="8"/>
  <c r="BK130" i="8"/>
  <c r="BI130" i="8"/>
  <c r="BH130" i="8"/>
  <c r="BG130" i="8"/>
  <c r="BF130" i="8"/>
  <c r="T130" i="8"/>
  <c r="R130" i="8"/>
  <c r="P130" i="8"/>
  <c r="J130" i="8"/>
  <c r="BE130" i="8" s="1"/>
  <c r="BK129" i="8"/>
  <c r="BI129" i="8"/>
  <c r="BH129" i="8"/>
  <c r="BG129" i="8"/>
  <c r="BF129" i="8"/>
  <c r="T129" i="8"/>
  <c r="R129" i="8"/>
  <c r="P129" i="8"/>
  <c r="J129" i="8"/>
  <c r="BE129" i="8" s="1"/>
  <c r="BI128" i="8"/>
  <c r="BH128" i="8"/>
  <c r="BG128" i="8"/>
  <c r="BF128" i="8"/>
  <c r="T128" i="8"/>
  <c r="R128" i="8"/>
  <c r="P128" i="8"/>
  <c r="J128" i="8"/>
  <c r="BE128" i="8" s="1"/>
  <c r="BK127" i="8"/>
  <c r="BI127" i="8"/>
  <c r="BH127" i="8"/>
  <c r="BG127" i="8"/>
  <c r="BF127" i="8"/>
  <c r="BE127" i="8"/>
  <c r="T127" i="8"/>
  <c r="R127" i="8"/>
  <c r="P127" i="8"/>
  <c r="J127" i="8"/>
  <c r="BK126" i="8"/>
  <c r="BI126" i="8"/>
  <c r="BH126" i="8"/>
  <c r="BG126" i="8"/>
  <c r="BF126" i="8"/>
  <c r="BE126" i="8"/>
  <c r="T126" i="8"/>
  <c r="R126" i="8"/>
  <c r="P126" i="8"/>
  <c r="J126" i="8"/>
  <c r="BK125" i="8"/>
  <c r="BI125" i="8"/>
  <c r="BH125" i="8"/>
  <c r="BG125" i="8"/>
  <c r="BF125" i="8"/>
  <c r="T125" i="8"/>
  <c r="R125" i="8"/>
  <c r="P125" i="8"/>
  <c r="J125" i="8"/>
  <c r="BK124" i="8"/>
  <c r="BK123" i="8"/>
  <c r="BI123" i="8"/>
  <c r="BH123" i="8"/>
  <c r="BG123" i="8"/>
  <c r="BF123" i="8"/>
  <c r="T123" i="8"/>
  <c r="R123" i="8"/>
  <c r="P123" i="8"/>
  <c r="J123" i="8"/>
  <c r="BE123" i="8" s="1"/>
  <c r="BK122" i="8"/>
  <c r="BI122" i="8"/>
  <c r="BH122" i="8"/>
  <c r="BG122" i="8"/>
  <c r="BF122" i="8"/>
  <c r="T122" i="8"/>
  <c r="R122" i="8"/>
  <c r="P122" i="8"/>
  <c r="J122" i="8"/>
  <c r="BE122" i="8" s="1"/>
  <c r="BK121" i="8"/>
  <c r="BI121" i="8"/>
  <c r="BH121" i="8"/>
  <c r="BF121" i="8"/>
  <c r="T121" i="8"/>
  <c r="T117" i="8" s="1"/>
  <c r="R121" i="8"/>
  <c r="P121" i="8"/>
  <c r="J121" i="8"/>
  <c r="BE121" i="8" s="1"/>
  <c r="BK120" i="8"/>
  <c r="BI120" i="8"/>
  <c r="BH120" i="8"/>
  <c r="BG120" i="8"/>
  <c r="BF120" i="8"/>
  <c r="BE120" i="8"/>
  <c r="T120" i="8"/>
  <c r="R120" i="8"/>
  <c r="P120" i="8"/>
  <c r="J120" i="8"/>
  <c r="BK119" i="8"/>
  <c r="BI119" i="8"/>
  <c r="BH119" i="8"/>
  <c r="BG119" i="8"/>
  <c r="BF119" i="8"/>
  <c r="BE119" i="8"/>
  <c r="T119" i="8"/>
  <c r="R119" i="8"/>
  <c r="P119" i="8"/>
  <c r="J119" i="8"/>
  <c r="BK118" i="8"/>
  <c r="BI118" i="8"/>
  <c r="BH118" i="8"/>
  <c r="BG118" i="8"/>
  <c r="BF118" i="8"/>
  <c r="T118" i="8"/>
  <c r="R118" i="8"/>
  <c r="P118" i="8"/>
  <c r="J118" i="8"/>
  <c r="BE118" i="8" s="1"/>
  <c r="BK116" i="8"/>
  <c r="BI116" i="8"/>
  <c r="BH116" i="8"/>
  <c r="BG116" i="8"/>
  <c r="BF116" i="8"/>
  <c r="T116" i="8"/>
  <c r="R116" i="8"/>
  <c r="P116" i="8"/>
  <c r="J116" i="8"/>
  <c r="BE116" i="8" s="1"/>
  <c r="BK115" i="8"/>
  <c r="BI115" i="8"/>
  <c r="BH115" i="8"/>
  <c r="BG115" i="8"/>
  <c r="BF115" i="8"/>
  <c r="T115" i="8"/>
  <c r="R115" i="8"/>
  <c r="P115" i="8"/>
  <c r="J115" i="8"/>
  <c r="BE115" i="8" s="1"/>
  <c r="BK114" i="8"/>
  <c r="BI114" i="8"/>
  <c r="BH114" i="8"/>
  <c r="BG114" i="8"/>
  <c r="BF114" i="8"/>
  <c r="BE114" i="8"/>
  <c r="T114" i="8"/>
  <c r="R114" i="8"/>
  <c r="P114" i="8"/>
  <c r="J114" i="8"/>
  <c r="BK113" i="8"/>
  <c r="BH113" i="8"/>
  <c r="BG113" i="8"/>
  <c r="BF113" i="8"/>
  <c r="BE113" i="8"/>
  <c r="T113" i="8"/>
  <c r="R113" i="8"/>
  <c r="P113" i="8"/>
  <c r="J113" i="8"/>
  <c r="BK112" i="8"/>
  <c r="BI112" i="8"/>
  <c r="BH112" i="8"/>
  <c r="BG112" i="8"/>
  <c r="BF112" i="8"/>
  <c r="BE112" i="8"/>
  <c r="T112" i="8"/>
  <c r="R112" i="8"/>
  <c r="P112" i="8"/>
  <c r="J112" i="8"/>
  <c r="BK111" i="8"/>
  <c r="BI111" i="8"/>
  <c r="BH111" i="8"/>
  <c r="BG111" i="8"/>
  <c r="BF111" i="8"/>
  <c r="T111" i="8"/>
  <c r="R111" i="8"/>
  <c r="P111" i="8"/>
  <c r="J111" i="8"/>
  <c r="BE111" i="8" s="1"/>
  <c r="BK110" i="8"/>
  <c r="BH110" i="8"/>
  <c r="BG110" i="8"/>
  <c r="BF110" i="8"/>
  <c r="T110" i="8"/>
  <c r="R110" i="8"/>
  <c r="P110" i="8"/>
  <c r="J110" i="8"/>
  <c r="BE110" i="8" s="1"/>
  <c r="BK109" i="8"/>
  <c r="BI109" i="8"/>
  <c r="BH109" i="8"/>
  <c r="BG109" i="8"/>
  <c r="BF109" i="8"/>
  <c r="BE109" i="8"/>
  <c r="T109" i="8"/>
  <c r="R109" i="8"/>
  <c r="P109" i="8"/>
  <c r="J109" i="8"/>
  <c r="BK108" i="8"/>
  <c r="BI108" i="8"/>
  <c r="BG108" i="8"/>
  <c r="BF108" i="8"/>
  <c r="BE108" i="8"/>
  <c r="T108" i="8"/>
  <c r="R108" i="8"/>
  <c r="P108" i="8"/>
  <c r="J108" i="8"/>
  <c r="BK107" i="8"/>
  <c r="BI107" i="8"/>
  <c r="BH107" i="8"/>
  <c r="BG107" i="8"/>
  <c r="BF107" i="8"/>
  <c r="BE107" i="8"/>
  <c r="T107" i="8"/>
  <c r="R107" i="8"/>
  <c r="P107" i="8"/>
  <c r="J107" i="8"/>
  <c r="BK106" i="8"/>
  <c r="BI106" i="8"/>
  <c r="BH106" i="8"/>
  <c r="BG106" i="8"/>
  <c r="BF106" i="8"/>
  <c r="T106" i="8"/>
  <c r="R106" i="8"/>
  <c r="P106" i="8"/>
  <c r="J106" i="8"/>
  <c r="BE106" i="8" s="1"/>
  <c r="BK105" i="8"/>
  <c r="BI105" i="8"/>
  <c r="BH105" i="8"/>
  <c r="BG105" i="8"/>
  <c r="BF105" i="8"/>
  <c r="T105" i="8"/>
  <c r="R105" i="8"/>
  <c r="P105" i="8"/>
  <c r="J105" i="8"/>
  <c r="BE105" i="8" s="1"/>
  <c r="BK104" i="8"/>
  <c r="BI104" i="8"/>
  <c r="BH104" i="8"/>
  <c r="BG104" i="8"/>
  <c r="BF104" i="8"/>
  <c r="BE104" i="8"/>
  <c r="T104" i="8"/>
  <c r="R104" i="8"/>
  <c r="P104" i="8"/>
  <c r="J104" i="8"/>
  <c r="BK103" i="8"/>
  <c r="BI103" i="8"/>
  <c r="BH103" i="8"/>
  <c r="BG103" i="8"/>
  <c r="BF103" i="8"/>
  <c r="BE103" i="8"/>
  <c r="T103" i="8"/>
  <c r="R103" i="8"/>
  <c r="P103" i="8"/>
  <c r="J103" i="8"/>
  <c r="BK102" i="8"/>
  <c r="BI102" i="8"/>
  <c r="BH102" i="8"/>
  <c r="BG102" i="8"/>
  <c r="BF102" i="8"/>
  <c r="T102" i="8"/>
  <c r="R102" i="8"/>
  <c r="P102" i="8"/>
  <c r="J102" i="8"/>
  <c r="BE102" i="8" s="1"/>
  <c r="BK101" i="8"/>
  <c r="BI101" i="8"/>
  <c r="BH101" i="8"/>
  <c r="BG101" i="8"/>
  <c r="BF101" i="8"/>
  <c r="T101" i="8"/>
  <c r="R101" i="8"/>
  <c r="P101" i="8"/>
  <c r="J101" i="8"/>
  <c r="BE101" i="8" s="1"/>
  <c r="J95" i="8"/>
  <c r="F92" i="8"/>
  <c r="E90" i="8"/>
  <c r="E86" i="8"/>
  <c r="J76" i="8"/>
  <c r="J70" i="8"/>
  <c r="J59" i="8"/>
  <c r="F59" i="8"/>
  <c r="J58" i="8"/>
  <c r="F56" i="8"/>
  <c r="E54" i="8"/>
  <c r="J39" i="8"/>
  <c r="J38" i="8"/>
  <c r="J37" i="8"/>
  <c r="J26" i="8"/>
  <c r="E26" i="8"/>
  <c r="J25" i="8"/>
  <c r="J23" i="8"/>
  <c r="E23" i="8"/>
  <c r="J94" i="8" s="1"/>
  <c r="J22" i="8"/>
  <c r="J20" i="8"/>
  <c r="E20" i="8"/>
  <c r="F95" i="8" s="1"/>
  <c r="J19" i="8"/>
  <c r="J17" i="8"/>
  <c r="E17" i="8"/>
  <c r="F58" i="8" s="1"/>
  <c r="J16" i="8"/>
  <c r="J14" i="8"/>
  <c r="E7" i="8"/>
  <c r="E50" i="8" s="1"/>
  <c r="BK240" i="7"/>
  <c r="BK239" i="7" s="1"/>
  <c r="BI240" i="7"/>
  <c r="BH240" i="7"/>
  <c r="BG240" i="7"/>
  <c r="BF240" i="7"/>
  <c r="BE240" i="7"/>
  <c r="T240" i="7"/>
  <c r="T239" i="7" s="1"/>
  <c r="R240" i="7"/>
  <c r="R239" i="7" s="1"/>
  <c r="P240" i="7"/>
  <c r="J240" i="7"/>
  <c r="P239" i="7"/>
  <c r="J239" i="7"/>
  <c r="BK238" i="7"/>
  <c r="BK236" i="7" s="1"/>
  <c r="J236" i="7" s="1"/>
  <c r="J86" i="7" s="1"/>
  <c r="BI238" i="7"/>
  <c r="BH238" i="7"/>
  <c r="BG238" i="7"/>
  <c r="BF238" i="7"/>
  <c r="T238" i="7"/>
  <c r="R238" i="7"/>
  <c r="P238" i="7"/>
  <c r="P236" i="7" s="1"/>
  <c r="J238" i="7"/>
  <c r="BE238" i="7" s="1"/>
  <c r="BK237" i="7"/>
  <c r="BI237" i="7"/>
  <c r="BH237" i="7"/>
  <c r="BG237" i="7"/>
  <c r="BF237" i="7"/>
  <c r="BE237" i="7"/>
  <c r="T237" i="7"/>
  <c r="T236" i="7" s="1"/>
  <c r="R237" i="7"/>
  <c r="R236" i="7" s="1"/>
  <c r="P237" i="7"/>
  <c r="J237" i="7"/>
  <c r="BK235" i="7"/>
  <c r="BK233" i="7" s="1"/>
  <c r="J233" i="7" s="1"/>
  <c r="J85" i="7" s="1"/>
  <c r="BI235" i="7"/>
  <c r="BH235" i="7"/>
  <c r="BG235" i="7"/>
  <c r="BF235" i="7"/>
  <c r="BE235" i="7"/>
  <c r="T235" i="7"/>
  <c r="R235" i="7"/>
  <c r="P235" i="7"/>
  <c r="P233" i="7" s="1"/>
  <c r="J235" i="7"/>
  <c r="BK234" i="7"/>
  <c r="BI234" i="7"/>
  <c r="BH234" i="7"/>
  <c r="BG234" i="7"/>
  <c r="BF234" i="7"/>
  <c r="BE234" i="7"/>
  <c r="T234" i="7"/>
  <c r="T233" i="7" s="1"/>
  <c r="R234" i="7"/>
  <c r="P234" i="7"/>
  <c r="J234" i="7"/>
  <c r="R233" i="7"/>
  <c r="BK232" i="7"/>
  <c r="BI232" i="7"/>
  <c r="BH232" i="7"/>
  <c r="BG232" i="7"/>
  <c r="BF232" i="7"/>
  <c r="BE232" i="7"/>
  <c r="T232" i="7"/>
  <c r="R232" i="7"/>
  <c r="P232" i="7"/>
  <c r="J232" i="7"/>
  <c r="BK231" i="7"/>
  <c r="BI231" i="7"/>
  <c r="BH231" i="7"/>
  <c r="BG231" i="7"/>
  <c r="BF231" i="7"/>
  <c r="BE231" i="7"/>
  <c r="T231" i="7"/>
  <c r="R231" i="7"/>
  <c r="P231" i="7"/>
  <c r="J231" i="7"/>
  <c r="BK230" i="7"/>
  <c r="BI230" i="7"/>
  <c r="BH230" i="7"/>
  <c r="BG230" i="7"/>
  <c r="BF230" i="7"/>
  <c r="T230" i="7"/>
  <c r="R230" i="7"/>
  <c r="P230" i="7"/>
  <c r="J230" i="7"/>
  <c r="BE230" i="7" s="1"/>
  <c r="BK229" i="7"/>
  <c r="BI229" i="7"/>
  <c r="BH229" i="7"/>
  <c r="BG229" i="7"/>
  <c r="BF229" i="7"/>
  <c r="T229" i="7"/>
  <c r="R229" i="7"/>
  <c r="R227" i="7" s="1"/>
  <c r="P229" i="7"/>
  <c r="J229" i="7"/>
  <c r="BE229" i="7" s="1"/>
  <c r="BK228" i="7"/>
  <c r="BI228" i="7"/>
  <c r="BH228" i="7"/>
  <c r="BG228" i="7"/>
  <c r="BF228" i="7"/>
  <c r="BE228" i="7"/>
  <c r="T228" i="7"/>
  <c r="R228" i="7"/>
  <c r="P228" i="7"/>
  <c r="J228" i="7"/>
  <c r="BK226" i="7"/>
  <c r="BI226" i="7"/>
  <c r="BH226" i="7"/>
  <c r="BG226" i="7"/>
  <c r="BF226" i="7"/>
  <c r="BE226" i="7"/>
  <c r="T226" i="7"/>
  <c r="R226" i="7"/>
  <c r="P226" i="7"/>
  <c r="P216" i="7" s="1"/>
  <c r="J226" i="7"/>
  <c r="BK225" i="7"/>
  <c r="BI225" i="7"/>
  <c r="BH225" i="7"/>
  <c r="BG225" i="7"/>
  <c r="BF225" i="7"/>
  <c r="BE225" i="7"/>
  <c r="T225" i="7"/>
  <c r="R225" i="7"/>
  <c r="P225" i="7"/>
  <c r="J225" i="7"/>
  <c r="BK224" i="7"/>
  <c r="BI224" i="7"/>
  <c r="BH224" i="7"/>
  <c r="BG224" i="7"/>
  <c r="BF224" i="7"/>
  <c r="T224" i="7"/>
  <c r="R224" i="7"/>
  <c r="P224" i="7"/>
  <c r="J224" i="7"/>
  <c r="BE224" i="7" s="1"/>
  <c r="BK223" i="7"/>
  <c r="BI223" i="7"/>
  <c r="BH223" i="7"/>
  <c r="BG223" i="7"/>
  <c r="BF223" i="7"/>
  <c r="T223" i="7"/>
  <c r="R223" i="7"/>
  <c r="P223" i="7"/>
  <c r="J223" i="7"/>
  <c r="BE223" i="7" s="1"/>
  <c r="BK222" i="7"/>
  <c r="BI222" i="7"/>
  <c r="BH222" i="7"/>
  <c r="BG222" i="7"/>
  <c r="BF222" i="7"/>
  <c r="BE222" i="7"/>
  <c r="T222" i="7"/>
  <c r="R222" i="7"/>
  <c r="R216" i="7" s="1"/>
  <c r="P222" i="7"/>
  <c r="J222" i="7"/>
  <c r="BK221" i="7"/>
  <c r="BI221" i="7"/>
  <c r="BH221" i="7"/>
  <c r="BG221" i="7"/>
  <c r="BF221" i="7"/>
  <c r="BE221" i="7"/>
  <c r="T221" i="7"/>
  <c r="R221" i="7"/>
  <c r="P221" i="7"/>
  <c r="J221" i="7"/>
  <c r="BK220" i="7"/>
  <c r="BI220" i="7"/>
  <c r="BH220" i="7"/>
  <c r="BG220" i="7"/>
  <c r="BF220" i="7"/>
  <c r="T220" i="7"/>
  <c r="R220" i="7"/>
  <c r="P220" i="7"/>
  <c r="J220" i="7"/>
  <c r="BE220" i="7" s="1"/>
  <c r="BK219" i="7"/>
  <c r="BI219" i="7"/>
  <c r="BH219" i="7"/>
  <c r="BG219" i="7"/>
  <c r="BF219" i="7"/>
  <c r="T219" i="7"/>
  <c r="R219" i="7"/>
  <c r="P219" i="7"/>
  <c r="J219" i="7"/>
  <c r="BE219" i="7" s="1"/>
  <c r="BK218" i="7"/>
  <c r="BI218" i="7"/>
  <c r="BH218" i="7"/>
  <c r="BG218" i="7"/>
  <c r="BF218" i="7"/>
  <c r="BE218" i="7"/>
  <c r="T218" i="7"/>
  <c r="R218" i="7"/>
  <c r="P218" i="7"/>
  <c r="J218" i="7"/>
  <c r="BK217" i="7"/>
  <c r="BI217" i="7"/>
  <c r="BH217" i="7"/>
  <c r="BG217" i="7"/>
  <c r="BF217" i="7"/>
  <c r="BE217" i="7"/>
  <c r="T217" i="7"/>
  <c r="R217" i="7"/>
  <c r="P217" i="7"/>
  <c r="J217" i="7"/>
  <c r="T216" i="7"/>
  <c r="BK215" i="7"/>
  <c r="BI215" i="7"/>
  <c r="BH215" i="7"/>
  <c r="BG215" i="7"/>
  <c r="BF215" i="7"/>
  <c r="BE215" i="7"/>
  <c r="T215" i="7"/>
  <c r="R215" i="7"/>
  <c r="P215" i="7"/>
  <c r="J215" i="7"/>
  <c r="BK214" i="7"/>
  <c r="BI214" i="7"/>
  <c r="BH214" i="7"/>
  <c r="BG214" i="7"/>
  <c r="BF214" i="7"/>
  <c r="BE214" i="7"/>
  <c r="T214" i="7"/>
  <c r="R214" i="7"/>
  <c r="P214" i="7"/>
  <c r="J214" i="7"/>
  <c r="BK213" i="7"/>
  <c r="BK212" i="7" s="1"/>
  <c r="J212" i="7" s="1"/>
  <c r="BI213" i="7"/>
  <c r="BH213" i="7"/>
  <c r="BG213" i="7"/>
  <c r="BF213" i="7"/>
  <c r="T213" i="7"/>
  <c r="R213" i="7"/>
  <c r="P213" i="7"/>
  <c r="P212" i="7" s="1"/>
  <c r="J213" i="7"/>
  <c r="BE213" i="7" s="1"/>
  <c r="T212" i="7"/>
  <c r="BK211" i="7"/>
  <c r="BI211" i="7"/>
  <c r="BH211" i="7"/>
  <c r="BG211" i="7"/>
  <c r="BF211" i="7"/>
  <c r="T211" i="7"/>
  <c r="R211" i="7"/>
  <c r="P211" i="7"/>
  <c r="J211" i="7"/>
  <c r="BE211" i="7" s="1"/>
  <c r="BK210" i="7"/>
  <c r="BI210" i="7"/>
  <c r="BH210" i="7"/>
  <c r="BG210" i="7"/>
  <c r="BF210" i="7"/>
  <c r="T210" i="7"/>
  <c r="R210" i="7"/>
  <c r="P210" i="7"/>
  <c r="J210" i="7"/>
  <c r="BE210" i="7" s="1"/>
  <c r="BK209" i="7"/>
  <c r="BI209" i="7"/>
  <c r="BH209" i="7"/>
  <c r="BG209" i="7"/>
  <c r="BF209" i="7"/>
  <c r="BE209" i="7"/>
  <c r="T209" i="7"/>
  <c r="R209" i="7"/>
  <c r="P209" i="7"/>
  <c r="J209" i="7"/>
  <c r="BK208" i="7"/>
  <c r="BI208" i="7"/>
  <c r="BH208" i="7"/>
  <c r="BG208" i="7"/>
  <c r="BF208" i="7"/>
  <c r="BE208" i="7"/>
  <c r="T208" i="7"/>
  <c r="R208" i="7"/>
  <c r="P208" i="7"/>
  <c r="J208" i="7"/>
  <c r="BK207" i="7"/>
  <c r="BI207" i="7"/>
  <c r="BH207" i="7"/>
  <c r="BG207" i="7"/>
  <c r="BF207" i="7"/>
  <c r="T207" i="7"/>
  <c r="R207" i="7"/>
  <c r="P207" i="7"/>
  <c r="J207" i="7"/>
  <c r="BE207" i="7" s="1"/>
  <c r="BK206" i="7"/>
  <c r="BI206" i="7"/>
  <c r="BH206" i="7"/>
  <c r="BG206" i="7"/>
  <c r="BF206" i="7"/>
  <c r="T206" i="7"/>
  <c r="R206" i="7"/>
  <c r="P206" i="7"/>
  <c r="J206" i="7"/>
  <c r="BE206" i="7" s="1"/>
  <c r="BK205" i="7"/>
  <c r="BI205" i="7"/>
  <c r="BH205" i="7"/>
  <c r="BG205" i="7"/>
  <c r="BF205" i="7"/>
  <c r="BE205" i="7"/>
  <c r="T205" i="7"/>
  <c r="R205" i="7"/>
  <c r="P205" i="7"/>
  <c r="J205" i="7"/>
  <c r="BK204" i="7"/>
  <c r="BI204" i="7"/>
  <c r="BH204" i="7"/>
  <c r="BG204" i="7"/>
  <c r="BF204" i="7"/>
  <c r="BE204" i="7"/>
  <c r="T204" i="7"/>
  <c r="R204" i="7"/>
  <c r="P204" i="7"/>
  <c r="J204" i="7"/>
  <c r="BK203" i="7"/>
  <c r="BI203" i="7"/>
  <c r="BH203" i="7"/>
  <c r="BG203" i="7"/>
  <c r="BF203" i="7"/>
  <c r="T203" i="7"/>
  <c r="R203" i="7"/>
  <c r="P203" i="7"/>
  <c r="J203" i="7"/>
  <c r="BE203" i="7" s="1"/>
  <c r="BK202" i="7"/>
  <c r="BI202" i="7"/>
  <c r="BH202" i="7"/>
  <c r="BG202" i="7"/>
  <c r="BF202" i="7"/>
  <c r="T202" i="7"/>
  <c r="T201" i="7" s="1"/>
  <c r="R202" i="7"/>
  <c r="P202" i="7"/>
  <c r="J202" i="7"/>
  <c r="BE202" i="7" s="1"/>
  <c r="BK200" i="7"/>
  <c r="BI200" i="7"/>
  <c r="BH200" i="7"/>
  <c r="BG200" i="7"/>
  <c r="BF200" i="7"/>
  <c r="T200" i="7"/>
  <c r="R200" i="7"/>
  <c r="P200" i="7"/>
  <c r="J200" i="7"/>
  <c r="BE200" i="7" s="1"/>
  <c r="BK199" i="7"/>
  <c r="BI199" i="7"/>
  <c r="BH199" i="7"/>
  <c r="BG199" i="7"/>
  <c r="BF199" i="7"/>
  <c r="T199" i="7"/>
  <c r="T198" i="7" s="1"/>
  <c r="R199" i="7"/>
  <c r="R198" i="7" s="1"/>
  <c r="P199" i="7"/>
  <c r="J199" i="7"/>
  <c r="BE199" i="7" s="1"/>
  <c r="BK197" i="7"/>
  <c r="BI197" i="7"/>
  <c r="BH197" i="7"/>
  <c r="BG197" i="7"/>
  <c r="BF197" i="7"/>
  <c r="T197" i="7"/>
  <c r="R197" i="7"/>
  <c r="P197" i="7"/>
  <c r="J197" i="7"/>
  <c r="BE197" i="7" s="1"/>
  <c r="BK196" i="7"/>
  <c r="BI196" i="7"/>
  <c r="BH196" i="7"/>
  <c r="BG196" i="7"/>
  <c r="BF196" i="7"/>
  <c r="BE196" i="7"/>
  <c r="T196" i="7"/>
  <c r="R196" i="7"/>
  <c r="P196" i="7"/>
  <c r="J196" i="7"/>
  <c r="BK195" i="7"/>
  <c r="BI195" i="7"/>
  <c r="BH195" i="7"/>
  <c r="BG195" i="7"/>
  <c r="BF195" i="7"/>
  <c r="BE195" i="7"/>
  <c r="T195" i="7"/>
  <c r="R195" i="7"/>
  <c r="P195" i="7"/>
  <c r="J195" i="7"/>
  <c r="BK194" i="7"/>
  <c r="BI194" i="7"/>
  <c r="BH194" i="7"/>
  <c r="BG194" i="7"/>
  <c r="BF194" i="7"/>
  <c r="T194" i="7"/>
  <c r="R194" i="7"/>
  <c r="P194" i="7"/>
  <c r="J194" i="7"/>
  <c r="BE194" i="7" s="1"/>
  <c r="BK193" i="7"/>
  <c r="BI193" i="7"/>
  <c r="BH193" i="7"/>
  <c r="BG193" i="7"/>
  <c r="BF193" i="7"/>
  <c r="T193" i="7"/>
  <c r="R193" i="7"/>
  <c r="P193" i="7"/>
  <c r="J193" i="7"/>
  <c r="BE193" i="7" s="1"/>
  <c r="BK192" i="7"/>
  <c r="BI192" i="7"/>
  <c r="BH192" i="7"/>
  <c r="BG192" i="7"/>
  <c r="BF192" i="7"/>
  <c r="BE192" i="7"/>
  <c r="T192" i="7"/>
  <c r="T191" i="7" s="1"/>
  <c r="R192" i="7"/>
  <c r="P192" i="7"/>
  <c r="P191" i="7" s="1"/>
  <c r="J192" i="7"/>
  <c r="BK190" i="7"/>
  <c r="BI190" i="7"/>
  <c r="BH190" i="7"/>
  <c r="BG190" i="7"/>
  <c r="BF190" i="7"/>
  <c r="T190" i="7"/>
  <c r="R190" i="7"/>
  <c r="P190" i="7"/>
  <c r="P188" i="7" s="1"/>
  <c r="J190" i="7"/>
  <c r="BE190" i="7" s="1"/>
  <c r="BK189" i="7"/>
  <c r="BI189" i="7"/>
  <c r="BH189" i="7"/>
  <c r="BG189" i="7"/>
  <c r="BF189" i="7"/>
  <c r="BE189" i="7"/>
  <c r="T189" i="7"/>
  <c r="R189" i="7"/>
  <c r="R188" i="7" s="1"/>
  <c r="P189" i="7"/>
  <c r="J189" i="7"/>
  <c r="BK187" i="7"/>
  <c r="BK186" i="7" s="1"/>
  <c r="BI187" i="7"/>
  <c r="BH187" i="7"/>
  <c r="BG187" i="7"/>
  <c r="BF187" i="7"/>
  <c r="BE187" i="7"/>
  <c r="T187" i="7"/>
  <c r="T186" i="7" s="1"/>
  <c r="R187" i="7"/>
  <c r="R186" i="7" s="1"/>
  <c r="P187" i="7"/>
  <c r="J187" i="7"/>
  <c r="P186" i="7"/>
  <c r="J186" i="7"/>
  <c r="BK185" i="7"/>
  <c r="BI185" i="7"/>
  <c r="BH185" i="7"/>
  <c r="BG185" i="7"/>
  <c r="BF185" i="7"/>
  <c r="T185" i="7"/>
  <c r="R185" i="7"/>
  <c r="R182" i="7" s="1"/>
  <c r="P185" i="7"/>
  <c r="P182" i="7" s="1"/>
  <c r="J185" i="7"/>
  <c r="BE185" i="7" s="1"/>
  <c r="BK184" i="7"/>
  <c r="BI184" i="7"/>
  <c r="BH184" i="7"/>
  <c r="BG184" i="7"/>
  <c r="BF184" i="7"/>
  <c r="BE184" i="7"/>
  <c r="T184" i="7"/>
  <c r="R184" i="7"/>
  <c r="P184" i="7"/>
  <c r="J184" i="7"/>
  <c r="BK183" i="7"/>
  <c r="BI183" i="7"/>
  <c r="BH183" i="7"/>
  <c r="BG183" i="7"/>
  <c r="BF183" i="7"/>
  <c r="BE183" i="7"/>
  <c r="T183" i="7"/>
  <c r="R183" i="7"/>
  <c r="P183" i="7"/>
  <c r="J183" i="7"/>
  <c r="BK182" i="7"/>
  <c r="T182" i="7"/>
  <c r="BK180" i="7"/>
  <c r="BK179" i="7" s="1"/>
  <c r="J179" i="7" s="1"/>
  <c r="BI180" i="7"/>
  <c r="BH180" i="7"/>
  <c r="BG180" i="7"/>
  <c r="BF180" i="7"/>
  <c r="T180" i="7"/>
  <c r="T179" i="7" s="1"/>
  <c r="R180" i="7"/>
  <c r="R179" i="7" s="1"/>
  <c r="P180" i="7"/>
  <c r="P179" i="7" s="1"/>
  <c r="J180" i="7"/>
  <c r="BE180" i="7" s="1"/>
  <c r="BK178" i="7"/>
  <c r="BI178" i="7"/>
  <c r="BH178" i="7"/>
  <c r="BG178" i="7"/>
  <c r="BF178" i="7"/>
  <c r="T178" i="7"/>
  <c r="R178" i="7"/>
  <c r="P178" i="7"/>
  <c r="J178" i="7"/>
  <c r="BE178" i="7" s="1"/>
  <c r="BK177" i="7"/>
  <c r="BK175" i="7" s="1"/>
  <c r="J175" i="7" s="1"/>
  <c r="J73" i="7" s="1"/>
  <c r="BI177" i="7"/>
  <c r="BH177" i="7"/>
  <c r="BG177" i="7"/>
  <c r="BF177" i="7"/>
  <c r="BE177" i="7"/>
  <c r="T177" i="7"/>
  <c r="R177" i="7"/>
  <c r="P177" i="7"/>
  <c r="P175" i="7" s="1"/>
  <c r="J177" i="7"/>
  <c r="BK176" i="7"/>
  <c r="BI176" i="7"/>
  <c r="BH176" i="7"/>
  <c r="BG176" i="7"/>
  <c r="BF176" i="7"/>
  <c r="BE176" i="7"/>
  <c r="T176" i="7"/>
  <c r="T175" i="7" s="1"/>
  <c r="R176" i="7"/>
  <c r="P176" i="7"/>
  <c r="J176" i="7"/>
  <c r="R175" i="7"/>
  <c r="BK174" i="7"/>
  <c r="BI174" i="7"/>
  <c r="BH174" i="7"/>
  <c r="BG174" i="7"/>
  <c r="BF174" i="7"/>
  <c r="BE174" i="7"/>
  <c r="T174" i="7"/>
  <c r="T173" i="7" s="1"/>
  <c r="R174" i="7"/>
  <c r="R173" i="7" s="1"/>
  <c r="P174" i="7"/>
  <c r="J174" i="7"/>
  <c r="BK173" i="7"/>
  <c r="P173" i="7"/>
  <c r="J173" i="7"/>
  <c r="J72" i="7" s="1"/>
  <c r="BK172" i="7"/>
  <c r="BI172" i="7"/>
  <c r="BH172" i="7"/>
  <c r="BG172" i="7"/>
  <c r="BF172" i="7"/>
  <c r="BE172" i="7"/>
  <c r="T172" i="7"/>
  <c r="R172" i="7"/>
  <c r="R161" i="7" s="1"/>
  <c r="P172" i="7"/>
  <c r="J172" i="7"/>
  <c r="BK171" i="7"/>
  <c r="BI171" i="7"/>
  <c r="BH171" i="7"/>
  <c r="BG171" i="7"/>
  <c r="BF171" i="7"/>
  <c r="BE171" i="7"/>
  <c r="T171" i="7"/>
  <c r="R171" i="7"/>
  <c r="P171" i="7"/>
  <c r="J171" i="7"/>
  <c r="BK170" i="7"/>
  <c r="BI170" i="7"/>
  <c r="BH170" i="7"/>
  <c r="BG170" i="7"/>
  <c r="BF170" i="7"/>
  <c r="T170" i="7"/>
  <c r="R170" i="7"/>
  <c r="P170" i="7"/>
  <c r="J170" i="7"/>
  <c r="BE170" i="7" s="1"/>
  <c r="BK169" i="7"/>
  <c r="BI169" i="7"/>
  <c r="BH169" i="7"/>
  <c r="BG169" i="7"/>
  <c r="BF169" i="7"/>
  <c r="T169" i="7"/>
  <c r="R169" i="7"/>
  <c r="P169" i="7"/>
  <c r="J169" i="7"/>
  <c r="BE169" i="7" s="1"/>
  <c r="BK168" i="7"/>
  <c r="BI168" i="7"/>
  <c r="BH168" i="7"/>
  <c r="BG168" i="7"/>
  <c r="BF168" i="7"/>
  <c r="BE168" i="7"/>
  <c r="T168" i="7"/>
  <c r="R168" i="7"/>
  <c r="P168" i="7"/>
  <c r="J168" i="7"/>
  <c r="BK167" i="7"/>
  <c r="BI167" i="7"/>
  <c r="BH167" i="7"/>
  <c r="BG167" i="7"/>
  <c r="BF167" i="7"/>
  <c r="BE167" i="7"/>
  <c r="T167" i="7"/>
  <c r="R167" i="7"/>
  <c r="P167" i="7"/>
  <c r="J167" i="7"/>
  <c r="BK166" i="7"/>
  <c r="BI166" i="7"/>
  <c r="BH166" i="7"/>
  <c r="BG166" i="7"/>
  <c r="BF166" i="7"/>
  <c r="T166" i="7"/>
  <c r="R166" i="7"/>
  <c r="P166" i="7"/>
  <c r="J166" i="7"/>
  <c r="BE166" i="7" s="1"/>
  <c r="BK165" i="7"/>
  <c r="BI165" i="7"/>
  <c r="BH165" i="7"/>
  <c r="BG165" i="7"/>
  <c r="BF165" i="7"/>
  <c r="T165" i="7"/>
  <c r="R165" i="7"/>
  <c r="P165" i="7"/>
  <c r="J165" i="7"/>
  <c r="BE165" i="7" s="1"/>
  <c r="BK164" i="7"/>
  <c r="BI164" i="7"/>
  <c r="BH164" i="7"/>
  <c r="BG164" i="7"/>
  <c r="BF164" i="7"/>
  <c r="BE164" i="7"/>
  <c r="T164" i="7"/>
  <c r="R164" i="7"/>
  <c r="P164" i="7"/>
  <c r="J164" i="7"/>
  <c r="BK163" i="7"/>
  <c r="BI163" i="7"/>
  <c r="BH163" i="7"/>
  <c r="BG163" i="7"/>
  <c r="BF163" i="7"/>
  <c r="BE163" i="7"/>
  <c r="T163" i="7"/>
  <c r="R163" i="7"/>
  <c r="P163" i="7"/>
  <c r="J163" i="7"/>
  <c r="BK162" i="7"/>
  <c r="BI162" i="7"/>
  <c r="BH162" i="7"/>
  <c r="BG162" i="7"/>
  <c r="BF162" i="7"/>
  <c r="T162" i="7"/>
  <c r="R162" i="7"/>
  <c r="P162" i="7"/>
  <c r="P161" i="7" s="1"/>
  <c r="J162" i="7"/>
  <c r="BE162" i="7" s="1"/>
  <c r="BK161" i="7"/>
  <c r="J161" i="7" s="1"/>
  <c r="T161" i="7"/>
  <c r="BK160" i="7"/>
  <c r="BI160" i="7"/>
  <c r="BH160" i="7"/>
  <c r="BG160" i="7"/>
  <c r="BF160" i="7"/>
  <c r="BE160" i="7"/>
  <c r="T160" i="7"/>
  <c r="R160" i="7"/>
  <c r="P160" i="7"/>
  <c r="J160" i="7"/>
  <c r="BK159" i="7"/>
  <c r="BI159" i="7"/>
  <c r="BH159" i="7"/>
  <c r="BG159" i="7"/>
  <c r="BF159" i="7"/>
  <c r="T159" i="7"/>
  <c r="R159" i="7"/>
  <c r="R158" i="7" s="1"/>
  <c r="P159" i="7"/>
  <c r="P158" i="7" s="1"/>
  <c r="J159" i="7"/>
  <c r="BE159" i="7" s="1"/>
  <c r="BK158" i="7"/>
  <c r="J158" i="7" s="1"/>
  <c r="J70" i="7" s="1"/>
  <c r="T158" i="7"/>
  <c r="BK157" i="7"/>
  <c r="BI157" i="7"/>
  <c r="BH157" i="7"/>
  <c r="BG157" i="7"/>
  <c r="BF157" i="7"/>
  <c r="T157" i="7"/>
  <c r="R157" i="7"/>
  <c r="P157" i="7"/>
  <c r="J157" i="7"/>
  <c r="BE157" i="7" s="1"/>
  <c r="BK156" i="7"/>
  <c r="BI156" i="7"/>
  <c r="BH156" i="7"/>
  <c r="BG156" i="7"/>
  <c r="BF156" i="7"/>
  <c r="T156" i="7"/>
  <c r="R156" i="7"/>
  <c r="P156" i="7"/>
  <c r="J156" i="7"/>
  <c r="BE156" i="7" s="1"/>
  <c r="BK155" i="7"/>
  <c r="BI155" i="7"/>
  <c r="BH155" i="7"/>
  <c r="BG155" i="7"/>
  <c r="BF155" i="7"/>
  <c r="BE155" i="7"/>
  <c r="T155" i="7"/>
  <c r="R155" i="7"/>
  <c r="P155" i="7"/>
  <c r="J155" i="7"/>
  <c r="BK154" i="7"/>
  <c r="BI154" i="7"/>
  <c r="BH154" i="7"/>
  <c r="BG154" i="7"/>
  <c r="BF154" i="7"/>
  <c r="BE154" i="7"/>
  <c r="T154" i="7"/>
  <c r="R154" i="7"/>
  <c r="P154" i="7"/>
  <c r="J154" i="7"/>
  <c r="BK153" i="7"/>
  <c r="BI153" i="7"/>
  <c r="BH153" i="7"/>
  <c r="BG153" i="7"/>
  <c r="BF153" i="7"/>
  <c r="T153" i="7"/>
  <c r="R153" i="7"/>
  <c r="P153" i="7"/>
  <c r="J153" i="7"/>
  <c r="BE153" i="7" s="1"/>
  <c r="BK152" i="7"/>
  <c r="BI152" i="7"/>
  <c r="BH152" i="7"/>
  <c r="BG152" i="7"/>
  <c r="BF152" i="7"/>
  <c r="T152" i="7"/>
  <c r="R152" i="7"/>
  <c r="P152" i="7"/>
  <c r="J152" i="7"/>
  <c r="BE152" i="7" s="1"/>
  <c r="BK151" i="7"/>
  <c r="BI151" i="7"/>
  <c r="BH151" i="7"/>
  <c r="BG151" i="7"/>
  <c r="BF151" i="7"/>
  <c r="BE151" i="7"/>
  <c r="T151" i="7"/>
  <c r="R151" i="7"/>
  <c r="P151" i="7"/>
  <c r="J151" i="7"/>
  <c r="BK150" i="7"/>
  <c r="BI150" i="7"/>
  <c r="BH150" i="7"/>
  <c r="BG150" i="7"/>
  <c r="BF150" i="7"/>
  <c r="BE150" i="7"/>
  <c r="T150" i="7"/>
  <c r="R150" i="7"/>
  <c r="P150" i="7"/>
  <c r="J150" i="7"/>
  <c r="BK149" i="7"/>
  <c r="BI149" i="7"/>
  <c r="BH149" i="7"/>
  <c r="BG149" i="7"/>
  <c r="BF149" i="7"/>
  <c r="T149" i="7"/>
  <c r="R149" i="7"/>
  <c r="P149" i="7"/>
  <c r="J149" i="7"/>
  <c r="BE149" i="7" s="1"/>
  <c r="BK148" i="7"/>
  <c r="BI148" i="7"/>
  <c r="BH148" i="7"/>
  <c r="BG148" i="7"/>
  <c r="BF148" i="7"/>
  <c r="T148" i="7"/>
  <c r="R148" i="7"/>
  <c r="P148" i="7"/>
  <c r="J148" i="7"/>
  <c r="BE148" i="7" s="1"/>
  <c r="BK147" i="7"/>
  <c r="BK145" i="7" s="1"/>
  <c r="J145" i="7" s="1"/>
  <c r="J69" i="7" s="1"/>
  <c r="BI147" i="7"/>
  <c r="BH147" i="7"/>
  <c r="BG147" i="7"/>
  <c r="BF147" i="7"/>
  <c r="BE147" i="7"/>
  <c r="T147" i="7"/>
  <c r="R147" i="7"/>
  <c r="P147" i="7"/>
  <c r="P145" i="7" s="1"/>
  <c r="J147" i="7"/>
  <c r="BK146" i="7"/>
  <c r="BI146" i="7"/>
  <c r="BH146" i="7"/>
  <c r="BG146" i="7"/>
  <c r="BF146" i="7"/>
  <c r="BE146" i="7"/>
  <c r="T146" i="7"/>
  <c r="T145" i="7" s="1"/>
  <c r="R146" i="7"/>
  <c r="P146" i="7"/>
  <c r="J146" i="7"/>
  <c r="BK144" i="7"/>
  <c r="BI144" i="7"/>
  <c r="BH144" i="7"/>
  <c r="BG144" i="7"/>
  <c r="BF144" i="7"/>
  <c r="BE144" i="7"/>
  <c r="T144" i="7"/>
  <c r="T142" i="7" s="1"/>
  <c r="R144" i="7"/>
  <c r="R142" i="7" s="1"/>
  <c r="P144" i="7"/>
  <c r="J144" i="7"/>
  <c r="BK143" i="7"/>
  <c r="BI143" i="7"/>
  <c r="BH143" i="7"/>
  <c r="BG143" i="7"/>
  <c r="BF143" i="7"/>
  <c r="BE143" i="7"/>
  <c r="T143" i="7"/>
  <c r="R143" i="7"/>
  <c r="P143" i="7"/>
  <c r="J143" i="7"/>
  <c r="BK142" i="7"/>
  <c r="J142" i="7" s="1"/>
  <c r="P142" i="7"/>
  <c r="BK141" i="7"/>
  <c r="BI141" i="7"/>
  <c r="BH141" i="7"/>
  <c r="BG141" i="7"/>
  <c r="BF141" i="7"/>
  <c r="BE141" i="7"/>
  <c r="T141" i="7"/>
  <c r="R141" i="7"/>
  <c r="P141" i="7"/>
  <c r="J141" i="7"/>
  <c r="BK140" i="7"/>
  <c r="BI140" i="7"/>
  <c r="BH140" i="7"/>
  <c r="BG140" i="7"/>
  <c r="BF140" i="7"/>
  <c r="T140" i="7"/>
  <c r="R140" i="7"/>
  <c r="P140" i="7"/>
  <c r="J140" i="7"/>
  <c r="BE140" i="7" s="1"/>
  <c r="BK139" i="7"/>
  <c r="BI139" i="7"/>
  <c r="BH139" i="7"/>
  <c r="BG139" i="7"/>
  <c r="BF139" i="7"/>
  <c r="T139" i="7"/>
  <c r="R139" i="7"/>
  <c r="P139" i="7"/>
  <c r="J139" i="7"/>
  <c r="BE139" i="7" s="1"/>
  <c r="BK138" i="7"/>
  <c r="BI138" i="7"/>
  <c r="BH138" i="7"/>
  <c r="BG138" i="7"/>
  <c r="BF138" i="7"/>
  <c r="BE138" i="7"/>
  <c r="T138" i="7"/>
  <c r="R138" i="7"/>
  <c r="P138" i="7"/>
  <c r="J138" i="7"/>
  <c r="BK137" i="7"/>
  <c r="BI137" i="7"/>
  <c r="BH137" i="7"/>
  <c r="BG137" i="7"/>
  <c r="BF137" i="7"/>
  <c r="BE137" i="7"/>
  <c r="T137" i="7"/>
  <c r="R137" i="7"/>
  <c r="P137" i="7"/>
  <c r="J137" i="7"/>
  <c r="BK136" i="7"/>
  <c r="BI136" i="7"/>
  <c r="BH136" i="7"/>
  <c r="BG136" i="7"/>
  <c r="BF136" i="7"/>
  <c r="T136" i="7"/>
  <c r="R136" i="7"/>
  <c r="P136" i="7"/>
  <c r="J136" i="7"/>
  <c r="BE136" i="7" s="1"/>
  <c r="BK135" i="7"/>
  <c r="BI135" i="7"/>
  <c r="BH135" i="7"/>
  <c r="BG135" i="7"/>
  <c r="BF135" i="7"/>
  <c r="T135" i="7"/>
  <c r="R135" i="7"/>
  <c r="P135" i="7"/>
  <c r="J135" i="7"/>
  <c r="BE135" i="7" s="1"/>
  <c r="BK134" i="7"/>
  <c r="BK131" i="7" s="1"/>
  <c r="J131" i="7" s="1"/>
  <c r="J67" i="7" s="1"/>
  <c r="BI134" i="7"/>
  <c r="BH134" i="7"/>
  <c r="BG134" i="7"/>
  <c r="BF134" i="7"/>
  <c r="BE134" i="7"/>
  <c r="T134" i="7"/>
  <c r="R134" i="7"/>
  <c r="P134" i="7"/>
  <c r="J134" i="7"/>
  <c r="BK133" i="7"/>
  <c r="BH133" i="7"/>
  <c r="BG133" i="7"/>
  <c r="BF133" i="7"/>
  <c r="BE133" i="7"/>
  <c r="T133" i="7"/>
  <c r="T131" i="7" s="1"/>
  <c r="R133" i="7"/>
  <c r="R131" i="7" s="1"/>
  <c r="P133" i="7"/>
  <c r="J133" i="7"/>
  <c r="BK132" i="7"/>
  <c r="BI132" i="7"/>
  <c r="BH132" i="7"/>
  <c r="BG132" i="7"/>
  <c r="BF132" i="7"/>
  <c r="BE132" i="7"/>
  <c r="T132" i="7"/>
  <c r="R132" i="7"/>
  <c r="P132" i="7"/>
  <c r="J132" i="7"/>
  <c r="P131" i="7"/>
  <c r="BK130" i="7"/>
  <c r="BI130" i="7"/>
  <c r="BH130" i="7"/>
  <c r="BG130" i="7"/>
  <c r="BF130" i="7"/>
  <c r="BE130" i="7"/>
  <c r="T130" i="7"/>
  <c r="R130" i="7"/>
  <c r="P130" i="7"/>
  <c r="J130" i="7"/>
  <c r="BK129" i="7"/>
  <c r="BH129" i="7"/>
  <c r="BG129" i="7"/>
  <c r="BF129" i="7"/>
  <c r="BE129" i="7"/>
  <c r="T129" i="7"/>
  <c r="R129" i="7"/>
  <c r="P129" i="7"/>
  <c r="J129" i="7"/>
  <c r="BK128" i="7"/>
  <c r="BI128" i="7"/>
  <c r="BH128" i="7"/>
  <c r="BG128" i="7"/>
  <c r="BF128" i="7"/>
  <c r="T128" i="7"/>
  <c r="R128" i="7"/>
  <c r="P128" i="7"/>
  <c r="J128" i="7"/>
  <c r="BE128" i="7" s="1"/>
  <c r="BK127" i="7"/>
  <c r="BI127" i="7"/>
  <c r="BH127" i="7"/>
  <c r="BG127" i="7"/>
  <c r="BF127" i="7"/>
  <c r="BE127" i="7"/>
  <c r="T127" i="7"/>
  <c r="R127" i="7"/>
  <c r="P127" i="7"/>
  <c r="J127" i="7"/>
  <c r="BK126" i="7"/>
  <c r="BI126" i="7"/>
  <c r="BH126" i="7"/>
  <c r="BG126" i="7"/>
  <c r="BF126" i="7"/>
  <c r="BE126" i="7"/>
  <c r="T126" i="7"/>
  <c r="R126" i="7"/>
  <c r="P126" i="7"/>
  <c r="J126" i="7"/>
  <c r="BI125" i="7"/>
  <c r="BH125" i="7"/>
  <c r="BG125" i="7"/>
  <c r="BF125" i="7"/>
  <c r="BE125" i="7"/>
  <c r="T125" i="7"/>
  <c r="R125" i="7"/>
  <c r="P125" i="7"/>
  <c r="J125" i="7"/>
  <c r="BK124" i="7"/>
  <c r="BI124" i="7"/>
  <c r="BH124" i="7"/>
  <c r="BG124" i="7"/>
  <c r="BF124" i="7"/>
  <c r="T124" i="7"/>
  <c r="R124" i="7"/>
  <c r="P124" i="7"/>
  <c r="J124" i="7"/>
  <c r="BE124" i="7" s="1"/>
  <c r="BK123" i="7"/>
  <c r="BI123" i="7"/>
  <c r="BH123" i="7"/>
  <c r="F38" i="7" s="1"/>
  <c r="BG123" i="7"/>
  <c r="BF123" i="7"/>
  <c r="T123" i="7"/>
  <c r="R123" i="7"/>
  <c r="P123" i="7"/>
  <c r="J123" i="7"/>
  <c r="BE123" i="7" s="1"/>
  <c r="BK122" i="7"/>
  <c r="BI122" i="7"/>
  <c r="BH122" i="7"/>
  <c r="BF122" i="7"/>
  <c r="BE122" i="7"/>
  <c r="T122" i="7"/>
  <c r="R122" i="7"/>
  <c r="P122" i="7"/>
  <c r="J122" i="7"/>
  <c r="BK121" i="7"/>
  <c r="BI121" i="7"/>
  <c r="BH121" i="7"/>
  <c r="BG121" i="7"/>
  <c r="BF121" i="7"/>
  <c r="BE121" i="7"/>
  <c r="T121" i="7"/>
  <c r="R121" i="7"/>
  <c r="P121" i="7"/>
  <c r="J121" i="7"/>
  <c r="BK120" i="7"/>
  <c r="BI120" i="7"/>
  <c r="BH120" i="7"/>
  <c r="BG120" i="7"/>
  <c r="BF120" i="7"/>
  <c r="T120" i="7"/>
  <c r="R120" i="7"/>
  <c r="P120" i="7"/>
  <c r="J120" i="7"/>
  <c r="BE120" i="7" s="1"/>
  <c r="BK119" i="7"/>
  <c r="BI119" i="7"/>
  <c r="BH119" i="7"/>
  <c r="BG119" i="7"/>
  <c r="BF119" i="7"/>
  <c r="T119" i="7"/>
  <c r="R119" i="7"/>
  <c r="R118" i="7" s="1"/>
  <c r="P119" i="7"/>
  <c r="J119" i="7"/>
  <c r="BK117" i="7"/>
  <c r="BI117" i="7"/>
  <c r="BH117" i="7"/>
  <c r="BG117" i="7"/>
  <c r="BF117" i="7"/>
  <c r="T117" i="7"/>
  <c r="R117" i="7"/>
  <c r="P117" i="7"/>
  <c r="J117" i="7"/>
  <c r="BE117" i="7" s="1"/>
  <c r="BK116" i="7"/>
  <c r="BI116" i="7"/>
  <c r="BH116" i="7"/>
  <c r="BG116" i="7"/>
  <c r="BF116" i="7"/>
  <c r="T116" i="7"/>
  <c r="R116" i="7"/>
  <c r="P116" i="7"/>
  <c r="J116" i="7"/>
  <c r="BE116" i="7" s="1"/>
  <c r="BK115" i="7"/>
  <c r="BI115" i="7"/>
  <c r="BH115" i="7"/>
  <c r="BG115" i="7"/>
  <c r="BF115" i="7"/>
  <c r="BE115" i="7"/>
  <c r="T115" i="7"/>
  <c r="R115" i="7"/>
  <c r="P115" i="7"/>
  <c r="J115" i="7"/>
  <c r="BK114" i="7"/>
  <c r="BI114" i="7"/>
  <c r="BH114" i="7"/>
  <c r="BG114" i="7"/>
  <c r="BF114" i="7"/>
  <c r="BE114" i="7"/>
  <c r="T114" i="7"/>
  <c r="R114" i="7"/>
  <c r="P114" i="7"/>
  <c r="J114" i="7"/>
  <c r="BK113" i="7"/>
  <c r="BI113" i="7"/>
  <c r="BH113" i="7"/>
  <c r="BG113" i="7"/>
  <c r="BF113" i="7"/>
  <c r="BE113" i="7"/>
  <c r="T113" i="7"/>
  <c r="R113" i="7"/>
  <c r="P113" i="7"/>
  <c r="J113" i="7"/>
  <c r="BK112" i="7"/>
  <c r="BI112" i="7"/>
  <c r="BH112" i="7"/>
  <c r="BG112" i="7"/>
  <c r="BF112" i="7"/>
  <c r="T112" i="7"/>
  <c r="T111" i="7" s="1"/>
  <c r="R112" i="7"/>
  <c r="P112" i="7"/>
  <c r="J112" i="7"/>
  <c r="BE112" i="7" s="1"/>
  <c r="BK111" i="7"/>
  <c r="J111" i="7" s="1"/>
  <c r="J106" i="7"/>
  <c r="F103" i="7"/>
  <c r="E101" i="7"/>
  <c r="E97" i="7"/>
  <c r="J87" i="7"/>
  <c r="J82" i="7"/>
  <c r="J77" i="7"/>
  <c r="J74" i="7"/>
  <c r="J71" i="7"/>
  <c r="J68" i="7"/>
  <c r="J59" i="7"/>
  <c r="J56" i="7"/>
  <c r="F56" i="7"/>
  <c r="E54" i="7"/>
  <c r="E50" i="7"/>
  <c r="J39" i="7"/>
  <c r="J38" i="7"/>
  <c r="J37" i="7"/>
  <c r="J26" i="7"/>
  <c r="E26" i="7"/>
  <c r="J25" i="7"/>
  <c r="J23" i="7"/>
  <c r="E23" i="7"/>
  <c r="J105" i="7" s="1"/>
  <c r="J22" i="7"/>
  <c r="J20" i="7"/>
  <c r="E20" i="7"/>
  <c r="F106" i="7" s="1"/>
  <c r="J19" i="7"/>
  <c r="J17" i="7"/>
  <c r="E17" i="7"/>
  <c r="F105" i="7" s="1"/>
  <c r="J16" i="7"/>
  <c r="J14" i="7"/>
  <c r="J103" i="7" s="1"/>
  <c r="E7" i="7"/>
  <c r="BK140" i="6"/>
  <c r="BI140" i="6"/>
  <c r="BH140" i="6"/>
  <c r="BG140" i="6"/>
  <c r="BF140" i="6"/>
  <c r="BE140" i="6"/>
  <c r="T140" i="6"/>
  <c r="T139" i="6" s="1"/>
  <c r="R140" i="6"/>
  <c r="P140" i="6"/>
  <c r="J140" i="6"/>
  <c r="BK139" i="6"/>
  <c r="J139" i="6" s="1"/>
  <c r="J67" i="6" s="1"/>
  <c r="R139" i="6"/>
  <c r="P139" i="6"/>
  <c r="BK138" i="6"/>
  <c r="BI138" i="6"/>
  <c r="BH138" i="6"/>
  <c r="BG138" i="6"/>
  <c r="BF138" i="6"/>
  <c r="BE138" i="6"/>
  <c r="T138" i="6"/>
  <c r="R138" i="6"/>
  <c r="P138" i="6"/>
  <c r="J138" i="6"/>
  <c r="BK137" i="6"/>
  <c r="BI137" i="6"/>
  <c r="BH137" i="6"/>
  <c r="BG137" i="6"/>
  <c r="BF137" i="6"/>
  <c r="T137" i="6"/>
  <c r="R137" i="6"/>
  <c r="P137" i="6"/>
  <c r="J137" i="6"/>
  <c r="BE137" i="6" s="1"/>
  <c r="BK136" i="6"/>
  <c r="BI136" i="6"/>
  <c r="BH136" i="6"/>
  <c r="BG136" i="6"/>
  <c r="BF136" i="6"/>
  <c r="T136" i="6"/>
  <c r="R136" i="6"/>
  <c r="P136" i="6"/>
  <c r="J136" i="6"/>
  <c r="BE136" i="6" s="1"/>
  <c r="BK135" i="6"/>
  <c r="BI135" i="6"/>
  <c r="BH135" i="6"/>
  <c r="BG135" i="6"/>
  <c r="BF135" i="6"/>
  <c r="BE135" i="6"/>
  <c r="T135" i="6"/>
  <c r="R135" i="6"/>
  <c r="P135" i="6"/>
  <c r="P132" i="6" s="1"/>
  <c r="J135" i="6"/>
  <c r="BK134" i="6"/>
  <c r="BI134" i="6"/>
  <c r="BH134" i="6"/>
  <c r="BG134" i="6"/>
  <c r="BF134" i="6"/>
  <c r="BE134" i="6"/>
  <c r="T134" i="6"/>
  <c r="R134" i="6"/>
  <c r="P134" i="6"/>
  <c r="J134" i="6"/>
  <c r="BK133" i="6"/>
  <c r="BK132" i="6" s="1"/>
  <c r="J132" i="6" s="1"/>
  <c r="J66" i="6" s="1"/>
  <c r="BI133" i="6"/>
  <c r="BH133" i="6"/>
  <c r="BG133" i="6"/>
  <c r="BF133" i="6"/>
  <c r="T133" i="6"/>
  <c r="R133" i="6"/>
  <c r="P133" i="6"/>
  <c r="J133" i="6"/>
  <c r="BE133" i="6" s="1"/>
  <c r="R132" i="6"/>
  <c r="BK131" i="6"/>
  <c r="BI131" i="6"/>
  <c r="BH131" i="6"/>
  <c r="BG131" i="6"/>
  <c r="BF131" i="6"/>
  <c r="BE131" i="6"/>
  <c r="T131" i="6"/>
  <c r="R131" i="6"/>
  <c r="P131" i="6"/>
  <c r="J131" i="6"/>
  <c r="BK130" i="6"/>
  <c r="BK129" i="6" s="1"/>
  <c r="J129" i="6" s="1"/>
  <c r="J65" i="6" s="1"/>
  <c r="BI130" i="6"/>
  <c r="BH130" i="6"/>
  <c r="BG130" i="6"/>
  <c r="BF130" i="6"/>
  <c r="BE130" i="6"/>
  <c r="T130" i="6"/>
  <c r="R130" i="6"/>
  <c r="P130" i="6"/>
  <c r="P129" i="6" s="1"/>
  <c r="J130" i="6"/>
  <c r="T129" i="6"/>
  <c r="R129" i="6"/>
  <c r="BK128" i="6"/>
  <c r="BI128" i="6"/>
  <c r="BH128" i="6"/>
  <c r="BG128" i="6"/>
  <c r="BF128" i="6"/>
  <c r="T128" i="6"/>
  <c r="R128" i="6"/>
  <c r="P128" i="6"/>
  <c r="J128" i="6"/>
  <c r="BE128" i="6" s="1"/>
  <c r="BK127" i="6"/>
  <c r="BI127" i="6"/>
  <c r="BH127" i="6"/>
  <c r="BG127" i="6"/>
  <c r="BF127" i="6"/>
  <c r="T127" i="6"/>
  <c r="R127" i="6"/>
  <c r="P127" i="6"/>
  <c r="J127" i="6"/>
  <c r="BE127" i="6" s="1"/>
  <c r="BK126" i="6"/>
  <c r="BI126" i="6"/>
  <c r="BH126" i="6"/>
  <c r="BG126" i="6"/>
  <c r="BF126" i="6"/>
  <c r="BE126" i="6"/>
  <c r="T126" i="6"/>
  <c r="R126" i="6"/>
  <c r="P126" i="6"/>
  <c r="J126" i="6"/>
  <c r="BK125" i="6"/>
  <c r="BI125" i="6"/>
  <c r="BH125" i="6"/>
  <c r="BG125" i="6"/>
  <c r="BF125" i="6"/>
  <c r="BE125" i="6"/>
  <c r="T125" i="6"/>
  <c r="R125" i="6"/>
  <c r="P125" i="6"/>
  <c r="J125" i="6"/>
  <c r="BK124" i="6"/>
  <c r="BI124" i="6"/>
  <c r="BH124" i="6"/>
  <c r="BG124" i="6"/>
  <c r="BF124" i="6"/>
  <c r="T124" i="6"/>
  <c r="R124" i="6"/>
  <c r="P124" i="6"/>
  <c r="J124" i="6"/>
  <c r="BE124" i="6" s="1"/>
  <c r="BK123" i="6"/>
  <c r="BI123" i="6"/>
  <c r="BH123" i="6"/>
  <c r="BG123" i="6"/>
  <c r="BF123" i="6"/>
  <c r="T123" i="6"/>
  <c r="R123" i="6"/>
  <c r="P123" i="6"/>
  <c r="J123" i="6"/>
  <c r="BE123" i="6" s="1"/>
  <c r="BK122" i="6"/>
  <c r="BI122" i="6"/>
  <c r="BH122" i="6"/>
  <c r="BG122" i="6"/>
  <c r="BF122" i="6"/>
  <c r="BE122" i="6"/>
  <c r="T122" i="6"/>
  <c r="R122" i="6"/>
  <c r="P122" i="6"/>
  <c r="J122" i="6"/>
  <c r="BK121" i="6"/>
  <c r="BI121" i="6"/>
  <c r="BH121" i="6"/>
  <c r="BG121" i="6"/>
  <c r="BF121" i="6"/>
  <c r="BE121" i="6"/>
  <c r="T121" i="6"/>
  <c r="R121" i="6"/>
  <c r="P121" i="6"/>
  <c r="J121" i="6"/>
  <c r="BK120" i="6"/>
  <c r="BI120" i="6"/>
  <c r="BH120" i="6"/>
  <c r="BG120" i="6"/>
  <c r="BF120" i="6"/>
  <c r="T120" i="6"/>
  <c r="R120" i="6"/>
  <c r="P120" i="6"/>
  <c r="J120" i="6"/>
  <c r="BE120" i="6" s="1"/>
  <c r="BK119" i="6"/>
  <c r="BI119" i="6"/>
  <c r="BH119" i="6"/>
  <c r="BG119" i="6"/>
  <c r="BF119" i="6"/>
  <c r="T119" i="6"/>
  <c r="R119" i="6"/>
  <c r="P119" i="6"/>
  <c r="J119" i="6"/>
  <c r="BE119" i="6" s="1"/>
  <c r="BK118" i="6"/>
  <c r="BI118" i="6"/>
  <c r="BH118" i="6"/>
  <c r="BG118" i="6"/>
  <c r="BF118" i="6"/>
  <c r="BE118" i="6"/>
  <c r="T118" i="6"/>
  <c r="R118" i="6"/>
  <c r="P118" i="6"/>
  <c r="J118" i="6"/>
  <c r="BK117" i="6"/>
  <c r="BI117" i="6"/>
  <c r="BH117" i="6"/>
  <c r="BG117" i="6"/>
  <c r="BF117" i="6"/>
  <c r="BE117" i="6"/>
  <c r="T117" i="6"/>
  <c r="R117" i="6"/>
  <c r="P117" i="6"/>
  <c r="J117" i="6"/>
  <c r="BK116" i="6"/>
  <c r="BI116" i="6"/>
  <c r="BH116" i="6"/>
  <c r="BG116" i="6"/>
  <c r="BF116" i="6"/>
  <c r="T116" i="6"/>
  <c r="R116" i="6"/>
  <c r="P116" i="6"/>
  <c r="J116" i="6"/>
  <c r="BE116" i="6" s="1"/>
  <c r="BK115" i="6"/>
  <c r="BI115" i="6"/>
  <c r="BH115" i="6"/>
  <c r="BG115" i="6"/>
  <c r="BF115" i="6"/>
  <c r="T115" i="6"/>
  <c r="R115" i="6"/>
  <c r="P115" i="6"/>
  <c r="J115" i="6"/>
  <c r="BE115" i="6" s="1"/>
  <c r="BK114" i="6"/>
  <c r="BI114" i="6"/>
  <c r="BH114" i="6"/>
  <c r="BG114" i="6"/>
  <c r="BF114" i="6"/>
  <c r="BE114" i="6"/>
  <c r="T114" i="6"/>
  <c r="R114" i="6"/>
  <c r="P114" i="6"/>
  <c r="J114" i="6"/>
  <c r="P113" i="6"/>
  <c r="BI112" i="6"/>
  <c r="BH112" i="6"/>
  <c r="BG112" i="6"/>
  <c r="BF112" i="6"/>
  <c r="T112" i="6"/>
  <c r="R112" i="6"/>
  <c r="P112" i="6"/>
  <c r="J112" i="6"/>
  <c r="BE112" i="6" s="1"/>
  <c r="BK111" i="6"/>
  <c r="BI111" i="6"/>
  <c r="BH111" i="6"/>
  <c r="BF111" i="6"/>
  <c r="T111" i="6"/>
  <c r="T107" i="6" s="1"/>
  <c r="R111" i="6"/>
  <c r="P111" i="6"/>
  <c r="J111" i="6"/>
  <c r="BE111" i="6" s="1"/>
  <c r="BK110" i="6"/>
  <c r="BI110" i="6"/>
  <c r="BH110" i="6"/>
  <c r="BG110" i="6"/>
  <c r="BF110" i="6"/>
  <c r="T110" i="6"/>
  <c r="R110" i="6"/>
  <c r="R107" i="6" s="1"/>
  <c r="P110" i="6"/>
  <c r="J110" i="6"/>
  <c r="BE110" i="6" s="1"/>
  <c r="BK109" i="6"/>
  <c r="BI109" i="6"/>
  <c r="BH109" i="6"/>
  <c r="BG109" i="6"/>
  <c r="BF109" i="6"/>
  <c r="BE109" i="6"/>
  <c r="T109" i="6"/>
  <c r="R109" i="6"/>
  <c r="P109" i="6"/>
  <c r="J109" i="6"/>
  <c r="BK108" i="6"/>
  <c r="BK107" i="6" s="1"/>
  <c r="BI108" i="6"/>
  <c r="BH108" i="6"/>
  <c r="BG108" i="6"/>
  <c r="BF108" i="6"/>
  <c r="BE108" i="6"/>
  <c r="T108" i="6"/>
  <c r="R108" i="6"/>
  <c r="P108" i="6"/>
  <c r="P107" i="6" s="1"/>
  <c r="J108" i="6"/>
  <c r="BK106" i="6"/>
  <c r="BK105" i="6" s="1"/>
  <c r="J105" i="6" s="1"/>
  <c r="J62" i="6" s="1"/>
  <c r="BI106" i="6"/>
  <c r="BH106" i="6"/>
  <c r="BG106" i="6"/>
  <c r="BF106" i="6"/>
  <c r="T106" i="6"/>
  <c r="R106" i="6"/>
  <c r="P106" i="6"/>
  <c r="J106" i="6"/>
  <c r="BE106" i="6" s="1"/>
  <c r="T105" i="6"/>
  <c r="R105" i="6"/>
  <c r="P105" i="6"/>
  <c r="BK104" i="6"/>
  <c r="BI104" i="6"/>
  <c r="BH104" i="6"/>
  <c r="BG104" i="6"/>
  <c r="BF104" i="6"/>
  <c r="BE104" i="6"/>
  <c r="T104" i="6"/>
  <c r="R104" i="6"/>
  <c r="P104" i="6"/>
  <c r="J104" i="6"/>
  <c r="BK103" i="6"/>
  <c r="BI103" i="6"/>
  <c r="BH103" i="6"/>
  <c r="BG103" i="6"/>
  <c r="BF103" i="6"/>
  <c r="BE103" i="6"/>
  <c r="T103" i="6"/>
  <c r="R103" i="6"/>
  <c r="P103" i="6"/>
  <c r="J103" i="6"/>
  <c r="BK102" i="6"/>
  <c r="BI102" i="6"/>
  <c r="BH102" i="6"/>
  <c r="BG102" i="6"/>
  <c r="BF102" i="6"/>
  <c r="T102" i="6"/>
  <c r="R102" i="6"/>
  <c r="P102" i="6"/>
  <c r="J102" i="6"/>
  <c r="BE102" i="6" s="1"/>
  <c r="BK101" i="6"/>
  <c r="BI101" i="6"/>
  <c r="BH101" i="6"/>
  <c r="BG101" i="6"/>
  <c r="BF101" i="6"/>
  <c r="T101" i="6"/>
  <c r="R101" i="6"/>
  <c r="P101" i="6"/>
  <c r="J101" i="6"/>
  <c r="BE101" i="6" s="1"/>
  <c r="BK100" i="6"/>
  <c r="BI100" i="6"/>
  <c r="BH100" i="6"/>
  <c r="BG100" i="6"/>
  <c r="BF100" i="6"/>
  <c r="BE100" i="6"/>
  <c r="T100" i="6"/>
  <c r="R100" i="6"/>
  <c r="P100" i="6"/>
  <c r="J100" i="6"/>
  <c r="BK99" i="6"/>
  <c r="BI99" i="6"/>
  <c r="BH99" i="6"/>
  <c r="BG99" i="6"/>
  <c r="BF99" i="6"/>
  <c r="BE99" i="6"/>
  <c r="T99" i="6"/>
  <c r="R99" i="6"/>
  <c r="P99" i="6"/>
  <c r="J99" i="6"/>
  <c r="BK98" i="6"/>
  <c r="BI98" i="6"/>
  <c r="BH98" i="6"/>
  <c r="BG98" i="6"/>
  <c r="BF98" i="6"/>
  <c r="T98" i="6"/>
  <c r="R98" i="6"/>
  <c r="P98" i="6"/>
  <c r="J98" i="6"/>
  <c r="BE98" i="6" s="1"/>
  <c r="BK97" i="6"/>
  <c r="BI97" i="6"/>
  <c r="BH97" i="6"/>
  <c r="BG97" i="6"/>
  <c r="BF97" i="6"/>
  <c r="T97" i="6"/>
  <c r="R97" i="6"/>
  <c r="P97" i="6"/>
  <c r="J97" i="6"/>
  <c r="BE97" i="6" s="1"/>
  <c r="BK96" i="6"/>
  <c r="BI96" i="6"/>
  <c r="BH96" i="6"/>
  <c r="BG96" i="6"/>
  <c r="BF96" i="6"/>
  <c r="BE96" i="6"/>
  <c r="T96" i="6"/>
  <c r="R96" i="6"/>
  <c r="P96" i="6"/>
  <c r="J96" i="6"/>
  <c r="BK95" i="6"/>
  <c r="BI95" i="6"/>
  <c r="BH95" i="6"/>
  <c r="BG95" i="6"/>
  <c r="BF95" i="6"/>
  <c r="BE95" i="6"/>
  <c r="T95" i="6"/>
  <c r="R95" i="6"/>
  <c r="P95" i="6"/>
  <c r="J95" i="6"/>
  <c r="BK94" i="6"/>
  <c r="BI94" i="6"/>
  <c r="BH94" i="6"/>
  <c r="BG94" i="6"/>
  <c r="BF94" i="6"/>
  <c r="T94" i="6"/>
  <c r="R94" i="6"/>
  <c r="P94" i="6"/>
  <c r="J94" i="6"/>
  <c r="BE94" i="6" s="1"/>
  <c r="BK93" i="6"/>
  <c r="BI93" i="6"/>
  <c r="BH93" i="6"/>
  <c r="BG93" i="6"/>
  <c r="BF93" i="6"/>
  <c r="J34" i="6" s="1"/>
  <c r="T93" i="6"/>
  <c r="R93" i="6"/>
  <c r="P93" i="6"/>
  <c r="J93" i="6"/>
  <c r="BE93" i="6" s="1"/>
  <c r="BK92" i="6"/>
  <c r="BI92" i="6"/>
  <c r="BH92" i="6"/>
  <c r="F36" i="6" s="1"/>
  <c r="BG92" i="6"/>
  <c r="BF92" i="6"/>
  <c r="BE92" i="6"/>
  <c r="T92" i="6"/>
  <c r="R92" i="6"/>
  <c r="P92" i="6"/>
  <c r="J92" i="6"/>
  <c r="BK91" i="6"/>
  <c r="BI91" i="6"/>
  <c r="BH91" i="6"/>
  <c r="BG91" i="6"/>
  <c r="BF91" i="6"/>
  <c r="BE91" i="6"/>
  <c r="T91" i="6"/>
  <c r="R91" i="6"/>
  <c r="P91" i="6"/>
  <c r="J91" i="6"/>
  <c r="BK90" i="6"/>
  <c r="BI90" i="6"/>
  <c r="BH90" i="6"/>
  <c r="BG90" i="6"/>
  <c r="BF90" i="6"/>
  <c r="T90" i="6"/>
  <c r="R90" i="6"/>
  <c r="R89" i="6" s="1"/>
  <c r="P90" i="6"/>
  <c r="J90" i="6"/>
  <c r="BE90" i="6" s="1"/>
  <c r="J84" i="6"/>
  <c r="F84" i="6"/>
  <c r="F81" i="6"/>
  <c r="E79" i="6"/>
  <c r="E77" i="6"/>
  <c r="J55" i="6"/>
  <c r="J52" i="6"/>
  <c r="F52" i="6"/>
  <c r="E50" i="6"/>
  <c r="E48" i="6"/>
  <c r="J37" i="6"/>
  <c r="J36" i="6"/>
  <c r="J35" i="6"/>
  <c r="J24" i="6"/>
  <c r="E24" i="6"/>
  <c r="J23" i="6"/>
  <c r="J21" i="6"/>
  <c r="E21" i="6"/>
  <c r="J83" i="6" s="1"/>
  <c r="J20" i="6"/>
  <c r="J18" i="6"/>
  <c r="E18" i="6"/>
  <c r="F55" i="6" s="1"/>
  <c r="J17" i="6"/>
  <c r="J15" i="6"/>
  <c r="E15" i="6"/>
  <c r="F83" i="6" s="1"/>
  <c r="J14" i="6"/>
  <c r="J12" i="6"/>
  <c r="J81" i="6" s="1"/>
  <c r="E7" i="6"/>
  <c r="BK141" i="5"/>
  <c r="BI141" i="5"/>
  <c r="BH141" i="5"/>
  <c r="BG141" i="5"/>
  <c r="BF141" i="5"/>
  <c r="BE141" i="5"/>
  <c r="T141" i="5"/>
  <c r="T140" i="5" s="1"/>
  <c r="R141" i="5"/>
  <c r="P141" i="5"/>
  <c r="J141" i="5"/>
  <c r="BK140" i="5"/>
  <c r="J140" i="5" s="1"/>
  <c r="J66" i="5" s="1"/>
  <c r="R140" i="5"/>
  <c r="P140" i="5"/>
  <c r="BK139" i="5"/>
  <c r="BI139" i="5"/>
  <c r="BH139" i="5"/>
  <c r="BG139" i="5"/>
  <c r="BF139" i="5"/>
  <c r="BE139" i="5"/>
  <c r="T139" i="5"/>
  <c r="T136" i="5" s="1"/>
  <c r="R139" i="5"/>
  <c r="P139" i="5"/>
  <c r="J139" i="5"/>
  <c r="BK138" i="5"/>
  <c r="BI138" i="5"/>
  <c r="BH138" i="5"/>
  <c r="BG138" i="5"/>
  <c r="BF138" i="5"/>
  <c r="T138" i="5"/>
  <c r="R138" i="5"/>
  <c r="P138" i="5"/>
  <c r="J138" i="5"/>
  <c r="BE138" i="5" s="1"/>
  <c r="BK137" i="5"/>
  <c r="BI137" i="5"/>
  <c r="BH137" i="5"/>
  <c r="BG137" i="5"/>
  <c r="BF137" i="5"/>
  <c r="T137" i="5"/>
  <c r="R137" i="5"/>
  <c r="R136" i="5" s="1"/>
  <c r="P137" i="5"/>
  <c r="P136" i="5" s="1"/>
  <c r="J137" i="5"/>
  <c r="BE137" i="5" s="1"/>
  <c r="BK136" i="5"/>
  <c r="J136" i="5" s="1"/>
  <c r="J65" i="5" s="1"/>
  <c r="BK135" i="5"/>
  <c r="BI135" i="5"/>
  <c r="BH135" i="5"/>
  <c r="BG135" i="5"/>
  <c r="BF135" i="5"/>
  <c r="BE135" i="5"/>
  <c r="T135" i="5"/>
  <c r="R135" i="5"/>
  <c r="P135" i="5"/>
  <c r="J135" i="5"/>
  <c r="BK134" i="5"/>
  <c r="BI134" i="5"/>
  <c r="BH134" i="5"/>
  <c r="BG134" i="5"/>
  <c r="BF134" i="5"/>
  <c r="T134" i="5"/>
  <c r="R134" i="5"/>
  <c r="P134" i="5"/>
  <c r="J134" i="5"/>
  <c r="BE134" i="5" s="1"/>
  <c r="BK133" i="5"/>
  <c r="BI133" i="5"/>
  <c r="BH133" i="5"/>
  <c r="BG133" i="5"/>
  <c r="BF133" i="5"/>
  <c r="T133" i="5"/>
  <c r="R133" i="5"/>
  <c r="P133" i="5"/>
  <c r="J133" i="5"/>
  <c r="BE133" i="5" s="1"/>
  <c r="BK132" i="5"/>
  <c r="BI132" i="5"/>
  <c r="BH132" i="5"/>
  <c r="BG132" i="5"/>
  <c r="BF132" i="5"/>
  <c r="BE132" i="5"/>
  <c r="T132" i="5"/>
  <c r="R132" i="5"/>
  <c r="P132" i="5"/>
  <c r="J132" i="5"/>
  <c r="BK131" i="5"/>
  <c r="BI131" i="5"/>
  <c r="BH131" i="5"/>
  <c r="BG131" i="5"/>
  <c r="BF131" i="5"/>
  <c r="BE131" i="5"/>
  <c r="T131" i="5"/>
  <c r="R131" i="5"/>
  <c r="P131" i="5"/>
  <c r="J131" i="5"/>
  <c r="BK130" i="5"/>
  <c r="BI130" i="5"/>
  <c r="BH130" i="5"/>
  <c r="BG130" i="5"/>
  <c r="BF130" i="5"/>
  <c r="T130" i="5"/>
  <c r="R130" i="5"/>
  <c r="P130" i="5"/>
  <c r="J130" i="5"/>
  <c r="BE130" i="5" s="1"/>
  <c r="BK129" i="5"/>
  <c r="BI129" i="5"/>
  <c r="BH129" i="5"/>
  <c r="BG129" i="5"/>
  <c r="BF129" i="5"/>
  <c r="T129" i="5"/>
  <c r="R129" i="5"/>
  <c r="P129" i="5"/>
  <c r="J129" i="5"/>
  <c r="BE129" i="5" s="1"/>
  <c r="BK128" i="5"/>
  <c r="BI128" i="5"/>
  <c r="BH128" i="5"/>
  <c r="BG128" i="5"/>
  <c r="BF128" i="5"/>
  <c r="BE128" i="5"/>
  <c r="T128" i="5"/>
  <c r="R128" i="5"/>
  <c r="P128" i="5"/>
  <c r="J128" i="5"/>
  <c r="BK127" i="5"/>
  <c r="BI127" i="5"/>
  <c r="BH127" i="5"/>
  <c r="BG127" i="5"/>
  <c r="BF127" i="5"/>
  <c r="BE127" i="5"/>
  <c r="T127" i="5"/>
  <c r="R127" i="5"/>
  <c r="P127" i="5"/>
  <c r="J127" i="5"/>
  <c r="BK126" i="5"/>
  <c r="BI126" i="5"/>
  <c r="BH126" i="5"/>
  <c r="BG126" i="5"/>
  <c r="BF126" i="5"/>
  <c r="T126" i="5"/>
  <c r="R126" i="5"/>
  <c r="P126" i="5"/>
  <c r="J126" i="5"/>
  <c r="BE126" i="5" s="1"/>
  <c r="BK125" i="5"/>
  <c r="BI125" i="5"/>
  <c r="BH125" i="5"/>
  <c r="BG125" i="5"/>
  <c r="BF125" i="5"/>
  <c r="T125" i="5"/>
  <c r="T124" i="5" s="1"/>
  <c r="R125" i="5"/>
  <c r="P125" i="5"/>
  <c r="J125" i="5"/>
  <c r="BE125" i="5" s="1"/>
  <c r="R124" i="5"/>
  <c r="BK123" i="5"/>
  <c r="BI123" i="5"/>
  <c r="BH123" i="5"/>
  <c r="BG123" i="5"/>
  <c r="BF123" i="5"/>
  <c r="BE123" i="5"/>
  <c r="T123" i="5"/>
  <c r="R123" i="5"/>
  <c r="P123" i="5"/>
  <c r="P120" i="5" s="1"/>
  <c r="J123" i="5"/>
  <c r="BK122" i="5"/>
  <c r="BI122" i="5"/>
  <c r="BH122" i="5"/>
  <c r="BG122" i="5"/>
  <c r="BF122" i="5"/>
  <c r="BE122" i="5"/>
  <c r="T122" i="5"/>
  <c r="T120" i="5" s="1"/>
  <c r="R122" i="5"/>
  <c r="P122" i="5"/>
  <c r="J122" i="5"/>
  <c r="BK121" i="5"/>
  <c r="BI121" i="5"/>
  <c r="BH121" i="5"/>
  <c r="BG121" i="5"/>
  <c r="BF121" i="5"/>
  <c r="T121" i="5"/>
  <c r="R121" i="5"/>
  <c r="P121" i="5"/>
  <c r="J121" i="5"/>
  <c r="BE121" i="5" s="1"/>
  <c r="R120" i="5"/>
  <c r="BK119" i="5"/>
  <c r="BI119" i="5"/>
  <c r="BH119" i="5"/>
  <c r="BG119" i="5"/>
  <c r="BF119" i="5"/>
  <c r="BE119" i="5"/>
  <c r="T119" i="5"/>
  <c r="R119" i="5"/>
  <c r="P119" i="5"/>
  <c r="J119" i="5"/>
  <c r="BK118" i="5"/>
  <c r="BK117" i="5" s="1"/>
  <c r="J117" i="5" s="1"/>
  <c r="J62" i="5" s="1"/>
  <c r="BI118" i="5"/>
  <c r="BH118" i="5"/>
  <c r="BG118" i="5"/>
  <c r="BF118" i="5"/>
  <c r="BE118" i="5"/>
  <c r="T118" i="5"/>
  <c r="R118" i="5"/>
  <c r="P118" i="5"/>
  <c r="P117" i="5" s="1"/>
  <c r="J118" i="5"/>
  <c r="T117" i="5"/>
  <c r="R117" i="5"/>
  <c r="BK116" i="5"/>
  <c r="BI116" i="5"/>
  <c r="BH116" i="5"/>
  <c r="BG116" i="5"/>
  <c r="BF116" i="5"/>
  <c r="T116" i="5"/>
  <c r="R116" i="5"/>
  <c r="P116" i="5"/>
  <c r="J116" i="5"/>
  <c r="BE116" i="5" s="1"/>
  <c r="BK115" i="5"/>
  <c r="BI115" i="5"/>
  <c r="BH115" i="5"/>
  <c r="BG115" i="5"/>
  <c r="BF115" i="5"/>
  <c r="T115" i="5"/>
  <c r="R115" i="5"/>
  <c r="P115" i="5"/>
  <c r="J115" i="5"/>
  <c r="BE115" i="5" s="1"/>
  <c r="BK114" i="5"/>
  <c r="BI114" i="5"/>
  <c r="BH114" i="5"/>
  <c r="BG114" i="5"/>
  <c r="BF114" i="5"/>
  <c r="BE114" i="5"/>
  <c r="T114" i="5"/>
  <c r="R114" i="5"/>
  <c r="P114" i="5"/>
  <c r="J114" i="5"/>
  <c r="BK113" i="5"/>
  <c r="BI113" i="5"/>
  <c r="BH113" i="5"/>
  <c r="BG113" i="5"/>
  <c r="BF113" i="5"/>
  <c r="BE113" i="5"/>
  <c r="T113" i="5"/>
  <c r="R113" i="5"/>
  <c r="P113" i="5"/>
  <c r="J113" i="5"/>
  <c r="BK112" i="5"/>
  <c r="BI112" i="5"/>
  <c r="BH112" i="5"/>
  <c r="BG112" i="5"/>
  <c r="BF112" i="5"/>
  <c r="T112" i="5"/>
  <c r="R112" i="5"/>
  <c r="P112" i="5"/>
  <c r="J112" i="5"/>
  <c r="BE112" i="5" s="1"/>
  <c r="BK111" i="5"/>
  <c r="BI111" i="5"/>
  <c r="BH111" i="5"/>
  <c r="BG111" i="5"/>
  <c r="BF111" i="5"/>
  <c r="T111" i="5"/>
  <c r="R111" i="5"/>
  <c r="P111" i="5"/>
  <c r="J111" i="5"/>
  <c r="BE111" i="5" s="1"/>
  <c r="BK110" i="5"/>
  <c r="BI110" i="5"/>
  <c r="BH110" i="5"/>
  <c r="BG110" i="5"/>
  <c r="BF110" i="5"/>
  <c r="BE110" i="5"/>
  <c r="T110" i="5"/>
  <c r="R110" i="5"/>
  <c r="P110" i="5"/>
  <c r="J110" i="5"/>
  <c r="BK109" i="5"/>
  <c r="BI109" i="5"/>
  <c r="BH109" i="5"/>
  <c r="BG109" i="5"/>
  <c r="BF109" i="5"/>
  <c r="BE109" i="5"/>
  <c r="T109" i="5"/>
  <c r="R109" i="5"/>
  <c r="P109" i="5"/>
  <c r="J109" i="5"/>
  <c r="BK108" i="5"/>
  <c r="BI108" i="5"/>
  <c r="BH108" i="5"/>
  <c r="BG108" i="5"/>
  <c r="BF108" i="5"/>
  <c r="T108" i="5"/>
  <c r="R108" i="5"/>
  <c r="P108" i="5"/>
  <c r="J108" i="5"/>
  <c r="BE108" i="5" s="1"/>
  <c r="BK107" i="5"/>
  <c r="BI107" i="5"/>
  <c r="BH107" i="5"/>
  <c r="BG107" i="5"/>
  <c r="BF107" i="5"/>
  <c r="T107" i="5"/>
  <c r="R107" i="5"/>
  <c r="P107" i="5"/>
  <c r="J107" i="5"/>
  <c r="BE107" i="5" s="1"/>
  <c r="BK106" i="5"/>
  <c r="BI106" i="5"/>
  <c r="BH106" i="5"/>
  <c r="BG106" i="5"/>
  <c r="BF106" i="5"/>
  <c r="BE106" i="5"/>
  <c r="T106" i="5"/>
  <c r="R106" i="5"/>
  <c r="P106" i="5"/>
  <c r="J106" i="5"/>
  <c r="BK105" i="5"/>
  <c r="BI105" i="5"/>
  <c r="BH105" i="5"/>
  <c r="BG105" i="5"/>
  <c r="BF105" i="5"/>
  <c r="BE105" i="5"/>
  <c r="T105" i="5"/>
  <c r="R105" i="5"/>
  <c r="P105" i="5"/>
  <c r="J105" i="5"/>
  <c r="BK104" i="5"/>
  <c r="BI104" i="5"/>
  <c r="BH104" i="5"/>
  <c r="BG104" i="5"/>
  <c r="BF104" i="5"/>
  <c r="T104" i="5"/>
  <c r="R104" i="5"/>
  <c r="P104" i="5"/>
  <c r="J104" i="5"/>
  <c r="BE104" i="5" s="1"/>
  <c r="BK103" i="5"/>
  <c r="BI103" i="5"/>
  <c r="BH103" i="5"/>
  <c r="BG103" i="5"/>
  <c r="BF103" i="5"/>
  <c r="T103" i="5"/>
  <c r="R103" i="5"/>
  <c r="P103" i="5"/>
  <c r="J103" i="5"/>
  <c r="BE103" i="5" s="1"/>
  <c r="BK102" i="5"/>
  <c r="BI102" i="5"/>
  <c r="BH102" i="5"/>
  <c r="BG102" i="5"/>
  <c r="BF102" i="5"/>
  <c r="BE102" i="5"/>
  <c r="T102" i="5"/>
  <c r="R102" i="5"/>
  <c r="P102" i="5"/>
  <c r="J102" i="5"/>
  <c r="BI101" i="5"/>
  <c r="BH101" i="5"/>
  <c r="BG101" i="5"/>
  <c r="BF101" i="5"/>
  <c r="T101" i="5"/>
  <c r="R101" i="5"/>
  <c r="P101" i="5"/>
  <c r="J101" i="5"/>
  <c r="BE101" i="5" s="1"/>
  <c r="BK100" i="5"/>
  <c r="BI100" i="5"/>
  <c r="BH100" i="5"/>
  <c r="BG100" i="5"/>
  <c r="BF100" i="5"/>
  <c r="BE100" i="5"/>
  <c r="T100" i="5"/>
  <c r="R100" i="5"/>
  <c r="P100" i="5"/>
  <c r="J100" i="5"/>
  <c r="BK99" i="5"/>
  <c r="BI99" i="5"/>
  <c r="BH99" i="5"/>
  <c r="BG99" i="5"/>
  <c r="BF99" i="5"/>
  <c r="BE99" i="5"/>
  <c r="T99" i="5"/>
  <c r="R99" i="5"/>
  <c r="P99" i="5"/>
  <c r="J99" i="5"/>
  <c r="BK98" i="5"/>
  <c r="BI98" i="5"/>
  <c r="BH98" i="5"/>
  <c r="BG98" i="5"/>
  <c r="BF98" i="5"/>
  <c r="T98" i="5"/>
  <c r="R98" i="5"/>
  <c r="P98" i="5"/>
  <c r="J98" i="5"/>
  <c r="BE98" i="5" s="1"/>
  <c r="BK97" i="5"/>
  <c r="BI97" i="5"/>
  <c r="BH97" i="5"/>
  <c r="BG97" i="5"/>
  <c r="BF97" i="5"/>
  <c r="T97" i="5"/>
  <c r="R97" i="5"/>
  <c r="P97" i="5"/>
  <c r="J97" i="5"/>
  <c r="BE97" i="5" s="1"/>
  <c r="BK96" i="5"/>
  <c r="BI96" i="5"/>
  <c r="BH96" i="5"/>
  <c r="BG96" i="5"/>
  <c r="BF96" i="5"/>
  <c r="BE96" i="5"/>
  <c r="T96" i="5"/>
  <c r="R96" i="5"/>
  <c r="P96" i="5"/>
  <c r="J96" i="5"/>
  <c r="BK95" i="5"/>
  <c r="BI95" i="5"/>
  <c r="BH95" i="5"/>
  <c r="BG95" i="5"/>
  <c r="BF95" i="5"/>
  <c r="BE95" i="5"/>
  <c r="T95" i="5"/>
  <c r="R95" i="5"/>
  <c r="P95" i="5"/>
  <c r="J95" i="5"/>
  <c r="BK94" i="5"/>
  <c r="BI94" i="5"/>
  <c r="BH94" i="5"/>
  <c r="BG94" i="5"/>
  <c r="BF94" i="5"/>
  <c r="T94" i="5"/>
  <c r="R94" i="5"/>
  <c r="P94" i="5"/>
  <c r="J94" i="5"/>
  <c r="BE94" i="5" s="1"/>
  <c r="BK93" i="5"/>
  <c r="BI93" i="5"/>
  <c r="BH93" i="5"/>
  <c r="BG93" i="5"/>
  <c r="BF93" i="5"/>
  <c r="T93" i="5"/>
  <c r="R93" i="5"/>
  <c r="P93" i="5"/>
  <c r="J93" i="5"/>
  <c r="BE93" i="5" s="1"/>
  <c r="BK92" i="5"/>
  <c r="BI92" i="5"/>
  <c r="BH92" i="5"/>
  <c r="BG92" i="5"/>
  <c r="BF92" i="5"/>
  <c r="BE92" i="5"/>
  <c r="T92" i="5"/>
  <c r="R92" i="5"/>
  <c r="P92" i="5"/>
  <c r="J92" i="5"/>
  <c r="BK91" i="5"/>
  <c r="BI91" i="5"/>
  <c r="BH91" i="5"/>
  <c r="BG91" i="5"/>
  <c r="BF91" i="5"/>
  <c r="BE91" i="5"/>
  <c r="T91" i="5"/>
  <c r="R91" i="5"/>
  <c r="P91" i="5"/>
  <c r="J91" i="5"/>
  <c r="BK90" i="5"/>
  <c r="BI90" i="5"/>
  <c r="BH90" i="5"/>
  <c r="BG90" i="5"/>
  <c r="BF90" i="5"/>
  <c r="T90" i="5"/>
  <c r="R90" i="5"/>
  <c r="P90" i="5"/>
  <c r="J90" i="5"/>
  <c r="BE90" i="5" s="1"/>
  <c r="BK89" i="5"/>
  <c r="BI89" i="5"/>
  <c r="BH89" i="5"/>
  <c r="BG89" i="5"/>
  <c r="BF89" i="5"/>
  <c r="T89" i="5"/>
  <c r="R89" i="5"/>
  <c r="P89" i="5"/>
  <c r="J89" i="5"/>
  <c r="BE89" i="5" s="1"/>
  <c r="J82" i="5"/>
  <c r="F82" i="5"/>
  <c r="F80" i="5"/>
  <c r="E78" i="5"/>
  <c r="E76" i="5"/>
  <c r="J54" i="5"/>
  <c r="F54" i="5"/>
  <c r="F52" i="5"/>
  <c r="E50" i="5"/>
  <c r="E48" i="5"/>
  <c r="J37" i="5"/>
  <c r="J36" i="5"/>
  <c r="J35" i="5"/>
  <c r="J24" i="5"/>
  <c r="E24" i="5"/>
  <c r="J23" i="5"/>
  <c r="J21" i="5"/>
  <c r="E21" i="5"/>
  <c r="J20" i="5"/>
  <c r="J18" i="5"/>
  <c r="E18" i="5"/>
  <c r="J17" i="5"/>
  <c r="J15" i="5"/>
  <c r="E15" i="5"/>
  <c r="J14" i="5"/>
  <c r="J12" i="5"/>
  <c r="J80" i="5" s="1"/>
  <c r="E7" i="5"/>
  <c r="BK168" i="4"/>
  <c r="BK167" i="4" s="1"/>
  <c r="J167" i="4" s="1"/>
  <c r="BI168" i="4"/>
  <c r="BH168" i="4"/>
  <c r="BG168" i="4"/>
  <c r="BF168" i="4"/>
  <c r="BE168" i="4"/>
  <c r="T168" i="4"/>
  <c r="R168" i="4"/>
  <c r="P168" i="4"/>
  <c r="J168" i="4"/>
  <c r="T167" i="4"/>
  <c r="R167" i="4"/>
  <c r="P167" i="4"/>
  <c r="BK166" i="4"/>
  <c r="BI166" i="4"/>
  <c r="BH166" i="4"/>
  <c r="BG166" i="4"/>
  <c r="BF166" i="4"/>
  <c r="BE166" i="4"/>
  <c r="T166" i="4"/>
  <c r="R166" i="4"/>
  <c r="P166" i="4"/>
  <c r="J166" i="4"/>
  <c r="BK165" i="4"/>
  <c r="BI165" i="4"/>
  <c r="BH165" i="4"/>
  <c r="BG165" i="4"/>
  <c r="BF165" i="4"/>
  <c r="BE165" i="4"/>
  <c r="T165" i="4"/>
  <c r="R165" i="4"/>
  <c r="P165" i="4"/>
  <c r="J165" i="4"/>
  <c r="BK164" i="4"/>
  <c r="BK163" i="4" s="1"/>
  <c r="J163" i="4" s="1"/>
  <c r="J66" i="4" s="1"/>
  <c r="BI164" i="4"/>
  <c r="BH164" i="4"/>
  <c r="BG164" i="4"/>
  <c r="BF164" i="4"/>
  <c r="T164" i="4"/>
  <c r="T163" i="4" s="1"/>
  <c r="R164" i="4"/>
  <c r="R163" i="4" s="1"/>
  <c r="P164" i="4"/>
  <c r="P163" i="4" s="1"/>
  <c r="J164" i="4"/>
  <c r="BE164" i="4" s="1"/>
  <c r="BK162" i="4"/>
  <c r="BI162" i="4"/>
  <c r="BH162" i="4"/>
  <c r="BG162" i="4"/>
  <c r="BF162" i="4"/>
  <c r="T162" i="4"/>
  <c r="T160" i="4" s="1"/>
  <c r="R162" i="4"/>
  <c r="P162" i="4"/>
  <c r="J162" i="4"/>
  <c r="BE162" i="4" s="1"/>
  <c r="BK161" i="4"/>
  <c r="BK160" i="4" s="1"/>
  <c r="J160" i="4" s="1"/>
  <c r="J65" i="4" s="1"/>
  <c r="BI161" i="4"/>
  <c r="BH161" i="4"/>
  <c r="BG161" i="4"/>
  <c r="BF161" i="4"/>
  <c r="T161" i="4"/>
  <c r="R161" i="4"/>
  <c r="P161" i="4"/>
  <c r="P160" i="4" s="1"/>
  <c r="J161" i="4"/>
  <c r="BE161" i="4" s="1"/>
  <c r="BK159" i="4"/>
  <c r="BI159" i="4"/>
  <c r="BH159" i="4"/>
  <c r="BG159" i="4"/>
  <c r="BF159" i="4"/>
  <c r="T159" i="4"/>
  <c r="R159" i="4"/>
  <c r="P159" i="4"/>
  <c r="J159" i="4"/>
  <c r="BE159" i="4" s="1"/>
  <c r="BK158" i="4"/>
  <c r="BI158" i="4"/>
  <c r="BH158" i="4"/>
  <c r="BG158" i="4"/>
  <c r="BF158" i="4"/>
  <c r="T158" i="4"/>
  <c r="R158" i="4"/>
  <c r="P158" i="4"/>
  <c r="J158" i="4"/>
  <c r="BE158" i="4" s="1"/>
  <c r="BK157" i="4"/>
  <c r="BI157" i="4"/>
  <c r="BH157" i="4"/>
  <c r="BG157" i="4"/>
  <c r="BF157" i="4"/>
  <c r="BE157" i="4"/>
  <c r="T157" i="4"/>
  <c r="R157" i="4"/>
  <c r="P157" i="4"/>
  <c r="J157" i="4"/>
  <c r="BK156" i="4"/>
  <c r="BI156" i="4"/>
  <c r="BH156" i="4"/>
  <c r="BG156" i="4"/>
  <c r="BF156" i="4"/>
  <c r="BE156" i="4"/>
  <c r="T156" i="4"/>
  <c r="R156" i="4"/>
  <c r="P156" i="4"/>
  <c r="J156" i="4"/>
  <c r="BK155" i="4"/>
  <c r="BI155" i="4"/>
  <c r="BH155" i="4"/>
  <c r="BG155" i="4"/>
  <c r="BF155" i="4"/>
  <c r="T155" i="4"/>
  <c r="R155" i="4"/>
  <c r="P155" i="4"/>
  <c r="J155" i="4"/>
  <c r="BE155" i="4" s="1"/>
  <c r="BK154" i="4"/>
  <c r="BI154" i="4"/>
  <c r="BH154" i="4"/>
  <c r="BG154" i="4"/>
  <c r="BF154" i="4"/>
  <c r="T154" i="4"/>
  <c r="R154" i="4"/>
  <c r="P154" i="4"/>
  <c r="J154" i="4"/>
  <c r="BE154" i="4" s="1"/>
  <c r="BK153" i="4"/>
  <c r="BI153" i="4"/>
  <c r="BH153" i="4"/>
  <c r="BG153" i="4"/>
  <c r="BF153" i="4"/>
  <c r="BE153" i="4"/>
  <c r="T153" i="4"/>
  <c r="R153" i="4"/>
  <c r="P153" i="4"/>
  <c r="J153" i="4"/>
  <c r="BK152" i="4"/>
  <c r="BI152" i="4"/>
  <c r="BH152" i="4"/>
  <c r="BG152" i="4"/>
  <c r="BF152" i="4"/>
  <c r="BE152" i="4"/>
  <c r="T152" i="4"/>
  <c r="R152" i="4"/>
  <c r="P152" i="4"/>
  <c r="J152" i="4"/>
  <c r="BK151" i="4"/>
  <c r="BI151" i="4"/>
  <c r="BH151" i="4"/>
  <c r="BG151" i="4"/>
  <c r="BF151" i="4"/>
  <c r="T151" i="4"/>
  <c r="R151" i="4"/>
  <c r="P151" i="4"/>
  <c r="J151" i="4"/>
  <c r="BE151" i="4" s="1"/>
  <c r="BK150" i="4"/>
  <c r="BI150" i="4"/>
  <c r="BH150" i="4"/>
  <c r="BG150" i="4"/>
  <c r="BF150" i="4"/>
  <c r="T150" i="4"/>
  <c r="R150" i="4"/>
  <c r="P150" i="4"/>
  <c r="J150" i="4"/>
  <c r="BE150" i="4" s="1"/>
  <c r="BK149" i="4"/>
  <c r="BI149" i="4"/>
  <c r="BH149" i="4"/>
  <c r="BG149" i="4"/>
  <c r="BF149" i="4"/>
  <c r="BE149" i="4"/>
  <c r="T149" i="4"/>
  <c r="R149" i="4"/>
  <c r="P149" i="4"/>
  <c r="J149" i="4"/>
  <c r="BK148" i="4"/>
  <c r="BI148" i="4"/>
  <c r="BH148" i="4"/>
  <c r="BG148" i="4"/>
  <c r="BF148" i="4"/>
  <c r="BE148" i="4"/>
  <c r="T148" i="4"/>
  <c r="R148" i="4"/>
  <c r="P148" i="4"/>
  <c r="J148" i="4"/>
  <c r="BK147" i="4"/>
  <c r="BI147" i="4"/>
  <c r="BH147" i="4"/>
  <c r="BG147" i="4"/>
  <c r="BF147" i="4"/>
  <c r="T147" i="4"/>
  <c r="R147" i="4"/>
  <c r="P147" i="4"/>
  <c r="J147" i="4"/>
  <c r="BE147" i="4" s="1"/>
  <c r="BK146" i="4"/>
  <c r="BI146" i="4"/>
  <c r="BH146" i="4"/>
  <c r="BG146" i="4"/>
  <c r="BF146" i="4"/>
  <c r="T146" i="4"/>
  <c r="R146" i="4"/>
  <c r="P146" i="4"/>
  <c r="J146" i="4"/>
  <c r="BE146" i="4" s="1"/>
  <c r="BK145" i="4"/>
  <c r="BI145" i="4"/>
  <c r="BH145" i="4"/>
  <c r="BG145" i="4"/>
  <c r="BF145" i="4"/>
  <c r="BE145" i="4"/>
  <c r="T145" i="4"/>
  <c r="R145" i="4"/>
  <c r="P145" i="4"/>
  <c r="J145" i="4"/>
  <c r="BK144" i="4"/>
  <c r="BI144" i="4"/>
  <c r="BH144" i="4"/>
  <c r="BG144" i="4"/>
  <c r="BF144" i="4"/>
  <c r="BE144" i="4"/>
  <c r="T144" i="4"/>
  <c r="R144" i="4"/>
  <c r="P144" i="4"/>
  <c r="J144" i="4"/>
  <c r="BK143" i="4"/>
  <c r="BI143" i="4"/>
  <c r="BH143" i="4"/>
  <c r="BG143" i="4"/>
  <c r="BF143" i="4"/>
  <c r="T143" i="4"/>
  <c r="R143" i="4"/>
  <c r="P143" i="4"/>
  <c r="J143" i="4"/>
  <c r="BE143" i="4" s="1"/>
  <c r="BK142" i="4"/>
  <c r="BI142" i="4"/>
  <c r="BH142" i="4"/>
  <c r="BG142" i="4"/>
  <c r="BF142" i="4"/>
  <c r="T142" i="4"/>
  <c r="R142" i="4"/>
  <c r="P142" i="4"/>
  <c r="J142" i="4"/>
  <c r="BE142" i="4" s="1"/>
  <c r="BK141" i="4"/>
  <c r="BI141" i="4"/>
  <c r="BH141" i="4"/>
  <c r="BG141" i="4"/>
  <c r="BF141" i="4"/>
  <c r="BE141" i="4"/>
  <c r="T141" i="4"/>
  <c r="R141" i="4"/>
  <c r="P141" i="4"/>
  <c r="J141" i="4"/>
  <c r="BK140" i="4"/>
  <c r="BI140" i="4"/>
  <c r="BH140" i="4"/>
  <c r="BG140" i="4"/>
  <c r="BF140" i="4"/>
  <c r="BE140" i="4"/>
  <c r="T140" i="4"/>
  <c r="R140" i="4"/>
  <c r="P140" i="4"/>
  <c r="J140" i="4"/>
  <c r="BK139" i="4"/>
  <c r="BI139" i="4"/>
  <c r="BH139" i="4"/>
  <c r="BG139" i="4"/>
  <c r="BF139" i="4"/>
  <c r="T139" i="4"/>
  <c r="R139" i="4"/>
  <c r="P139" i="4"/>
  <c r="J139" i="4"/>
  <c r="BE139" i="4" s="1"/>
  <c r="BK138" i="4"/>
  <c r="BI138" i="4"/>
  <c r="BH138" i="4"/>
  <c r="BG138" i="4"/>
  <c r="BF138" i="4"/>
  <c r="T138" i="4"/>
  <c r="R138" i="4"/>
  <c r="P138" i="4"/>
  <c r="J138" i="4"/>
  <c r="BE138" i="4" s="1"/>
  <c r="BK137" i="4"/>
  <c r="BI137" i="4"/>
  <c r="BH137" i="4"/>
  <c r="BG137" i="4"/>
  <c r="BF137" i="4"/>
  <c r="BE137" i="4"/>
  <c r="T137" i="4"/>
  <c r="R137" i="4"/>
  <c r="P137" i="4"/>
  <c r="J137" i="4"/>
  <c r="BK136" i="4"/>
  <c r="BI136" i="4"/>
  <c r="BH136" i="4"/>
  <c r="BG136" i="4"/>
  <c r="BF136" i="4"/>
  <c r="BE136" i="4"/>
  <c r="T136" i="4"/>
  <c r="R136" i="4"/>
  <c r="P136" i="4"/>
  <c r="J136" i="4"/>
  <c r="BK135" i="4"/>
  <c r="BI135" i="4"/>
  <c r="BH135" i="4"/>
  <c r="BG135" i="4"/>
  <c r="BF135" i="4"/>
  <c r="T135" i="4"/>
  <c r="R135" i="4"/>
  <c r="P135" i="4"/>
  <c r="J135" i="4"/>
  <c r="BE135" i="4" s="1"/>
  <c r="BK134" i="4"/>
  <c r="BI134" i="4"/>
  <c r="BH134" i="4"/>
  <c r="BG134" i="4"/>
  <c r="BF134" i="4"/>
  <c r="T134" i="4"/>
  <c r="R134" i="4"/>
  <c r="P134" i="4"/>
  <c r="J134" i="4"/>
  <c r="BE134" i="4" s="1"/>
  <c r="R133" i="4"/>
  <c r="BK132" i="4"/>
  <c r="BI132" i="4"/>
  <c r="BH132" i="4"/>
  <c r="BG132" i="4"/>
  <c r="BF132" i="4"/>
  <c r="BE132" i="4"/>
  <c r="T132" i="4"/>
  <c r="R132" i="4"/>
  <c r="P132" i="4"/>
  <c r="J132" i="4"/>
  <c r="BK131" i="4"/>
  <c r="BI131" i="4"/>
  <c r="BH131" i="4"/>
  <c r="BG131" i="4"/>
  <c r="BF131" i="4"/>
  <c r="BE131" i="4"/>
  <c r="T131" i="4"/>
  <c r="R131" i="4"/>
  <c r="P131" i="4"/>
  <c r="J131" i="4"/>
  <c r="BK130" i="4"/>
  <c r="BI130" i="4"/>
  <c r="BH130" i="4"/>
  <c r="BG130" i="4"/>
  <c r="BF130" i="4"/>
  <c r="T130" i="4"/>
  <c r="R130" i="4"/>
  <c r="P130" i="4"/>
  <c r="J130" i="4"/>
  <c r="BE130" i="4" s="1"/>
  <c r="BK129" i="4"/>
  <c r="BI129" i="4"/>
  <c r="BH129" i="4"/>
  <c r="BG129" i="4"/>
  <c r="BF129" i="4"/>
  <c r="T129" i="4"/>
  <c r="R129" i="4"/>
  <c r="P129" i="4"/>
  <c r="J129" i="4"/>
  <c r="BE129" i="4" s="1"/>
  <c r="BK128" i="4"/>
  <c r="BI128" i="4"/>
  <c r="BH128" i="4"/>
  <c r="BG128" i="4"/>
  <c r="BF128" i="4"/>
  <c r="T128" i="4"/>
  <c r="R128" i="4"/>
  <c r="R124" i="4" s="1"/>
  <c r="P128" i="4"/>
  <c r="J128" i="4"/>
  <c r="BE128" i="4" s="1"/>
  <c r="BK127" i="4"/>
  <c r="BI127" i="4"/>
  <c r="BH127" i="4"/>
  <c r="BG127" i="4"/>
  <c r="BF127" i="4"/>
  <c r="BE127" i="4"/>
  <c r="T127" i="4"/>
  <c r="R127" i="4"/>
  <c r="P127" i="4"/>
  <c r="J127" i="4"/>
  <c r="BK126" i="4"/>
  <c r="BI126" i="4"/>
  <c r="BH126" i="4"/>
  <c r="BG126" i="4"/>
  <c r="BF126" i="4"/>
  <c r="BE126" i="4"/>
  <c r="T126" i="4"/>
  <c r="R126" i="4"/>
  <c r="P126" i="4"/>
  <c r="J126" i="4"/>
  <c r="BK125" i="4"/>
  <c r="BI125" i="4"/>
  <c r="BH125" i="4"/>
  <c r="BG125" i="4"/>
  <c r="BF125" i="4"/>
  <c r="T125" i="4"/>
  <c r="R125" i="4"/>
  <c r="P125" i="4"/>
  <c r="J125" i="4"/>
  <c r="BE125" i="4" s="1"/>
  <c r="BK124" i="4"/>
  <c r="J124" i="4" s="1"/>
  <c r="T124" i="4"/>
  <c r="BK123" i="4"/>
  <c r="BI123" i="4"/>
  <c r="BH123" i="4"/>
  <c r="BG123" i="4"/>
  <c r="BF123" i="4"/>
  <c r="BE123" i="4"/>
  <c r="T123" i="4"/>
  <c r="R123" i="4"/>
  <c r="R121" i="4" s="1"/>
  <c r="P123" i="4"/>
  <c r="J123" i="4"/>
  <c r="BK122" i="4"/>
  <c r="BI122" i="4"/>
  <c r="BH122" i="4"/>
  <c r="BG122" i="4"/>
  <c r="BF122" i="4"/>
  <c r="T122" i="4"/>
  <c r="R122" i="4"/>
  <c r="P122" i="4"/>
  <c r="J122" i="4"/>
  <c r="BE122" i="4" s="1"/>
  <c r="BK121" i="4"/>
  <c r="J121" i="4" s="1"/>
  <c r="J62" i="4" s="1"/>
  <c r="T121" i="4"/>
  <c r="P121" i="4"/>
  <c r="BK120" i="4"/>
  <c r="BI120" i="4"/>
  <c r="BH120" i="4"/>
  <c r="BG120" i="4"/>
  <c r="BF120" i="4"/>
  <c r="T120" i="4"/>
  <c r="R120" i="4"/>
  <c r="P120" i="4"/>
  <c r="J120" i="4"/>
  <c r="BE120" i="4" s="1"/>
  <c r="BK119" i="4"/>
  <c r="BI119" i="4"/>
  <c r="BH119" i="4"/>
  <c r="BG119" i="4"/>
  <c r="BF119" i="4"/>
  <c r="BE119" i="4"/>
  <c r="T119" i="4"/>
  <c r="R119" i="4"/>
  <c r="P119" i="4"/>
  <c r="J119" i="4"/>
  <c r="BK118" i="4"/>
  <c r="BI118" i="4"/>
  <c r="BH118" i="4"/>
  <c r="BG118" i="4"/>
  <c r="BF118" i="4"/>
  <c r="BE118" i="4"/>
  <c r="T118" i="4"/>
  <c r="R118" i="4"/>
  <c r="P118" i="4"/>
  <c r="J118" i="4"/>
  <c r="BK117" i="4"/>
  <c r="BI117" i="4"/>
  <c r="BH117" i="4"/>
  <c r="BG117" i="4"/>
  <c r="BF117" i="4"/>
  <c r="T117" i="4"/>
  <c r="R117" i="4"/>
  <c r="P117" i="4"/>
  <c r="J117" i="4"/>
  <c r="BE117" i="4" s="1"/>
  <c r="BK116" i="4"/>
  <c r="BI116" i="4"/>
  <c r="BH116" i="4"/>
  <c r="BG116" i="4"/>
  <c r="BF116" i="4"/>
  <c r="T116" i="4"/>
  <c r="R116" i="4"/>
  <c r="P116" i="4"/>
  <c r="J116" i="4"/>
  <c r="BE116" i="4" s="1"/>
  <c r="BK115" i="4"/>
  <c r="BI115" i="4"/>
  <c r="BH115" i="4"/>
  <c r="BG115" i="4"/>
  <c r="BF115" i="4"/>
  <c r="BE115" i="4"/>
  <c r="T115" i="4"/>
  <c r="R115" i="4"/>
  <c r="P115" i="4"/>
  <c r="J115" i="4"/>
  <c r="BK114" i="4"/>
  <c r="BI114" i="4"/>
  <c r="BH114" i="4"/>
  <c r="BG114" i="4"/>
  <c r="BF114" i="4"/>
  <c r="BE114" i="4"/>
  <c r="T114" i="4"/>
  <c r="R114" i="4"/>
  <c r="P114" i="4"/>
  <c r="J114" i="4"/>
  <c r="BK113" i="4"/>
  <c r="BI113" i="4"/>
  <c r="BH113" i="4"/>
  <c r="BG113" i="4"/>
  <c r="BF113" i="4"/>
  <c r="T113" i="4"/>
  <c r="R113" i="4"/>
  <c r="P113" i="4"/>
  <c r="J113" i="4"/>
  <c r="BE113" i="4" s="1"/>
  <c r="BK112" i="4"/>
  <c r="BI112" i="4"/>
  <c r="BH112" i="4"/>
  <c r="BG112" i="4"/>
  <c r="BF112" i="4"/>
  <c r="T112" i="4"/>
  <c r="R112" i="4"/>
  <c r="P112" i="4"/>
  <c r="J112" i="4"/>
  <c r="BE112" i="4" s="1"/>
  <c r="BK111" i="4"/>
  <c r="BI111" i="4"/>
  <c r="BH111" i="4"/>
  <c r="BG111" i="4"/>
  <c r="BF111" i="4"/>
  <c r="BE111" i="4"/>
  <c r="T111" i="4"/>
  <c r="R111" i="4"/>
  <c r="P111" i="4"/>
  <c r="J111" i="4"/>
  <c r="BK110" i="4"/>
  <c r="BI110" i="4"/>
  <c r="BH110" i="4"/>
  <c r="BG110" i="4"/>
  <c r="BF110" i="4"/>
  <c r="BE110" i="4"/>
  <c r="T110" i="4"/>
  <c r="R110" i="4"/>
  <c r="P110" i="4"/>
  <c r="J110" i="4"/>
  <c r="BK109" i="4"/>
  <c r="BI109" i="4"/>
  <c r="BH109" i="4"/>
  <c r="BG109" i="4"/>
  <c r="BF109" i="4"/>
  <c r="T109" i="4"/>
  <c r="R109" i="4"/>
  <c r="P109" i="4"/>
  <c r="J109" i="4"/>
  <c r="BE109" i="4" s="1"/>
  <c r="BK108" i="4"/>
  <c r="BI108" i="4"/>
  <c r="BH108" i="4"/>
  <c r="BG108" i="4"/>
  <c r="BF108" i="4"/>
  <c r="T108" i="4"/>
  <c r="R108" i="4"/>
  <c r="P108" i="4"/>
  <c r="J108" i="4"/>
  <c r="BE108" i="4" s="1"/>
  <c r="BK107" i="4"/>
  <c r="BI107" i="4"/>
  <c r="BH107" i="4"/>
  <c r="BG107" i="4"/>
  <c r="BF107" i="4"/>
  <c r="BE107" i="4"/>
  <c r="T107" i="4"/>
  <c r="R107" i="4"/>
  <c r="P107" i="4"/>
  <c r="J107" i="4"/>
  <c r="BK106" i="4"/>
  <c r="BI106" i="4"/>
  <c r="BH106" i="4"/>
  <c r="BG106" i="4"/>
  <c r="BF106" i="4"/>
  <c r="BE106" i="4"/>
  <c r="T106" i="4"/>
  <c r="R106" i="4"/>
  <c r="P106" i="4"/>
  <c r="J106" i="4"/>
  <c r="BI105" i="4"/>
  <c r="BH105" i="4"/>
  <c r="BG105" i="4"/>
  <c r="BF105" i="4"/>
  <c r="BE105" i="4"/>
  <c r="T105" i="4"/>
  <c r="R105" i="4"/>
  <c r="P105" i="4"/>
  <c r="J105" i="4"/>
  <c r="BK104" i="4"/>
  <c r="BI104" i="4"/>
  <c r="BH104" i="4"/>
  <c r="BG104" i="4"/>
  <c r="BF104" i="4"/>
  <c r="BE104" i="4"/>
  <c r="T104" i="4"/>
  <c r="R104" i="4"/>
  <c r="P104" i="4"/>
  <c r="J104" i="4"/>
  <c r="BK103" i="4"/>
  <c r="BI103" i="4"/>
  <c r="BH103" i="4"/>
  <c r="BG103" i="4"/>
  <c r="BF103" i="4"/>
  <c r="T103" i="4"/>
  <c r="R103" i="4"/>
  <c r="P103" i="4"/>
  <c r="J103" i="4"/>
  <c r="BE103" i="4" s="1"/>
  <c r="BK102" i="4"/>
  <c r="BI102" i="4"/>
  <c r="BH102" i="4"/>
  <c r="BG102" i="4"/>
  <c r="BF102" i="4"/>
  <c r="T102" i="4"/>
  <c r="R102" i="4"/>
  <c r="P102" i="4"/>
  <c r="J102" i="4"/>
  <c r="BE102" i="4" s="1"/>
  <c r="BK101" i="4"/>
  <c r="BI101" i="4"/>
  <c r="BH101" i="4"/>
  <c r="BG101" i="4"/>
  <c r="BF101" i="4"/>
  <c r="BE101" i="4"/>
  <c r="T101" i="4"/>
  <c r="R101" i="4"/>
  <c r="P101" i="4"/>
  <c r="J101" i="4"/>
  <c r="BK100" i="4"/>
  <c r="BI100" i="4"/>
  <c r="BH100" i="4"/>
  <c r="BG100" i="4"/>
  <c r="BF100" i="4"/>
  <c r="BE100" i="4"/>
  <c r="T100" i="4"/>
  <c r="R100" i="4"/>
  <c r="P100" i="4"/>
  <c r="J100" i="4"/>
  <c r="BK99" i="4"/>
  <c r="BI99" i="4"/>
  <c r="BH99" i="4"/>
  <c r="BG99" i="4"/>
  <c r="BF99" i="4"/>
  <c r="T99" i="4"/>
  <c r="R99" i="4"/>
  <c r="P99" i="4"/>
  <c r="J99" i="4"/>
  <c r="BE99" i="4" s="1"/>
  <c r="BK98" i="4"/>
  <c r="BI98" i="4"/>
  <c r="BH98" i="4"/>
  <c r="BG98" i="4"/>
  <c r="T98" i="4"/>
  <c r="R98" i="4"/>
  <c r="P98" i="4"/>
  <c r="J98" i="4"/>
  <c r="BE98" i="4" s="1"/>
  <c r="BK97" i="4"/>
  <c r="BI97" i="4"/>
  <c r="BH97" i="4"/>
  <c r="BG97" i="4"/>
  <c r="BF97" i="4"/>
  <c r="BE97" i="4"/>
  <c r="T97" i="4"/>
  <c r="R97" i="4"/>
  <c r="P97" i="4"/>
  <c r="J97" i="4"/>
  <c r="BK96" i="4"/>
  <c r="BI96" i="4"/>
  <c r="BH96" i="4"/>
  <c r="BG96" i="4"/>
  <c r="BF96" i="4"/>
  <c r="BE96" i="4"/>
  <c r="T96" i="4"/>
  <c r="R96" i="4"/>
  <c r="P96" i="4"/>
  <c r="J96" i="4"/>
  <c r="BK95" i="4"/>
  <c r="BI95" i="4"/>
  <c r="BH95" i="4"/>
  <c r="BG95" i="4"/>
  <c r="BF95" i="4"/>
  <c r="T95" i="4"/>
  <c r="R95" i="4"/>
  <c r="P95" i="4"/>
  <c r="J95" i="4"/>
  <c r="BE95" i="4" s="1"/>
  <c r="BK94" i="4"/>
  <c r="BI94" i="4"/>
  <c r="BH94" i="4"/>
  <c r="BG94" i="4"/>
  <c r="BF94" i="4"/>
  <c r="T94" i="4"/>
  <c r="R94" i="4"/>
  <c r="P94" i="4"/>
  <c r="J94" i="4"/>
  <c r="BE94" i="4" s="1"/>
  <c r="BK93" i="4"/>
  <c r="BI93" i="4"/>
  <c r="BH93" i="4"/>
  <c r="BG93" i="4"/>
  <c r="BF93" i="4"/>
  <c r="BE93" i="4"/>
  <c r="T93" i="4"/>
  <c r="R93" i="4"/>
  <c r="R89" i="4" s="1"/>
  <c r="P93" i="4"/>
  <c r="J93" i="4"/>
  <c r="BK92" i="4"/>
  <c r="BI92" i="4"/>
  <c r="BH92" i="4"/>
  <c r="BG92" i="4"/>
  <c r="BF92" i="4"/>
  <c r="BE92" i="4"/>
  <c r="T92" i="4"/>
  <c r="R92" i="4"/>
  <c r="P92" i="4"/>
  <c r="J92" i="4"/>
  <c r="BK91" i="4"/>
  <c r="BI91" i="4"/>
  <c r="BH91" i="4"/>
  <c r="F36" i="4" s="1"/>
  <c r="BC57" i="1" s="1"/>
  <c r="BG91" i="4"/>
  <c r="BF91" i="4"/>
  <c r="T91" i="4"/>
  <c r="R91" i="4"/>
  <c r="P91" i="4"/>
  <c r="J91" i="4"/>
  <c r="BE91" i="4" s="1"/>
  <c r="BK90" i="4"/>
  <c r="BI90" i="4"/>
  <c r="F37" i="4" s="1"/>
  <c r="BH90" i="4"/>
  <c r="BG90" i="4"/>
  <c r="BF90" i="4"/>
  <c r="T90" i="4"/>
  <c r="R90" i="4"/>
  <c r="P90" i="4"/>
  <c r="P89" i="4" s="1"/>
  <c r="J90" i="4"/>
  <c r="F83" i="4"/>
  <c r="J81" i="4"/>
  <c r="F81" i="4"/>
  <c r="E79" i="4"/>
  <c r="E77" i="4"/>
  <c r="J67" i="4"/>
  <c r="J63" i="4"/>
  <c r="F54" i="4"/>
  <c r="F52" i="4"/>
  <c r="E50" i="4"/>
  <c r="J37" i="4"/>
  <c r="J36" i="4"/>
  <c r="J35" i="4"/>
  <c r="J24" i="4"/>
  <c r="E24" i="4"/>
  <c r="J23" i="4"/>
  <c r="J21" i="4"/>
  <c r="E21" i="4"/>
  <c r="J83" i="4" s="1"/>
  <c r="J20" i="4"/>
  <c r="J18" i="4"/>
  <c r="E18" i="4"/>
  <c r="F84" i="4" s="1"/>
  <c r="J17" i="4"/>
  <c r="J15" i="4"/>
  <c r="E15" i="4"/>
  <c r="J14" i="4"/>
  <c r="J12" i="4"/>
  <c r="J52" i="4" s="1"/>
  <c r="E7" i="4"/>
  <c r="E48" i="4" s="1"/>
  <c r="BK279" i="3"/>
  <c r="BI279" i="3"/>
  <c r="BH279" i="3"/>
  <c r="BG279" i="3"/>
  <c r="BF279" i="3"/>
  <c r="BE279" i="3"/>
  <c r="T279" i="3"/>
  <c r="R279" i="3"/>
  <c r="P279" i="3"/>
  <c r="J279" i="3"/>
  <c r="BK278" i="3"/>
  <c r="J278" i="3" s="1"/>
  <c r="J67" i="3" s="1"/>
  <c r="T278" i="3"/>
  <c r="R278" i="3"/>
  <c r="P278" i="3"/>
  <c r="BK277" i="3"/>
  <c r="BI277" i="3"/>
  <c r="BH277" i="3"/>
  <c r="BG277" i="3"/>
  <c r="BF277" i="3"/>
  <c r="BE277" i="3"/>
  <c r="T277" i="3"/>
  <c r="R277" i="3"/>
  <c r="P277" i="3"/>
  <c r="J277" i="3"/>
  <c r="BK276" i="3"/>
  <c r="BI276" i="3"/>
  <c r="BH276" i="3"/>
  <c r="BG276" i="3"/>
  <c r="BF276" i="3"/>
  <c r="T276" i="3"/>
  <c r="R276" i="3"/>
  <c r="P276" i="3"/>
  <c r="J276" i="3"/>
  <c r="BE276" i="3" s="1"/>
  <c r="BK275" i="3"/>
  <c r="BI275" i="3"/>
  <c r="BH275" i="3"/>
  <c r="BG275" i="3"/>
  <c r="BF275" i="3"/>
  <c r="T275" i="3"/>
  <c r="R275" i="3"/>
  <c r="P275" i="3"/>
  <c r="P271" i="3" s="1"/>
  <c r="J275" i="3"/>
  <c r="BE275" i="3" s="1"/>
  <c r="BK274" i="3"/>
  <c r="BI274" i="3"/>
  <c r="BH274" i="3"/>
  <c r="BG274" i="3"/>
  <c r="BF274" i="3"/>
  <c r="BE274" i="3"/>
  <c r="T274" i="3"/>
  <c r="T271" i="3" s="1"/>
  <c r="R274" i="3"/>
  <c r="P274" i="3"/>
  <c r="J274" i="3"/>
  <c r="BK273" i="3"/>
  <c r="BI273" i="3"/>
  <c r="BH273" i="3"/>
  <c r="BG273" i="3"/>
  <c r="BF273" i="3"/>
  <c r="BE273" i="3"/>
  <c r="T273" i="3"/>
  <c r="R273" i="3"/>
  <c r="P273" i="3"/>
  <c r="J273" i="3"/>
  <c r="BK272" i="3"/>
  <c r="BI272" i="3"/>
  <c r="BH272" i="3"/>
  <c r="BG272" i="3"/>
  <c r="BF272" i="3"/>
  <c r="T272" i="3"/>
  <c r="R272" i="3"/>
  <c r="P272" i="3"/>
  <c r="J272" i="3"/>
  <c r="BE272" i="3" s="1"/>
  <c r="BK271" i="3"/>
  <c r="J271" i="3" s="1"/>
  <c r="J66" i="3" s="1"/>
  <c r="BK270" i="3"/>
  <c r="BI270" i="3"/>
  <c r="BH270" i="3"/>
  <c r="BG270" i="3"/>
  <c r="BF270" i="3"/>
  <c r="BE270" i="3"/>
  <c r="T270" i="3"/>
  <c r="T268" i="3" s="1"/>
  <c r="R270" i="3"/>
  <c r="P270" i="3"/>
  <c r="J270" i="3"/>
  <c r="BK269" i="3"/>
  <c r="BK268" i="3" s="1"/>
  <c r="J268" i="3" s="1"/>
  <c r="J65" i="3" s="1"/>
  <c r="BI269" i="3"/>
  <c r="BH269" i="3"/>
  <c r="BG269" i="3"/>
  <c r="BF269" i="3"/>
  <c r="T269" i="3"/>
  <c r="R269" i="3"/>
  <c r="P269" i="3"/>
  <c r="P268" i="3" s="1"/>
  <c r="J269" i="3"/>
  <c r="BE269" i="3" s="1"/>
  <c r="R268" i="3"/>
  <c r="BK267" i="3"/>
  <c r="BI267" i="3"/>
  <c r="BH267" i="3"/>
  <c r="BG267" i="3"/>
  <c r="BF267" i="3"/>
  <c r="T267" i="3"/>
  <c r="R267" i="3"/>
  <c r="P267" i="3"/>
  <c r="J267" i="3"/>
  <c r="BE267" i="3" s="1"/>
  <c r="BK266" i="3"/>
  <c r="BI266" i="3"/>
  <c r="BH266" i="3"/>
  <c r="BG266" i="3"/>
  <c r="BF266" i="3"/>
  <c r="T266" i="3"/>
  <c r="R266" i="3"/>
  <c r="P266" i="3"/>
  <c r="J266" i="3"/>
  <c r="BE266" i="3" s="1"/>
  <c r="BK265" i="3"/>
  <c r="BI265" i="3"/>
  <c r="BH265" i="3"/>
  <c r="BG265" i="3"/>
  <c r="BF265" i="3"/>
  <c r="BE265" i="3"/>
  <c r="T265" i="3"/>
  <c r="R265" i="3"/>
  <c r="P265" i="3"/>
  <c r="J265" i="3"/>
  <c r="BK264" i="3"/>
  <c r="BI264" i="3"/>
  <c r="BH264" i="3"/>
  <c r="BG264" i="3"/>
  <c r="BF264" i="3"/>
  <c r="BE264" i="3"/>
  <c r="T264" i="3"/>
  <c r="R264" i="3"/>
  <c r="P264" i="3"/>
  <c r="J264" i="3"/>
  <c r="BK263" i="3"/>
  <c r="BI263" i="3"/>
  <c r="BH263" i="3"/>
  <c r="BG263" i="3"/>
  <c r="BF263" i="3"/>
  <c r="T263" i="3"/>
  <c r="R263" i="3"/>
  <c r="P263" i="3"/>
  <c r="J263" i="3"/>
  <c r="BE263" i="3" s="1"/>
  <c r="BK262" i="3"/>
  <c r="BI262" i="3"/>
  <c r="BH262" i="3"/>
  <c r="BG262" i="3"/>
  <c r="BF262" i="3"/>
  <c r="T262" i="3"/>
  <c r="R262" i="3"/>
  <c r="P262" i="3"/>
  <c r="J262" i="3"/>
  <c r="BE262" i="3" s="1"/>
  <c r="BK261" i="3"/>
  <c r="BI261" i="3"/>
  <c r="BH261" i="3"/>
  <c r="BG261" i="3"/>
  <c r="BF261" i="3"/>
  <c r="BE261" i="3"/>
  <c r="T261" i="3"/>
  <c r="R261" i="3"/>
  <c r="P261" i="3"/>
  <c r="J261" i="3"/>
  <c r="BK260" i="3"/>
  <c r="BI260" i="3"/>
  <c r="BH260" i="3"/>
  <c r="BG260" i="3"/>
  <c r="BF260" i="3"/>
  <c r="BE260" i="3"/>
  <c r="T260" i="3"/>
  <c r="R260" i="3"/>
  <c r="P260" i="3"/>
  <c r="J260" i="3"/>
  <c r="BK259" i="3"/>
  <c r="BI259" i="3"/>
  <c r="BH259" i="3"/>
  <c r="BG259" i="3"/>
  <c r="BF259" i="3"/>
  <c r="T259" i="3"/>
  <c r="R259" i="3"/>
  <c r="P259" i="3"/>
  <c r="J259" i="3"/>
  <c r="BE259" i="3" s="1"/>
  <c r="BK258" i="3"/>
  <c r="BI258" i="3"/>
  <c r="BH258" i="3"/>
  <c r="BG258" i="3"/>
  <c r="BF258" i="3"/>
  <c r="T258" i="3"/>
  <c r="R258" i="3"/>
  <c r="P258" i="3"/>
  <c r="J258" i="3"/>
  <c r="BE258" i="3" s="1"/>
  <c r="BK257" i="3"/>
  <c r="BI257" i="3"/>
  <c r="BH257" i="3"/>
  <c r="BG257" i="3"/>
  <c r="BF257" i="3"/>
  <c r="BE257" i="3"/>
  <c r="T257" i="3"/>
  <c r="R257" i="3"/>
  <c r="P257" i="3"/>
  <c r="J257" i="3"/>
  <c r="BK256" i="3"/>
  <c r="BI256" i="3"/>
  <c r="BH256" i="3"/>
  <c r="BG256" i="3"/>
  <c r="BF256" i="3"/>
  <c r="BE256" i="3"/>
  <c r="T256" i="3"/>
  <c r="R256" i="3"/>
  <c r="P256" i="3"/>
  <c r="J256" i="3"/>
  <c r="BK255" i="3"/>
  <c r="BI255" i="3"/>
  <c r="BH255" i="3"/>
  <c r="BG255" i="3"/>
  <c r="BF255" i="3"/>
  <c r="T255" i="3"/>
  <c r="R255" i="3"/>
  <c r="P255" i="3"/>
  <c r="J255" i="3"/>
  <c r="BE255" i="3" s="1"/>
  <c r="BK254" i="3"/>
  <c r="BK138" i="3" s="1"/>
  <c r="BI254" i="3"/>
  <c r="BH254" i="3"/>
  <c r="BG254" i="3"/>
  <c r="BF254" i="3"/>
  <c r="T254" i="3"/>
  <c r="R254" i="3"/>
  <c r="P254" i="3"/>
  <c r="J254" i="3"/>
  <c r="BE254" i="3" s="1"/>
  <c r="BK253" i="3"/>
  <c r="BI253" i="3"/>
  <c r="BH253" i="3"/>
  <c r="BG253" i="3"/>
  <c r="BF253" i="3"/>
  <c r="BE253" i="3"/>
  <c r="T253" i="3"/>
  <c r="R253" i="3"/>
  <c r="P253" i="3"/>
  <c r="J253" i="3"/>
  <c r="BK252" i="3"/>
  <c r="BI252" i="3"/>
  <c r="BH252" i="3"/>
  <c r="BG252" i="3"/>
  <c r="BF252" i="3"/>
  <c r="BE252" i="3"/>
  <c r="T252" i="3"/>
  <c r="R252" i="3"/>
  <c r="P252" i="3"/>
  <c r="J252" i="3"/>
  <c r="BK251" i="3"/>
  <c r="BI251" i="3"/>
  <c r="BH251" i="3"/>
  <c r="BG251" i="3"/>
  <c r="BF251" i="3"/>
  <c r="T251" i="3"/>
  <c r="R251" i="3"/>
  <c r="P251" i="3"/>
  <c r="J251" i="3"/>
  <c r="BE251" i="3" s="1"/>
  <c r="BK250" i="3"/>
  <c r="BI250" i="3"/>
  <c r="BH250" i="3"/>
  <c r="BG250" i="3"/>
  <c r="BF250" i="3"/>
  <c r="T250" i="3"/>
  <c r="R250" i="3"/>
  <c r="P250" i="3"/>
  <c r="J250" i="3"/>
  <c r="BE250" i="3" s="1"/>
  <c r="BK249" i="3"/>
  <c r="BI249" i="3"/>
  <c r="BH249" i="3"/>
  <c r="BF249" i="3"/>
  <c r="T249" i="3"/>
  <c r="R249" i="3"/>
  <c r="P249" i="3"/>
  <c r="J249" i="3"/>
  <c r="BE249" i="3" s="1"/>
  <c r="BK248" i="3"/>
  <c r="BI248" i="3"/>
  <c r="BH248" i="3"/>
  <c r="BG248" i="3"/>
  <c r="BF248" i="3"/>
  <c r="BE248" i="3"/>
  <c r="T248" i="3"/>
  <c r="R248" i="3"/>
  <c r="P248" i="3"/>
  <c r="J248" i="3"/>
  <c r="BK247" i="3"/>
  <c r="BI247" i="3"/>
  <c r="BH247" i="3"/>
  <c r="BG247" i="3"/>
  <c r="BF247" i="3"/>
  <c r="BE247" i="3"/>
  <c r="T247" i="3"/>
  <c r="R247" i="3"/>
  <c r="P247" i="3"/>
  <c r="J247" i="3"/>
  <c r="BK246" i="3"/>
  <c r="BI246" i="3"/>
  <c r="BH246" i="3"/>
  <c r="BG246" i="3"/>
  <c r="BF246" i="3"/>
  <c r="T246" i="3"/>
  <c r="R246" i="3"/>
  <c r="P246" i="3"/>
  <c r="J246" i="3"/>
  <c r="BE246" i="3" s="1"/>
  <c r="BK245" i="3"/>
  <c r="BI245" i="3"/>
  <c r="BH245" i="3"/>
  <c r="BG245" i="3"/>
  <c r="BF245" i="3"/>
  <c r="T245" i="3"/>
  <c r="R245" i="3"/>
  <c r="P245" i="3"/>
  <c r="J245" i="3"/>
  <c r="BE245" i="3" s="1"/>
  <c r="BK244" i="3"/>
  <c r="BI244" i="3"/>
  <c r="BH244" i="3"/>
  <c r="BG244" i="3"/>
  <c r="BF244" i="3"/>
  <c r="BE244" i="3"/>
  <c r="T244" i="3"/>
  <c r="R244" i="3"/>
  <c r="P244" i="3"/>
  <c r="J244" i="3"/>
  <c r="BK243" i="3"/>
  <c r="BI243" i="3"/>
  <c r="BH243" i="3"/>
  <c r="BG243" i="3"/>
  <c r="BF243" i="3"/>
  <c r="BE243" i="3"/>
  <c r="T243" i="3"/>
  <c r="R243" i="3"/>
  <c r="P243" i="3"/>
  <c r="J243" i="3"/>
  <c r="BK242" i="3"/>
  <c r="BI242" i="3"/>
  <c r="BH242" i="3"/>
  <c r="BG242" i="3"/>
  <c r="BF242" i="3"/>
  <c r="T242" i="3"/>
  <c r="R242" i="3"/>
  <c r="P242" i="3"/>
  <c r="J242" i="3"/>
  <c r="BE242" i="3" s="1"/>
  <c r="BK241" i="3"/>
  <c r="BI241" i="3"/>
  <c r="BH241" i="3"/>
  <c r="BG241" i="3"/>
  <c r="BF241" i="3"/>
  <c r="T241" i="3"/>
  <c r="R241" i="3"/>
  <c r="P241" i="3"/>
  <c r="J241" i="3"/>
  <c r="BE241" i="3" s="1"/>
  <c r="BI240" i="3"/>
  <c r="BH240" i="3"/>
  <c r="BG240" i="3"/>
  <c r="BF240" i="3"/>
  <c r="BE240" i="3"/>
  <c r="T240" i="3"/>
  <c r="R240" i="3"/>
  <c r="P240" i="3"/>
  <c r="J240" i="3"/>
  <c r="BK239" i="3"/>
  <c r="BI239" i="3"/>
  <c r="BH239" i="3"/>
  <c r="BG239" i="3"/>
  <c r="BF239" i="3"/>
  <c r="BE239" i="3"/>
  <c r="T239" i="3"/>
  <c r="R239" i="3"/>
  <c r="P239" i="3"/>
  <c r="J239" i="3"/>
  <c r="BK238" i="3"/>
  <c r="BI238" i="3"/>
  <c r="BH238" i="3"/>
  <c r="BG238" i="3"/>
  <c r="BF238" i="3"/>
  <c r="T238" i="3"/>
  <c r="R238" i="3"/>
  <c r="P238" i="3"/>
  <c r="J238" i="3"/>
  <c r="BE238" i="3" s="1"/>
  <c r="BK237" i="3"/>
  <c r="BI237" i="3"/>
  <c r="BH237" i="3"/>
  <c r="BG237" i="3"/>
  <c r="BF237" i="3"/>
  <c r="T237" i="3"/>
  <c r="R237" i="3"/>
  <c r="P237" i="3"/>
  <c r="J237" i="3"/>
  <c r="BE237" i="3" s="1"/>
  <c r="BK236" i="3"/>
  <c r="BI236" i="3"/>
  <c r="BH236" i="3"/>
  <c r="BG236" i="3"/>
  <c r="BF236" i="3"/>
  <c r="BE236" i="3"/>
  <c r="T236" i="3"/>
  <c r="R236" i="3"/>
  <c r="P236" i="3"/>
  <c r="J236" i="3"/>
  <c r="BK235" i="3"/>
  <c r="BI235" i="3"/>
  <c r="BH235" i="3"/>
  <c r="BG235" i="3"/>
  <c r="BF235" i="3"/>
  <c r="BE235" i="3"/>
  <c r="T235" i="3"/>
  <c r="R235" i="3"/>
  <c r="P235" i="3"/>
  <c r="J235" i="3"/>
  <c r="BK234" i="3"/>
  <c r="BI234" i="3"/>
  <c r="BH234" i="3"/>
  <c r="BG234" i="3"/>
  <c r="BF234" i="3"/>
  <c r="T234" i="3"/>
  <c r="R234" i="3"/>
  <c r="P234" i="3"/>
  <c r="J234" i="3"/>
  <c r="BE234" i="3" s="1"/>
  <c r="BK233" i="3"/>
  <c r="BI233" i="3"/>
  <c r="BH233" i="3"/>
  <c r="BG233" i="3"/>
  <c r="BF233" i="3"/>
  <c r="T233" i="3"/>
  <c r="R233" i="3"/>
  <c r="P233" i="3"/>
  <c r="J233" i="3"/>
  <c r="BE233" i="3" s="1"/>
  <c r="BK232" i="3"/>
  <c r="BI232" i="3"/>
  <c r="BH232" i="3"/>
  <c r="BG232" i="3"/>
  <c r="BF232" i="3"/>
  <c r="BE232" i="3"/>
  <c r="T232" i="3"/>
  <c r="R232" i="3"/>
  <c r="P232" i="3"/>
  <c r="J232" i="3"/>
  <c r="BK231" i="3"/>
  <c r="BI231" i="3"/>
  <c r="BH231" i="3"/>
  <c r="BG231" i="3"/>
  <c r="BF231" i="3"/>
  <c r="BE231" i="3"/>
  <c r="T231" i="3"/>
  <c r="R231" i="3"/>
  <c r="P231" i="3"/>
  <c r="J231" i="3"/>
  <c r="BK230" i="3"/>
  <c r="BI230" i="3"/>
  <c r="BH230" i="3"/>
  <c r="BG230" i="3"/>
  <c r="BF230" i="3"/>
  <c r="T230" i="3"/>
  <c r="R230" i="3"/>
  <c r="P230" i="3"/>
  <c r="J230" i="3"/>
  <c r="BE230" i="3" s="1"/>
  <c r="BK229" i="3"/>
  <c r="BI229" i="3"/>
  <c r="BH229" i="3"/>
  <c r="BG229" i="3"/>
  <c r="BF229" i="3"/>
  <c r="T229" i="3"/>
  <c r="R229" i="3"/>
  <c r="P229" i="3"/>
  <c r="J229" i="3"/>
  <c r="BE229" i="3" s="1"/>
  <c r="BK228" i="3"/>
  <c r="BI228" i="3"/>
  <c r="BH228" i="3"/>
  <c r="BG228" i="3"/>
  <c r="BF228" i="3"/>
  <c r="BE228" i="3"/>
  <c r="T228" i="3"/>
  <c r="R228" i="3"/>
  <c r="P228" i="3"/>
  <c r="J228" i="3"/>
  <c r="BK227" i="3"/>
  <c r="BI227" i="3"/>
  <c r="BH227" i="3"/>
  <c r="BG227" i="3"/>
  <c r="BF227" i="3"/>
  <c r="BE227" i="3"/>
  <c r="T227" i="3"/>
  <c r="R227" i="3"/>
  <c r="P227" i="3"/>
  <c r="J227" i="3"/>
  <c r="BK226" i="3"/>
  <c r="BI226" i="3"/>
  <c r="BH226" i="3"/>
  <c r="BG226" i="3"/>
  <c r="BF226" i="3"/>
  <c r="T226" i="3"/>
  <c r="R226" i="3"/>
  <c r="P226" i="3"/>
  <c r="J226" i="3"/>
  <c r="BE226" i="3" s="1"/>
  <c r="BK225" i="3"/>
  <c r="BI225" i="3"/>
  <c r="BH225" i="3"/>
  <c r="BG225" i="3"/>
  <c r="BF225" i="3"/>
  <c r="T225" i="3"/>
  <c r="R225" i="3"/>
  <c r="P225" i="3"/>
  <c r="J225" i="3"/>
  <c r="BE225" i="3" s="1"/>
  <c r="BK224" i="3"/>
  <c r="BI224" i="3"/>
  <c r="BH224" i="3"/>
  <c r="BG224" i="3"/>
  <c r="BF224" i="3"/>
  <c r="BE224" i="3"/>
  <c r="T224" i="3"/>
  <c r="R224" i="3"/>
  <c r="P224" i="3"/>
  <c r="J224" i="3"/>
  <c r="BK223" i="3"/>
  <c r="BI223" i="3"/>
  <c r="BH223" i="3"/>
  <c r="BG223" i="3"/>
  <c r="BF223" i="3"/>
  <c r="BE223" i="3"/>
  <c r="T223" i="3"/>
  <c r="R223" i="3"/>
  <c r="P223" i="3"/>
  <c r="J223" i="3"/>
  <c r="BK222" i="3"/>
  <c r="BI222" i="3"/>
  <c r="BH222" i="3"/>
  <c r="BG222" i="3"/>
  <c r="BF222" i="3"/>
  <c r="T222" i="3"/>
  <c r="R222" i="3"/>
  <c r="P222" i="3"/>
  <c r="J222" i="3"/>
  <c r="BE222" i="3" s="1"/>
  <c r="BK221" i="3"/>
  <c r="BI221" i="3"/>
  <c r="BH221" i="3"/>
  <c r="BG221" i="3"/>
  <c r="BF221" i="3"/>
  <c r="T221" i="3"/>
  <c r="R221" i="3"/>
  <c r="P221" i="3"/>
  <c r="J221" i="3"/>
  <c r="BE221" i="3" s="1"/>
  <c r="BK220" i="3"/>
  <c r="BI220" i="3"/>
  <c r="BH220" i="3"/>
  <c r="BG220" i="3"/>
  <c r="BF220" i="3"/>
  <c r="BE220" i="3"/>
  <c r="T220" i="3"/>
  <c r="R220" i="3"/>
  <c r="P220" i="3"/>
  <c r="J220" i="3"/>
  <c r="BK219" i="3"/>
  <c r="BI219" i="3"/>
  <c r="BH219" i="3"/>
  <c r="BG219" i="3"/>
  <c r="BF219" i="3"/>
  <c r="BE219" i="3"/>
  <c r="T219" i="3"/>
  <c r="R219" i="3"/>
  <c r="P219" i="3"/>
  <c r="J219" i="3"/>
  <c r="BK218" i="3"/>
  <c r="BI218" i="3"/>
  <c r="BH218" i="3"/>
  <c r="BG218" i="3"/>
  <c r="BF218" i="3"/>
  <c r="T218" i="3"/>
  <c r="R218" i="3"/>
  <c r="P218" i="3"/>
  <c r="J218" i="3"/>
  <c r="BE218" i="3" s="1"/>
  <c r="BK217" i="3"/>
  <c r="BI217" i="3"/>
  <c r="BH217" i="3"/>
  <c r="BG217" i="3"/>
  <c r="BF217" i="3"/>
  <c r="T217" i="3"/>
  <c r="R217" i="3"/>
  <c r="P217" i="3"/>
  <c r="J217" i="3"/>
  <c r="BE217" i="3" s="1"/>
  <c r="BK216" i="3"/>
  <c r="BI216" i="3"/>
  <c r="BH216" i="3"/>
  <c r="BG216" i="3"/>
  <c r="BF216" i="3"/>
  <c r="BE216" i="3"/>
  <c r="T216" i="3"/>
  <c r="R216" i="3"/>
  <c r="P216" i="3"/>
  <c r="J216" i="3"/>
  <c r="BK215" i="3"/>
  <c r="BI215" i="3"/>
  <c r="BH215" i="3"/>
  <c r="BG215" i="3"/>
  <c r="BF215" i="3"/>
  <c r="BE215" i="3"/>
  <c r="T215" i="3"/>
  <c r="R215" i="3"/>
  <c r="P215" i="3"/>
  <c r="J215" i="3"/>
  <c r="BK214" i="3"/>
  <c r="BI214" i="3"/>
  <c r="BH214" i="3"/>
  <c r="BG214" i="3"/>
  <c r="BF214" i="3"/>
  <c r="T214" i="3"/>
  <c r="R214" i="3"/>
  <c r="P214" i="3"/>
  <c r="J214" i="3"/>
  <c r="BE214" i="3" s="1"/>
  <c r="BK213" i="3"/>
  <c r="BI213" i="3"/>
  <c r="BH213" i="3"/>
  <c r="BG213" i="3"/>
  <c r="BF213" i="3"/>
  <c r="T213" i="3"/>
  <c r="R213" i="3"/>
  <c r="P213" i="3"/>
  <c r="J213" i="3"/>
  <c r="BE213" i="3" s="1"/>
  <c r="BK212" i="3"/>
  <c r="BI212" i="3"/>
  <c r="BH212" i="3"/>
  <c r="BG212" i="3"/>
  <c r="BF212" i="3"/>
  <c r="BE212" i="3"/>
  <c r="T212" i="3"/>
  <c r="R212" i="3"/>
  <c r="P212" i="3"/>
  <c r="J212" i="3"/>
  <c r="BK211" i="3"/>
  <c r="BI211" i="3"/>
  <c r="BH211" i="3"/>
  <c r="BG211" i="3"/>
  <c r="BF211" i="3"/>
  <c r="BE211" i="3"/>
  <c r="T211" i="3"/>
  <c r="R211" i="3"/>
  <c r="P211" i="3"/>
  <c r="J211" i="3"/>
  <c r="BK210" i="3"/>
  <c r="BI210" i="3"/>
  <c r="BH210" i="3"/>
  <c r="BG210" i="3"/>
  <c r="BF210" i="3"/>
  <c r="T210" i="3"/>
  <c r="R210" i="3"/>
  <c r="P210" i="3"/>
  <c r="J210" i="3"/>
  <c r="BE210" i="3" s="1"/>
  <c r="BK209" i="3"/>
  <c r="BI209" i="3"/>
  <c r="BH209" i="3"/>
  <c r="BG209" i="3"/>
  <c r="BF209" i="3"/>
  <c r="T209" i="3"/>
  <c r="R209" i="3"/>
  <c r="P209" i="3"/>
  <c r="J209" i="3"/>
  <c r="BE209" i="3" s="1"/>
  <c r="BK208" i="3"/>
  <c r="BI208" i="3"/>
  <c r="BH208" i="3"/>
  <c r="BG208" i="3"/>
  <c r="BF208" i="3"/>
  <c r="BE208" i="3"/>
  <c r="T208" i="3"/>
  <c r="R208" i="3"/>
  <c r="P208" i="3"/>
  <c r="J208" i="3"/>
  <c r="BK207" i="3"/>
  <c r="BI207" i="3"/>
  <c r="BH207" i="3"/>
  <c r="BG207" i="3"/>
  <c r="BF207" i="3"/>
  <c r="BE207" i="3"/>
  <c r="T207" i="3"/>
  <c r="R207" i="3"/>
  <c r="P207" i="3"/>
  <c r="J207" i="3"/>
  <c r="BK206" i="3"/>
  <c r="BI206" i="3"/>
  <c r="BH206" i="3"/>
  <c r="BG206" i="3"/>
  <c r="BF206" i="3"/>
  <c r="T206" i="3"/>
  <c r="R206" i="3"/>
  <c r="P206" i="3"/>
  <c r="J206" i="3"/>
  <c r="BE206" i="3" s="1"/>
  <c r="BK205" i="3"/>
  <c r="BI205" i="3"/>
  <c r="BH205" i="3"/>
  <c r="BG205" i="3"/>
  <c r="BF205" i="3"/>
  <c r="T205" i="3"/>
  <c r="R205" i="3"/>
  <c r="P205" i="3"/>
  <c r="J205" i="3"/>
  <c r="BE205" i="3" s="1"/>
  <c r="BK204" i="3"/>
  <c r="BI204" i="3"/>
  <c r="BH204" i="3"/>
  <c r="BG204" i="3"/>
  <c r="BF204" i="3"/>
  <c r="BE204" i="3"/>
  <c r="T204" i="3"/>
  <c r="R204" i="3"/>
  <c r="P204" i="3"/>
  <c r="J204" i="3"/>
  <c r="BK203" i="3"/>
  <c r="BI203" i="3"/>
  <c r="BH203" i="3"/>
  <c r="BG203" i="3"/>
  <c r="BF203" i="3"/>
  <c r="BE203" i="3"/>
  <c r="T203" i="3"/>
  <c r="R203" i="3"/>
  <c r="P203" i="3"/>
  <c r="J203" i="3"/>
  <c r="BK202" i="3"/>
  <c r="BI202" i="3"/>
  <c r="BH202" i="3"/>
  <c r="BG202" i="3"/>
  <c r="BF202" i="3"/>
  <c r="T202" i="3"/>
  <c r="R202" i="3"/>
  <c r="P202" i="3"/>
  <c r="J202" i="3"/>
  <c r="BE202" i="3" s="1"/>
  <c r="BK201" i="3"/>
  <c r="BI201" i="3"/>
  <c r="BH201" i="3"/>
  <c r="BG201" i="3"/>
  <c r="BF201" i="3"/>
  <c r="T201" i="3"/>
  <c r="R201" i="3"/>
  <c r="P201" i="3"/>
  <c r="J201" i="3"/>
  <c r="BE201" i="3" s="1"/>
  <c r="BK200" i="3"/>
  <c r="BI200" i="3"/>
  <c r="BH200" i="3"/>
  <c r="BG200" i="3"/>
  <c r="BF200" i="3"/>
  <c r="BE200" i="3"/>
  <c r="T200" i="3"/>
  <c r="R200" i="3"/>
  <c r="P200" i="3"/>
  <c r="J200" i="3"/>
  <c r="BK199" i="3"/>
  <c r="BI199" i="3"/>
  <c r="BH199" i="3"/>
  <c r="BG199" i="3"/>
  <c r="BF199" i="3"/>
  <c r="BE199" i="3"/>
  <c r="T199" i="3"/>
  <c r="R199" i="3"/>
  <c r="P199" i="3"/>
  <c r="J199" i="3"/>
  <c r="BK198" i="3"/>
  <c r="BI198" i="3"/>
  <c r="BH198" i="3"/>
  <c r="BG198" i="3"/>
  <c r="BF198" i="3"/>
  <c r="T198" i="3"/>
  <c r="R198" i="3"/>
  <c r="P198" i="3"/>
  <c r="J198" i="3"/>
  <c r="BE198" i="3" s="1"/>
  <c r="BK197" i="3"/>
  <c r="BI197" i="3"/>
  <c r="BH197" i="3"/>
  <c r="BG197" i="3"/>
  <c r="BF197" i="3"/>
  <c r="T197" i="3"/>
  <c r="R197" i="3"/>
  <c r="P197" i="3"/>
  <c r="J197" i="3"/>
  <c r="BE197" i="3" s="1"/>
  <c r="BK196" i="3"/>
  <c r="BI196" i="3"/>
  <c r="BH196" i="3"/>
  <c r="BG196" i="3"/>
  <c r="BF196" i="3"/>
  <c r="BE196" i="3"/>
  <c r="T196" i="3"/>
  <c r="R196" i="3"/>
  <c r="P196" i="3"/>
  <c r="J196" i="3"/>
  <c r="BK195" i="3"/>
  <c r="BI195" i="3"/>
  <c r="BH195" i="3"/>
  <c r="BG195" i="3"/>
  <c r="BF195" i="3"/>
  <c r="BE195" i="3"/>
  <c r="T195" i="3"/>
  <c r="R195" i="3"/>
  <c r="P195" i="3"/>
  <c r="J195" i="3"/>
  <c r="BK194" i="3"/>
  <c r="BI194" i="3"/>
  <c r="BH194" i="3"/>
  <c r="BG194" i="3"/>
  <c r="BF194" i="3"/>
  <c r="T194" i="3"/>
  <c r="R194" i="3"/>
  <c r="P194" i="3"/>
  <c r="J194" i="3"/>
  <c r="BE194" i="3" s="1"/>
  <c r="BK193" i="3"/>
  <c r="BI193" i="3"/>
  <c r="BH193" i="3"/>
  <c r="BG193" i="3"/>
  <c r="BF193" i="3"/>
  <c r="T193" i="3"/>
  <c r="R193" i="3"/>
  <c r="P193" i="3"/>
  <c r="J193" i="3"/>
  <c r="BE193" i="3" s="1"/>
  <c r="BK192" i="3"/>
  <c r="BI192" i="3"/>
  <c r="BH192" i="3"/>
  <c r="BG192" i="3"/>
  <c r="BF192" i="3"/>
  <c r="BE192" i="3"/>
  <c r="T192" i="3"/>
  <c r="R192" i="3"/>
  <c r="P192" i="3"/>
  <c r="J192" i="3"/>
  <c r="BK191" i="3"/>
  <c r="BI191" i="3"/>
  <c r="BH191" i="3"/>
  <c r="BG191" i="3"/>
  <c r="BF191" i="3"/>
  <c r="BE191" i="3"/>
  <c r="T191" i="3"/>
  <c r="R191" i="3"/>
  <c r="P191" i="3"/>
  <c r="J191" i="3"/>
  <c r="BK190" i="3"/>
  <c r="BI190" i="3"/>
  <c r="BH190" i="3"/>
  <c r="BG190" i="3"/>
  <c r="BF190" i="3"/>
  <c r="T190" i="3"/>
  <c r="R190" i="3"/>
  <c r="P190" i="3"/>
  <c r="J190" i="3"/>
  <c r="BE190" i="3" s="1"/>
  <c r="BK189" i="3"/>
  <c r="BI189" i="3"/>
  <c r="BH189" i="3"/>
  <c r="BG189" i="3"/>
  <c r="BF189" i="3"/>
  <c r="T189" i="3"/>
  <c r="R189" i="3"/>
  <c r="P189" i="3"/>
  <c r="J189" i="3"/>
  <c r="BE189" i="3" s="1"/>
  <c r="BK188" i="3"/>
  <c r="BH188" i="3"/>
  <c r="BG188" i="3"/>
  <c r="BF188" i="3"/>
  <c r="BE188" i="3"/>
  <c r="T188" i="3"/>
  <c r="R188" i="3"/>
  <c r="P188" i="3"/>
  <c r="J188" i="3"/>
  <c r="BK187" i="3"/>
  <c r="BH187" i="3"/>
  <c r="BG187" i="3"/>
  <c r="BF187" i="3"/>
  <c r="BE187" i="3"/>
  <c r="T187" i="3"/>
  <c r="R187" i="3"/>
  <c r="P187" i="3"/>
  <c r="J187" i="3"/>
  <c r="BK186" i="3"/>
  <c r="BI186" i="3"/>
  <c r="BH186" i="3"/>
  <c r="BG186" i="3"/>
  <c r="BF186" i="3"/>
  <c r="BE186" i="3"/>
  <c r="T186" i="3"/>
  <c r="R186" i="3"/>
  <c r="P186" i="3"/>
  <c r="J186" i="3"/>
  <c r="BK185" i="3"/>
  <c r="BI185" i="3"/>
  <c r="BH185" i="3"/>
  <c r="BG185" i="3"/>
  <c r="BF185" i="3"/>
  <c r="T185" i="3"/>
  <c r="R185" i="3"/>
  <c r="P185" i="3"/>
  <c r="J185" i="3"/>
  <c r="BE185" i="3" s="1"/>
  <c r="BK184" i="3"/>
  <c r="BI184" i="3"/>
  <c r="BH184" i="3"/>
  <c r="BG184" i="3"/>
  <c r="BF184" i="3"/>
  <c r="T184" i="3"/>
  <c r="R184" i="3"/>
  <c r="P184" i="3"/>
  <c r="J184" i="3"/>
  <c r="BE184" i="3" s="1"/>
  <c r="BK183" i="3"/>
  <c r="BI183" i="3"/>
  <c r="BH183" i="3"/>
  <c r="BG183" i="3"/>
  <c r="BF183" i="3"/>
  <c r="BE183" i="3"/>
  <c r="T183" i="3"/>
  <c r="R183" i="3"/>
  <c r="P183" i="3"/>
  <c r="J183" i="3"/>
  <c r="BK182" i="3"/>
  <c r="BI182" i="3"/>
  <c r="BH182" i="3"/>
  <c r="BG182" i="3"/>
  <c r="BF182" i="3"/>
  <c r="BE182" i="3"/>
  <c r="T182" i="3"/>
  <c r="R182" i="3"/>
  <c r="P182" i="3"/>
  <c r="J182" i="3"/>
  <c r="BK181" i="3"/>
  <c r="BI181" i="3"/>
  <c r="BH181" i="3"/>
  <c r="BG181" i="3"/>
  <c r="BF181" i="3"/>
  <c r="T181" i="3"/>
  <c r="R181" i="3"/>
  <c r="P181" i="3"/>
  <c r="J181" i="3"/>
  <c r="BE181" i="3" s="1"/>
  <c r="BK180" i="3"/>
  <c r="BI180" i="3"/>
  <c r="BH180" i="3"/>
  <c r="BG180" i="3"/>
  <c r="BF180" i="3"/>
  <c r="T180" i="3"/>
  <c r="R180" i="3"/>
  <c r="P180" i="3"/>
  <c r="J180" i="3"/>
  <c r="BE180" i="3" s="1"/>
  <c r="BK179" i="3"/>
  <c r="BI179" i="3"/>
  <c r="BH179" i="3"/>
  <c r="BG179" i="3"/>
  <c r="BF179" i="3"/>
  <c r="BE179" i="3"/>
  <c r="T179" i="3"/>
  <c r="R179" i="3"/>
  <c r="P179" i="3"/>
  <c r="J179" i="3"/>
  <c r="BK178" i="3"/>
  <c r="BI178" i="3"/>
  <c r="BH178" i="3"/>
  <c r="BG178" i="3"/>
  <c r="BF178" i="3"/>
  <c r="BE178" i="3"/>
  <c r="T178" i="3"/>
  <c r="R178" i="3"/>
  <c r="P178" i="3"/>
  <c r="J178" i="3"/>
  <c r="BK177" i="3"/>
  <c r="BI177" i="3"/>
  <c r="BH177" i="3"/>
  <c r="BG177" i="3"/>
  <c r="BF177" i="3"/>
  <c r="T177" i="3"/>
  <c r="R177" i="3"/>
  <c r="P177" i="3"/>
  <c r="J177" i="3"/>
  <c r="BE177" i="3" s="1"/>
  <c r="BK176" i="3"/>
  <c r="BI176" i="3"/>
  <c r="BH176" i="3"/>
  <c r="BG176" i="3"/>
  <c r="BF176" i="3"/>
  <c r="T176" i="3"/>
  <c r="R176" i="3"/>
  <c r="P176" i="3"/>
  <c r="J176" i="3"/>
  <c r="BE176" i="3" s="1"/>
  <c r="BK175" i="3"/>
  <c r="BI175" i="3"/>
  <c r="BH175" i="3"/>
  <c r="BG175" i="3"/>
  <c r="BF175" i="3"/>
  <c r="BE175" i="3"/>
  <c r="T175" i="3"/>
  <c r="R175" i="3"/>
  <c r="P175" i="3"/>
  <c r="J175" i="3"/>
  <c r="BK174" i="3"/>
  <c r="BI174" i="3"/>
  <c r="BH174" i="3"/>
  <c r="BG174" i="3"/>
  <c r="BF174" i="3"/>
  <c r="BE174" i="3"/>
  <c r="T174" i="3"/>
  <c r="R174" i="3"/>
  <c r="P174" i="3"/>
  <c r="J174" i="3"/>
  <c r="BK173" i="3"/>
  <c r="BI173" i="3"/>
  <c r="BH173" i="3"/>
  <c r="BG173" i="3"/>
  <c r="BF173" i="3"/>
  <c r="T173" i="3"/>
  <c r="R173" i="3"/>
  <c r="P173" i="3"/>
  <c r="J173" i="3"/>
  <c r="BE173" i="3" s="1"/>
  <c r="BK172" i="3"/>
  <c r="BI172" i="3"/>
  <c r="BH172" i="3"/>
  <c r="BG172" i="3"/>
  <c r="BF172" i="3"/>
  <c r="T172" i="3"/>
  <c r="R172" i="3"/>
  <c r="P172" i="3"/>
  <c r="J172" i="3"/>
  <c r="BE172" i="3" s="1"/>
  <c r="BK171" i="3"/>
  <c r="BI171" i="3"/>
  <c r="BH171" i="3"/>
  <c r="BG171" i="3"/>
  <c r="BF171" i="3"/>
  <c r="BE171" i="3"/>
  <c r="T171" i="3"/>
  <c r="R171" i="3"/>
  <c r="P171" i="3"/>
  <c r="J171" i="3"/>
  <c r="BK170" i="3"/>
  <c r="BI170" i="3"/>
  <c r="BH170" i="3"/>
  <c r="BG170" i="3"/>
  <c r="BF170" i="3"/>
  <c r="BE170" i="3"/>
  <c r="T170" i="3"/>
  <c r="R170" i="3"/>
  <c r="P170" i="3"/>
  <c r="J170" i="3"/>
  <c r="BK169" i="3"/>
  <c r="BI169" i="3"/>
  <c r="BH169" i="3"/>
  <c r="BG169" i="3"/>
  <c r="BF169" i="3"/>
  <c r="T169" i="3"/>
  <c r="R169" i="3"/>
  <c r="P169" i="3"/>
  <c r="J169" i="3"/>
  <c r="BE169" i="3" s="1"/>
  <c r="BK168" i="3"/>
  <c r="BI168" i="3"/>
  <c r="BH168" i="3"/>
  <c r="BG168" i="3"/>
  <c r="BF168" i="3"/>
  <c r="T168" i="3"/>
  <c r="R168" i="3"/>
  <c r="P168" i="3"/>
  <c r="J168" i="3"/>
  <c r="BE168" i="3" s="1"/>
  <c r="BK167" i="3"/>
  <c r="BI167" i="3"/>
  <c r="BH167" i="3"/>
  <c r="BG167" i="3"/>
  <c r="BF167" i="3"/>
  <c r="BE167" i="3"/>
  <c r="T167" i="3"/>
  <c r="R167" i="3"/>
  <c r="P167" i="3"/>
  <c r="J167" i="3"/>
  <c r="BK166" i="3"/>
  <c r="BI166" i="3"/>
  <c r="BH166" i="3"/>
  <c r="BG166" i="3"/>
  <c r="BF166" i="3"/>
  <c r="BE166" i="3"/>
  <c r="T166" i="3"/>
  <c r="R166" i="3"/>
  <c r="P166" i="3"/>
  <c r="J166" i="3"/>
  <c r="BK165" i="3"/>
  <c r="BI165" i="3"/>
  <c r="BH165" i="3"/>
  <c r="BG165" i="3"/>
  <c r="BF165" i="3"/>
  <c r="T165" i="3"/>
  <c r="R165" i="3"/>
  <c r="P165" i="3"/>
  <c r="J165" i="3"/>
  <c r="BE165" i="3" s="1"/>
  <c r="BK164" i="3"/>
  <c r="BI164" i="3"/>
  <c r="BH164" i="3"/>
  <c r="BG164" i="3"/>
  <c r="BF164" i="3"/>
  <c r="T164" i="3"/>
  <c r="R164" i="3"/>
  <c r="P164" i="3"/>
  <c r="J164" i="3"/>
  <c r="BE164" i="3" s="1"/>
  <c r="BK163" i="3"/>
  <c r="BI163" i="3"/>
  <c r="BH163" i="3"/>
  <c r="BG163" i="3"/>
  <c r="BF163" i="3"/>
  <c r="BE163" i="3"/>
  <c r="T163" i="3"/>
  <c r="R163" i="3"/>
  <c r="P163" i="3"/>
  <c r="J163" i="3"/>
  <c r="BK162" i="3"/>
  <c r="BI162" i="3"/>
  <c r="BH162" i="3"/>
  <c r="BG162" i="3"/>
  <c r="BF162" i="3"/>
  <c r="BE162" i="3"/>
  <c r="T162" i="3"/>
  <c r="R162" i="3"/>
  <c r="P162" i="3"/>
  <c r="J162" i="3"/>
  <c r="BK161" i="3"/>
  <c r="BI161" i="3"/>
  <c r="BH161" i="3"/>
  <c r="BG161" i="3"/>
  <c r="BF161" i="3"/>
  <c r="T161" i="3"/>
  <c r="R161" i="3"/>
  <c r="P161" i="3"/>
  <c r="J161" i="3"/>
  <c r="BK160" i="3"/>
  <c r="BI160" i="3"/>
  <c r="BH160" i="3"/>
  <c r="BG160" i="3"/>
  <c r="BF160" i="3"/>
  <c r="T160" i="3"/>
  <c r="R160" i="3"/>
  <c r="P160" i="3"/>
  <c r="J160" i="3"/>
  <c r="BE160" i="3" s="1"/>
  <c r="BK159" i="3"/>
  <c r="BI159" i="3"/>
  <c r="BH159" i="3"/>
  <c r="BG159" i="3"/>
  <c r="BF159" i="3"/>
  <c r="BE159" i="3"/>
  <c r="T159" i="3"/>
  <c r="R159" i="3"/>
  <c r="P159" i="3"/>
  <c r="J159" i="3"/>
  <c r="BK158" i="3"/>
  <c r="BI158" i="3"/>
  <c r="BH158" i="3"/>
  <c r="BG158" i="3"/>
  <c r="BF158" i="3"/>
  <c r="BE158" i="3"/>
  <c r="T158" i="3"/>
  <c r="R158" i="3"/>
  <c r="P158" i="3"/>
  <c r="J158" i="3"/>
  <c r="BK157" i="3"/>
  <c r="BI157" i="3"/>
  <c r="BH157" i="3"/>
  <c r="BG157" i="3"/>
  <c r="BF157" i="3"/>
  <c r="T157" i="3"/>
  <c r="R157" i="3"/>
  <c r="P157" i="3"/>
  <c r="J157" i="3"/>
  <c r="BE157" i="3" s="1"/>
  <c r="BK156" i="3"/>
  <c r="BI156" i="3"/>
  <c r="BH156" i="3"/>
  <c r="BG156" i="3"/>
  <c r="BF156" i="3"/>
  <c r="T156" i="3"/>
  <c r="R156" i="3"/>
  <c r="P156" i="3"/>
  <c r="J156" i="3"/>
  <c r="BE156" i="3" s="1"/>
  <c r="BK155" i="3"/>
  <c r="BI155" i="3"/>
  <c r="BH155" i="3"/>
  <c r="BG155" i="3"/>
  <c r="BF155" i="3"/>
  <c r="BE155" i="3"/>
  <c r="T155" i="3"/>
  <c r="R155" i="3"/>
  <c r="P155" i="3"/>
  <c r="J155" i="3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F153" i="3"/>
  <c r="T153" i="3"/>
  <c r="R153" i="3"/>
  <c r="P153" i="3"/>
  <c r="J153" i="3"/>
  <c r="BE153" i="3" s="1"/>
  <c r="BK152" i="3"/>
  <c r="BI152" i="3"/>
  <c r="BH152" i="3"/>
  <c r="BG152" i="3"/>
  <c r="BF152" i="3"/>
  <c r="T152" i="3"/>
  <c r="R152" i="3"/>
  <c r="P152" i="3"/>
  <c r="J152" i="3"/>
  <c r="BE152" i="3" s="1"/>
  <c r="BK151" i="3"/>
  <c r="BI151" i="3"/>
  <c r="BH151" i="3"/>
  <c r="BG151" i="3"/>
  <c r="BF151" i="3"/>
  <c r="BE151" i="3"/>
  <c r="T151" i="3"/>
  <c r="R151" i="3"/>
  <c r="P151" i="3"/>
  <c r="J151" i="3"/>
  <c r="BK150" i="3"/>
  <c r="BI150" i="3"/>
  <c r="BH150" i="3"/>
  <c r="BG150" i="3"/>
  <c r="BF150" i="3"/>
  <c r="BE150" i="3"/>
  <c r="T150" i="3"/>
  <c r="R150" i="3"/>
  <c r="P150" i="3"/>
  <c r="J150" i="3"/>
  <c r="BK149" i="3"/>
  <c r="BI149" i="3"/>
  <c r="BH149" i="3"/>
  <c r="BG149" i="3"/>
  <c r="BF149" i="3"/>
  <c r="T149" i="3"/>
  <c r="R149" i="3"/>
  <c r="P149" i="3"/>
  <c r="J149" i="3"/>
  <c r="BE149" i="3" s="1"/>
  <c r="BK148" i="3"/>
  <c r="BI148" i="3"/>
  <c r="BH148" i="3"/>
  <c r="BG148" i="3"/>
  <c r="BF148" i="3"/>
  <c r="T148" i="3"/>
  <c r="R148" i="3"/>
  <c r="P148" i="3"/>
  <c r="J148" i="3"/>
  <c r="BE148" i="3" s="1"/>
  <c r="BK147" i="3"/>
  <c r="BI147" i="3"/>
  <c r="BH147" i="3"/>
  <c r="BG147" i="3"/>
  <c r="BF147" i="3"/>
  <c r="BE147" i="3"/>
  <c r="T147" i="3"/>
  <c r="R147" i="3"/>
  <c r="P147" i="3"/>
  <c r="J147" i="3"/>
  <c r="BK146" i="3"/>
  <c r="BI146" i="3"/>
  <c r="BH146" i="3"/>
  <c r="BG146" i="3"/>
  <c r="BF146" i="3"/>
  <c r="BE146" i="3"/>
  <c r="T146" i="3"/>
  <c r="R146" i="3"/>
  <c r="P146" i="3"/>
  <c r="J146" i="3"/>
  <c r="BK145" i="3"/>
  <c r="BI145" i="3"/>
  <c r="BH145" i="3"/>
  <c r="BG145" i="3"/>
  <c r="BF145" i="3"/>
  <c r="T145" i="3"/>
  <c r="R145" i="3"/>
  <c r="P145" i="3"/>
  <c r="J145" i="3"/>
  <c r="BE145" i="3" s="1"/>
  <c r="BK144" i="3"/>
  <c r="BI144" i="3"/>
  <c r="BH144" i="3"/>
  <c r="BG144" i="3"/>
  <c r="BF144" i="3"/>
  <c r="T144" i="3"/>
  <c r="R144" i="3"/>
  <c r="P144" i="3"/>
  <c r="J144" i="3"/>
  <c r="BE144" i="3" s="1"/>
  <c r="BK143" i="3"/>
  <c r="BI143" i="3"/>
  <c r="BH143" i="3"/>
  <c r="BG143" i="3"/>
  <c r="BF143" i="3"/>
  <c r="BE143" i="3"/>
  <c r="T143" i="3"/>
  <c r="R143" i="3"/>
  <c r="P143" i="3"/>
  <c r="J143" i="3"/>
  <c r="BK142" i="3"/>
  <c r="BI142" i="3"/>
  <c r="BH142" i="3"/>
  <c r="BG142" i="3"/>
  <c r="BF142" i="3"/>
  <c r="BE142" i="3"/>
  <c r="T142" i="3"/>
  <c r="R142" i="3"/>
  <c r="P142" i="3"/>
  <c r="J142" i="3"/>
  <c r="BK141" i="3"/>
  <c r="BI141" i="3"/>
  <c r="BH141" i="3"/>
  <c r="BG141" i="3"/>
  <c r="BF141" i="3"/>
  <c r="T141" i="3"/>
  <c r="R141" i="3"/>
  <c r="P141" i="3"/>
  <c r="J141" i="3"/>
  <c r="BE141" i="3" s="1"/>
  <c r="BK140" i="3"/>
  <c r="BI140" i="3"/>
  <c r="BH140" i="3"/>
  <c r="BG140" i="3"/>
  <c r="BF140" i="3"/>
  <c r="T140" i="3"/>
  <c r="R140" i="3"/>
  <c r="P140" i="3"/>
  <c r="J140" i="3"/>
  <c r="BE140" i="3" s="1"/>
  <c r="BK139" i="3"/>
  <c r="BI139" i="3"/>
  <c r="BH139" i="3"/>
  <c r="BG139" i="3"/>
  <c r="BF139" i="3"/>
  <c r="BE139" i="3"/>
  <c r="T139" i="3"/>
  <c r="R139" i="3"/>
  <c r="P139" i="3"/>
  <c r="J139" i="3"/>
  <c r="BK137" i="3"/>
  <c r="BI137" i="3"/>
  <c r="BH137" i="3"/>
  <c r="BG137" i="3"/>
  <c r="BF137" i="3"/>
  <c r="T137" i="3"/>
  <c r="R137" i="3"/>
  <c r="P137" i="3"/>
  <c r="J137" i="3"/>
  <c r="BE137" i="3" s="1"/>
  <c r="BK136" i="3"/>
  <c r="BI136" i="3"/>
  <c r="BH136" i="3"/>
  <c r="BG136" i="3"/>
  <c r="BF136" i="3"/>
  <c r="BE136" i="3"/>
  <c r="T136" i="3"/>
  <c r="R136" i="3"/>
  <c r="P136" i="3"/>
  <c r="J136" i="3"/>
  <c r="BK135" i="3"/>
  <c r="BI135" i="3"/>
  <c r="BH135" i="3"/>
  <c r="BG135" i="3"/>
  <c r="BF135" i="3"/>
  <c r="BE135" i="3"/>
  <c r="T135" i="3"/>
  <c r="R135" i="3"/>
  <c r="P135" i="3"/>
  <c r="J135" i="3"/>
  <c r="BK134" i="3"/>
  <c r="BI134" i="3"/>
  <c r="BH134" i="3"/>
  <c r="BG134" i="3"/>
  <c r="BF134" i="3"/>
  <c r="T134" i="3"/>
  <c r="R134" i="3"/>
  <c r="P134" i="3"/>
  <c r="J134" i="3"/>
  <c r="BE134" i="3" s="1"/>
  <c r="BK133" i="3"/>
  <c r="BK131" i="3" s="1"/>
  <c r="J131" i="3" s="1"/>
  <c r="J63" i="3" s="1"/>
  <c r="BI133" i="3"/>
  <c r="BH133" i="3"/>
  <c r="BG133" i="3"/>
  <c r="BF133" i="3"/>
  <c r="T133" i="3"/>
  <c r="R133" i="3"/>
  <c r="P133" i="3"/>
  <c r="P131" i="3" s="1"/>
  <c r="J133" i="3"/>
  <c r="BE133" i="3" s="1"/>
  <c r="BK132" i="3"/>
  <c r="BI132" i="3"/>
  <c r="BH132" i="3"/>
  <c r="BG132" i="3"/>
  <c r="BF132" i="3"/>
  <c r="T132" i="3"/>
  <c r="T131" i="3" s="1"/>
  <c r="R132" i="3"/>
  <c r="R131" i="3" s="1"/>
  <c r="P132" i="3"/>
  <c r="J132" i="3"/>
  <c r="BE132" i="3" s="1"/>
  <c r="BK130" i="3"/>
  <c r="BI130" i="3"/>
  <c r="BH130" i="3"/>
  <c r="BG130" i="3"/>
  <c r="BF130" i="3"/>
  <c r="BE130" i="3"/>
  <c r="T130" i="3"/>
  <c r="T129" i="3" s="1"/>
  <c r="R130" i="3"/>
  <c r="R129" i="3" s="1"/>
  <c r="P130" i="3"/>
  <c r="P129" i="3" s="1"/>
  <c r="J130" i="3"/>
  <c r="BK129" i="3"/>
  <c r="J129" i="3" s="1"/>
  <c r="J62" i="3" s="1"/>
  <c r="BK128" i="3"/>
  <c r="BI128" i="3"/>
  <c r="BH128" i="3"/>
  <c r="BG128" i="3"/>
  <c r="BF128" i="3"/>
  <c r="T128" i="3"/>
  <c r="R128" i="3"/>
  <c r="P128" i="3"/>
  <c r="J128" i="3"/>
  <c r="BE128" i="3" s="1"/>
  <c r="BK127" i="3"/>
  <c r="BI127" i="3"/>
  <c r="BH127" i="3"/>
  <c r="BG127" i="3"/>
  <c r="BF127" i="3"/>
  <c r="BE127" i="3"/>
  <c r="T127" i="3"/>
  <c r="R127" i="3"/>
  <c r="P127" i="3"/>
  <c r="J127" i="3"/>
  <c r="BK126" i="3"/>
  <c r="BI126" i="3"/>
  <c r="BH126" i="3"/>
  <c r="BG126" i="3"/>
  <c r="BF126" i="3"/>
  <c r="BE126" i="3"/>
  <c r="T126" i="3"/>
  <c r="R126" i="3"/>
  <c r="P126" i="3"/>
  <c r="J126" i="3"/>
  <c r="BK125" i="3"/>
  <c r="BI125" i="3"/>
  <c r="BH125" i="3"/>
  <c r="BG125" i="3"/>
  <c r="BF125" i="3"/>
  <c r="T125" i="3"/>
  <c r="R125" i="3"/>
  <c r="P125" i="3"/>
  <c r="J125" i="3"/>
  <c r="BE125" i="3" s="1"/>
  <c r="BK124" i="3"/>
  <c r="BI124" i="3"/>
  <c r="BH124" i="3"/>
  <c r="BG124" i="3"/>
  <c r="BF124" i="3"/>
  <c r="T124" i="3"/>
  <c r="R124" i="3"/>
  <c r="P124" i="3"/>
  <c r="J124" i="3"/>
  <c r="BE124" i="3" s="1"/>
  <c r="BK123" i="3"/>
  <c r="BI123" i="3"/>
  <c r="BH123" i="3"/>
  <c r="BG123" i="3"/>
  <c r="BF123" i="3"/>
  <c r="T123" i="3"/>
  <c r="R123" i="3"/>
  <c r="P123" i="3"/>
  <c r="J123" i="3"/>
  <c r="BE123" i="3" s="1"/>
  <c r="BK122" i="3"/>
  <c r="BI122" i="3"/>
  <c r="BH122" i="3"/>
  <c r="BG122" i="3"/>
  <c r="BF122" i="3"/>
  <c r="BE122" i="3"/>
  <c r="T122" i="3"/>
  <c r="R122" i="3"/>
  <c r="P122" i="3"/>
  <c r="J122" i="3"/>
  <c r="BK121" i="3"/>
  <c r="BI121" i="3"/>
  <c r="BH121" i="3"/>
  <c r="BG121" i="3"/>
  <c r="BF121" i="3"/>
  <c r="BE121" i="3"/>
  <c r="T121" i="3"/>
  <c r="R121" i="3"/>
  <c r="P121" i="3"/>
  <c r="J121" i="3"/>
  <c r="BK120" i="3"/>
  <c r="BI120" i="3"/>
  <c r="BH120" i="3"/>
  <c r="BG120" i="3"/>
  <c r="BF120" i="3"/>
  <c r="T120" i="3"/>
  <c r="R120" i="3"/>
  <c r="R89" i="3" s="1"/>
  <c r="P120" i="3"/>
  <c r="J120" i="3"/>
  <c r="BE120" i="3" s="1"/>
  <c r="BK119" i="3"/>
  <c r="BI119" i="3"/>
  <c r="BH119" i="3"/>
  <c r="BG119" i="3"/>
  <c r="BF119" i="3"/>
  <c r="BE119" i="3"/>
  <c r="T119" i="3"/>
  <c r="R119" i="3"/>
  <c r="P119" i="3"/>
  <c r="J119" i="3"/>
  <c r="BK118" i="3"/>
  <c r="BI118" i="3"/>
  <c r="BH118" i="3"/>
  <c r="BG118" i="3"/>
  <c r="BF118" i="3"/>
  <c r="BE118" i="3"/>
  <c r="T118" i="3"/>
  <c r="R118" i="3"/>
  <c r="P118" i="3"/>
  <c r="J118" i="3"/>
  <c r="BK117" i="3"/>
  <c r="BI117" i="3"/>
  <c r="BH117" i="3"/>
  <c r="BG117" i="3"/>
  <c r="BF117" i="3"/>
  <c r="T117" i="3"/>
  <c r="R117" i="3"/>
  <c r="P117" i="3"/>
  <c r="J117" i="3"/>
  <c r="BE117" i="3" s="1"/>
  <c r="BK116" i="3"/>
  <c r="BI116" i="3"/>
  <c r="BH116" i="3"/>
  <c r="BG116" i="3"/>
  <c r="BF116" i="3"/>
  <c r="T116" i="3"/>
  <c r="R116" i="3"/>
  <c r="P116" i="3"/>
  <c r="J116" i="3"/>
  <c r="BE116" i="3" s="1"/>
  <c r="BK115" i="3"/>
  <c r="BI115" i="3"/>
  <c r="BH115" i="3"/>
  <c r="BG115" i="3"/>
  <c r="BF115" i="3"/>
  <c r="T115" i="3"/>
  <c r="R115" i="3"/>
  <c r="P115" i="3"/>
  <c r="J115" i="3"/>
  <c r="BE115" i="3" s="1"/>
  <c r="BK114" i="3"/>
  <c r="BI114" i="3"/>
  <c r="BH114" i="3"/>
  <c r="BG114" i="3"/>
  <c r="BF114" i="3"/>
  <c r="BE114" i="3"/>
  <c r="T114" i="3"/>
  <c r="R114" i="3"/>
  <c r="P114" i="3"/>
  <c r="J114" i="3"/>
  <c r="BK113" i="3"/>
  <c r="BI113" i="3"/>
  <c r="BH113" i="3"/>
  <c r="BG113" i="3"/>
  <c r="BF113" i="3"/>
  <c r="BE113" i="3"/>
  <c r="T113" i="3"/>
  <c r="R113" i="3"/>
  <c r="P113" i="3"/>
  <c r="J113" i="3"/>
  <c r="BK112" i="3"/>
  <c r="BI112" i="3"/>
  <c r="BH112" i="3"/>
  <c r="BG112" i="3"/>
  <c r="BF112" i="3"/>
  <c r="T112" i="3"/>
  <c r="R112" i="3"/>
  <c r="P112" i="3"/>
  <c r="J112" i="3"/>
  <c r="BE112" i="3" s="1"/>
  <c r="BK111" i="3"/>
  <c r="BH111" i="3"/>
  <c r="BG111" i="3"/>
  <c r="BF111" i="3"/>
  <c r="BE111" i="3"/>
  <c r="T111" i="3"/>
  <c r="R111" i="3"/>
  <c r="P111" i="3"/>
  <c r="J111" i="3"/>
  <c r="BK110" i="3"/>
  <c r="BI110" i="3"/>
  <c r="BH110" i="3"/>
  <c r="BG110" i="3"/>
  <c r="BF110" i="3"/>
  <c r="BE110" i="3"/>
  <c r="T110" i="3"/>
  <c r="R110" i="3"/>
  <c r="P110" i="3"/>
  <c r="J110" i="3"/>
  <c r="BK109" i="3"/>
  <c r="BI109" i="3"/>
  <c r="BH109" i="3"/>
  <c r="BG109" i="3"/>
  <c r="BF109" i="3"/>
  <c r="T109" i="3"/>
  <c r="R109" i="3"/>
  <c r="P109" i="3"/>
  <c r="J109" i="3"/>
  <c r="BE109" i="3" s="1"/>
  <c r="BK108" i="3"/>
  <c r="BI108" i="3"/>
  <c r="BH108" i="3"/>
  <c r="BG108" i="3"/>
  <c r="BF108" i="3"/>
  <c r="T108" i="3"/>
  <c r="R108" i="3"/>
  <c r="P108" i="3"/>
  <c r="J108" i="3"/>
  <c r="BE108" i="3" s="1"/>
  <c r="BK107" i="3"/>
  <c r="BI107" i="3"/>
  <c r="BH107" i="3"/>
  <c r="BG107" i="3"/>
  <c r="BF107" i="3"/>
  <c r="BE107" i="3"/>
  <c r="T107" i="3"/>
  <c r="R107" i="3"/>
  <c r="P107" i="3"/>
  <c r="J107" i="3"/>
  <c r="BK106" i="3"/>
  <c r="BI106" i="3"/>
  <c r="BH106" i="3"/>
  <c r="BG106" i="3"/>
  <c r="BF106" i="3"/>
  <c r="BE106" i="3"/>
  <c r="T106" i="3"/>
  <c r="R106" i="3"/>
  <c r="P106" i="3"/>
  <c r="J106" i="3"/>
  <c r="BK105" i="3"/>
  <c r="BI105" i="3"/>
  <c r="BH105" i="3"/>
  <c r="BG105" i="3"/>
  <c r="BF105" i="3"/>
  <c r="T105" i="3"/>
  <c r="R105" i="3"/>
  <c r="P105" i="3"/>
  <c r="J105" i="3"/>
  <c r="BE105" i="3" s="1"/>
  <c r="BK104" i="3"/>
  <c r="BI104" i="3"/>
  <c r="BH104" i="3"/>
  <c r="BG104" i="3"/>
  <c r="BF104" i="3"/>
  <c r="T104" i="3"/>
  <c r="R104" i="3"/>
  <c r="P104" i="3"/>
  <c r="J104" i="3"/>
  <c r="BE104" i="3" s="1"/>
  <c r="BK103" i="3"/>
  <c r="BI103" i="3"/>
  <c r="BH103" i="3"/>
  <c r="BG103" i="3"/>
  <c r="BF103" i="3"/>
  <c r="BE103" i="3"/>
  <c r="T103" i="3"/>
  <c r="R103" i="3"/>
  <c r="P103" i="3"/>
  <c r="J103" i="3"/>
  <c r="BK102" i="3"/>
  <c r="BI102" i="3"/>
  <c r="BH102" i="3"/>
  <c r="BG102" i="3"/>
  <c r="BF102" i="3"/>
  <c r="BE102" i="3"/>
  <c r="T102" i="3"/>
  <c r="R102" i="3"/>
  <c r="P102" i="3"/>
  <c r="J102" i="3"/>
  <c r="BK101" i="3"/>
  <c r="BI101" i="3"/>
  <c r="BH101" i="3"/>
  <c r="BG101" i="3"/>
  <c r="BF101" i="3"/>
  <c r="T101" i="3"/>
  <c r="R101" i="3"/>
  <c r="P101" i="3"/>
  <c r="J101" i="3"/>
  <c r="BE101" i="3" s="1"/>
  <c r="BK100" i="3"/>
  <c r="BI100" i="3"/>
  <c r="BH100" i="3"/>
  <c r="BG100" i="3"/>
  <c r="BF100" i="3"/>
  <c r="T100" i="3"/>
  <c r="R100" i="3"/>
  <c r="P100" i="3"/>
  <c r="J100" i="3"/>
  <c r="BE100" i="3" s="1"/>
  <c r="BK99" i="3"/>
  <c r="BI99" i="3"/>
  <c r="BH99" i="3"/>
  <c r="BG99" i="3"/>
  <c r="BF99" i="3"/>
  <c r="BE99" i="3"/>
  <c r="T99" i="3"/>
  <c r="R99" i="3"/>
  <c r="P99" i="3"/>
  <c r="J99" i="3"/>
  <c r="BK98" i="3"/>
  <c r="BI98" i="3"/>
  <c r="BH98" i="3"/>
  <c r="BG98" i="3"/>
  <c r="BF98" i="3"/>
  <c r="BE98" i="3"/>
  <c r="T98" i="3"/>
  <c r="R98" i="3"/>
  <c r="P98" i="3"/>
  <c r="J98" i="3"/>
  <c r="BK97" i="3"/>
  <c r="BI97" i="3"/>
  <c r="BH97" i="3"/>
  <c r="BG97" i="3"/>
  <c r="BF97" i="3"/>
  <c r="T97" i="3"/>
  <c r="R97" i="3"/>
  <c r="P97" i="3"/>
  <c r="J97" i="3"/>
  <c r="BE97" i="3" s="1"/>
  <c r="BK96" i="3"/>
  <c r="BI96" i="3"/>
  <c r="F37" i="3" s="1"/>
  <c r="BD56" i="1" s="1"/>
  <c r="BH96" i="3"/>
  <c r="BG96" i="3"/>
  <c r="BF96" i="3"/>
  <c r="T96" i="3"/>
  <c r="R96" i="3"/>
  <c r="P96" i="3"/>
  <c r="J96" i="3"/>
  <c r="BE96" i="3" s="1"/>
  <c r="BK95" i="3"/>
  <c r="BI95" i="3"/>
  <c r="BH95" i="3"/>
  <c r="BG95" i="3"/>
  <c r="BF95" i="3"/>
  <c r="BE95" i="3"/>
  <c r="T95" i="3"/>
  <c r="R95" i="3"/>
  <c r="P95" i="3"/>
  <c r="J95" i="3"/>
  <c r="BK94" i="3"/>
  <c r="BI94" i="3"/>
  <c r="BH94" i="3"/>
  <c r="BG94" i="3"/>
  <c r="BF94" i="3"/>
  <c r="BE94" i="3"/>
  <c r="T94" i="3"/>
  <c r="R94" i="3"/>
  <c r="P94" i="3"/>
  <c r="J94" i="3"/>
  <c r="BK93" i="3"/>
  <c r="BI93" i="3"/>
  <c r="BH93" i="3"/>
  <c r="BG93" i="3"/>
  <c r="F35" i="3" s="1"/>
  <c r="BB56" i="1" s="1"/>
  <c r="BF93" i="3"/>
  <c r="T93" i="3"/>
  <c r="R93" i="3"/>
  <c r="P93" i="3"/>
  <c r="J93" i="3"/>
  <c r="BE93" i="3" s="1"/>
  <c r="BK92" i="3"/>
  <c r="BI92" i="3"/>
  <c r="BH92" i="3"/>
  <c r="BG92" i="3"/>
  <c r="BF92" i="3"/>
  <c r="T92" i="3"/>
  <c r="R92" i="3"/>
  <c r="P92" i="3"/>
  <c r="J92" i="3"/>
  <c r="BE92" i="3" s="1"/>
  <c r="BK91" i="3"/>
  <c r="BI91" i="3"/>
  <c r="BH91" i="3"/>
  <c r="F36" i="3" s="1"/>
  <c r="BC56" i="1" s="1"/>
  <c r="BG91" i="3"/>
  <c r="BF91" i="3"/>
  <c r="BE91" i="3"/>
  <c r="T91" i="3"/>
  <c r="R91" i="3"/>
  <c r="P91" i="3"/>
  <c r="J91" i="3"/>
  <c r="BK90" i="3"/>
  <c r="BK89" i="3" s="1"/>
  <c r="BI90" i="3"/>
  <c r="BH90" i="3"/>
  <c r="BG90" i="3"/>
  <c r="BF90" i="3"/>
  <c r="BE90" i="3"/>
  <c r="T90" i="3"/>
  <c r="R90" i="3"/>
  <c r="P90" i="3"/>
  <c r="P89" i="3" s="1"/>
  <c r="J90" i="3"/>
  <c r="J81" i="3"/>
  <c r="F81" i="3"/>
  <c r="E79" i="3"/>
  <c r="E77" i="3"/>
  <c r="J54" i="3"/>
  <c r="J52" i="3"/>
  <c r="F52" i="3"/>
  <c r="E50" i="3"/>
  <c r="J37" i="3"/>
  <c r="J36" i="3"/>
  <c r="J35" i="3"/>
  <c r="J24" i="3"/>
  <c r="E24" i="3"/>
  <c r="J84" i="3" s="1"/>
  <c r="J23" i="3"/>
  <c r="J21" i="3"/>
  <c r="E21" i="3"/>
  <c r="J83" i="3" s="1"/>
  <c r="J20" i="3"/>
  <c r="J18" i="3"/>
  <c r="E18" i="3"/>
  <c r="J17" i="3"/>
  <c r="J15" i="3"/>
  <c r="E15" i="3"/>
  <c r="F83" i="3" s="1"/>
  <c r="J14" i="3"/>
  <c r="J12" i="3"/>
  <c r="E7" i="3"/>
  <c r="E48" i="3" s="1"/>
  <c r="BK149" i="2"/>
  <c r="BI149" i="2"/>
  <c r="BH149" i="2"/>
  <c r="BG149" i="2"/>
  <c r="BF149" i="2"/>
  <c r="T149" i="2"/>
  <c r="R149" i="2"/>
  <c r="P149" i="2"/>
  <c r="P148" i="2" s="1"/>
  <c r="J149" i="2"/>
  <c r="BE149" i="2" s="1"/>
  <c r="BK148" i="2"/>
  <c r="J148" i="2" s="1"/>
  <c r="T148" i="2"/>
  <c r="R148" i="2"/>
  <c r="BK147" i="2"/>
  <c r="BI147" i="2"/>
  <c r="BH147" i="2"/>
  <c r="BG147" i="2"/>
  <c r="BF147" i="2"/>
  <c r="T147" i="2"/>
  <c r="R147" i="2"/>
  <c r="P147" i="2"/>
  <c r="J147" i="2"/>
  <c r="BE147" i="2" s="1"/>
  <c r="BK146" i="2"/>
  <c r="J146" i="2" s="1"/>
  <c r="T146" i="2"/>
  <c r="R146" i="2"/>
  <c r="P146" i="2"/>
  <c r="BK145" i="2"/>
  <c r="BI145" i="2"/>
  <c r="BH145" i="2"/>
  <c r="BG145" i="2"/>
  <c r="BF145" i="2"/>
  <c r="BE145" i="2"/>
  <c r="T145" i="2"/>
  <c r="R145" i="2"/>
  <c r="P145" i="2"/>
  <c r="J145" i="2"/>
  <c r="BK144" i="2"/>
  <c r="BI144" i="2"/>
  <c r="BH144" i="2"/>
  <c r="BG144" i="2"/>
  <c r="BF144" i="2"/>
  <c r="T144" i="2"/>
  <c r="R144" i="2"/>
  <c r="P144" i="2"/>
  <c r="J144" i="2"/>
  <c r="BE144" i="2" s="1"/>
  <c r="BK143" i="2"/>
  <c r="BK142" i="2" s="1"/>
  <c r="J142" i="2" s="1"/>
  <c r="J76" i="2" s="1"/>
  <c r="BI143" i="2"/>
  <c r="BH143" i="2"/>
  <c r="BG143" i="2"/>
  <c r="BF143" i="2"/>
  <c r="T143" i="2"/>
  <c r="T142" i="2" s="1"/>
  <c r="R143" i="2"/>
  <c r="R142" i="2" s="1"/>
  <c r="P143" i="2"/>
  <c r="P142" i="2" s="1"/>
  <c r="J143" i="2"/>
  <c r="BE143" i="2" s="1"/>
  <c r="BK141" i="2"/>
  <c r="BI141" i="2"/>
  <c r="BH141" i="2"/>
  <c r="BG141" i="2"/>
  <c r="BF141" i="2"/>
  <c r="T141" i="2"/>
  <c r="R141" i="2"/>
  <c r="R140" i="2" s="1"/>
  <c r="P141" i="2"/>
  <c r="P140" i="2" s="1"/>
  <c r="J141" i="2"/>
  <c r="BE141" i="2" s="1"/>
  <c r="BK140" i="2"/>
  <c r="J140" i="2" s="1"/>
  <c r="J75" i="2" s="1"/>
  <c r="T140" i="2"/>
  <c r="BK139" i="2"/>
  <c r="BI139" i="2"/>
  <c r="BH139" i="2"/>
  <c r="BG139" i="2"/>
  <c r="BF139" i="2"/>
  <c r="T139" i="2"/>
  <c r="R139" i="2"/>
  <c r="P139" i="2"/>
  <c r="J139" i="2"/>
  <c r="BE139" i="2" s="1"/>
  <c r="BK138" i="2"/>
  <c r="BK137" i="2" s="1"/>
  <c r="J137" i="2" s="1"/>
  <c r="J74" i="2" s="1"/>
  <c r="BI138" i="2"/>
  <c r="BH138" i="2"/>
  <c r="BG138" i="2"/>
  <c r="BF138" i="2"/>
  <c r="T138" i="2"/>
  <c r="T137" i="2" s="1"/>
  <c r="R138" i="2"/>
  <c r="R137" i="2" s="1"/>
  <c r="P138" i="2"/>
  <c r="J138" i="2"/>
  <c r="BE138" i="2" s="1"/>
  <c r="BK136" i="2"/>
  <c r="BI136" i="2"/>
  <c r="BH136" i="2"/>
  <c r="BG136" i="2"/>
  <c r="BF136" i="2"/>
  <c r="T136" i="2"/>
  <c r="R136" i="2"/>
  <c r="P136" i="2"/>
  <c r="J136" i="2"/>
  <c r="BE136" i="2" s="1"/>
  <c r="BK135" i="2"/>
  <c r="BI135" i="2"/>
  <c r="BH135" i="2"/>
  <c r="BG135" i="2"/>
  <c r="BF135" i="2"/>
  <c r="BE135" i="2"/>
  <c r="T135" i="2"/>
  <c r="T132" i="2" s="1"/>
  <c r="R135" i="2"/>
  <c r="P135" i="2"/>
  <c r="J135" i="2"/>
  <c r="BK134" i="2"/>
  <c r="BI134" i="2"/>
  <c r="BH134" i="2"/>
  <c r="BG134" i="2"/>
  <c r="BF134" i="2"/>
  <c r="BE134" i="2"/>
  <c r="T134" i="2"/>
  <c r="R134" i="2"/>
  <c r="R132" i="2" s="1"/>
  <c r="P134" i="2"/>
  <c r="J134" i="2"/>
  <c r="BK133" i="2"/>
  <c r="BI133" i="2"/>
  <c r="BH133" i="2"/>
  <c r="BG133" i="2"/>
  <c r="BF133" i="2"/>
  <c r="T133" i="2"/>
  <c r="R133" i="2"/>
  <c r="P133" i="2"/>
  <c r="J133" i="2"/>
  <c r="BE133" i="2" s="1"/>
  <c r="BK132" i="2"/>
  <c r="J132" i="2" s="1"/>
  <c r="P132" i="2"/>
  <c r="BK131" i="2"/>
  <c r="BI131" i="2"/>
  <c r="BH131" i="2"/>
  <c r="BG131" i="2"/>
  <c r="BF131" i="2"/>
  <c r="BE131" i="2"/>
  <c r="T131" i="2"/>
  <c r="R131" i="2"/>
  <c r="P131" i="2"/>
  <c r="J131" i="2"/>
  <c r="BK130" i="2"/>
  <c r="BI130" i="2"/>
  <c r="BH130" i="2"/>
  <c r="BG130" i="2"/>
  <c r="BF130" i="2"/>
  <c r="T130" i="2"/>
  <c r="R130" i="2"/>
  <c r="P130" i="2"/>
  <c r="J130" i="2"/>
  <c r="BE130" i="2" s="1"/>
  <c r="BK129" i="2"/>
  <c r="BK128" i="2" s="1"/>
  <c r="J128" i="2" s="1"/>
  <c r="J72" i="2" s="1"/>
  <c r="BI129" i="2"/>
  <c r="BH129" i="2"/>
  <c r="BG129" i="2"/>
  <c r="BF129" i="2"/>
  <c r="T129" i="2"/>
  <c r="T128" i="2" s="1"/>
  <c r="R129" i="2"/>
  <c r="R128" i="2" s="1"/>
  <c r="P129" i="2"/>
  <c r="P128" i="2" s="1"/>
  <c r="J129" i="2"/>
  <c r="BE129" i="2" s="1"/>
  <c r="BK127" i="2"/>
  <c r="BH127" i="2"/>
  <c r="BG127" i="2"/>
  <c r="BF127" i="2"/>
  <c r="T127" i="2"/>
  <c r="R127" i="2"/>
  <c r="P127" i="2"/>
  <c r="P126" i="2" s="1"/>
  <c r="J127" i="2"/>
  <c r="BE127" i="2" s="1"/>
  <c r="BK126" i="2"/>
  <c r="J126" i="2" s="1"/>
  <c r="T126" i="2"/>
  <c r="R126" i="2"/>
  <c r="BK125" i="2"/>
  <c r="BI125" i="2"/>
  <c r="BH125" i="2"/>
  <c r="BG125" i="2"/>
  <c r="BF125" i="2"/>
  <c r="T125" i="2"/>
  <c r="R125" i="2"/>
  <c r="P125" i="2"/>
  <c r="J125" i="2"/>
  <c r="BE125" i="2" s="1"/>
  <c r="BK124" i="2"/>
  <c r="J124" i="2" s="1"/>
  <c r="J70" i="2" s="1"/>
  <c r="T124" i="2"/>
  <c r="R124" i="2"/>
  <c r="P124" i="2"/>
  <c r="BK123" i="2"/>
  <c r="BI123" i="2"/>
  <c r="BH123" i="2"/>
  <c r="BG123" i="2"/>
  <c r="BF123" i="2"/>
  <c r="BE123" i="2"/>
  <c r="T123" i="2"/>
  <c r="R123" i="2"/>
  <c r="P123" i="2"/>
  <c r="J123" i="2"/>
  <c r="BK122" i="2"/>
  <c r="BI122" i="2"/>
  <c r="BH122" i="2"/>
  <c r="BG122" i="2"/>
  <c r="BF122" i="2"/>
  <c r="T122" i="2"/>
  <c r="R122" i="2"/>
  <c r="P122" i="2"/>
  <c r="J122" i="2"/>
  <c r="BE122" i="2" s="1"/>
  <c r="BK121" i="2"/>
  <c r="BK120" i="2" s="1"/>
  <c r="J120" i="2" s="1"/>
  <c r="J69" i="2" s="1"/>
  <c r="BI121" i="2"/>
  <c r="BH121" i="2"/>
  <c r="BG121" i="2"/>
  <c r="BF121" i="2"/>
  <c r="T121" i="2"/>
  <c r="T120" i="2" s="1"/>
  <c r="R121" i="2"/>
  <c r="R120" i="2" s="1"/>
  <c r="P121" i="2"/>
  <c r="J121" i="2"/>
  <c r="BE121" i="2" s="1"/>
  <c r="BK119" i="2"/>
  <c r="BI119" i="2"/>
  <c r="BH119" i="2"/>
  <c r="BG119" i="2"/>
  <c r="BF119" i="2"/>
  <c r="T119" i="2"/>
  <c r="R119" i="2"/>
  <c r="P119" i="2"/>
  <c r="J119" i="2"/>
  <c r="BE119" i="2" s="1"/>
  <c r="BK118" i="2"/>
  <c r="BI118" i="2"/>
  <c r="BH118" i="2"/>
  <c r="BG118" i="2"/>
  <c r="BF118" i="2"/>
  <c r="BE118" i="2"/>
  <c r="T118" i="2"/>
  <c r="T117" i="2" s="1"/>
  <c r="R118" i="2"/>
  <c r="P118" i="2"/>
  <c r="J118" i="2"/>
  <c r="P117" i="2"/>
  <c r="BK116" i="2"/>
  <c r="BI116" i="2"/>
  <c r="BH116" i="2"/>
  <c r="BG116" i="2"/>
  <c r="BF116" i="2"/>
  <c r="T116" i="2"/>
  <c r="T115" i="2" s="1"/>
  <c r="R116" i="2"/>
  <c r="R115" i="2" s="1"/>
  <c r="P116" i="2"/>
  <c r="P115" i="2" s="1"/>
  <c r="J116" i="2"/>
  <c r="BE116" i="2" s="1"/>
  <c r="BK115" i="2"/>
  <c r="J115" i="2" s="1"/>
  <c r="J67" i="2" s="1"/>
  <c r="BK114" i="2"/>
  <c r="BK113" i="2" s="1"/>
  <c r="J113" i="2" s="1"/>
  <c r="J66" i="2" s="1"/>
  <c r="BI114" i="2"/>
  <c r="BH114" i="2"/>
  <c r="BG114" i="2"/>
  <c r="F35" i="2" s="1"/>
  <c r="BB55" i="1" s="1"/>
  <c r="BF114" i="2"/>
  <c r="T114" i="2"/>
  <c r="R114" i="2"/>
  <c r="P114" i="2"/>
  <c r="P113" i="2" s="1"/>
  <c r="J114" i="2"/>
  <c r="BE114" i="2" s="1"/>
  <c r="T113" i="2"/>
  <c r="R113" i="2"/>
  <c r="BK112" i="2"/>
  <c r="BI112" i="2"/>
  <c r="BH112" i="2"/>
  <c r="BG112" i="2"/>
  <c r="BF112" i="2"/>
  <c r="T112" i="2"/>
  <c r="R112" i="2"/>
  <c r="P112" i="2"/>
  <c r="J112" i="2"/>
  <c r="BE112" i="2" s="1"/>
  <c r="BK111" i="2"/>
  <c r="BI111" i="2"/>
  <c r="BH111" i="2"/>
  <c r="BG111" i="2"/>
  <c r="BF111" i="2"/>
  <c r="T111" i="2"/>
  <c r="R111" i="2"/>
  <c r="P111" i="2"/>
  <c r="P109" i="2" s="1"/>
  <c r="J111" i="2"/>
  <c r="BE111" i="2" s="1"/>
  <c r="BK110" i="2"/>
  <c r="BI110" i="2"/>
  <c r="BH110" i="2"/>
  <c r="BG110" i="2"/>
  <c r="BF110" i="2"/>
  <c r="J34" i="2" s="1"/>
  <c r="AW55" i="1" s="1"/>
  <c r="T110" i="2"/>
  <c r="R110" i="2"/>
  <c r="R109" i="2" s="1"/>
  <c r="P110" i="2"/>
  <c r="J110" i="2"/>
  <c r="BE110" i="2" s="1"/>
  <c r="BK108" i="2"/>
  <c r="BI108" i="2"/>
  <c r="BH108" i="2"/>
  <c r="BG108" i="2"/>
  <c r="BF108" i="2"/>
  <c r="T108" i="2"/>
  <c r="T107" i="2" s="1"/>
  <c r="R108" i="2"/>
  <c r="R107" i="2" s="1"/>
  <c r="P108" i="2"/>
  <c r="J108" i="2"/>
  <c r="BE108" i="2" s="1"/>
  <c r="BK107" i="2"/>
  <c r="J107" i="2" s="1"/>
  <c r="J64" i="2" s="1"/>
  <c r="P107" i="2"/>
  <c r="BK106" i="2"/>
  <c r="BI106" i="2"/>
  <c r="BH106" i="2"/>
  <c r="BG106" i="2"/>
  <c r="BF106" i="2"/>
  <c r="T106" i="2"/>
  <c r="R106" i="2"/>
  <c r="P106" i="2"/>
  <c r="J106" i="2"/>
  <c r="BE106" i="2" s="1"/>
  <c r="BK105" i="2"/>
  <c r="BK104" i="2" s="1"/>
  <c r="BI105" i="2"/>
  <c r="BH105" i="2"/>
  <c r="BG105" i="2"/>
  <c r="BF105" i="2"/>
  <c r="T105" i="2"/>
  <c r="R105" i="2"/>
  <c r="R104" i="2" s="1"/>
  <c r="P105" i="2"/>
  <c r="J105" i="2"/>
  <c r="BE105" i="2" s="1"/>
  <c r="P104" i="2"/>
  <c r="J104" i="2"/>
  <c r="J63" i="2" s="1"/>
  <c r="BK103" i="2"/>
  <c r="BK102" i="2" s="1"/>
  <c r="J102" i="2" s="1"/>
  <c r="J62" i="2" s="1"/>
  <c r="BI103" i="2"/>
  <c r="BH103" i="2"/>
  <c r="BG103" i="2"/>
  <c r="BF103" i="2"/>
  <c r="T103" i="2"/>
  <c r="T102" i="2" s="1"/>
  <c r="R103" i="2"/>
  <c r="R102" i="2" s="1"/>
  <c r="P103" i="2"/>
  <c r="J103" i="2"/>
  <c r="BE103" i="2" s="1"/>
  <c r="P102" i="2"/>
  <c r="BK101" i="2"/>
  <c r="BI101" i="2"/>
  <c r="F37" i="2" s="1"/>
  <c r="BD55" i="1" s="1"/>
  <c r="BH101" i="2"/>
  <c r="BG101" i="2"/>
  <c r="BF101" i="2"/>
  <c r="T101" i="2"/>
  <c r="R101" i="2"/>
  <c r="R100" i="2" s="1"/>
  <c r="P101" i="2"/>
  <c r="P100" i="2" s="1"/>
  <c r="J101" i="2"/>
  <c r="BE101" i="2" s="1"/>
  <c r="BK100" i="2"/>
  <c r="J100" i="2" s="1"/>
  <c r="J61" i="2" s="1"/>
  <c r="T100" i="2"/>
  <c r="F92" i="2"/>
  <c r="E90" i="2"/>
  <c r="E88" i="2"/>
  <c r="J78" i="2"/>
  <c r="J77" i="2"/>
  <c r="J73" i="2"/>
  <c r="J71" i="2"/>
  <c r="F55" i="2"/>
  <c r="F54" i="2"/>
  <c r="J52" i="2"/>
  <c r="F52" i="2"/>
  <c r="E50" i="2"/>
  <c r="E48" i="2"/>
  <c r="J37" i="2"/>
  <c r="J36" i="2"/>
  <c r="F36" i="2"/>
  <c r="BC55" i="1" s="1"/>
  <c r="J35" i="2"/>
  <c r="J24" i="2"/>
  <c r="E24" i="2"/>
  <c r="J55" i="2" s="1"/>
  <c r="J23" i="2"/>
  <c r="J21" i="2"/>
  <c r="E21" i="2"/>
  <c r="J54" i="2" s="1"/>
  <c r="J20" i="2"/>
  <c r="J18" i="2"/>
  <c r="E18" i="2"/>
  <c r="F95" i="2" s="1"/>
  <c r="J17" i="2"/>
  <c r="J15" i="2"/>
  <c r="E15" i="2"/>
  <c r="F94" i="2" s="1"/>
  <c r="J14" i="2"/>
  <c r="J12" i="2"/>
  <c r="J92" i="2" s="1"/>
  <c r="E7" i="2"/>
  <c r="BD67" i="1"/>
  <c r="BC67" i="1"/>
  <c r="BB67" i="1"/>
  <c r="BA67" i="1"/>
  <c r="AY67" i="1"/>
  <c r="AX67" i="1"/>
  <c r="AW67" i="1"/>
  <c r="AU67" i="1"/>
  <c r="BD66" i="1"/>
  <c r="BC66" i="1"/>
  <c r="BB66" i="1"/>
  <c r="BA66" i="1"/>
  <c r="AZ66" i="1"/>
  <c r="AY66" i="1"/>
  <c r="AX66" i="1"/>
  <c r="AW66" i="1"/>
  <c r="AV66" i="1"/>
  <c r="AT66" i="1" s="1"/>
  <c r="AU66" i="1"/>
  <c r="BD65" i="1"/>
  <c r="BC65" i="1"/>
  <c r="BB65" i="1"/>
  <c r="BA65" i="1"/>
  <c r="AY65" i="1"/>
  <c r="AX65" i="1"/>
  <c r="AW65" i="1"/>
  <c r="AU65" i="1"/>
  <c r="BD64" i="1"/>
  <c r="BC64" i="1"/>
  <c r="AY64" i="1"/>
  <c r="AX64" i="1"/>
  <c r="AU64" i="1"/>
  <c r="BB63" i="1"/>
  <c r="AY63" i="1"/>
  <c r="AX63" i="1"/>
  <c r="AW63" i="1"/>
  <c r="AY62" i="1"/>
  <c r="AX62" i="1"/>
  <c r="BC61" i="1"/>
  <c r="AY61" i="1"/>
  <c r="AX61" i="1"/>
  <c r="AS60" i="1"/>
  <c r="AS54" i="1" s="1"/>
  <c r="BC59" i="1"/>
  <c r="AY59" i="1"/>
  <c r="AX59" i="1"/>
  <c r="AW59" i="1"/>
  <c r="AY58" i="1"/>
  <c r="AX58" i="1"/>
  <c r="BD57" i="1"/>
  <c r="AY57" i="1"/>
  <c r="AX57" i="1"/>
  <c r="AY56" i="1"/>
  <c r="AX56" i="1"/>
  <c r="BA55" i="1"/>
  <c r="AY55" i="1"/>
  <c r="AX55" i="1"/>
  <c r="AM50" i="1"/>
  <c r="L50" i="1"/>
  <c r="AM49" i="1"/>
  <c r="L49" i="1"/>
  <c r="AM47" i="1"/>
  <c r="L47" i="1"/>
  <c r="L45" i="1"/>
  <c r="L44" i="1"/>
  <c r="R99" i="2" l="1"/>
  <c r="R98" i="2" s="1"/>
  <c r="T99" i="2"/>
  <c r="T98" i="2" s="1"/>
  <c r="J33" i="2"/>
  <c r="AV55" i="1" s="1"/>
  <c r="AT55" i="1" s="1"/>
  <c r="F33" i="2"/>
  <c r="AZ55" i="1" s="1"/>
  <c r="J94" i="2"/>
  <c r="F84" i="3"/>
  <c r="F55" i="3"/>
  <c r="R138" i="3"/>
  <c r="R88" i="3" s="1"/>
  <c r="R87" i="3" s="1"/>
  <c r="BK133" i="4"/>
  <c r="J133" i="4" s="1"/>
  <c r="J64" i="4" s="1"/>
  <c r="BK117" i="2"/>
  <c r="J117" i="2" s="1"/>
  <c r="J68" i="2" s="1"/>
  <c r="T89" i="3"/>
  <c r="T138" i="3"/>
  <c r="F35" i="5"/>
  <c r="BB58" i="1" s="1"/>
  <c r="R88" i="5"/>
  <c r="R87" i="5" s="1"/>
  <c r="R86" i="5" s="1"/>
  <c r="J95" i="2"/>
  <c r="T104" i="2"/>
  <c r="R117" i="2"/>
  <c r="J34" i="4"/>
  <c r="AW57" i="1" s="1"/>
  <c r="P138" i="3"/>
  <c r="P88" i="3" s="1"/>
  <c r="P87" i="3" s="1"/>
  <c r="AU56" i="1" s="1"/>
  <c r="F33" i="13"/>
  <c r="AZ67" i="1" s="1"/>
  <c r="J33" i="13"/>
  <c r="AV67" i="1" s="1"/>
  <c r="AT67" i="1" s="1"/>
  <c r="BK109" i="2"/>
  <c r="J109" i="2" s="1"/>
  <c r="J65" i="2" s="1"/>
  <c r="F54" i="3"/>
  <c r="J89" i="3"/>
  <c r="J34" i="3"/>
  <c r="AW56" i="1" s="1"/>
  <c r="F34" i="3"/>
  <c r="BA56" i="1" s="1"/>
  <c r="R271" i="3"/>
  <c r="J84" i="4"/>
  <c r="J55" i="4"/>
  <c r="BK88" i="3"/>
  <c r="BK87" i="3" s="1"/>
  <c r="J138" i="3"/>
  <c r="J64" i="3" s="1"/>
  <c r="T88" i="5"/>
  <c r="T87" i="5" s="1"/>
  <c r="T86" i="5" s="1"/>
  <c r="P89" i="6"/>
  <c r="P88" i="6" s="1"/>
  <c r="P87" i="6" s="1"/>
  <c r="AU59" i="1" s="1"/>
  <c r="F34" i="4"/>
  <c r="BA57" i="1" s="1"/>
  <c r="J34" i="5"/>
  <c r="AW58" i="1" s="1"/>
  <c r="F34" i="5"/>
  <c r="BA58" i="1" s="1"/>
  <c r="F36" i="7"/>
  <c r="BA61" i="1" s="1"/>
  <c r="J36" i="7"/>
  <c r="AW61" i="1" s="1"/>
  <c r="T109" i="2"/>
  <c r="P120" i="2"/>
  <c r="P99" i="2" s="1"/>
  <c r="P98" i="2" s="1"/>
  <c r="AU55" i="1" s="1"/>
  <c r="P137" i="2"/>
  <c r="J89" i="4"/>
  <c r="BE90" i="4"/>
  <c r="BK89" i="4"/>
  <c r="BK88" i="4" s="1"/>
  <c r="BK87" i="4" s="1"/>
  <c r="F35" i="4"/>
  <c r="BB57" i="1" s="1"/>
  <c r="F83" i="11"/>
  <c r="F58" i="11"/>
  <c r="J54" i="4"/>
  <c r="P133" i="4"/>
  <c r="R160" i="4"/>
  <c r="R88" i="4" s="1"/>
  <c r="R87" i="4" s="1"/>
  <c r="BK124" i="5"/>
  <c r="J124" i="5" s="1"/>
  <c r="J64" i="5" s="1"/>
  <c r="T89" i="6"/>
  <c r="BK113" i="6"/>
  <c r="J113" i="6" s="1"/>
  <c r="J64" i="6" s="1"/>
  <c r="T132" i="6"/>
  <c r="R145" i="7"/>
  <c r="J55" i="3"/>
  <c r="F55" i="4"/>
  <c r="P124" i="4"/>
  <c r="P88" i="4" s="1"/>
  <c r="P87" i="4" s="1"/>
  <c r="AU57" i="1" s="1"/>
  <c r="J83" i="5"/>
  <c r="J55" i="5"/>
  <c r="J88" i="5"/>
  <c r="P124" i="5"/>
  <c r="R113" i="6"/>
  <c r="R88" i="6" s="1"/>
  <c r="R87" i="6" s="1"/>
  <c r="P181" i="7"/>
  <c r="J36" i="10"/>
  <c r="AW64" i="1" s="1"/>
  <c r="J89" i="11"/>
  <c r="J65" i="11" s="1"/>
  <c r="BK88" i="11"/>
  <c r="T133" i="4"/>
  <c r="F36" i="5"/>
  <c r="BC58" i="1" s="1"/>
  <c r="BK120" i="5"/>
  <c r="J120" i="5" s="1"/>
  <c r="J63" i="5" s="1"/>
  <c r="J65" i="7"/>
  <c r="F39" i="7"/>
  <c r="BD61" i="1" s="1"/>
  <c r="BD60" i="1" s="1"/>
  <c r="F37" i="7"/>
  <c r="BB61" i="1" s="1"/>
  <c r="BK117" i="8"/>
  <c r="J117" i="8" s="1"/>
  <c r="J66" i="8" s="1"/>
  <c r="J35" i="10"/>
  <c r="AV64" i="1" s="1"/>
  <c r="F35" i="10"/>
  <c r="AZ64" i="1" s="1"/>
  <c r="R89" i="10"/>
  <c r="R88" i="10" s="1"/>
  <c r="E71" i="13"/>
  <c r="E48" i="13"/>
  <c r="T89" i="4"/>
  <c r="T88" i="4" s="1"/>
  <c r="T87" i="4" s="1"/>
  <c r="F83" i="5"/>
  <c r="F55" i="5"/>
  <c r="J33" i="5"/>
  <c r="AV58" i="1" s="1"/>
  <c r="F33" i="5"/>
  <c r="AZ58" i="1" s="1"/>
  <c r="BK88" i="5"/>
  <c r="F37" i="5"/>
  <c r="BD58" i="1" s="1"/>
  <c r="BD54" i="1" s="1"/>
  <c r="W33" i="1" s="1"/>
  <c r="J107" i="6"/>
  <c r="J63" i="6" s="1"/>
  <c r="T118" i="7"/>
  <c r="T110" i="7" s="1"/>
  <c r="E76" i="10"/>
  <c r="E50" i="10"/>
  <c r="P88" i="5"/>
  <c r="P87" i="5" s="1"/>
  <c r="P86" i="5" s="1"/>
  <c r="AU58" i="1" s="1"/>
  <c r="F37" i="6"/>
  <c r="BD59" i="1" s="1"/>
  <c r="F35" i="6"/>
  <c r="BB59" i="1" s="1"/>
  <c r="T113" i="6"/>
  <c r="BK118" i="7"/>
  <c r="BK110" i="7" s="1"/>
  <c r="BK201" i="7"/>
  <c r="J201" i="7" s="1"/>
  <c r="J81" i="7" s="1"/>
  <c r="F39" i="8"/>
  <c r="BD62" i="1" s="1"/>
  <c r="F38" i="8"/>
  <c r="BC62" i="1" s="1"/>
  <c r="BC60" i="1" s="1"/>
  <c r="AY60" i="1" s="1"/>
  <c r="J36" i="8"/>
  <c r="AW62" i="1" s="1"/>
  <c r="F36" i="8"/>
  <c r="BA62" i="1" s="1"/>
  <c r="J86" i="9"/>
  <c r="J56" i="9"/>
  <c r="J88" i="9"/>
  <c r="J58" i="9"/>
  <c r="P102" i="9"/>
  <c r="J33" i="6"/>
  <c r="AV59" i="1" s="1"/>
  <c r="AT59" i="1" s="1"/>
  <c r="F33" i="6"/>
  <c r="AZ59" i="1" s="1"/>
  <c r="BK89" i="6"/>
  <c r="F34" i="6"/>
  <c r="BA59" i="1" s="1"/>
  <c r="P118" i="7"/>
  <c r="P227" i="7"/>
  <c r="R170" i="8"/>
  <c r="R169" i="8" s="1"/>
  <c r="J182" i="7"/>
  <c r="J76" i="7" s="1"/>
  <c r="T188" i="7"/>
  <c r="T181" i="7" s="1"/>
  <c r="P201" i="7"/>
  <c r="J35" i="11"/>
  <c r="AV65" i="1" s="1"/>
  <c r="AT65" i="1" s="1"/>
  <c r="F35" i="11"/>
  <c r="AZ65" i="1" s="1"/>
  <c r="J52" i="5"/>
  <c r="R201" i="7"/>
  <c r="R212" i="7"/>
  <c r="F37" i="8"/>
  <c r="BB62" i="1" s="1"/>
  <c r="P166" i="8"/>
  <c r="T170" i="8"/>
  <c r="T169" i="8" s="1"/>
  <c r="F88" i="9"/>
  <c r="F58" i="9"/>
  <c r="F54" i="6"/>
  <c r="F58" i="7"/>
  <c r="BK191" i="7"/>
  <c r="J191" i="7" s="1"/>
  <c r="J79" i="7" s="1"/>
  <c r="BK216" i="7"/>
  <c r="J216" i="7" s="1"/>
  <c r="J83" i="7" s="1"/>
  <c r="BK100" i="8"/>
  <c r="P117" i="8"/>
  <c r="BE125" i="8"/>
  <c r="F35" i="8" s="1"/>
  <c r="AZ62" i="1" s="1"/>
  <c r="J124" i="8"/>
  <c r="J67" i="8" s="1"/>
  <c r="R158" i="8"/>
  <c r="F36" i="9"/>
  <c r="BA63" i="1" s="1"/>
  <c r="T106" i="9"/>
  <c r="BK90" i="10"/>
  <c r="J77" i="13"/>
  <c r="J54" i="6"/>
  <c r="J58" i="7"/>
  <c r="P111" i="7"/>
  <c r="P110" i="7" s="1"/>
  <c r="R191" i="7"/>
  <c r="R181" i="7" s="1"/>
  <c r="BK198" i="7"/>
  <c r="J198" i="7" s="1"/>
  <c r="J80" i="7" s="1"/>
  <c r="P100" i="8"/>
  <c r="R117" i="8"/>
  <c r="P124" i="8"/>
  <c r="BK133" i="8"/>
  <c r="J133" i="8" s="1"/>
  <c r="J68" i="8" s="1"/>
  <c r="F39" i="9"/>
  <c r="BD63" i="1" s="1"/>
  <c r="F38" i="9"/>
  <c r="BC63" i="1" s="1"/>
  <c r="BK102" i="9"/>
  <c r="J102" i="9" s="1"/>
  <c r="J67" i="9" s="1"/>
  <c r="J82" i="12"/>
  <c r="J60" i="12" s="1"/>
  <c r="BK81" i="12"/>
  <c r="J81" i="12" s="1"/>
  <c r="F59" i="7"/>
  <c r="R111" i="7"/>
  <c r="R110" i="7" s="1"/>
  <c r="P198" i="7"/>
  <c r="BK227" i="7"/>
  <c r="J227" i="7" s="1"/>
  <c r="J84" i="7" s="1"/>
  <c r="R100" i="8"/>
  <c r="R124" i="8"/>
  <c r="P144" i="8"/>
  <c r="BK162" i="8"/>
  <c r="J162" i="8" s="1"/>
  <c r="J73" i="8" s="1"/>
  <c r="J35" i="9"/>
  <c r="AV63" i="1" s="1"/>
  <c r="AT63" i="1" s="1"/>
  <c r="F35" i="9"/>
  <c r="AZ63" i="1" s="1"/>
  <c r="BK94" i="9"/>
  <c r="F36" i="10"/>
  <c r="BA64" i="1" s="1"/>
  <c r="F55" i="12"/>
  <c r="BE119" i="7"/>
  <c r="F35" i="7" s="1"/>
  <c r="AZ61" i="1" s="1"/>
  <c r="AZ60" i="1" s="1"/>
  <c r="AV60" i="1" s="1"/>
  <c r="J118" i="7"/>
  <c r="J66" i="7" s="1"/>
  <c r="BK188" i="7"/>
  <c r="J188" i="7" s="1"/>
  <c r="J78" i="7" s="1"/>
  <c r="T227" i="7"/>
  <c r="J56" i="8"/>
  <c r="J92" i="8"/>
  <c r="T100" i="8"/>
  <c r="T99" i="8" s="1"/>
  <c r="T98" i="8" s="1"/>
  <c r="P94" i="9"/>
  <c r="P93" i="9" s="1"/>
  <c r="P92" i="9" s="1"/>
  <c r="AU63" i="1" s="1"/>
  <c r="T102" i="9"/>
  <c r="T93" i="9" s="1"/>
  <c r="T92" i="9" s="1"/>
  <c r="F37" i="10"/>
  <c r="BB64" i="1" s="1"/>
  <c r="J55" i="12"/>
  <c r="F94" i="8"/>
  <c r="J58" i="11"/>
  <c r="E48" i="12"/>
  <c r="F59" i="9"/>
  <c r="BK82" i="13"/>
  <c r="BC54" i="1" l="1"/>
  <c r="BA54" i="1"/>
  <c r="AY54" i="1"/>
  <c r="W32" i="1"/>
  <c r="T109" i="7"/>
  <c r="BK89" i="10"/>
  <c r="J90" i="10"/>
  <c r="J65" i="10" s="1"/>
  <c r="J88" i="4"/>
  <c r="J61" i="4"/>
  <c r="J59" i="12"/>
  <c r="J30" i="12"/>
  <c r="P99" i="8"/>
  <c r="P98" i="8" s="1"/>
  <c r="AU62" i="1" s="1"/>
  <c r="AT58" i="1"/>
  <c r="AT64" i="1"/>
  <c r="BK87" i="5"/>
  <c r="BK86" i="5" s="1"/>
  <c r="J35" i="8"/>
  <c r="AV62" i="1" s="1"/>
  <c r="AT62" i="1" s="1"/>
  <c r="J35" i="7"/>
  <c r="AV61" i="1" s="1"/>
  <c r="AT61" i="1" s="1"/>
  <c r="T88" i="3"/>
  <c r="T87" i="3" s="1"/>
  <c r="R99" i="8"/>
  <c r="R98" i="8" s="1"/>
  <c r="P109" i="7"/>
  <c r="AU61" i="1" s="1"/>
  <c r="AU60" i="1" s="1"/>
  <c r="AU54" i="1" s="1"/>
  <c r="J61" i="5"/>
  <c r="R109" i="7"/>
  <c r="J33" i="4"/>
  <c r="AV57" i="1" s="1"/>
  <c r="AT57" i="1" s="1"/>
  <c r="F33" i="4"/>
  <c r="AZ57" i="1" s="1"/>
  <c r="BK181" i="7"/>
  <c r="J75" i="7" s="1"/>
  <c r="J88" i="11"/>
  <c r="J64" i="11" s="1"/>
  <c r="BK87" i="11"/>
  <c r="J87" i="11" s="1"/>
  <c r="BA60" i="1"/>
  <c r="AW60" i="1" s="1"/>
  <c r="AT60" i="1" s="1"/>
  <c r="J61" i="3"/>
  <c r="J88" i="3"/>
  <c r="BK99" i="8"/>
  <c r="BK98" i="8" s="1"/>
  <c r="J100" i="8"/>
  <c r="BK88" i="6"/>
  <c r="BK87" i="6" s="1"/>
  <c r="J89" i="6"/>
  <c r="J82" i="13"/>
  <c r="J60" i="13" s="1"/>
  <c r="BK81" i="13"/>
  <c r="J81" i="13" s="1"/>
  <c r="J94" i="9"/>
  <c r="J65" i="9" s="1"/>
  <c r="BK93" i="9"/>
  <c r="BB60" i="1"/>
  <c r="AX60" i="1" s="1"/>
  <c r="T88" i="6"/>
  <c r="T87" i="6" s="1"/>
  <c r="BK99" i="2"/>
  <c r="BB54" i="1" l="1"/>
  <c r="BK98" i="2"/>
  <c r="J98" i="2" s="1"/>
  <c r="J99" i="2"/>
  <c r="J60" i="2" s="1"/>
  <c r="J99" i="8"/>
  <c r="J65" i="8"/>
  <c r="J39" i="12"/>
  <c r="AG66" i="1"/>
  <c r="AN66" i="1" s="1"/>
  <c r="J63" i="11"/>
  <c r="J32" i="11"/>
  <c r="J64" i="7"/>
  <c r="J109" i="7"/>
  <c r="J93" i="9"/>
  <c r="J64" i="9" s="1"/>
  <c r="BK92" i="9"/>
  <c r="J92" i="9" s="1"/>
  <c r="J61" i="6"/>
  <c r="W30" i="1"/>
  <c r="AW54" i="1"/>
  <c r="AK30" i="1" s="1"/>
  <c r="AX54" i="1"/>
  <c r="W31" i="1"/>
  <c r="J87" i="3"/>
  <c r="J60" i="3"/>
  <c r="J60" i="4"/>
  <c r="J87" i="4"/>
  <c r="J30" i="13"/>
  <c r="J59" i="13"/>
  <c r="J86" i="5"/>
  <c r="J60" i="5"/>
  <c r="J89" i="10"/>
  <c r="J64" i="10" s="1"/>
  <c r="BK88" i="10"/>
  <c r="J88" i="10" s="1"/>
  <c r="BK109" i="7"/>
  <c r="J32" i="10" l="1"/>
  <c r="J63" i="10"/>
  <c r="J32" i="9"/>
  <c r="J63" i="9"/>
  <c r="J64" i="8"/>
  <c r="J98" i="8"/>
  <c r="J39" i="13"/>
  <c r="AG67" i="1"/>
  <c r="AN67" i="1" s="1"/>
  <c r="J59" i="4"/>
  <c r="J30" i="4"/>
  <c r="J32" i="7"/>
  <c r="J63" i="7"/>
  <c r="J41" i="11"/>
  <c r="AG65" i="1"/>
  <c r="AN65" i="1" s="1"/>
  <c r="J87" i="6"/>
  <c r="J60" i="6"/>
  <c r="J59" i="3"/>
  <c r="F33" i="3" s="1"/>
  <c r="J30" i="3"/>
  <c r="J59" i="5"/>
  <c r="J30" i="5"/>
  <c r="J59" i="2"/>
  <c r="J30" i="2"/>
  <c r="J41" i="9" l="1"/>
  <c r="AG63" i="1"/>
  <c r="AN63" i="1" s="1"/>
  <c r="J32" i="8"/>
  <c r="J63" i="8"/>
  <c r="J41" i="7"/>
  <c r="AG61" i="1"/>
  <c r="J39" i="3"/>
  <c r="AG56" i="1"/>
  <c r="AN56" i="1" s="1"/>
  <c r="J39" i="4"/>
  <c r="AG57" i="1"/>
  <c r="AN57" i="1" s="1"/>
  <c r="J30" i="6"/>
  <c r="J59" i="6"/>
  <c r="J39" i="2"/>
  <c r="AG55" i="1"/>
  <c r="J39" i="5"/>
  <c r="AG58" i="1"/>
  <c r="AN58" i="1" s="1"/>
  <c r="J33" i="3"/>
  <c r="AV56" i="1" s="1"/>
  <c r="AT56" i="1" s="1"/>
  <c r="AZ56" i="1"/>
  <c r="AZ54" i="1" s="1"/>
  <c r="J41" i="10"/>
  <c r="AG64" i="1"/>
  <c r="AN64" i="1" s="1"/>
  <c r="AN61" i="1" l="1"/>
  <c r="J39" i="6"/>
  <c r="AG59" i="1"/>
  <c r="AN59" i="1" s="1"/>
  <c r="J41" i="8"/>
  <c r="AG62" i="1"/>
  <c r="AN62" i="1" s="1"/>
  <c r="AN55" i="1"/>
  <c r="W29" i="1"/>
  <c r="AV54" i="1"/>
  <c r="AT54" i="1" l="1"/>
  <c r="AK29" i="1"/>
  <c r="AG60" i="1"/>
  <c r="AN60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<sst xmlns="http://schemas.openxmlformats.org/spreadsheetml/2006/main" count="10882" uniqueCount="1910">
  <si>
    <t>Export Komplet</t>
  </si>
  <si>
    <t/>
  </si>
  <si>
    <t>2.0</t>
  </si>
  <si>
    <t>False</t>
  </si>
  <si>
    <t>{edd03958-ecf7-4b80-abda-3cc049bf77b8}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</si>
  <si>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</si>
  <si>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</si>
  <si>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</si>
  <si>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</si>
  <si>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</si>
  <si>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</si>
  <si>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</si>
  <si>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</si>
  <si>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AQUA20198</t>
  </si>
  <si>
    <t>Stavba:</t>
  </si>
  <si>
    <t>Vybudování oddíl.splašk. kanalizace v měst.části Bobrovníky, Malánky,Hlučín,přestavba ČOV Bobrovníky na ČS a dešť.zdrž</t>
  </si>
  <si>
    <t>KSO:</t>
  </si>
  <si>
    <t>CC-CZ:</t>
  </si>
  <si>
    <t>Místo:</t>
  </si>
  <si>
    <t xml:space="preserve"> </t>
  </si>
  <si>
    <t>Datum:</t>
  </si>
  <si>
    <t>21. 11. 2019</t>
  </si>
  <si>
    <t>Zadavatel:</t>
  </si>
  <si>
    <t>IČ: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</si>
  <si>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</si>
  <si>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</si>
  <si>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</si>
  <si>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</si>
  <si>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</si>
  <si>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</si>
  <si>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</si>
  <si>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</si>
  <si>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</si>
  <si>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</si>
  <si>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</si>
  <si>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</si>
  <si>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</si>
  <si>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</si>
  <si>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</si>
  <si>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</si>
  <si>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</si>
  <si>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</si>
  <si>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</si>
  <si>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</si>
  <si>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</si>
  <si>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</si>
  <si>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</si>
  <si>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</si>
  <si>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</si>
  <si>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</si>
  <si>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</si>
  <si>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</si>
  <si>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</si>
  <si>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</si>
  <si>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</si>
  <si>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</si>
  <si>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</si>
  <si>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</si>
  <si>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</si>
  <si>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</si>
  <si>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</si>
  <si>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</si>
  <si>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</si>
  <si>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</si>
  <si>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</si>
  <si>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</si>
  <si>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</si>
  <si>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</si>
  <si>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</si>
  <si>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</si>
  <si>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Všeobecné konstrukce a práce</t>
  </si>
  <si>
    <t>STA</t>
  </si>
  <si>
    <t>1</t>
  </si>
  <si>
    <t>{45f379b0-6f7e-4644-a530-63265f544d46}</t>
  </si>
  <si>
    <t>2</t>
  </si>
  <si>
    <t>01</t>
  </si>
  <si>
    <t>Splašková kanalizace tlaková</t>
  </si>
  <si>
    <t>{63914fa9-8be7-499e-b118-71b3e0e9fdd5}</t>
  </si>
  <si>
    <t>01.1</t>
  </si>
  <si>
    <t>Podružné řady tlakové kanalizace</t>
  </si>
  <si>
    <t>{11b9cd6f-e1f9-45d0-9e18-db7ae0c592db}</t>
  </si>
  <si>
    <t>02</t>
  </si>
  <si>
    <t>Splašková kanalizace</t>
  </si>
  <si>
    <t>{c149192b-ab6e-4a3e-837a-c64c4bea0027}</t>
  </si>
  <si>
    <t>02.1</t>
  </si>
  <si>
    <t>Kanalizační odbočky</t>
  </si>
  <si>
    <t>{817b6cca-056e-40f9-8cea-36a79be8cd48}</t>
  </si>
  <si>
    <t>04</t>
  </si>
  <si>
    <t>Přestavba ČOV Bobrovníky na ČS</t>
  </si>
  <si>
    <t>{7ba4bd3c-f6f9-4d51-b5f5-ab16307fc4d0}</t>
  </si>
  <si>
    <t>04.1</t>
  </si>
  <si>
    <t>Sdružený objekt ČS a DZ</t>
  </si>
  <si>
    <t>Soupis</t>
  </si>
  <si>
    <t>{22a03e9b-6620-471c-83b9-c2228d818d37}</t>
  </si>
  <si>
    <t>04.2</t>
  </si>
  <si>
    <t>Spojovací potrubí a žlaby</t>
  </si>
  <si>
    <t>{3bd251ee-baf8-4dd6-82ef-e8e70bb8af7a}</t>
  </si>
  <si>
    <t>04.3</t>
  </si>
  <si>
    <t>Zpevněná plocha</t>
  </si>
  <si>
    <t>{4e09e1bc-8b32-40fd-a5eb-b361b58b25d4}</t>
  </si>
  <si>
    <t>04.4</t>
  </si>
  <si>
    <t>Demolice jímky externích fekálií</t>
  </si>
  <si>
    <t>{cd7fcf2f-389b-4cd6-a05a-433f389edb34}</t>
  </si>
  <si>
    <t>04.5</t>
  </si>
  <si>
    <t>Přípojka NN</t>
  </si>
  <si>
    <t>{f883eda3-826c-4e51-a5c8-373ccb5a7034}</t>
  </si>
  <si>
    <t>PS1</t>
  </si>
  <si>
    <t>Bobrovníky - strojně technologická část</t>
  </si>
  <si>
    <t>{ffbf669f-cf2b-4f4e-b683-579d6e8c59d2}</t>
  </si>
  <si>
    <t>PS2</t>
  </si>
  <si>
    <t>Bobrovníky - elektročást a SŘTP</t>
  </si>
  <si>
    <t>{38840bec-cfba-4e81-b179-f684d8424e1f}</t>
  </si>
  <si>
    <t>KRYCÍ LIST SOUPISU PRACÍ</t>
  </si>
  <si>
    <t>Objekt:</t>
  </si>
  <si>
    <t>00 - Všeobecné konstrukce a práce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</si>
  <si>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</si>
  <si>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</si>
  <si>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</si>
  <si>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</si>
  <si>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</si>
  <si>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</si>
  <si>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1.1.1. - Zřízení, údržba, a odstranění prostor dodavatele</t>
  </si>
  <si>
    <t xml:space="preserve">    1.1.10. - Nájem komunikace po dobu realizace stavby</t>
  </si>
  <si>
    <t xml:space="preserve">    1.1.2. - Napojení zařízení staveniště na media</t>
  </si>
  <si>
    <t xml:space="preserve">    1.1.3. - Vytyčení stávajících inž. sítí</t>
  </si>
  <si>
    <t xml:space="preserve">    1.1.4. - Zabezpečení podm. dle plánu bezpečnosti práce</t>
  </si>
  <si>
    <t xml:space="preserve">    1.1.6. - Monitoring podzemních vod</t>
  </si>
  <si>
    <t xml:space="preserve">    1.1.7. - Zajištění čištění komunikací</t>
  </si>
  <si>
    <t xml:space="preserve">    1.1.8. - Zajištění obslužnosti komunikací a dočasné dopravní značení</t>
  </si>
  <si>
    <t xml:space="preserve">    1.1.9. - Projednání podmínek s majiteli pozemků</t>
  </si>
  <si>
    <t xml:space="preserve">    1.2.1. - Informační tabule</t>
  </si>
  <si>
    <t xml:space="preserve">    1.3.2. - Havarijní plán stavby</t>
  </si>
  <si>
    <t xml:space="preserve">    1.3.3. - Dokumentace pro realizaci</t>
  </si>
  <si>
    <t xml:space="preserve">    1.3.4. - Geodetické zaměření skutečného stavu</t>
  </si>
  <si>
    <t xml:space="preserve">    1.3.5. - Dokumentace skutečného provedení stavby</t>
  </si>
  <si>
    <t xml:space="preserve">    1.3.6. - Provozní a havarijní řád pro zkušební provoz stavby</t>
  </si>
  <si>
    <t xml:space="preserve">    1.3.7. - Zkoušky a testování</t>
  </si>
  <si>
    <t xml:space="preserve">    1.3.8. - Zaškolení obsluhy</t>
  </si>
  <si>
    <t xml:space="preserve">    1.3.9. - Kompletační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</si>
  <si>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</si>
  <si>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</si>
  <si>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</si>
  <si>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</si>
  <si>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</si>
  <si>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</si>
  <si>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</si>
  <si>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</si>
  <si>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</si>
  <si>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</si>
  <si>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</si>
  <si>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</si>
  <si>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</si>
  <si>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</si>
  <si>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</si>
  <si>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1.1.1.</t>
  </si>
  <si>
    <t>Zřízení, údržba, a odstranění prostor dodavatele</t>
  </si>
  <si>
    <t>K</t>
  </si>
  <si>
    <t>001.001.</t>
  </si>
  <si>
    <t>ZS zhotovitele</t>
  </si>
  <si>
    <t>kpl</t>
  </si>
  <si>
    <t>4</t>
  </si>
  <si>
    <t>-2046108225</t>
  </si>
  <si>
    <t>1.1.10.</t>
  </si>
  <si>
    <t>Nájem komunikace po dobu realizace stavby</t>
  </si>
  <si>
    <t>001.021</t>
  </si>
  <si>
    <t>Náklady za pronájem ploch po dobu realizace stavby</t>
  </si>
  <si>
    <t>-402496407</t>
  </si>
  <si>
    <t>1.1.2.</t>
  </si>
  <si>
    <t>Napojení zařízení staveniště na media</t>
  </si>
  <si>
    <t>3</t>
  </si>
  <si>
    <t>001.003</t>
  </si>
  <si>
    <t>Elektrická energie</t>
  </si>
  <si>
    <t>-440353222</t>
  </si>
  <si>
    <t>001.005</t>
  </si>
  <si>
    <t>Pitná voda</t>
  </si>
  <si>
    <t>-1970123261</t>
  </si>
  <si>
    <t>1.1.3.</t>
  </si>
  <si>
    <t>Vytyčení stávajících inž. sítí</t>
  </si>
  <si>
    <t>5</t>
  </si>
  <si>
    <t>001.008</t>
  </si>
  <si>
    <t>Náklady na vztyčení všech inženýrských sítí na staveništi u jednotlivých správců a majitelů, před zahájením stavebních prací</t>
  </si>
  <si>
    <t>-778044321</t>
  </si>
  <si>
    <t>1.1.4.</t>
  </si>
  <si>
    <t>Zabezpečení podm. dle plánu bezpečnosti práce</t>
  </si>
  <si>
    <t>6</t>
  </si>
  <si>
    <t>001.009</t>
  </si>
  <si>
    <t>Provizorní přechody pro pěší a přejezdy</t>
  </si>
  <si>
    <t>514771944</t>
  </si>
  <si>
    <t>7</t>
  </si>
  <si>
    <t>001.010</t>
  </si>
  <si>
    <t>Provizorní ohrazení výkopu</t>
  </si>
  <si>
    <t>-2107528459</t>
  </si>
  <si>
    <t>8</t>
  </si>
  <si>
    <t>001.011</t>
  </si>
  <si>
    <t>Bezpečnost práce</t>
  </si>
  <si>
    <t>-846786066</t>
  </si>
  <si>
    <t>1.1.6.</t>
  </si>
  <si>
    <t>Monitoring podzemních vod</t>
  </si>
  <si>
    <t>9</t>
  </si>
  <si>
    <t>001.014</t>
  </si>
  <si>
    <t xml:space="preserve">Sledování množství a kvality čerpané podzemní vody, která je následovně vypouštěná do kanalizace nebo recipientu po dobu realizace zemních prací </t>
  </si>
  <si>
    <t>2036724871</t>
  </si>
  <si>
    <t>1.1.7.</t>
  </si>
  <si>
    <t>Zajištění čištění komunikací</t>
  </si>
  <si>
    <t>10</t>
  </si>
  <si>
    <t>001.015</t>
  </si>
  <si>
    <t>Čištění komunikací</t>
  </si>
  <si>
    <t>1424018349</t>
  </si>
  <si>
    <t>1.1.8.</t>
  </si>
  <si>
    <t>Zajištění obslužnosti komunikací a dočasné dopravní značení</t>
  </si>
  <si>
    <t>11</t>
  </si>
  <si>
    <t>001.016</t>
  </si>
  <si>
    <t>Náklady na zajištění bezpečnosti silničního provozu</t>
  </si>
  <si>
    <t>429364696</t>
  </si>
  <si>
    <t>12</t>
  </si>
  <si>
    <t>001.017</t>
  </si>
  <si>
    <t>Dočasné dopravní značení</t>
  </si>
  <si>
    <t>-186294717</t>
  </si>
  <si>
    <t>1.1.9.</t>
  </si>
  <si>
    <t>Projednání podmínek s majiteli pozemků</t>
  </si>
  <si>
    <t>13</t>
  </si>
  <si>
    <t>001.018</t>
  </si>
  <si>
    <t>Náklady na zajištění vstupu na pozemky majitelů</t>
  </si>
  <si>
    <t>317851190</t>
  </si>
  <si>
    <t>14</t>
  </si>
  <si>
    <t>001.019</t>
  </si>
  <si>
    <t>Náklady na projednání a zajištění připojení nemovitosti</t>
  </si>
  <si>
    <t>533171268</t>
  </si>
  <si>
    <t>001.020</t>
  </si>
  <si>
    <t>Potřebná povolení a souhlasy</t>
  </si>
  <si>
    <t>-1236212545</t>
  </si>
  <si>
    <t>1.2.1.</t>
  </si>
  <si>
    <t>Informační tabule</t>
  </si>
  <si>
    <t>16</t>
  </si>
  <si>
    <t>01.022</t>
  </si>
  <si>
    <t>-764013507</t>
  </si>
  <si>
    <t>1.3.2.</t>
  </si>
  <si>
    <t>Havarijní plán stavby</t>
  </si>
  <si>
    <t>17</t>
  </si>
  <si>
    <t>001.024</t>
  </si>
  <si>
    <t>Náklady na zpracování, projednání a schválení havarijního plánu stavby</t>
  </si>
  <si>
    <t>-1221453363</t>
  </si>
  <si>
    <t>1.3.3.</t>
  </si>
  <si>
    <t>Dokumentace pro realizaci</t>
  </si>
  <si>
    <t>18</t>
  </si>
  <si>
    <t>001.025</t>
  </si>
  <si>
    <t>Projektová dokumentace pro realizaci</t>
  </si>
  <si>
    <t>189546462</t>
  </si>
  <si>
    <t>19</t>
  </si>
  <si>
    <t>001.026</t>
  </si>
  <si>
    <t>Projekt aktualizace dočasného dopravního značení</t>
  </si>
  <si>
    <t>-231334115</t>
  </si>
  <si>
    <t>20</t>
  </si>
  <si>
    <t>001.027</t>
  </si>
  <si>
    <t>Provozní řád dočasného čerpání podzemní vody po dobu realizace stavby</t>
  </si>
  <si>
    <t>-1688828571</t>
  </si>
  <si>
    <t>1.3.4.</t>
  </si>
  <si>
    <t>Geodetické zaměření skutečného stavu</t>
  </si>
  <si>
    <t>001.028</t>
  </si>
  <si>
    <t>Geodetické zaměření skutečného provedení stavby</t>
  </si>
  <si>
    <t>-1075082561</t>
  </si>
  <si>
    <t>22</t>
  </si>
  <si>
    <t>001.029</t>
  </si>
  <si>
    <t>Zákres skutečného provedení stavby</t>
  </si>
  <si>
    <t>-222001921</t>
  </si>
  <si>
    <t>23</t>
  </si>
  <si>
    <t>001.030</t>
  </si>
  <si>
    <t>Vyhotovení geometrického plánu s vyznačením věcných břemen</t>
  </si>
  <si>
    <t>1343211982</t>
  </si>
  <si>
    <t>24</t>
  </si>
  <si>
    <t>001.031</t>
  </si>
  <si>
    <t>Vyhotovení geometrického plánu pro vklad věcných břemen do katastru nemovitostí</t>
  </si>
  <si>
    <t>532631962</t>
  </si>
  <si>
    <t>1.3.5.</t>
  </si>
  <si>
    <t>Dokumentace skutečného provedení stavby</t>
  </si>
  <si>
    <t>25</t>
  </si>
  <si>
    <t>001.032</t>
  </si>
  <si>
    <t>Dokumentace změn stavby - pro změnu stavby před kolaudací</t>
  </si>
  <si>
    <t>2074591641</t>
  </si>
  <si>
    <t>26</t>
  </si>
  <si>
    <t>001.033</t>
  </si>
  <si>
    <t>Dokumentace skutečného provedení</t>
  </si>
  <si>
    <t>-890108938</t>
  </si>
  <si>
    <t>1.3.6.</t>
  </si>
  <si>
    <t>Provozní a havarijní řád pro zkušební provoz stavby</t>
  </si>
  <si>
    <t>27</t>
  </si>
  <si>
    <t>001.034</t>
  </si>
  <si>
    <t>Náklady na zpracování a schválení provozního a havarijního řádu pro zkušební provoz</t>
  </si>
  <si>
    <t>-2036441843</t>
  </si>
  <si>
    <t>1.3.7.</t>
  </si>
  <si>
    <t>Zkoušky a testování</t>
  </si>
  <si>
    <t>28</t>
  </si>
  <si>
    <t>001.035</t>
  </si>
  <si>
    <t>Zkoušky zhutnění násypů a zásypů</t>
  </si>
  <si>
    <t>522341390</t>
  </si>
  <si>
    <t>29</t>
  </si>
  <si>
    <t>001.036</t>
  </si>
  <si>
    <t>Komplexní zkoušky</t>
  </si>
  <si>
    <t>502447956</t>
  </si>
  <si>
    <t>30</t>
  </si>
  <si>
    <t>001.037</t>
  </si>
  <si>
    <t>Související zkoušky a atesty</t>
  </si>
  <si>
    <t>-416127641</t>
  </si>
  <si>
    <t>1.3.8.</t>
  </si>
  <si>
    <t>Zaškolení obsluhy</t>
  </si>
  <si>
    <t>31</t>
  </si>
  <si>
    <t>001.038</t>
  </si>
  <si>
    <t>-662468414</t>
  </si>
  <si>
    <t>1.3.9.</t>
  </si>
  <si>
    <t>Kompletační činnost</t>
  </si>
  <si>
    <t>32</t>
  </si>
  <si>
    <t>001.039</t>
  </si>
  <si>
    <t>Kompletační činnost zhotovitele stavby a příprava k odevzdání stavby zadavateli</t>
  </si>
  <si>
    <t>-1181222728</t>
  </si>
  <si>
    <t>01 - Splašková kanalizace tlaková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</si>
  <si>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</si>
  <si>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</si>
  <si>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</si>
  <si>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</si>
  <si>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</si>
  <si>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</si>
  <si>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</si>
  <si>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</si>
  <si>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Práce a dodávky HSV</t>
  </si>
  <si>
    <t>Zemní práce</t>
  </si>
  <si>
    <t>113107222</t>
  </si>
  <si>
    <t>Odstranění podkladu z kameniva drceného tl 200 mm strojně pl přes 200 m2</t>
  </si>
  <si>
    <t>m2</t>
  </si>
  <si>
    <t>CS ÚRS 2019 01</t>
  </si>
  <si>
    <t>868480104</t>
  </si>
  <si>
    <t>113107223</t>
  </si>
  <si>
    <t>Odstranění podkladu z kameniva drceného tl 300 mm strojně pl přes 200 m2</t>
  </si>
  <si>
    <t>-355284776</t>
  </si>
  <si>
    <t>113107242</t>
  </si>
  <si>
    <t>Odstranění podkladu živičného tl 100 mm strojně pl přes 200 m2</t>
  </si>
  <si>
    <t>-152896587</t>
  </si>
  <si>
    <t>113154333</t>
  </si>
  <si>
    <t>Frézování živičného krytu tl 50 mm pruh š 2 m pl do 10000 m2 bez překážek v trase</t>
  </si>
  <si>
    <t>941041904</t>
  </si>
  <si>
    <t>113801111</t>
  </si>
  <si>
    <t>Přesun sloupů VO</t>
  </si>
  <si>
    <t>411499829</t>
  </si>
  <si>
    <t>119001405</t>
  </si>
  <si>
    <t>Dočasné zajištění potrubí z PE DN do 200 mm</t>
  </si>
  <si>
    <t>m</t>
  </si>
  <si>
    <t>-1019551720</t>
  </si>
  <si>
    <t>119001406</t>
  </si>
  <si>
    <t>Dočasné zajištění potrubí z PE DN do 500 mm</t>
  </si>
  <si>
    <t>1976730340</t>
  </si>
  <si>
    <t>119001421</t>
  </si>
  <si>
    <t>Dočasné zajištění kabelů a kabelových tratí ze 3 volně ložených kabelů</t>
  </si>
  <si>
    <t>492398107</t>
  </si>
  <si>
    <t>119001422</t>
  </si>
  <si>
    <t>Dočasné zajištění kabelů a kabelových tratí z 6 volně ložených kabelů</t>
  </si>
  <si>
    <t>1123259639</t>
  </si>
  <si>
    <t>121101101</t>
  </si>
  <si>
    <t>Sejmutí ornice s přemístěním na vzdálenost do 50 m</t>
  </si>
  <si>
    <t>m3</t>
  </si>
  <si>
    <t>-1039053337</t>
  </si>
  <si>
    <t>130001101</t>
  </si>
  <si>
    <t>Příplatek za ztížení vykopávky v blízkosti podzemního vedení</t>
  </si>
  <si>
    <t>-734274839</t>
  </si>
  <si>
    <t>131201202</t>
  </si>
  <si>
    <t>Hloubení jam zapažených v hornině tř. 3 objemu do 1000 m3</t>
  </si>
  <si>
    <t>-1373848557</t>
  </si>
  <si>
    <t>131201209</t>
  </si>
  <si>
    <t>Příplatek za lepivost u hloubení jam zapažených v hornině tř. 3</t>
  </si>
  <si>
    <t>-1183399697</t>
  </si>
  <si>
    <t>132201204</t>
  </si>
  <si>
    <t>Hloubení rýh š do 2000 mm v hornině tř. 3 objemu přes 5000 m3</t>
  </si>
  <si>
    <t>722452913</t>
  </si>
  <si>
    <t>132201209</t>
  </si>
  <si>
    <t>Příplatek za lepivost k hloubení rýh š do 2000 mm v hornině tř. 3</t>
  </si>
  <si>
    <t>-1246558147</t>
  </si>
  <si>
    <t>141721113</t>
  </si>
  <si>
    <t>Řízený zemní protlak hloubky do 6 m vnějšího průměru do 110 mm v hornině tř 1 až 4</t>
  </si>
  <si>
    <t>-73561177</t>
  </si>
  <si>
    <t>M</t>
  </si>
  <si>
    <t>286401248</t>
  </si>
  <si>
    <t>chránička D 110x10</t>
  </si>
  <si>
    <t>2087392568</t>
  </si>
  <si>
    <t>141721115</t>
  </si>
  <si>
    <t>Řízený zemní protlak hloubky do 6 m vnějšího průměru do 160 mm v hornině tř 1 až 4</t>
  </si>
  <si>
    <t>-1574511724</t>
  </si>
  <si>
    <t>286401131</t>
  </si>
  <si>
    <t>Chránička d 140x12,7</t>
  </si>
  <si>
    <t>-1805682369</t>
  </si>
  <si>
    <t>1417211151</t>
  </si>
  <si>
    <t>823882891</t>
  </si>
  <si>
    <t>2864012501</t>
  </si>
  <si>
    <t>chránička D  160</t>
  </si>
  <si>
    <t>-837961726</t>
  </si>
  <si>
    <t>141721117</t>
  </si>
  <si>
    <t>Řízený zemní protlak hloubky do 6 m vnějšího průměru do 315 mm v hornině tř 1 až 4</t>
  </si>
  <si>
    <t>793751253</t>
  </si>
  <si>
    <t>286401251</t>
  </si>
  <si>
    <t>chránička DN 250</t>
  </si>
  <si>
    <t>872468885</t>
  </si>
  <si>
    <t>151101101</t>
  </si>
  <si>
    <t>Zřízení příložného pažení a rozepření stěn rýh hl do 2 m</t>
  </si>
  <si>
    <t>2092720033</t>
  </si>
  <si>
    <t>151101111</t>
  </si>
  <si>
    <t>Odstranění příložného pažení a rozepření stěn rýh hl do 2 m</t>
  </si>
  <si>
    <t>-1023730475</t>
  </si>
  <si>
    <t>151101201</t>
  </si>
  <si>
    <t>Zřízení příložného pažení stěn výkopu hl do 4 m</t>
  </si>
  <si>
    <t>150698678</t>
  </si>
  <si>
    <t>151101211</t>
  </si>
  <si>
    <t>Odstranění příložného pažení stěn hl do 4 m</t>
  </si>
  <si>
    <t>-276497730</t>
  </si>
  <si>
    <t>151301202</t>
  </si>
  <si>
    <t>Zřízení hnaného pažení stěn výkopu hl do 8 m</t>
  </si>
  <si>
    <t>-1457631665</t>
  </si>
  <si>
    <t>151301312</t>
  </si>
  <si>
    <t>Odstranění rozepření stěn při pažení hnaném hl do 8 m</t>
  </si>
  <si>
    <t>1694594756</t>
  </si>
  <si>
    <t>161101101</t>
  </si>
  <si>
    <t>Svislé přemístění výkopku z horniny tř. 1 až 4 hl výkopu do 2,5 m</t>
  </si>
  <si>
    <t>-698223264</t>
  </si>
  <si>
    <t>162701105</t>
  </si>
  <si>
    <t>Vodorovné přemístění do 10000 m výkopku/sypaniny z horniny tř. 1 až 4</t>
  </si>
  <si>
    <t>1268462407</t>
  </si>
  <si>
    <t>171201211</t>
  </si>
  <si>
    <t>Poplatek za uložení stavebního odpadu - zeminy a kameniva na skládce</t>
  </si>
  <si>
    <t>t</t>
  </si>
  <si>
    <t>-699613261</t>
  </si>
  <si>
    <t>33</t>
  </si>
  <si>
    <t>174101101</t>
  </si>
  <si>
    <t>Zásyp jam, šachet rýh nebo kolem objektů sypaninou se zhutněním</t>
  </si>
  <si>
    <t>219868717</t>
  </si>
  <si>
    <t>34</t>
  </si>
  <si>
    <t>58343959</t>
  </si>
  <si>
    <t>kamenivo drcené hrubé frakce 32/63</t>
  </si>
  <si>
    <t>984366217</t>
  </si>
  <si>
    <t>35</t>
  </si>
  <si>
    <t>175151101</t>
  </si>
  <si>
    <t>Obsypání potrubí strojně sypaninou bez prohození, uloženou do 3 m</t>
  </si>
  <si>
    <t>914649180</t>
  </si>
  <si>
    <t>36</t>
  </si>
  <si>
    <t>58331200</t>
  </si>
  <si>
    <t>štěrkopísek netříděný zásypový</t>
  </si>
  <si>
    <t>1903918865</t>
  </si>
  <si>
    <t>37</t>
  </si>
  <si>
    <t>181301102</t>
  </si>
  <si>
    <t>Rozprostření ornice tl vrstvy do 150 mm pl do 500 m2 v rovině nebo ve svahu do 1:5</t>
  </si>
  <si>
    <t>1254613255</t>
  </si>
  <si>
    <t>38</t>
  </si>
  <si>
    <t>181411131</t>
  </si>
  <si>
    <t>Založení parkového trávníku výsevem plochy do 1000 m2 v rovině a ve svahu do 1:5</t>
  </si>
  <si>
    <t>800466937</t>
  </si>
  <si>
    <t>39</t>
  </si>
  <si>
    <t>00572410</t>
  </si>
  <si>
    <t>osivo směs travní parková</t>
  </si>
  <si>
    <t>kg</t>
  </si>
  <si>
    <t>-495804088</t>
  </si>
  <si>
    <t>Vodorovné konstrukce</t>
  </si>
  <si>
    <t>40</t>
  </si>
  <si>
    <t>451573111</t>
  </si>
  <si>
    <t>Lože pod potrubí otevřený výkop ze štěrkopísku</t>
  </si>
  <si>
    <t>1099680468</t>
  </si>
  <si>
    <t>Komunikace pozemní</t>
  </si>
  <si>
    <t>41</t>
  </si>
  <si>
    <t>564861111</t>
  </si>
  <si>
    <t>Podklad ze štěrkodrtě ŠD tl 200 mm</t>
  </si>
  <si>
    <t>1279406978</t>
  </si>
  <si>
    <t>42</t>
  </si>
  <si>
    <t>564871113</t>
  </si>
  <si>
    <t>Podklad ze štěrkodrtě ŠD tl. 270 mm</t>
  </si>
  <si>
    <t>1617980134</t>
  </si>
  <si>
    <t>43</t>
  </si>
  <si>
    <t>565166111</t>
  </si>
  <si>
    <t>Asfaltový beton vrstva podkladní ACP 22 (obalované kamenivo OKH) tl 80 mm š do 3 m</t>
  </si>
  <si>
    <t>739076783</t>
  </si>
  <si>
    <t>44</t>
  </si>
  <si>
    <t>573211111</t>
  </si>
  <si>
    <t>Postřik živičný spojovací z asfaltu v množství 0,60 kg/m2</t>
  </si>
  <si>
    <t>-1965862299</t>
  </si>
  <si>
    <t>45</t>
  </si>
  <si>
    <t>577144111</t>
  </si>
  <si>
    <t>Asfaltový beton vrstva obrusná ACO 11 (ABS) tř. I tl 50 mm š do 3 m z nemodifikovaného asfaltu</t>
  </si>
  <si>
    <t>347319852</t>
  </si>
  <si>
    <t>46</t>
  </si>
  <si>
    <t>577165112</t>
  </si>
  <si>
    <t>Asfaltový beton vrstva ložní ACL 16 (ABH) tl 70 mm š do 3 m z nemodifikovaného asfaltu</t>
  </si>
  <si>
    <t>1597894351</t>
  </si>
  <si>
    <t>Trubní vedení</t>
  </si>
  <si>
    <t>47</t>
  </si>
  <si>
    <t>857242122</t>
  </si>
  <si>
    <t>Montáž litinových tvarovek jednoosých přírubových otevřený výkop DN 80</t>
  </si>
  <si>
    <t>kus</t>
  </si>
  <si>
    <t>-890938021</t>
  </si>
  <si>
    <t>48</t>
  </si>
  <si>
    <t>552536581</t>
  </si>
  <si>
    <t>příruba zaslepovací z tvárné litiny práškový epoxid tl 250µm X DN 50mm/2"</t>
  </si>
  <si>
    <t>258044070</t>
  </si>
  <si>
    <t>49</t>
  </si>
  <si>
    <t>552536601</t>
  </si>
  <si>
    <t>příruba zaslepovací litinová vodovodní PN 10/40 X-kus DN 80/2"</t>
  </si>
  <si>
    <t>1709223789</t>
  </si>
  <si>
    <t>50</t>
  </si>
  <si>
    <t>857244122</t>
  </si>
  <si>
    <t>Montáž litinových tvarovek odbočných přírubových otevřený výkop DN 80</t>
  </si>
  <si>
    <t>-1563768524</t>
  </si>
  <si>
    <t>51</t>
  </si>
  <si>
    <t>55253510</t>
  </si>
  <si>
    <t>tvarovka přírubová litinová vodovodní s přírubovou odbočkou PN 10/40 T-kus DN 80/80</t>
  </si>
  <si>
    <t>29641225</t>
  </si>
  <si>
    <t>52</t>
  </si>
  <si>
    <t>871181211</t>
  </si>
  <si>
    <t>Montáž potrubí z PE100 SDR 11 otevřený výkop svařovaných elektrotvarovkou D 50 x 4,6 mm</t>
  </si>
  <si>
    <t>-1798688631</t>
  </si>
  <si>
    <t>53</t>
  </si>
  <si>
    <t>28613597</t>
  </si>
  <si>
    <t>potrubí dvouvrstvé PE100 s 10% signalizační vrstvou SDR 11 50x4,6 dl 12m</t>
  </si>
  <si>
    <t>-322078424</t>
  </si>
  <si>
    <t>54</t>
  </si>
  <si>
    <t>871211211</t>
  </si>
  <si>
    <t>Montáž potrubí z PE100 SDR 11 otevřený výkop svařovaných elektrotvarovkou D 63 x 5,8 mm</t>
  </si>
  <si>
    <t>181504193</t>
  </si>
  <si>
    <t>55</t>
  </si>
  <si>
    <t>28613598</t>
  </si>
  <si>
    <t>potrubí dvouvrstvé PE100 s 10% signalizační vrstvou SDR 11 63x5,8 dl 12m</t>
  </si>
  <si>
    <t>-219416966</t>
  </si>
  <si>
    <t>56</t>
  </si>
  <si>
    <t>871231211</t>
  </si>
  <si>
    <t>Montáž potrubí z PE100 SDR 11 otevřený výkop svařovaných elektrotvarovkou D 75 x 6,8 mm</t>
  </si>
  <si>
    <t>-1195686817</t>
  </si>
  <si>
    <t>57</t>
  </si>
  <si>
    <t>28613599</t>
  </si>
  <si>
    <t>potrubí dvouvrstvé PE100 s 10% signalizační vrstvou SDR 11 75x6,8 dl 12m</t>
  </si>
  <si>
    <t>-1886668095</t>
  </si>
  <si>
    <t>58</t>
  </si>
  <si>
    <t>871241211</t>
  </si>
  <si>
    <t>Montáž potrubí z PE100 SDR 11 otevřený výkop svařovaných elektrotvarovkou D 90 x 8,2 mm</t>
  </si>
  <si>
    <t>-345530348</t>
  </si>
  <si>
    <t>59</t>
  </si>
  <si>
    <t>28613600</t>
  </si>
  <si>
    <t>potrubí dvouvrstvé PE100 s 10% signalizační vrstvou SDR 11 90x8,2 dl 12m</t>
  </si>
  <si>
    <t>225551188</t>
  </si>
  <si>
    <t>60</t>
  </si>
  <si>
    <t>8712512111</t>
  </si>
  <si>
    <t xml:space="preserve">Montáž potrubí z PE100 chránička D 110 </t>
  </si>
  <si>
    <t>-1405132330</t>
  </si>
  <si>
    <t>61</t>
  </si>
  <si>
    <t>28613601</t>
  </si>
  <si>
    <t>chránička d110</t>
  </si>
  <si>
    <t>1877768938</t>
  </si>
  <si>
    <t>62</t>
  </si>
  <si>
    <t>871261211</t>
  </si>
  <si>
    <t>Montáž potrubí z PE100 SDR 11 otevřený výkop svařovaných elektrotvarovkou D 125 x 11,4 mm</t>
  </si>
  <si>
    <t>1797244166</t>
  </si>
  <si>
    <t>63</t>
  </si>
  <si>
    <t>28613532</t>
  </si>
  <si>
    <t>potrubí třívrstvé PE100 RC SDR11 125x11,4 dl 12m</t>
  </si>
  <si>
    <t>-349481625</t>
  </si>
  <si>
    <t>64</t>
  </si>
  <si>
    <t>871271211</t>
  </si>
  <si>
    <t>Montáž potrubí z PE100 SDR 11 otevřený výkop svařovaných elektrotvarovkou D 140 x 12,7 mm</t>
  </si>
  <si>
    <t>1964474093</t>
  </si>
  <si>
    <t>65</t>
  </si>
  <si>
    <t>28613559</t>
  </si>
  <si>
    <t>potrubí dvouvrstvé PE100 RC SDR11 140x12,7 dl 12m</t>
  </si>
  <si>
    <t>1107294095</t>
  </si>
  <si>
    <t>66</t>
  </si>
  <si>
    <t>871321211</t>
  </si>
  <si>
    <t>Montáž potrubí z PE100 SDR 11 otevřený výkop svařovaných elektrotvarovkou D 160 x 14,6 mm</t>
  </si>
  <si>
    <t>-1034216704</t>
  </si>
  <si>
    <t>67</t>
  </si>
  <si>
    <t>28613604</t>
  </si>
  <si>
    <t>potrubí chránička 160</t>
  </si>
  <si>
    <t>-1553967980</t>
  </si>
  <si>
    <t>68</t>
  </si>
  <si>
    <t>877181101</t>
  </si>
  <si>
    <t>Montáž lem.nákružek+příruba na vodovodním potrubí z PE trub d 50</t>
  </si>
  <si>
    <t>1076869962</t>
  </si>
  <si>
    <t>69</t>
  </si>
  <si>
    <t>28653132</t>
  </si>
  <si>
    <t>nákružek lemový PE 100 SDR 11 50mm</t>
  </si>
  <si>
    <t>-976377068</t>
  </si>
  <si>
    <t>70</t>
  </si>
  <si>
    <t>28654364</t>
  </si>
  <si>
    <t>příruba volná k lemovému nákružku z polypropylénu 50</t>
  </si>
  <si>
    <t>-2126194456</t>
  </si>
  <si>
    <t>71</t>
  </si>
  <si>
    <t>877181113</t>
  </si>
  <si>
    <t>Montáž elektro T-kusů na vodovodním potrubí z PE trub d 50</t>
  </si>
  <si>
    <t>568181914</t>
  </si>
  <si>
    <t>72</t>
  </si>
  <si>
    <t>28614957</t>
  </si>
  <si>
    <t>elektrotvarovka T-kus rovnoramenný PE 100 PN 16 D 50mm</t>
  </si>
  <si>
    <t>-1069555960</t>
  </si>
  <si>
    <t>73</t>
  </si>
  <si>
    <t>8772111016</t>
  </si>
  <si>
    <t>Montáž redukce na vodovodním potrubí z PE trub d 63/50</t>
  </si>
  <si>
    <t>-1530930193</t>
  </si>
  <si>
    <t>74</t>
  </si>
  <si>
    <t>286159721</t>
  </si>
  <si>
    <t>elektroredukce SDR 11 PE 100 PN 16 D 63-50mm</t>
  </si>
  <si>
    <t>-1311935371</t>
  </si>
  <si>
    <t>75</t>
  </si>
  <si>
    <t>8772111018</t>
  </si>
  <si>
    <t>Montáž lemový nákružek + příruba  na vodovodním potrubí z PE trub d 63</t>
  </si>
  <si>
    <t>1308319125</t>
  </si>
  <si>
    <t>76</t>
  </si>
  <si>
    <t>28654365</t>
  </si>
  <si>
    <t>příruba volná k lemovému nákružku z polypropylénu 63</t>
  </si>
  <si>
    <t>1636620784</t>
  </si>
  <si>
    <t>77</t>
  </si>
  <si>
    <t>28653133</t>
  </si>
  <si>
    <t>nákružek lemový PE 100 SDR 11 63mm</t>
  </si>
  <si>
    <t>332172691</t>
  </si>
  <si>
    <t>78</t>
  </si>
  <si>
    <t>877211110</t>
  </si>
  <si>
    <t>Montáž elektrokolen 45° na vodovodním potrubí z PE trub d 63</t>
  </si>
  <si>
    <t>-1953481118</t>
  </si>
  <si>
    <t>79</t>
  </si>
  <si>
    <t>28614946</t>
  </si>
  <si>
    <t>elektrokoleno 45° PE 100 PN 16 D 63mm</t>
  </si>
  <si>
    <t>1044201112</t>
  </si>
  <si>
    <t>80</t>
  </si>
  <si>
    <t>877211113</t>
  </si>
  <si>
    <t>Montáž elektro T-kusů na vodovodním potrubí z PE trub d 63</t>
  </si>
  <si>
    <t>-1516608684</t>
  </si>
  <si>
    <t>81</t>
  </si>
  <si>
    <t>28614958</t>
  </si>
  <si>
    <t>elektrotvarovka T-kus rovnoramenný PE 100 PN 16 D 63mm</t>
  </si>
  <si>
    <t>-73819193</t>
  </si>
  <si>
    <t>82</t>
  </si>
  <si>
    <t>8772111131</t>
  </si>
  <si>
    <t>Montáž elektro T-kusů na vodovodním potrubí z PE trub d 63/50</t>
  </si>
  <si>
    <t>1447799006</t>
  </si>
  <si>
    <t>83</t>
  </si>
  <si>
    <t>286149681</t>
  </si>
  <si>
    <t>elektrotvarovka T-kus redukovaný PE 100 PN 16 D 63-50mm</t>
  </si>
  <si>
    <t>-1039871399</t>
  </si>
  <si>
    <t>84</t>
  </si>
  <si>
    <t>877231112</t>
  </si>
  <si>
    <t>Montáž elektrokolen 90° na vodovodním potrubí z PE trub d 75</t>
  </si>
  <si>
    <t>-1971499664</t>
  </si>
  <si>
    <t>85</t>
  </si>
  <si>
    <t>28614866</t>
  </si>
  <si>
    <t>oblouk 90° SDR 11 PE 100 PN 16 D 75mm</t>
  </si>
  <si>
    <t>-1654322072</t>
  </si>
  <si>
    <t>86</t>
  </si>
  <si>
    <t>877231113</t>
  </si>
  <si>
    <t>Montáž elektro T-kusů na vodovodním potrubí z PE trub d 75</t>
  </si>
  <si>
    <t>341935286</t>
  </si>
  <si>
    <t>87</t>
  </si>
  <si>
    <t>28614959</t>
  </si>
  <si>
    <t>elektrotvarovka T-kus rovnoramenný PE 100 PN 16 D 75mm</t>
  </si>
  <si>
    <t>1764408658</t>
  </si>
  <si>
    <t>88</t>
  </si>
  <si>
    <t>8772411013</t>
  </si>
  <si>
    <t>Montáž lem.nákružek+ příruba na vodovodním potrubí z PE trub d 90</t>
  </si>
  <si>
    <t>-535428179</t>
  </si>
  <si>
    <t>89</t>
  </si>
  <si>
    <t>28653135</t>
  </si>
  <si>
    <t>nákružek lemový PE 100 SDR 11 90mm</t>
  </si>
  <si>
    <t>191056768</t>
  </si>
  <si>
    <t>90</t>
  </si>
  <si>
    <t>28654368</t>
  </si>
  <si>
    <t>příruba volná k lemovému nákružku z polypropylénu 90</t>
  </si>
  <si>
    <t>240965528</t>
  </si>
  <si>
    <t>91</t>
  </si>
  <si>
    <t>8772411017</t>
  </si>
  <si>
    <t>Montáž redukce 90 na vodovodním potrubí z PE trub d 90</t>
  </si>
  <si>
    <t>550629360</t>
  </si>
  <si>
    <t>92</t>
  </si>
  <si>
    <t>286251111</t>
  </si>
  <si>
    <t>elektroredukce DN 90/63</t>
  </si>
  <si>
    <t>513466933</t>
  </si>
  <si>
    <t>93</t>
  </si>
  <si>
    <t>286251114</t>
  </si>
  <si>
    <t>elektroredukce DN 90/75</t>
  </si>
  <si>
    <t>368928587</t>
  </si>
  <si>
    <t>94</t>
  </si>
  <si>
    <t>877241110</t>
  </si>
  <si>
    <t>Montáž elektrokolen 45° na vodovodním potrubí z PE trub d 90</t>
  </si>
  <si>
    <t>-452071007</t>
  </si>
  <si>
    <t>95</t>
  </si>
  <si>
    <t>28614948</t>
  </si>
  <si>
    <t>elektrokoleno 45° PE 100 PN 16 D 90mm</t>
  </si>
  <si>
    <t>-1055431634</t>
  </si>
  <si>
    <t>96</t>
  </si>
  <si>
    <t>286148771</t>
  </si>
  <si>
    <t>elektrokoleno flexibilní jednostranné 90</t>
  </si>
  <si>
    <t>73414672</t>
  </si>
  <si>
    <t>97</t>
  </si>
  <si>
    <t>286148722</t>
  </si>
  <si>
    <t>elektrokoleno 22,5 st. d 90</t>
  </si>
  <si>
    <t>384952005</t>
  </si>
  <si>
    <t>98</t>
  </si>
  <si>
    <t>877241113</t>
  </si>
  <si>
    <t>Montáž elektro T-kusů na vodovodním potrubí z PE trub d 90</t>
  </si>
  <si>
    <t>-1806093698</t>
  </si>
  <si>
    <t>99</t>
  </si>
  <si>
    <t>28614960</t>
  </si>
  <si>
    <t>elektrotvarovka T-kus rovnoramenný PE 100 PN 16 D 90mm</t>
  </si>
  <si>
    <t>252655199</t>
  </si>
  <si>
    <t>100</t>
  </si>
  <si>
    <t>286149601</t>
  </si>
  <si>
    <t>elektrotvarovka T kus 90/63</t>
  </si>
  <si>
    <t>-30135123</t>
  </si>
  <si>
    <t>101</t>
  </si>
  <si>
    <t>28614608</t>
  </si>
  <si>
    <t>elektrotvarovka T kus 90/75</t>
  </si>
  <si>
    <t>1956525371</t>
  </si>
  <si>
    <t>102</t>
  </si>
  <si>
    <t>8772611011</t>
  </si>
  <si>
    <t>Montáž lem. nákružek + příruba na vodovodním potrubí z PE trub d 110</t>
  </si>
  <si>
    <t>-146061037</t>
  </si>
  <si>
    <t>103</t>
  </si>
  <si>
    <t>28653136</t>
  </si>
  <si>
    <t>nákružek lemový PE 100 SDR 11 110mm</t>
  </si>
  <si>
    <t>-103347754</t>
  </si>
  <si>
    <t>104</t>
  </si>
  <si>
    <t>28654410</t>
  </si>
  <si>
    <t>příruba volná k lemovému nákružku z polypropylénu 110</t>
  </si>
  <si>
    <t>-1174224450</t>
  </si>
  <si>
    <t>105</t>
  </si>
  <si>
    <t>877271101</t>
  </si>
  <si>
    <t>Montáž elektrospojek na vodovodním potrubí z PE trub d 125</t>
  </si>
  <si>
    <t>51348165</t>
  </si>
  <si>
    <t>106</t>
  </si>
  <si>
    <t>28615976</t>
  </si>
  <si>
    <t>elektrospojka SDR 11 PE 100 PN 16 D 125mm</t>
  </si>
  <si>
    <t>-328226223</t>
  </si>
  <si>
    <t>107</t>
  </si>
  <si>
    <t>8772711011</t>
  </si>
  <si>
    <t>Montáž lem.nákružek + příruba na vodovodním potrubí z PE trub d 125</t>
  </si>
  <si>
    <t>309267212</t>
  </si>
  <si>
    <t>108</t>
  </si>
  <si>
    <t>28653137</t>
  </si>
  <si>
    <t>nákružek lemový PE 100 SDR 11 125mm</t>
  </si>
  <si>
    <t>-719447174</t>
  </si>
  <si>
    <t>109</t>
  </si>
  <si>
    <t>286544101</t>
  </si>
  <si>
    <t>příruba volná k lemovému nákružku z polypropylénu 125</t>
  </si>
  <si>
    <t>-1878770996</t>
  </si>
  <si>
    <t>110</t>
  </si>
  <si>
    <t>8772711015</t>
  </si>
  <si>
    <t>Montáž redukce na vodovodním potrubí z PE trub d 125/140</t>
  </si>
  <si>
    <t>2069456523</t>
  </si>
  <si>
    <t>111</t>
  </si>
  <si>
    <t>28614980</t>
  </si>
  <si>
    <t>elektroredukce PE 100 PN 16 D 125-140mm</t>
  </si>
  <si>
    <t>1684707473</t>
  </si>
  <si>
    <t>112</t>
  </si>
  <si>
    <t>877271110</t>
  </si>
  <si>
    <t>Montáž elektrokolen 45° na vodovodním potrubí z PE trub d 125</t>
  </si>
  <si>
    <t>1729284073</t>
  </si>
  <si>
    <t>113</t>
  </si>
  <si>
    <t>28614950</t>
  </si>
  <si>
    <t>elektrokoleno 45° PE 100 PN 16 D 125mm</t>
  </si>
  <si>
    <t>-1224994975</t>
  </si>
  <si>
    <t>114</t>
  </si>
  <si>
    <t>877271112</t>
  </si>
  <si>
    <t>Montáž elektrokolen 90° na vodovodním potrubí z PE trub d 125</t>
  </si>
  <si>
    <t>-1821519293</t>
  </si>
  <si>
    <t>115</t>
  </si>
  <si>
    <t>28614938</t>
  </si>
  <si>
    <t>elektrokoleno 90° PE 100 PN 16 D 125mm</t>
  </si>
  <si>
    <t>-274946199</t>
  </si>
  <si>
    <t>116</t>
  </si>
  <si>
    <t>877271113</t>
  </si>
  <si>
    <t>Montáž elektro T-kusů na vodovodním potrubí z PE trub d 125</t>
  </si>
  <si>
    <t>2071906695</t>
  </si>
  <si>
    <t>117</t>
  </si>
  <si>
    <t>286149621</t>
  </si>
  <si>
    <t>elektrotvarovka T-kus r PE 100 PN 16 D 125/80mm</t>
  </si>
  <si>
    <t>-202873416</t>
  </si>
  <si>
    <t>118</t>
  </si>
  <si>
    <t>877291101</t>
  </si>
  <si>
    <t>Montáž elektrospojek na vodovodním potrubí z PE trub d 140</t>
  </si>
  <si>
    <t>1271591210</t>
  </si>
  <si>
    <t>119</t>
  </si>
  <si>
    <t>28615977</t>
  </si>
  <si>
    <t>elektrospojka SDR 11 PE 100 PN 16 D 140mm</t>
  </si>
  <si>
    <t>-866796981</t>
  </si>
  <si>
    <t>120</t>
  </si>
  <si>
    <t>8772911014</t>
  </si>
  <si>
    <t>Montáž  lem.nákružek+příruba na vodovodním potrubí z PE trub d 140</t>
  </si>
  <si>
    <t>-675863040</t>
  </si>
  <si>
    <t>121</t>
  </si>
  <si>
    <t>28653138</t>
  </si>
  <si>
    <t>nákružek lemový PE 100 SDR 11 140mm</t>
  </si>
  <si>
    <t>-1698887657</t>
  </si>
  <si>
    <t>122</t>
  </si>
  <si>
    <t>286544103</t>
  </si>
  <si>
    <t>příruba volná k lemovému nákružku z polypropylénu 140</t>
  </si>
  <si>
    <t>-665923042</t>
  </si>
  <si>
    <t>123</t>
  </si>
  <si>
    <t>877321110</t>
  </si>
  <si>
    <t>Montáž elektrokolen 45° na vodovodním potrubí z PE trub d 160</t>
  </si>
  <si>
    <t>836057111</t>
  </si>
  <si>
    <t>124</t>
  </si>
  <si>
    <t>28614844</t>
  </si>
  <si>
    <t>koleno 45° SDR 11 PE 100 PN 16 D 140mm</t>
  </si>
  <si>
    <t>1826954788</t>
  </si>
  <si>
    <t>125</t>
  </si>
  <si>
    <t>877321112</t>
  </si>
  <si>
    <t>Montáž elektrokolen 90° na vodovodním potrubí z PE trub d 160</t>
  </si>
  <si>
    <t>252098720</t>
  </si>
  <si>
    <t>126</t>
  </si>
  <si>
    <t>28614818</t>
  </si>
  <si>
    <t>koleno 90° SDR 11 PE 100 PN 16 D 140mm</t>
  </si>
  <si>
    <t>188758765</t>
  </si>
  <si>
    <t>127</t>
  </si>
  <si>
    <t>8773211131</t>
  </si>
  <si>
    <t>Montáž elektro T-kusů na vodovodním potrubí z PE trub d 140</t>
  </si>
  <si>
    <t>-149987982</t>
  </si>
  <si>
    <t>128</t>
  </si>
  <si>
    <t>286562011</t>
  </si>
  <si>
    <t>elektrotvarovka sedlová s hlad.odboč.140/90</t>
  </si>
  <si>
    <t>1750349124</t>
  </si>
  <si>
    <t>129</t>
  </si>
  <si>
    <t>286562012</t>
  </si>
  <si>
    <t>elektrotvarovka sedlová s hlad.odboč. 140/63</t>
  </si>
  <si>
    <t>-999255712</t>
  </si>
  <si>
    <t>130</t>
  </si>
  <si>
    <t>891181112</t>
  </si>
  <si>
    <t>Montáž vodovodních šoupátek otevřený výkop DN 40</t>
  </si>
  <si>
    <t>-641458813</t>
  </si>
  <si>
    <t>131</t>
  </si>
  <si>
    <t>422241116</t>
  </si>
  <si>
    <t>šoupátko pro odopadní vodu DN 40</t>
  </si>
  <si>
    <t>346024656</t>
  </si>
  <si>
    <t>132</t>
  </si>
  <si>
    <t>891211112</t>
  </si>
  <si>
    <t>Montáž vodovodních šoupátek otevřený výkop DN 50</t>
  </si>
  <si>
    <t>1106007695</t>
  </si>
  <si>
    <t>133</t>
  </si>
  <si>
    <t>422215011</t>
  </si>
  <si>
    <t>šoupě nožové mezipřírubové DN 50</t>
  </si>
  <si>
    <t>-1785077065</t>
  </si>
  <si>
    <t>134</t>
  </si>
  <si>
    <t>422241114</t>
  </si>
  <si>
    <t>šoupátko pro odpadní vodu DN 50</t>
  </si>
  <si>
    <t>1741092295</t>
  </si>
  <si>
    <t>135</t>
  </si>
  <si>
    <t>42291072</t>
  </si>
  <si>
    <t>souprava zemní pro šoupátka DN 40-50mm Rd 1,5m</t>
  </si>
  <si>
    <t>337276703</t>
  </si>
  <si>
    <t>136</t>
  </si>
  <si>
    <t>891213321</t>
  </si>
  <si>
    <t>Montáž ventilů odvzdušňovacích přírubových DN 50</t>
  </si>
  <si>
    <t>455599941</t>
  </si>
  <si>
    <t>137</t>
  </si>
  <si>
    <t>422552110</t>
  </si>
  <si>
    <t>Odvz a zavzdušňovací ventil DN 50</t>
  </si>
  <si>
    <t>450758515</t>
  </si>
  <si>
    <t>138</t>
  </si>
  <si>
    <t>891241112</t>
  </si>
  <si>
    <t>Montáž vodovodních šoupátek otevřený výkop DN 80</t>
  </si>
  <si>
    <t>963567705</t>
  </si>
  <si>
    <t>139</t>
  </si>
  <si>
    <t>422215031</t>
  </si>
  <si>
    <t>šoupě nožové mezipřírubové DN 80</t>
  </si>
  <si>
    <t>649584103</t>
  </si>
  <si>
    <t>140</t>
  </si>
  <si>
    <t>422245120</t>
  </si>
  <si>
    <t>šoupátko pro odpadní vodu DN 80</t>
  </si>
  <si>
    <t>1663461444</t>
  </si>
  <si>
    <t>141</t>
  </si>
  <si>
    <t>42291068</t>
  </si>
  <si>
    <t>souprava zemní pro šoupátka DN 80-150mm Rd 1,25m</t>
  </si>
  <si>
    <t>-384636361</t>
  </si>
  <si>
    <t>142</t>
  </si>
  <si>
    <t>891243321</t>
  </si>
  <si>
    <t>Montáž ventilů odvzdušňovacích přírubových DN 80</t>
  </si>
  <si>
    <t>-267634322</t>
  </si>
  <si>
    <t>143</t>
  </si>
  <si>
    <t>422552120</t>
  </si>
  <si>
    <t>Odvz a zavzdušňovací ventil DN 80</t>
  </si>
  <si>
    <t>-704520451</t>
  </si>
  <si>
    <t>144</t>
  </si>
  <si>
    <t>8912611121</t>
  </si>
  <si>
    <t>Montáž kanalizačních šoupátek otevřený výkop DN 100</t>
  </si>
  <si>
    <t>1079468414</t>
  </si>
  <si>
    <t>145</t>
  </si>
  <si>
    <t>422245011</t>
  </si>
  <si>
    <t>šoupátko deskové DN 100</t>
  </si>
  <si>
    <t>255891553</t>
  </si>
  <si>
    <t>146</t>
  </si>
  <si>
    <t>8912633211</t>
  </si>
  <si>
    <t>Montáž ventilů  přírubových DN 100</t>
  </si>
  <si>
    <t>1409631514</t>
  </si>
  <si>
    <t>147</t>
  </si>
  <si>
    <t>422156861</t>
  </si>
  <si>
    <t>ventil zpětný kulový DN 100</t>
  </si>
  <si>
    <t>-2075838715</t>
  </si>
  <si>
    <t>148</t>
  </si>
  <si>
    <t>8912641211</t>
  </si>
  <si>
    <t>Montáž průtokoměru DN 100</t>
  </si>
  <si>
    <t>-1639980022</t>
  </si>
  <si>
    <t>149</t>
  </si>
  <si>
    <t>422182012</t>
  </si>
  <si>
    <t>průtokoměr DN 100</t>
  </si>
  <si>
    <t>950945714</t>
  </si>
  <si>
    <t>150</t>
  </si>
  <si>
    <t>8913111121</t>
  </si>
  <si>
    <t>Montáž vodovodních šoupátek otevřený výkop DN 125</t>
  </si>
  <si>
    <t>79812947</t>
  </si>
  <si>
    <t>151</t>
  </si>
  <si>
    <t>42221455</t>
  </si>
  <si>
    <t>šoupátko odpadní voda litina dl PN 10/16 DN 125</t>
  </si>
  <si>
    <t>1739845088</t>
  </si>
  <si>
    <t>152</t>
  </si>
  <si>
    <t>892241111</t>
  </si>
  <si>
    <t>Tlaková zkouška vodou potrubí do 80</t>
  </si>
  <si>
    <t>-1791937547</t>
  </si>
  <si>
    <t>153</t>
  </si>
  <si>
    <t>892271111</t>
  </si>
  <si>
    <t>Tlaková zkouška vodou potrubí DN 100 nebo 125</t>
  </si>
  <si>
    <t>-1214378486</t>
  </si>
  <si>
    <t>154</t>
  </si>
  <si>
    <t>892351211</t>
  </si>
  <si>
    <t>D+M Varná příruba DN 100</t>
  </si>
  <si>
    <t>-281711862</t>
  </si>
  <si>
    <t>155</t>
  </si>
  <si>
    <t>892372111</t>
  </si>
  <si>
    <t>Zabezpečení konců potrubí DN do 300 při tlakových zkouškách vodou</t>
  </si>
  <si>
    <t>1785827472</t>
  </si>
  <si>
    <t>156</t>
  </si>
  <si>
    <t>893401111</t>
  </si>
  <si>
    <t>D+M  Ocelové potrubí - chránička DN 250</t>
  </si>
  <si>
    <t>-827904471</t>
  </si>
  <si>
    <t>157</t>
  </si>
  <si>
    <t>893401112</t>
  </si>
  <si>
    <t>D+M Požární spojka</t>
  </si>
  <si>
    <t>-820340200</t>
  </si>
  <si>
    <t>158</t>
  </si>
  <si>
    <t>893401113</t>
  </si>
  <si>
    <t>Koleno 90 st. nerez DN 100</t>
  </si>
  <si>
    <t>-1710793042</t>
  </si>
  <si>
    <t>159</t>
  </si>
  <si>
    <t>894401111</t>
  </si>
  <si>
    <t>Montáž šachtové skruže</t>
  </si>
  <si>
    <t>-1132788174</t>
  </si>
  <si>
    <t>160</t>
  </si>
  <si>
    <t>PFB.11218031</t>
  </si>
  <si>
    <t>Deska přechodová DN 1200x250</t>
  </si>
  <si>
    <t>-1521160108</t>
  </si>
  <si>
    <t>161</t>
  </si>
  <si>
    <t>59224411111</t>
  </si>
  <si>
    <t>Šachtový konus nebo zákrytová desky DN 1000</t>
  </si>
  <si>
    <t>-1094814354</t>
  </si>
  <si>
    <t>162</t>
  </si>
  <si>
    <t>5922411112</t>
  </si>
  <si>
    <t>Šachtová skruž DN 1200x500</t>
  </si>
  <si>
    <t>-1814861977</t>
  </si>
  <si>
    <t>163</t>
  </si>
  <si>
    <t>59224411113</t>
  </si>
  <si>
    <t>Šachtové dno DN 1200x1200</t>
  </si>
  <si>
    <t>-1344486742</t>
  </si>
  <si>
    <t>164</t>
  </si>
  <si>
    <t>897201111</t>
  </si>
  <si>
    <t>D+M Proplachovací souprava pro odp.vodu 63+ISO koleno 90st.</t>
  </si>
  <si>
    <t>-85124296</t>
  </si>
  <si>
    <t>165</t>
  </si>
  <si>
    <t>897201112</t>
  </si>
  <si>
    <t>D+M Proplachovací souprava pro odp. vodu s přímým přír.napoj. DN80</t>
  </si>
  <si>
    <t>1250574441</t>
  </si>
  <si>
    <t>166</t>
  </si>
  <si>
    <t>899104112</t>
  </si>
  <si>
    <t xml:space="preserve">Osazení poklopů litinových nebo ocelových včetně rámů pro třídu zatížení D400, </t>
  </si>
  <si>
    <t>-1796682677</t>
  </si>
  <si>
    <t>167</t>
  </si>
  <si>
    <t>28661935</t>
  </si>
  <si>
    <t>poklop šachtový litinový dno DN 600 pro třídu zatížení D400</t>
  </si>
  <si>
    <t>-2042256200</t>
  </si>
  <si>
    <t>168</t>
  </si>
  <si>
    <t>899401112</t>
  </si>
  <si>
    <t>Osazení poklopů litinových šoupátkových</t>
  </si>
  <si>
    <t>475994528</t>
  </si>
  <si>
    <t>169</t>
  </si>
  <si>
    <t>42291352</t>
  </si>
  <si>
    <t>poklop litinový šoupátkový pro zemní soupravy osazení do terénu a do vozovky</t>
  </si>
  <si>
    <t>-1617535010</t>
  </si>
  <si>
    <t>170</t>
  </si>
  <si>
    <t>899401113</t>
  </si>
  <si>
    <t>Osazení poklopů litinových hydrantových</t>
  </si>
  <si>
    <t>599330722</t>
  </si>
  <si>
    <t>171</t>
  </si>
  <si>
    <t>42291452</t>
  </si>
  <si>
    <t>poklop litinový hydrantový DN 80</t>
  </si>
  <si>
    <t>2105884840</t>
  </si>
  <si>
    <t>172</t>
  </si>
  <si>
    <t>8997131111</t>
  </si>
  <si>
    <t>Orientační tabulky na sloupku betonovém nebo ocelovém vč.sloupku</t>
  </si>
  <si>
    <t>991880702</t>
  </si>
  <si>
    <t>173</t>
  </si>
  <si>
    <t>899721111</t>
  </si>
  <si>
    <t>1872414305</t>
  </si>
  <si>
    <t>174</t>
  </si>
  <si>
    <t>899722112</t>
  </si>
  <si>
    <t>Krytí potrubí z plastů výstražnou fólií z PVC 25 cm</t>
  </si>
  <si>
    <t>1580181851</t>
  </si>
  <si>
    <t>175</t>
  </si>
  <si>
    <t>899801111</t>
  </si>
  <si>
    <t>D+M Záslepka P111-ukončeno na hranici pozemku</t>
  </si>
  <si>
    <t>638527803</t>
  </si>
  <si>
    <t>Ostatní konstrukce a práce, bourání</t>
  </si>
  <si>
    <t>176</t>
  </si>
  <si>
    <t>919732221</t>
  </si>
  <si>
    <t>Styčná spára napojení nového živičného povrchu na stávající</t>
  </si>
  <si>
    <t>CS ÚRS 2018 01</t>
  </si>
  <si>
    <t>-575693920</t>
  </si>
  <si>
    <t>177</t>
  </si>
  <si>
    <t>919735111</t>
  </si>
  <si>
    <t>Řezání stávajícího živičného krytu hl do 50 mm</t>
  </si>
  <si>
    <t>864048958</t>
  </si>
  <si>
    <t>997</t>
  </si>
  <si>
    <t>Přesun sutě</t>
  </si>
  <si>
    <t>178</t>
  </si>
  <si>
    <t>997013831</t>
  </si>
  <si>
    <t>Poplatek za uložení stavebního směsného odpadu na skládce (skládkovné)</t>
  </si>
  <si>
    <t>CS ÚRS 2017 01</t>
  </si>
  <si>
    <t>815914799</t>
  </si>
  <si>
    <t>179</t>
  </si>
  <si>
    <t>997211511</t>
  </si>
  <si>
    <t>Vodorovná doprava suti po suchu na vzdálenost do 1 km</t>
  </si>
  <si>
    <t>-224757537</t>
  </si>
  <si>
    <t>180</t>
  </si>
  <si>
    <t>997211519</t>
  </si>
  <si>
    <t>Příplatek ZKD 1 km u vodorovné dopravy suti</t>
  </si>
  <si>
    <t>2056183448</t>
  </si>
  <si>
    <t>181</t>
  </si>
  <si>
    <t>997221571</t>
  </si>
  <si>
    <t>Vodorovná doprava vybouraných hmot do 1 km - živičné vrstvy k recyklaci</t>
  </si>
  <si>
    <t>-1714804527</t>
  </si>
  <si>
    <t>182</t>
  </si>
  <si>
    <t>997221579</t>
  </si>
  <si>
    <t>Příplatek ZKD 1 km u vodorovné dopravy vybouraných hmot</t>
  </si>
  <si>
    <t>-975097934</t>
  </si>
  <si>
    <t>183</t>
  </si>
  <si>
    <t>997251111</t>
  </si>
  <si>
    <t>Poplatek k recyklaci</t>
  </si>
  <si>
    <t>-1367181165</t>
  </si>
  <si>
    <t>998</t>
  </si>
  <si>
    <t>Přesun hmot</t>
  </si>
  <si>
    <t>184</t>
  </si>
  <si>
    <t>998276101</t>
  </si>
  <si>
    <t>Přesun hmot pro trubní vedení z trub z plastických hmot otevřený výkop</t>
  </si>
  <si>
    <t>-1910354316</t>
  </si>
  <si>
    <t>01.1 - Podružné řady tlakové kanalizace</t>
  </si>
  <si>
    <t>113106023</t>
  </si>
  <si>
    <t>Rozebrání dlažeb při překopech komunikací pro pěší ze zámkové dlažby ručně</t>
  </si>
  <si>
    <t>49699988</t>
  </si>
  <si>
    <t>-1891839667</t>
  </si>
  <si>
    <t>1715557493</t>
  </si>
  <si>
    <t>113107241</t>
  </si>
  <si>
    <t>Odstranění podkladu živičného tl 50 mm strojně pl přes 200 m2</t>
  </si>
  <si>
    <t>1176181129</t>
  </si>
  <si>
    <t>1128229185</t>
  </si>
  <si>
    <t>-1842598225</t>
  </si>
  <si>
    <t>-1442336164</t>
  </si>
  <si>
    <t>119002411</t>
  </si>
  <si>
    <t>Pojezdový ocelový plech pro zabezpečení výkopu zřízení</t>
  </si>
  <si>
    <t>-314381709</t>
  </si>
  <si>
    <t>119002412</t>
  </si>
  <si>
    <t>Pojezdový ocelový plech pro zabezpečení výkopu odstranění</t>
  </si>
  <si>
    <t>-1612056954</t>
  </si>
  <si>
    <t>1450517007</t>
  </si>
  <si>
    <t>-702171978</t>
  </si>
  <si>
    <t>131201204</t>
  </si>
  <si>
    <t>Hloubení jam zapažených v hornině tř. 3 objemu přes 5000 m3</t>
  </si>
  <si>
    <t>-19835363</t>
  </si>
  <si>
    <t>1662474230</t>
  </si>
  <si>
    <t>1050445755</t>
  </si>
  <si>
    <t>688747915</t>
  </si>
  <si>
    <t>141721112</t>
  </si>
  <si>
    <t>Řízený zemní protlak hloubky do 6 m vnějšího průměru do 90 mm v hornině tř 1 až 4</t>
  </si>
  <si>
    <t>26896621</t>
  </si>
  <si>
    <t>28615123</t>
  </si>
  <si>
    <t>chránička 90x8,2</t>
  </si>
  <si>
    <t>704143681</t>
  </si>
  <si>
    <t>1853302342</t>
  </si>
  <si>
    <t>1208865614</t>
  </si>
  <si>
    <t>206887478</t>
  </si>
  <si>
    <t>2045872375</t>
  </si>
  <si>
    <t>1105907830</t>
  </si>
  <si>
    <t>1434896770</t>
  </si>
  <si>
    <t>872708353</t>
  </si>
  <si>
    <t>-653504733</t>
  </si>
  <si>
    <t>-2116138581</t>
  </si>
  <si>
    <t>-1949961850</t>
  </si>
  <si>
    <t>920288873</t>
  </si>
  <si>
    <t>181301103</t>
  </si>
  <si>
    <t>Rozprostření ornice tl vrstvy do 200 mm pl do 500 m2 v rovině nebo ve svahu do 1:5</t>
  </si>
  <si>
    <t>-1764393195</t>
  </si>
  <si>
    <t>209471009</t>
  </si>
  <si>
    <t>1290371555</t>
  </si>
  <si>
    <t>427220220</t>
  </si>
  <si>
    <t>452311141</t>
  </si>
  <si>
    <t>Podkladní desky z betonu prostého tř. C 16/20 otevřený výkop</t>
  </si>
  <si>
    <t>-66317031</t>
  </si>
  <si>
    <t>564851111</t>
  </si>
  <si>
    <t>Podklad ze štěrkodrtě ŠD tl 150 mm</t>
  </si>
  <si>
    <t>-891449071</t>
  </si>
  <si>
    <t>-771644097</t>
  </si>
  <si>
    <t>-1857220169</t>
  </si>
  <si>
    <t>-699412044</t>
  </si>
  <si>
    <t>988775133</t>
  </si>
  <si>
    <t>1073616245</t>
  </si>
  <si>
    <t>596211122</t>
  </si>
  <si>
    <t>Kladení zámkové dlažby komunikací pro pěší tl 60 mm skupiny B pl do 300 m2</t>
  </si>
  <si>
    <t>974619551</t>
  </si>
  <si>
    <t>59245001</t>
  </si>
  <si>
    <t>dlažba zámková profilová základní 200x165x40mm přírodní</t>
  </si>
  <si>
    <t>-2027932315</t>
  </si>
  <si>
    <t>871171141</t>
  </si>
  <si>
    <t>Montáž potrubí z PE100 SDR 11 otevřený výkop svařovaných na tupo D 40 x 3,7 mm</t>
  </si>
  <si>
    <t>474791553</t>
  </si>
  <si>
    <t>28613596</t>
  </si>
  <si>
    <t>potrubí dvouvrstvé PE100 s 10% signalizační vrstvou SDR 11 40x3,7 dl 12m</t>
  </si>
  <si>
    <t>-2078046406</t>
  </si>
  <si>
    <t>871313121</t>
  </si>
  <si>
    <t>Montáž kanalizačního potrubí z PVC těsněné gumovým kroužkem otevřený výkop sklon do 20 % DN 160</t>
  </si>
  <si>
    <t>-1781057388</t>
  </si>
  <si>
    <t>28611166</t>
  </si>
  <si>
    <t>trubka kanalizační PVC DN 160x5000 mm SN 8</t>
  </si>
  <si>
    <t>-478446676</t>
  </si>
  <si>
    <t>87718110101</t>
  </si>
  <si>
    <t>Montáž redukce na vodovodním potrubí z PE trub d 50/40</t>
  </si>
  <si>
    <t>2083461085</t>
  </si>
  <si>
    <t>286159628</t>
  </si>
  <si>
    <t>elektroredukce SDR 11 PE 100 D50-40</t>
  </si>
  <si>
    <t>-126797342</t>
  </si>
  <si>
    <t>8772111271</t>
  </si>
  <si>
    <t>Montáž elektro navrtávacích T-kusů ventil a 360° otočná odbočka na vodovodním potrubí z PE trub d 63/40</t>
  </si>
  <si>
    <t>1880863334</t>
  </si>
  <si>
    <t>286140711</t>
  </si>
  <si>
    <t>tvarovka T-kus navrtávací s ventilem, s odbočkou 360° D 63-40mm</t>
  </si>
  <si>
    <t>-552279007</t>
  </si>
  <si>
    <t>422910561</t>
  </si>
  <si>
    <t>souprava zemní teleskopická pro dom.přípojky 0,8-1,2 m č. 9612</t>
  </si>
  <si>
    <t>-1016658610</t>
  </si>
  <si>
    <t>8772311271</t>
  </si>
  <si>
    <t>Montáž elektro navrtávacích T-kusů ventil a 360° otočná odbočka na vodovodním potrubí z PE trub d 75/40</t>
  </si>
  <si>
    <t>2135160011</t>
  </si>
  <si>
    <t>286140731</t>
  </si>
  <si>
    <t>tvarovka T-kus navrtávací s ventilem, s odbočkou 360° D 75-40mm</t>
  </si>
  <si>
    <t>1215599715</t>
  </si>
  <si>
    <t>-997853220</t>
  </si>
  <si>
    <t>8772411271</t>
  </si>
  <si>
    <t>Montáž elektro navrtávacích T-kusů ventil a 360° otočná odbočka na vodovodním potrubí z PE trub d 90/40</t>
  </si>
  <si>
    <t>1485534252</t>
  </si>
  <si>
    <t>286140751</t>
  </si>
  <si>
    <t>tvarovka T-kus navrtávací s ventilem, s odbočkou 360° D 90-40mm</t>
  </si>
  <si>
    <t>610339308</t>
  </si>
  <si>
    <t>-1666703235</t>
  </si>
  <si>
    <t>877291126</t>
  </si>
  <si>
    <t>Montáž elektro navrtávacích T-kusů ventil a 360° otočná odbočka na vodovodním potrubí z PE trub d 140/40</t>
  </si>
  <si>
    <t>1541983564</t>
  </si>
  <si>
    <t>28614055</t>
  </si>
  <si>
    <t>tvarovka T-kus navrtávací s ventilem, s odbočkou 360° D 140-40mm</t>
  </si>
  <si>
    <t>2044302732</t>
  </si>
  <si>
    <t>1376393387</t>
  </si>
  <si>
    <t>-1167257649</t>
  </si>
  <si>
    <t>892351111</t>
  </si>
  <si>
    <t>Tlaková zkouška vodou potrubí DN 150 nebo 200</t>
  </si>
  <si>
    <t>1657593044</t>
  </si>
  <si>
    <t>-118531778</t>
  </si>
  <si>
    <t>89481111471</t>
  </si>
  <si>
    <t>-129905584</t>
  </si>
  <si>
    <t>899401111</t>
  </si>
  <si>
    <t>Osazení poklopů litinových ventilových</t>
  </si>
  <si>
    <t>1002581789</t>
  </si>
  <si>
    <t>42291402</t>
  </si>
  <si>
    <t>poklop litinový ventilový</t>
  </si>
  <si>
    <t>-309951320</t>
  </si>
  <si>
    <t>-715592317</t>
  </si>
  <si>
    <t>984677070</t>
  </si>
  <si>
    <t>-1509616699</t>
  </si>
  <si>
    <t>1095987966</t>
  </si>
  <si>
    <t>-1506908227</t>
  </si>
  <si>
    <t>1179112751</t>
  </si>
  <si>
    <t>-1473040630</t>
  </si>
  <si>
    <t>984061472</t>
  </si>
  <si>
    <t>02 - Splašková kanalizace</t>
  </si>
  <si>
    <t>1485163850</t>
  </si>
  <si>
    <t>-141234443</t>
  </si>
  <si>
    <t>-1460630255</t>
  </si>
  <si>
    <t>1135558252</t>
  </si>
  <si>
    <t>-1202669832</t>
  </si>
  <si>
    <t>-649166679</t>
  </si>
  <si>
    <t>-804177789</t>
  </si>
  <si>
    <t>1282123335</t>
  </si>
  <si>
    <t>-1038912116</t>
  </si>
  <si>
    <t>435033818</t>
  </si>
  <si>
    <t>-1515259406</t>
  </si>
  <si>
    <t>-1701917996</t>
  </si>
  <si>
    <t>1417211191</t>
  </si>
  <si>
    <t>Řízený zemní protlak hloubky do 6 m vnějšího průměru do 500 mm v hornině tř 1 až 4</t>
  </si>
  <si>
    <t>1995624793</t>
  </si>
  <si>
    <t>140332801</t>
  </si>
  <si>
    <t>trubka ocelová spirálově svařovaná hladká jakost 11 375 DN 500</t>
  </si>
  <si>
    <t>-541309796</t>
  </si>
  <si>
    <t>151101102</t>
  </si>
  <si>
    <t>Zřízení příložného pažení a rozepření stěn rýh hl do 4 m</t>
  </si>
  <si>
    <t>434820754</t>
  </si>
  <si>
    <t>151101112</t>
  </si>
  <si>
    <t>Odstranění příložného pažení a rozepření stěn rýh hl do 4 m</t>
  </si>
  <si>
    <t>-1637799341</t>
  </si>
  <si>
    <t>-1315523415</t>
  </si>
  <si>
    <t>1689229439</t>
  </si>
  <si>
    <t>161101102</t>
  </si>
  <si>
    <t>Svislé přemístění výkopku z horniny tř. 1 až 4 hl výkopu do 4 m</t>
  </si>
  <si>
    <t>931758969</t>
  </si>
  <si>
    <t>380388888</t>
  </si>
  <si>
    <t>-1325603685</t>
  </si>
  <si>
    <t>922566623</t>
  </si>
  <si>
    <t>-1925732009</t>
  </si>
  <si>
    <t>1071973268</t>
  </si>
  <si>
    <t>895421320</t>
  </si>
  <si>
    <t>-1188743635</t>
  </si>
  <si>
    <t>1648075925</t>
  </si>
  <si>
    <t>106377506</t>
  </si>
  <si>
    <t>-880637388</t>
  </si>
  <si>
    <t>274232622</t>
  </si>
  <si>
    <t>957707190</t>
  </si>
  <si>
    <t>-1670902389</t>
  </si>
  <si>
    <t>-1251538017</t>
  </si>
  <si>
    <t>871228111</t>
  </si>
  <si>
    <t>Kladení drenážního potrubí z tvrdého PVC průměru do 150 mm</t>
  </si>
  <si>
    <t>12886816</t>
  </si>
  <si>
    <t>28611223</t>
  </si>
  <si>
    <t>trubka PVC drenážní flexibilní D 100mm</t>
  </si>
  <si>
    <t>654679889</t>
  </si>
  <si>
    <t>871363121</t>
  </si>
  <si>
    <t>Montáž kanalizačního potrubí z PVC těsněné gumovým kroužkem otevřený výkop sklon do 20 % DN 250</t>
  </si>
  <si>
    <t>-654280207</t>
  </si>
  <si>
    <t>28611108</t>
  </si>
  <si>
    <t>trubka kanalizační PVC-U 250x8,6x6000 mm SN 12</t>
  </si>
  <si>
    <t>-902059691</t>
  </si>
  <si>
    <t>871373121</t>
  </si>
  <si>
    <t>Montáž kanalizačního potrubí z PVC těsněné gumovým kroužkem otevřený výkop sklon do 20 % DN 315</t>
  </si>
  <si>
    <t>883385674</t>
  </si>
  <si>
    <t>28611109</t>
  </si>
  <si>
    <t>trubka kanalizační PVC-U 315x10,8x6000 mm SN 12</t>
  </si>
  <si>
    <t>-442524322</t>
  </si>
  <si>
    <t>-1485291272</t>
  </si>
  <si>
    <t>892381111</t>
  </si>
  <si>
    <t>Tlaková zkouška vodou potrubí DN 250, DN 300 nebo 350</t>
  </si>
  <si>
    <t>1410376789</t>
  </si>
  <si>
    <t>892391111</t>
  </si>
  <si>
    <t>Kamerové zkoušky</t>
  </si>
  <si>
    <t>310064335</t>
  </si>
  <si>
    <t>8946612111</t>
  </si>
  <si>
    <t>D+M Šachet z prefa dílů DN 1000 tl stěny 12 mm vč. poklopu</t>
  </si>
  <si>
    <t>1382448300</t>
  </si>
  <si>
    <t>8946612112</t>
  </si>
  <si>
    <t>D+M Spádišťové šachty, DN 1000,tl. stěny 12 mm vč. poklopu</t>
  </si>
  <si>
    <t>1432314952</t>
  </si>
  <si>
    <t>1124833672</t>
  </si>
  <si>
    <t>1862683967</t>
  </si>
  <si>
    <t>-1177465295</t>
  </si>
  <si>
    <t>2026546201</t>
  </si>
  <si>
    <t>02.1 - Kanalizační odbočky</t>
  </si>
  <si>
    <t>190095606</t>
  </si>
  <si>
    <t>-1311345842</t>
  </si>
  <si>
    <t>Dočasné zajištění stáv. inž. sítí</t>
  </si>
  <si>
    <t>-407084313</t>
  </si>
  <si>
    <t>-392422466</t>
  </si>
  <si>
    <t>812472506</t>
  </si>
  <si>
    <t>51659125</t>
  </si>
  <si>
    <t>196089023</t>
  </si>
  <si>
    <t>-995348575</t>
  </si>
  <si>
    <t>1077153804</t>
  </si>
  <si>
    <t>-460195081</t>
  </si>
  <si>
    <t>-324967250</t>
  </si>
  <si>
    <t>-1853399721</t>
  </si>
  <si>
    <t>-1738862579</t>
  </si>
  <si>
    <t>873562879</t>
  </si>
  <si>
    <t>-655362745</t>
  </si>
  <si>
    <t>-1156673671</t>
  </si>
  <si>
    <t>-224427740</t>
  </si>
  <si>
    <t>1025624741</t>
  </si>
  <si>
    <t>-257339745</t>
  </si>
  <si>
    <t>-2076873377</t>
  </si>
  <si>
    <t>-1014047113</t>
  </si>
  <si>
    <t>-1005993749</t>
  </si>
  <si>
    <t>-1302821419</t>
  </si>
  <si>
    <t>877315211</t>
  </si>
  <si>
    <t>Montáž tvarovek z tvrdého PVC-systém KG nebo z polypropylenu-systém KG 2000 jednoosé DN 160</t>
  </si>
  <si>
    <t>184338063</t>
  </si>
  <si>
    <t>28611363</t>
  </si>
  <si>
    <t>koleno kanalizační PVC 1KG150x87°</t>
  </si>
  <si>
    <t>-1995369688</t>
  </si>
  <si>
    <t>877315221</t>
  </si>
  <si>
    <t>Montáž tvarovek z tvrdého PVC-systém KG nebo z polypropylenu-systém KG 2000 dvouosé DN 160</t>
  </si>
  <si>
    <t>522856394</t>
  </si>
  <si>
    <t>28611441</t>
  </si>
  <si>
    <t>odbočka kanalizační plastová s hrdlem KG 315/160/87°</t>
  </si>
  <si>
    <t>1273714285</t>
  </si>
  <si>
    <t>877315231</t>
  </si>
  <si>
    <t>Montáž víčka z tvrdého PVC-systém KG DN 160</t>
  </si>
  <si>
    <t>1818384061</t>
  </si>
  <si>
    <t>28611722</t>
  </si>
  <si>
    <t>víčko kanalizace plastové KG DN 160</t>
  </si>
  <si>
    <t>1600728425</t>
  </si>
  <si>
    <t>877365221</t>
  </si>
  <si>
    <t>Montáž tvarovek z tvrdého PVC-systém KG nebo z polypropylenu-systém KG 2000 dvouosé DN 250</t>
  </si>
  <si>
    <t>624434701</t>
  </si>
  <si>
    <t>OSM.224400</t>
  </si>
  <si>
    <t>KGEA 87st odbočka DN 250/250 SN8</t>
  </si>
  <si>
    <t>-1120729493</t>
  </si>
  <si>
    <t>1294534809</t>
  </si>
  <si>
    <t>1217960275</t>
  </si>
  <si>
    <t>-575642525</t>
  </si>
  <si>
    <t>894811137</t>
  </si>
  <si>
    <t>Revizní šachta z PVC typ přímý, DN 400/160 tlak 12,5 t hl od 2360 do 2730 mm</t>
  </si>
  <si>
    <t>-1000766020</t>
  </si>
  <si>
    <t>899421111</t>
  </si>
  <si>
    <t>Vyvrtání otvoru do šachty pro vložení potrubí DN 150 vč. těsnění</t>
  </si>
  <si>
    <t>-1767281748</t>
  </si>
  <si>
    <t>-1952418737</t>
  </si>
  <si>
    <t>1337161461</t>
  </si>
  <si>
    <t>-204395969</t>
  </si>
  <si>
    <t>1654256159</t>
  </si>
  <si>
    <t>1196490585</t>
  </si>
  <si>
    <t>90114584</t>
  </si>
  <si>
    <t>-1914336859</t>
  </si>
  <si>
    <t>401616387</t>
  </si>
  <si>
    <t>-2102701252</t>
  </si>
  <si>
    <t>04 - Přestavba ČOV Bobrovníky na ČS</t>
  </si>
  <si>
    <t>Soupis:</t>
  </si>
  <si>
    <t>04.1 - Sdružený objekt ČS a DZ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</si>
  <si>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</si>
  <si>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</si>
  <si>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</si>
  <si>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924 - Vzduchotechnika</t>
  </si>
  <si>
    <t>PSV - Práce a dodávky PSV</t>
  </si>
  <si>
    <t xml:space="preserve">    711 - Izolace proti vodě, vlhkosti a plynům</t>
  </si>
  <si>
    <t xml:space="preserve">    725 - Zdravotechnika - zařizovací předměty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</si>
  <si>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</si>
  <si>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</si>
  <si>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</si>
  <si>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</si>
  <si>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</si>
  <si>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</si>
  <si>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</si>
  <si>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</si>
  <si>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784 - Dokončovací práce - malby a tapety</t>
  </si>
  <si>
    <t xml:space="preserve">    789 - Povrchové úpravy ocelových konstrukcí a technologických zařízení</t>
  </si>
  <si>
    <t>Zakládání</t>
  </si>
  <si>
    <t>213141111</t>
  </si>
  <si>
    <t>Zřízení vrstvy z geotextilie v rovině nebo ve sklonu do 1:5 š do 3 m</t>
  </si>
  <si>
    <t>-1283328280</t>
  </si>
  <si>
    <t>69311173</t>
  </si>
  <si>
    <t>geotextilie PP s ÚV stabilizací 350g/m2</t>
  </si>
  <si>
    <t>96891197</t>
  </si>
  <si>
    <t>69311006</t>
  </si>
  <si>
    <t>geotextilie tkaná separační, filtrační, výztužná PP pevnost v tahu 15kN/m</t>
  </si>
  <si>
    <t>-250627249</t>
  </si>
  <si>
    <t>271562211</t>
  </si>
  <si>
    <t>Podsyp pod základové konstrukce se zhutněním z drobného kameniva frakce 0 až 4 mm</t>
  </si>
  <si>
    <t>-2066858312</t>
  </si>
  <si>
    <t>274322611</t>
  </si>
  <si>
    <t>Základové pasy ze ŽB se zvýšenými nároky na prostředí tř. C 30/37</t>
  </si>
  <si>
    <t>1991435344</t>
  </si>
  <si>
    <t>274361821</t>
  </si>
  <si>
    <t>Výztuž základových pásů betonářskou ocelí 10 505 (R)</t>
  </si>
  <si>
    <t>1276538291</t>
  </si>
  <si>
    <t>Svislé a kompletní konstrukce</t>
  </si>
  <si>
    <t>311272211</t>
  </si>
  <si>
    <t>Zdivo z pórobetonových tvárnic hladkých do P2 do 450 kg/m3 na tenkovrstvou maltu tl 300 mm</t>
  </si>
  <si>
    <t>-2003062529</t>
  </si>
  <si>
    <t>317143451</t>
  </si>
  <si>
    <t>Překlad nosný z pórobetonu ve zdech tl 300 mm dl do 1300 mm</t>
  </si>
  <si>
    <t>-1616082670</t>
  </si>
  <si>
    <t>317944323</t>
  </si>
  <si>
    <t>Válcované nosníky č.14 až 22 dodatečně osazované do připravených otvorů</t>
  </si>
  <si>
    <t>1700938327</t>
  </si>
  <si>
    <t>340201111</t>
  </si>
  <si>
    <t>Lemování otvorů havarijní jímka-reaktor 2xL160/100/12 nerez -ocel vč. svařen í a kotvení dle TZ</t>
  </si>
  <si>
    <t>1123972453</t>
  </si>
  <si>
    <t>365121111</t>
  </si>
  <si>
    <t>Zaslepení stěnového prostupu DN 200,DN 100</t>
  </si>
  <si>
    <t>1831624969</t>
  </si>
  <si>
    <t>365141111</t>
  </si>
  <si>
    <t>Zřízení nových prostupů</t>
  </si>
  <si>
    <t>236346966</t>
  </si>
  <si>
    <t>380311533</t>
  </si>
  <si>
    <t>Kompletní konstrukce ČOV, nádrží, vodojemů nebo kanálů z betonu prostého tř. C 12/15 tl nad 300 mm</t>
  </si>
  <si>
    <t>1392665226</t>
  </si>
  <si>
    <t>380321662</t>
  </si>
  <si>
    <t>Kompletní konstrukce ČOV, nádrží, vodojemů, žlabů nebo kanálů ze ŽB tř. C 30/37 tl 300 mm</t>
  </si>
  <si>
    <t>-1939570774</t>
  </si>
  <si>
    <t>3803216625</t>
  </si>
  <si>
    <t>Kotvení stropní desky</t>
  </si>
  <si>
    <t>578108978</t>
  </si>
  <si>
    <t>380356211</t>
  </si>
  <si>
    <t>Bednění kompletních konstrukcí ČOV, nádrží nebo vodojemů omítaných ploch rovinných zřízení</t>
  </si>
  <si>
    <t>-1889429286</t>
  </si>
  <si>
    <t>380356212</t>
  </si>
  <si>
    <t>Bednění kompletních konstrukcí ČOV, nádrží nebo vodojemů omítaných ploch rovinných odstranění</t>
  </si>
  <si>
    <t>1528032130</t>
  </si>
  <si>
    <t>380361002</t>
  </si>
  <si>
    <t>Výztuž kompletních konstrukcí ČOV, nádrží nebo vodojemů z betonářské oceli 11 373</t>
  </si>
  <si>
    <t>1058824806</t>
  </si>
  <si>
    <t>417321414</t>
  </si>
  <si>
    <t>Ztužující pásy a věnce ze ŽB tř. C 20/25</t>
  </si>
  <si>
    <t>210647356</t>
  </si>
  <si>
    <t>417351115</t>
  </si>
  <si>
    <t>Zřízení bednění ztužujících věnců</t>
  </si>
  <si>
    <t>737350417</t>
  </si>
  <si>
    <t>417351116</t>
  </si>
  <si>
    <t>Odstranění bednění ztužujících věnců</t>
  </si>
  <si>
    <t>1756906187</t>
  </si>
  <si>
    <t>417361321</t>
  </si>
  <si>
    <t>Výztuž ztužujících pásů a věnců betonářskou ocelí 11 373</t>
  </si>
  <si>
    <t>1428723380</t>
  </si>
  <si>
    <t>430321616</t>
  </si>
  <si>
    <t>Schodišťová konstrukce a rampa ze ŽB tř. C 30/37</t>
  </si>
  <si>
    <t>-369706438</t>
  </si>
  <si>
    <t>430362021</t>
  </si>
  <si>
    <t>Výztuž schodišťové konstrukce a rampy svařovanými sítěmi Kari</t>
  </si>
  <si>
    <t>979686090</t>
  </si>
  <si>
    <t>431351121</t>
  </si>
  <si>
    <t>Zřízení bednění podest schodišť a ramp přímočarých v do 4 m</t>
  </si>
  <si>
    <t>-543259682</t>
  </si>
  <si>
    <t>431351122</t>
  </si>
  <si>
    <t>Odstranění bednění podest schodišť a ramp přímočarých v do 4 m</t>
  </si>
  <si>
    <t>340511613</t>
  </si>
  <si>
    <t>4573111161</t>
  </si>
  <si>
    <t>Vyrovnávací nebo spádový beton C 20/25 včetně úpravy povrchu</t>
  </si>
  <si>
    <t>1117289578</t>
  </si>
  <si>
    <t>459201111</t>
  </si>
  <si>
    <t>Vytvarování odtokového žlábku a odvodňovací jímky</t>
  </si>
  <si>
    <t>-2075713440</t>
  </si>
  <si>
    <t>5647511131</t>
  </si>
  <si>
    <t>Podklad z kameniva hrubého drceného vel. 8-16 mm tl 170 mm</t>
  </si>
  <si>
    <t>485425914</t>
  </si>
  <si>
    <t>564811111</t>
  </si>
  <si>
    <t>Podklad ze štěrkodrtě ŠD tl 50 mm</t>
  </si>
  <si>
    <t>-1420680287</t>
  </si>
  <si>
    <t>Úpravy povrchů, podlahy a osazování výplní</t>
  </si>
  <si>
    <t>612131121</t>
  </si>
  <si>
    <t>Penetrační disperzní nátěr vnitřních stěn nanášený ručně</t>
  </si>
  <si>
    <t>487755664</t>
  </si>
  <si>
    <t>612142001</t>
  </si>
  <si>
    <t>Potažení vnitřních stěn sklovláknitým pletivem vtlačeným do tenkovrstvé hmoty</t>
  </si>
  <si>
    <t>1800157650</t>
  </si>
  <si>
    <t>612321141</t>
  </si>
  <si>
    <t>Vápenocementová omítka štuková vyztužená vlákny vnitřních stěn nanášená ručně</t>
  </si>
  <si>
    <t>1975693800</t>
  </si>
  <si>
    <t>612325302</t>
  </si>
  <si>
    <t>Vápenocementová štuková omítka ostění nebo nadpraží</t>
  </si>
  <si>
    <t>740674437</t>
  </si>
  <si>
    <t>622135011</t>
  </si>
  <si>
    <t>Vyrovnání podkladu vnějších stěn tmelem tl do 2 mm</t>
  </si>
  <si>
    <t>575197959</t>
  </si>
  <si>
    <t>622135090</t>
  </si>
  <si>
    <t>Příplatek k vyrovnání vnějších stěn maltou vápennou za každých dalších 5 mm tl</t>
  </si>
  <si>
    <t>-1460871769</t>
  </si>
  <si>
    <t>622142001</t>
  </si>
  <si>
    <t>Potažení vnějších stěn sklovláknitým pletivem vtlačeným do tenkovrstvé hmoty</t>
  </si>
  <si>
    <t>156430014</t>
  </si>
  <si>
    <t>622531031</t>
  </si>
  <si>
    <t>Tenkovrstvá silikonová zrnitá omítka tl. 3,0 mm včetně penetrace vnějších stěn</t>
  </si>
  <si>
    <t>-34961674</t>
  </si>
  <si>
    <t>6226712111</t>
  </si>
  <si>
    <t>Dekorativní jemnozrnná omítka tl.2-3mm vč.probar.penetr.nátěru</t>
  </si>
  <si>
    <t>886983560</t>
  </si>
  <si>
    <t>622821011</t>
  </si>
  <si>
    <t>Vnější sanační zatřená omítka pro vlhké a zasolené zdivo prováděná ručně</t>
  </si>
  <si>
    <t>-800562848</t>
  </si>
  <si>
    <t>632451022</t>
  </si>
  <si>
    <t>Vyrovnávací potěr tl do 30 mm z MC 15 provedený v pásu</t>
  </si>
  <si>
    <t>1780196452</t>
  </si>
  <si>
    <t>637121111</t>
  </si>
  <si>
    <t>Okapový chodník z kačírku tl 100 mm s udusáním</t>
  </si>
  <si>
    <t>-914838634</t>
  </si>
  <si>
    <t>899104113</t>
  </si>
  <si>
    <t>Osazení poklopů litinových nebo ocelových bez rámů nad 150 kg</t>
  </si>
  <si>
    <t>-1338551169</t>
  </si>
  <si>
    <t>562306251</t>
  </si>
  <si>
    <t>poklop šachtový čtvercový 800x800mm C250 kompozitní termoplast s rámem pro zabetonování</t>
  </si>
  <si>
    <t>1716528137</t>
  </si>
  <si>
    <t>916331112</t>
  </si>
  <si>
    <t>Osazení zahradního obrubníku betonového do lože z betonu s boční opěrou</t>
  </si>
  <si>
    <t>644682580</t>
  </si>
  <si>
    <t>59217001</t>
  </si>
  <si>
    <t>obrubník betonový zahradní 1000x50x250mm</t>
  </si>
  <si>
    <t>-211137713</t>
  </si>
  <si>
    <t>941111121</t>
  </si>
  <si>
    <t>Montáž lešení řadového trubkového lehkého s podlahami zatížení do 200 kg/m2 š do 1,2 m v do 10 m</t>
  </si>
  <si>
    <t>-1189878184</t>
  </si>
  <si>
    <t>941111821</t>
  </si>
  <si>
    <t>Demontáž lešení řadového trubkového lehkého s podlahami zatížení do 200 kg/m2 š do 1,2 m v do 10 m</t>
  </si>
  <si>
    <t>629531174</t>
  </si>
  <si>
    <t>943121221</t>
  </si>
  <si>
    <t>Příplatek k lešení prostorovému trubkovému těžkému bez podlah tř.5 v 20 m za první a ZKD den použití</t>
  </si>
  <si>
    <t>-761665012</t>
  </si>
  <si>
    <t>962052211</t>
  </si>
  <si>
    <t>Bourání zdiva nadzákladového ze ŽB přes 1 m3</t>
  </si>
  <si>
    <t>-364423747</t>
  </si>
  <si>
    <t>963051113</t>
  </si>
  <si>
    <t>Bourání ŽB stropů deskových tl přes 80 mm</t>
  </si>
  <si>
    <t>-1627201885</t>
  </si>
  <si>
    <t>965046111</t>
  </si>
  <si>
    <t>Broušení stávajících betonových konstr úběr do 3 mm</t>
  </si>
  <si>
    <t>-1918622994</t>
  </si>
  <si>
    <t>966075141</t>
  </si>
  <si>
    <t>Odstranění kovového zábradlí vcelku</t>
  </si>
  <si>
    <t>2104969857</t>
  </si>
  <si>
    <t>981011313</t>
  </si>
  <si>
    <t>Demolice budov zděných na MVC podíl konstrukcí do 20 % postupným rozebíráním</t>
  </si>
  <si>
    <t>-1755323409</t>
  </si>
  <si>
    <t>985101111</t>
  </si>
  <si>
    <t>Zhotovení výkresů výztuže a specifikace výztuže</t>
  </si>
  <si>
    <t>1908979041</t>
  </si>
  <si>
    <t>924</t>
  </si>
  <si>
    <t>Vzduchotechnika</t>
  </si>
  <si>
    <t>924101111</t>
  </si>
  <si>
    <t>Větrání dle TZ</t>
  </si>
  <si>
    <t>-256023180</t>
  </si>
  <si>
    <t>997006512</t>
  </si>
  <si>
    <t>Vodorovné doprava suti s naložením a složením na skládku do 1 km</t>
  </si>
  <si>
    <t>-6057403</t>
  </si>
  <si>
    <t>997006519</t>
  </si>
  <si>
    <t>Příplatek k vodorovnému přemístění suti na skládku ZKD 1 km přes 1 km</t>
  </si>
  <si>
    <t>-1994704517</t>
  </si>
  <si>
    <t>997013111</t>
  </si>
  <si>
    <t>Vnitrostaveništní doprava suti a vybouraných hmot pro budovy v do 6 m s použitím mechanizace</t>
  </si>
  <si>
    <t>1237184537</t>
  </si>
  <si>
    <t>998142251</t>
  </si>
  <si>
    <t>Přesun hmot pro nádrže, jímky, zásobníky a jámy betonové monolitické v do 25 m</t>
  </si>
  <si>
    <t>-1482926532</t>
  </si>
  <si>
    <t>PSV</t>
  </si>
  <si>
    <t>Práce a dodávky PSV</t>
  </si>
  <si>
    <t>711</t>
  </si>
  <si>
    <t>Izolace proti vodě, vlhkosti a plynům</t>
  </si>
  <si>
    <t>711191101</t>
  </si>
  <si>
    <t>Provedení izolace proti zemní vlhkosti hydroizolační stěrkou vodorovné na betonu, krystalizační</t>
  </si>
  <si>
    <t>-2095714968</t>
  </si>
  <si>
    <t>711714111</t>
  </si>
  <si>
    <t>Izolace proti vodě provedení detailů vytvoření adhezního můstku modifikovanou maltou vč. specifikace</t>
  </si>
  <si>
    <t>689003853</t>
  </si>
  <si>
    <t>998711201</t>
  </si>
  <si>
    <t>Přesun hmot procentní pro izolace proti vodě, vlhkosti a plynům v objektech v do 6 m</t>
  </si>
  <si>
    <t>%</t>
  </si>
  <si>
    <t>569492731</t>
  </si>
  <si>
    <t>725</t>
  </si>
  <si>
    <t>Zdravotechnika - zařizovací předměty</t>
  </si>
  <si>
    <t>725601111</t>
  </si>
  <si>
    <t>Umyvadlo vč. napojení</t>
  </si>
  <si>
    <t>1592133907</t>
  </si>
  <si>
    <t>761</t>
  </si>
  <si>
    <t>Konstrukce prosvětlovací</t>
  </si>
  <si>
    <t>761611313</t>
  </si>
  <si>
    <t>Okno zděné ze skleněných tvárnic 190x190x80 mm barevných matovaných dezén rovná</t>
  </si>
  <si>
    <t>-470523229</t>
  </si>
  <si>
    <t>998761201</t>
  </si>
  <si>
    <t>Přesun hmot procentní pro konstrukce sklobetonové v objektech v do 6 m</t>
  </si>
  <si>
    <t>350460299</t>
  </si>
  <si>
    <t>762</t>
  </si>
  <si>
    <t>Konstrukce tesařské</t>
  </si>
  <si>
    <t>762332141</t>
  </si>
  <si>
    <t>Montáž vázaných kcí krovů pravidelných z hraněného řeziva plochy do 120 cm2 s ocelovými spojkami</t>
  </si>
  <si>
    <t>-512113610</t>
  </si>
  <si>
    <t>762332142</t>
  </si>
  <si>
    <t>Montáž vázaných kcí krovů pravidelných z hraněného řeziva plochy do 224 cm2 s ocelovými spojkami</t>
  </si>
  <si>
    <t>-1101012024</t>
  </si>
  <si>
    <t>605121301</t>
  </si>
  <si>
    <t xml:space="preserve">stavební řezivo </t>
  </si>
  <si>
    <t>1762957135</t>
  </si>
  <si>
    <t>762342211</t>
  </si>
  <si>
    <t>Montáž laťování na střechách jednoduchých sklonu do 60° osové vzdálenosti do 150 mm</t>
  </si>
  <si>
    <t>-489375192</t>
  </si>
  <si>
    <t>60514103</t>
  </si>
  <si>
    <t>řezivo jehličnaté lať 30x50mm</t>
  </si>
  <si>
    <t>-415222274</t>
  </si>
  <si>
    <t>998762201</t>
  </si>
  <si>
    <t>Přesun hmot procentní pro kce tesařské v objektech v do 6 m</t>
  </si>
  <si>
    <t>-591813842</t>
  </si>
  <si>
    <t>763</t>
  </si>
  <si>
    <t>Konstrukce suché výstavby</t>
  </si>
  <si>
    <t>763131452</t>
  </si>
  <si>
    <t>SDK podhled deska 1xH2 12,5 TI 100 mm dvouvrstvá spodní kce profil CD+UD</t>
  </si>
  <si>
    <t>-1607527179</t>
  </si>
  <si>
    <t>998763401</t>
  </si>
  <si>
    <t>Přesun hmot procentní pro sádrokartonové konstrukce v objektech v do 6 m</t>
  </si>
  <si>
    <t>-1579889360</t>
  </si>
  <si>
    <t>764</t>
  </si>
  <si>
    <t>Konstrukce klempířské</t>
  </si>
  <si>
    <t>764111653.LND</t>
  </si>
  <si>
    <t>Krytina střechy rovné viz PD</t>
  </si>
  <si>
    <t>202341961</t>
  </si>
  <si>
    <t>764211605.LND</t>
  </si>
  <si>
    <t xml:space="preserve">Oplechování větraného hřebene z oblých hřebenáčů </t>
  </si>
  <si>
    <t>-918800510</t>
  </si>
  <si>
    <t>764212635.LND</t>
  </si>
  <si>
    <t>Oplechování štítu závětrnou lištou rš 380</t>
  </si>
  <si>
    <t>65004336</t>
  </si>
  <si>
    <t>764212662.LND</t>
  </si>
  <si>
    <t>Oplechování rovné okapové hrany rš 170</t>
  </si>
  <si>
    <t>1366186880</t>
  </si>
  <si>
    <t>764216604.LND</t>
  </si>
  <si>
    <t>Oplechování rovných parapetů  mechanicky kotvené rš 330 mm</t>
  </si>
  <si>
    <t>-404524246</t>
  </si>
  <si>
    <t>764511602.LND</t>
  </si>
  <si>
    <t>Žlab podokapní půlkruhový vč.háků a čel</t>
  </si>
  <si>
    <t>-1177237093</t>
  </si>
  <si>
    <t>764511641.LND</t>
  </si>
  <si>
    <t xml:space="preserve">Kotlík oválný (trychtýřový) pro podokapní žlaby </t>
  </si>
  <si>
    <t>-611419710</t>
  </si>
  <si>
    <t>764518621.LND</t>
  </si>
  <si>
    <t xml:space="preserve">Svody kruhové včetně objímek, kolen, odskoků </t>
  </si>
  <si>
    <t>-1402795803</t>
  </si>
  <si>
    <t>7645212111</t>
  </si>
  <si>
    <t>Ochranný pás proti ptákům</t>
  </si>
  <si>
    <t>-988131609</t>
  </si>
  <si>
    <t>998764201</t>
  </si>
  <si>
    <t>Přesun hmot procentní pro konstrukce klempířské v objektech v do 6 m</t>
  </si>
  <si>
    <t>124372960</t>
  </si>
  <si>
    <t>766</t>
  </si>
  <si>
    <t>Konstrukce truhlářské</t>
  </si>
  <si>
    <t>766660002</t>
  </si>
  <si>
    <t>Montáž dveřních křídel otvíravých jednokřídlových š přes 0,8 m do ocelové zárubně</t>
  </si>
  <si>
    <t>-485380322</t>
  </si>
  <si>
    <t>61144164</t>
  </si>
  <si>
    <t>dveře plastové vchodové jednokřídlé otvíravé 1000x2000mm zateplené,bílé,cylindrická vložka,celoobvodové kování</t>
  </si>
  <si>
    <t>794889204</t>
  </si>
  <si>
    <t>998766201</t>
  </si>
  <si>
    <t>Přesun hmot procentní pro konstrukce truhlářské v objektech v do 6 m</t>
  </si>
  <si>
    <t>118921371</t>
  </si>
  <si>
    <t>767</t>
  </si>
  <si>
    <t>Konstrukce zámečnické</t>
  </si>
  <si>
    <t>7481012101</t>
  </si>
  <si>
    <t>D+M nerezová vrátka pro otvor 950mmx1100 mm</t>
  </si>
  <si>
    <t>1962676666</t>
  </si>
  <si>
    <t>7671611261</t>
  </si>
  <si>
    <t>D+M Nerezového zábradlí výšky 1,1 m vč.kotvení a okopové lišty</t>
  </si>
  <si>
    <t>1773615817</t>
  </si>
  <si>
    <t>767554211</t>
  </si>
  <si>
    <t>D+M závitová tyč prům.12 dl.450mm-20 ks,kotva HILTI M12 s tmelem HIT HY 200-20ks</t>
  </si>
  <si>
    <t>-400033358</t>
  </si>
  <si>
    <t>767861011</t>
  </si>
  <si>
    <t>Montáž vnitřních kovových žebříků přímých délky do 5 m kotvených do betonu vč.madla</t>
  </si>
  <si>
    <t>-1769066989</t>
  </si>
  <si>
    <t>286619841</t>
  </si>
  <si>
    <t>kompozitní příčlový žebřík dl.4000 mm,vč.kotevních nerez patek a madla-příčle protiskl.</t>
  </si>
  <si>
    <t>230531638</t>
  </si>
  <si>
    <t>767995115</t>
  </si>
  <si>
    <t xml:space="preserve">D+M atypických nerezových zámečnických konstrukcí </t>
  </si>
  <si>
    <t>-1653599539</t>
  </si>
  <si>
    <t>7679951156</t>
  </si>
  <si>
    <t xml:space="preserve">Montáž  atypických  zámečnických konstrukcí </t>
  </si>
  <si>
    <t>2031849319</t>
  </si>
  <si>
    <t>13011059</t>
  </si>
  <si>
    <t>úhelník ocelový nerovnostranný jakost 11 375 160x100x12mm</t>
  </si>
  <si>
    <t>238250682</t>
  </si>
  <si>
    <t>133487112</t>
  </si>
  <si>
    <t>ocelová plotna tř.11 160 x 100 mm délka 4,0m-2 ks</t>
  </si>
  <si>
    <t>136103977</t>
  </si>
  <si>
    <t>998767201</t>
  </si>
  <si>
    <t>Přesun hmot procentní pro zámečnické konstrukce v objektech v do 6 m</t>
  </si>
  <si>
    <t>853370244</t>
  </si>
  <si>
    <t>771</t>
  </si>
  <si>
    <t>Podlahy z dlaždic</t>
  </si>
  <si>
    <t>771121011</t>
  </si>
  <si>
    <t>Nátěr penetrační na podlahu</t>
  </si>
  <si>
    <t>928789069</t>
  </si>
  <si>
    <t>771151016</t>
  </si>
  <si>
    <t>Samonivelační stěrka podlah pevnosti 20 tl do 15 mm</t>
  </si>
  <si>
    <t>615465353</t>
  </si>
  <si>
    <t>771574111</t>
  </si>
  <si>
    <t>Montáž podlah keramických hladkých lepených flexibilním lepidlem do 9 ks/m2</t>
  </si>
  <si>
    <t>135513802</t>
  </si>
  <si>
    <t>LSS.TR335061</t>
  </si>
  <si>
    <t>dlaždice slinutá TAURUS GRANIT, 298 x 298 x 9 mm</t>
  </si>
  <si>
    <t>1169670039</t>
  </si>
  <si>
    <t>998771201</t>
  </si>
  <si>
    <t>Přesun hmot procentní pro podlahy z dlaždic v objektech v do 6 m</t>
  </si>
  <si>
    <t>-1054877491</t>
  </si>
  <si>
    <t>777</t>
  </si>
  <si>
    <t>Podlahy lité</t>
  </si>
  <si>
    <t>777621123</t>
  </si>
  <si>
    <t>Krycí polyuretanový průmyslový nátěr podlahy plněný pískem</t>
  </si>
  <si>
    <t>-249049259</t>
  </si>
  <si>
    <t>998777201</t>
  </si>
  <si>
    <t>Přesun hmot procentní pro podlahy lité v objektech v do 6 m</t>
  </si>
  <si>
    <t>2123921880</t>
  </si>
  <si>
    <t>784</t>
  </si>
  <si>
    <t>Dokončovací práce - malby a tapety</t>
  </si>
  <si>
    <t>784161301</t>
  </si>
  <si>
    <t>Lokální vyrovnání podkladu disperzní stěrkou plochy do 0,1 m2 v místnostech výšky do 3,80 m</t>
  </si>
  <si>
    <t>-436152242</t>
  </si>
  <si>
    <t>784211101</t>
  </si>
  <si>
    <t>Dvojnásobné bílé malby ze směsí za mokra výborně otěruvzdorných v místnostech výšky do 3,80 m</t>
  </si>
  <si>
    <t>-1180277611</t>
  </si>
  <si>
    <t>789</t>
  </si>
  <si>
    <t>Povrchové úpravy ocelových konstrukcí a technologických zařízení</t>
  </si>
  <si>
    <t>789355221</t>
  </si>
  <si>
    <t xml:space="preserve">Nátěr  polyuretanový </t>
  </si>
  <si>
    <t>-2083488748</t>
  </si>
  <si>
    <t>04.2 - Spojovací potrubí a žlaby</t>
  </si>
  <si>
    <t>-1803468259</t>
  </si>
  <si>
    <t>-1308458293</t>
  </si>
  <si>
    <t>131201101</t>
  </si>
  <si>
    <t>Hloubení jam nezapažených v hornině tř. 3 objemu do 100 m3</t>
  </si>
  <si>
    <t>1226232787</t>
  </si>
  <si>
    <t>131201109</t>
  </si>
  <si>
    <t>Příplatek za lepivost u hloubení jam nezapažených v hornině tř. 3</t>
  </si>
  <si>
    <t>-854189058</t>
  </si>
  <si>
    <t>131201201</t>
  </si>
  <si>
    <t>Hloubení jam zapažených v hornině tř. 3 objemu do 100 m3</t>
  </si>
  <si>
    <t>-853985762</t>
  </si>
  <si>
    <t>1584907965</t>
  </si>
  <si>
    <t>131301201</t>
  </si>
  <si>
    <t>Hloubení jam zapažených v hornině tř. 4 objemu do 100 m3</t>
  </si>
  <si>
    <t>-1348086099</t>
  </si>
  <si>
    <t>131301209</t>
  </si>
  <si>
    <t>Příplatek za lepivost u hloubení jam zapažených v hornině tř. 4</t>
  </si>
  <si>
    <t>1233209615</t>
  </si>
  <si>
    <t>-44101578</t>
  </si>
  <si>
    <t>-1189810767</t>
  </si>
  <si>
    <t>-1295309634</t>
  </si>
  <si>
    <t>1185627588</t>
  </si>
  <si>
    <t>1705596055</t>
  </si>
  <si>
    <t>-1876680693</t>
  </si>
  <si>
    <t>175111101</t>
  </si>
  <si>
    <t>Obsypání potrubí ručně sypaninou bez prohození sítem, uloženou do 3 m</t>
  </si>
  <si>
    <t>967057399</t>
  </si>
  <si>
    <t>64542914</t>
  </si>
  <si>
    <t>1684782163</t>
  </si>
  <si>
    <t>273313611</t>
  </si>
  <si>
    <t>Základové desky z betonu tř. C 16/20</t>
  </si>
  <si>
    <t>-1221439970</t>
  </si>
  <si>
    <t>273351121</t>
  </si>
  <si>
    <t>Zřízení bednění základových desek</t>
  </si>
  <si>
    <t>-740676765</t>
  </si>
  <si>
    <t>275321411</t>
  </si>
  <si>
    <t>Základové patky ze ŽB bez zvýšených nároků na prostředí tř. C 20/25</t>
  </si>
  <si>
    <t>-461842015</t>
  </si>
  <si>
    <t>275351121</t>
  </si>
  <si>
    <t>Zřízení bednění základových patek</t>
  </si>
  <si>
    <t>-965865288</t>
  </si>
  <si>
    <t>275351122</t>
  </si>
  <si>
    <t>Odstranění bednění základových patek</t>
  </si>
  <si>
    <t>701738281</t>
  </si>
  <si>
    <t>-1022266387</t>
  </si>
  <si>
    <t>380311642</t>
  </si>
  <si>
    <t>Kompletní konstrukce ČOV, nádrží, vodojemů nebo kanálů z betonu prostého tř. C 16/20 t 150-l 300 mm</t>
  </si>
  <si>
    <t>-967960520</t>
  </si>
  <si>
    <t>380326122</t>
  </si>
  <si>
    <t>Kompletní konstrukce ČOV, nádrží ze ŽB se zvýšenými nároky na prostředí tř. C 25/30 tl 150-300 mm</t>
  </si>
  <si>
    <t>985459452</t>
  </si>
  <si>
    <t>380326132</t>
  </si>
  <si>
    <t>Kompletní konstrukce ČOV, nádrží ze ŽB se zvýšenými nároky na prostředí tř. C 30/37 tl 150-300 mm</t>
  </si>
  <si>
    <t>-538384160</t>
  </si>
  <si>
    <t>-1598063487</t>
  </si>
  <si>
    <t>-967402145</t>
  </si>
  <si>
    <t>1561445512</t>
  </si>
  <si>
    <t>380361011</t>
  </si>
  <si>
    <t>Výztuž kompletních konstrukcí ČOV, nádrží nebo vodojemů ze svařovaných sítí KARI</t>
  </si>
  <si>
    <t>-1654315351</t>
  </si>
  <si>
    <t>-1068423102</t>
  </si>
  <si>
    <t>4548111111</t>
  </si>
  <si>
    <t>Osazování prostupů z trub DN 300</t>
  </si>
  <si>
    <t>-1973490879</t>
  </si>
  <si>
    <t>OSM.2251301</t>
  </si>
  <si>
    <t>KGEM Trubka DN 315/3000, plnostěnná SN10</t>
  </si>
  <si>
    <t>-1146354912</t>
  </si>
  <si>
    <t>767801111</t>
  </si>
  <si>
    <t>D+M kompozitový poklop 0,59 x 2,29 m</t>
  </si>
  <si>
    <t>-1376990959</t>
  </si>
  <si>
    <t>766467829</t>
  </si>
  <si>
    <t>-1797927514</t>
  </si>
  <si>
    <t>-1264132859</t>
  </si>
  <si>
    <t>632451034</t>
  </si>
  <si>
    <t>Vyrovnávací potěr tl do 50 mm z MC 15 provedený v ploše</t>
  </si>
  <si>
    <t>-231251053</t>
  </si>
  <si>
    <t>871215201</t>
  </si>
  <si>
    <t>Montáž kanalizačního potrubí z PE SDR11 otevřený výkop svařovaných elektrotvarovkou D 50 x 4,6mm</t>
  </si>
  <si>
    <t>-1225456963</t>
  </si>
  <si>
    <t>28613381</t>
  </si>
  <si>
    <t>potrubí kanalizační tlakové PE100 SDR 11, návin se signalizační vrstvou 50 x 4,6 mm</t>
  </si>
  <si>
    <t>-1073416001</t>
  </si>
  <si>
    <t>55261306</t>
  </si>
  <si>
    <t>trubka z ušlechtilé oceli (nerez) DN 50</t>
  </si>
  <si>
    <t>610375178</t>
  </si>
  <si>
    <t>871353121</t>
  </si>
  <si>
    <t>Montáž kanalizačního potrubí z PVC těsněné gumovým kroužkem otevřený výkop sklon do 20 % DN 200</t>
  </si>
  <si>
    <t>-572782247</t>
  </si>
  <si>
    <t>28611168</t>
  </si>
  <si>
    <t>trubka kanalizační PVC DN 200x3000 mm SN 8</t>
  </si>
  <si>
    <t>1473764731</t>
  </si>
  <si>
    <t>208265179</t>
  </si>
  <si>
    <t>28611154</t>
  </si>
  <si>
    <t>trubka kanalizační PVC DN 250x5000 mm SN8</t>
  </si>
  <si>
    <t>657364898</t>
  </si>
  <si>
    <t>871443121</t>
  </si>
  <si>
    <t>Montáž kanalizačního potrubí z PVC těsněné gumovým kroužkem otevřený výkop sklon do 20 % DN 600</t>
  </si>
  <si>
    <t>-429123587</t>
  </si>
  <si>
    <t>28612037</t>
  </si>
  <si>
    <t>trubka kanalizační PVC plnostěnná třívrstvá DN 600x6000 mm SN 16</t>
  </si>
  <si>
    <t>813184866</t>
  </si>
  <si>
    <t>8771214121</t>
  </si>
  <si>
    <t>Izolace potrubí nad terénem dle TZ</t>
  </si>
  <si>
    <t>-279844477</t>
  </si>
  <si>
    <t>8991041121</t>
  </si>
  <si>
    <t xml:space="preserve">Osazení poklopů litinových nebo ocelových včetně rámů </t>
  </si>
  <si>
    <t>999808532</t>
  </si>
  <si>
    <t>286617621</t>
  </si>
  <si>
    <t xml:space="preserve">poklop kompozitní pochůzí 2,290*0,59 m vč rámu z válcov. L profilů 50x50x5 mm </t>
  </si>
  <si>
    <t>1220628547</t>
  </si>
  <si>
    <t>899501111</t>
  </si>
  <si>
    <t>Parshallův měrný žlab, velikost P5 (2,25 až 360 l/s), svařenec z PP desek vč.beton.předzhotoveného žlabu</t>
  </si>
  <si>
    <t>1984145087</t>
  </si>
  <si>
    <t>966701111</t>
  </si>
  <si>
    <t>Drobné stavební úpravy objektů mechanického předčištění - dle TZ</t>
  </si>
  <si>
    <t>1691350693</t>
  </si>
  <si>
    <t>966761111</t>
  </si>
  <si>
    <t>Vybourání stávající stěny ve žlabu česlí, vybourání výplň.betonu býv.pračka písku</t>
  </si>
  <si>
    <t>-479742778</t>
  </si>
  <si>
    <t>-967634705</t>
  </si>
  <si>
    <t>1545177283</t>
  </si>
  <si>
    <t>114446412</t>
  </si>
  <si>
    <t>-1488677650</t>
  </si>
  <si>
    <t>1885905086</t>
  </si>
  <si>
    <t>-1420677534</t>
  </si>
  <si>
    <t>-1541331282</t>
  </si>
  <si>
    <t>7676712111</t>
  </si>
  <si>
    <t>D+M branka měrný žlab dle TZ</t>
  </si>
  <si>
    <t>-1903537611</t>
  </si>
  <si>
    <t>-1436429650</t>
  </si>
  <si>
    <t>-1049419941</t>
  </si>
  <si>
    <t>1716050773</t>
  </si>
  <si>
    <t>04.3 - Zpevněná plocha</t>
  </si>
  <si>
    <t>1132011121</t>
  </si>
  <si>
    <t xml:space="preserve">Rozebrání žlabu </t>
  </si>
  <si>
    <t>-739362114</t>
  </si>
  <si>
    <t>1771915360</t>
  </si>
  <si>
    <t>122202201</t>
  </si>
  <si>
    <t>Odkopávky a prokopávky nezapažené pro silnice objemu do 100 m3 v hornině tř. 3</t>
  </si>
  <si>
    <t>813243507</t>
  </si>
  <si>
    <t>51945255</t>
  </si>
  <si>
    <t>171101141</t>
  </si>
  <si>
    <t>Uložení sypaniny  silnice nebo železnice</t>
  </si>
  <si>
    <t>-1194406199</t>
  </si>
  <si>
    <t>451577777</t>
  </si>
  <si>
    <t>Podklad nebo lože pod dlažbu vodorovný nebo do sklonu 1:5 z kameniva těženého tl do 100 mm</t>
  </si>
  <si>
    <t>-979667365</t>
  </si>
  <si>
    <t>-1486576535</t>
  </si>
  <si>
    <t>-913381942</t>
  </si>
  <si>
    <t>1956413023</t>
  </si>
  <si>
    <t>1685502823</t>
  </si>
  <si>
    <t>160969095</t>
  </si>
  <si>
    <t>935112111</t>
  </si>
  <si>
    <t>Osazení příkopového žlabu do betonu tl 100 mm z betonových tvárnic š 500 mm</t>
  </si>
  <si>
    <t>-98570345</t>
  </si>
  <si>
    <t>59227035</t>
  </si>
  <si>
    <t>žlab odvodňovací betonový 500x 650x116mm</t>
  </si>
  <si>
    <t>1737670361</t>
  </si>
  <si>
    <t>250628620</t>
  </si>
  <si>
    <t>-714106698</t>
  </si>
  <si>
    <t>-579714737</t>
  </si>
  <si>
    <t>1160052202</t>
  </si>
  <si>
    <t>04.4 - Demolice jímky externích fekálií</t>
  </si>
  <si>
    <t>120951123</t>
  </si>
  <si>
    <t>Bourání zdiva z ŽB nebo předpjatého betonu v odkopávkách nebo prokopávkách strojně</t>
  </si>
  <si>
    <t>1309339924</t>
  </si>
  <si>
    <t>162201101</t>
  </si>
  <si>
    <t>Vodorovné přemístění do 20 m výkopku/sypaniny z horniny tř. 1 až 4</t>
  </si>
  <si>
    <t>229399825</t>
  </si>
  <si>
    <t>162701155</t>
  </si>
  <si>
    <t>Vodorovné přemístění do 10000 m výkopku/sypaniny z horniny tř. 5 až 7</t>
  </si>
  <si>
    <t>-851744770</t>
  </si>
  <si>
    <t>167101101</t>
  </si>
  <si>
    <t>Nakládání výkopku z hornin tř. 1 až 4 do 100 m3</t>
  </si>
  <si>
    <t>1106953274</t>
  </si>
  <si>
    <t>1256607412</t>
  </si>
  <si>
    <t>-216020165</t>
  </si>
  <si>
    <t>-2081656649</t>
  </si>
  <si>
    <t>1272442605</t>
  </si>
  <si>
    <t>181951102</t>
  </si>
  <si>
    <t>Úprava pláně v hornině tř. 1 až 4 se zhutněním</t>
  </si>
  <si>
    <t>-725293230</t>
  </si>
  <si>
    <t>997013802</t>
  </si>
  <si>
    <t>Poplatek za uložení na skládce (skládkovné) stavebního odpadu železobetonového</t>
  </si>
  <si>
    <t>2146543298</t>
  </si>
  <si>
    <t>04.5 - Přípojka NN</t>
  </si>
  <si>
    <t>M - M</t>
  </si>
  <si>
    <t xml:space="preserve">    821 - Elektroinstalace</t>
  </si>
  <si>
    <t>821</t>
  </si>
  <si>
    <t>Elektroinstalace</t>
  </si>
  <si>
    <t>821101111</t>
  </si>
  <si>
    <t>Dle samostatného rozpočtu</t>
  </si>
  <si>
    <t>-942761149</t>
  </si>
  <si>
    <t>PS1 - Bobrovníky - strojně technologická část</t>
  </si>
  <si>
    <t xml:space="preserve">    11111 - Technologie</t>
  </si>
  <si>
    <t>11111</t>
  </si>
  <si>
    <t>Technologie</t>
  </si>
  <si>
    <t>11111111111</t>
  </si>
  <si>
    <t>ČS Bobrovníky - dle samostatného rozpočtu</t>
  </si>
  <si>
    <t>1662058641</t>
  </si>
  <si>
    <t>PS2 - Bobrovníky - elektročást a SŘTP</t>
  </si>
  <si>
    <t>821621111</t>
  </si>
  <si>
    <t>Silnoproud - dle samostatného rozpočtu</t>
  </si>
  <si>
    <t>-183476954</t>
  </si>
  <si>
    <t>821621112</t>
  </si>
  <si>
    <t>Telemetrie - dle samostatného rozpočtu</t>
  </si>
  <si>
    <t>-1610915439</t>
  </si>
  <si>
    <t>Signalizační vodič na potrubí -  CY 10</t>
  </si>
  <si>
    <t>Signalizační vodič na potrubí  CY 10</t>
  </si>
  <si>
    <t>Čerpací šachta s kónickým dnem, vč. celonerezového čerpadla s řezacím zařízením, poklopem, rozvaděčem a ovladacích prvků, včetně zemních výkopových prací, montáže a 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</si>
</sst>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"/>
    <numFmt numFmtId="167" formatCode="#,##0.00000"/>
  </numFmts>
  <fonts count="30">
    <font>
      <sz val="8"/>
      <name val="Arial CE"/>
      <charset val="134"/>
    </font>
    <font>
      <sz val="12"/>
      <color rgb="FF003366"/>
      <name val="Arial CE"/>
      <charset val="134"/>
    </font>
    <font>
      <sz val="10"/>
      <color rgb="FF003366"/>
      <name val="Arial CE"/>
      <charset val="134"/>
    </font>
    <font>
      <sz val="8"/>
      <color rgb="FF003366"/>
      <name val="Arial CE"/>
      <charset val="134"/>
    </font>
    <font>
      <b/>
      <sz val="14"/>
      <name val="Arial CE"/>
      <charset val="134"/>
    </font>
    <font>
      <sz val="8"/>
      <color rgb="FF969696"/>
      <name val="Arial CE"/>
      <charset val="134"/>
    </font>
    <font>
      <b/>
      <sz val="11"/>
      <name val="Arial CE"/>
      <charset val="134"/>
    </font>
    <font>
      <b/>
      <sz val="10"/>
      <name val="Arial CE"/>
      <charset val="134"/>
    </font>
    <font>
      <b/>
      <sz val="12"/>
      <name val="Arial CE"/>
      <charset val="134"/>
    </font>
    <font>
      <sz val="9"/>
      <name val="Arial CE"/>
      <charset val="134"/>
    </font>
    <font>
      <b/>
      <sz val="12"/>
      <color rgb="FF800000"/>
      <name val="Arial CE"/>
      <charset val="134"/>
    </font>
    <font>
      <sz val="8"/>
      <color rgb="FF3366FF"/>
      <name val="Arial CE"/>
      <charset val="134"/>
    </font>
    <font>
      <b/>
      <sz val="12"/>
      <color rgb="FF960000"/>
      <name val="Arial CE"/>
      <charset val="134"/>
    </font>
    <font>
      <sz val="9"/>
      <color rgb="FF969696"/>
      <name val="Arial CE"/>
      <charset val="134"/>
    </font>
    <font>
      <sz val="8"/>
      <color rgb="FF960000"/>
      <name val="Arial CE"/>
      <charset val="134"/>
    </font>
    <font>
      <b/>
      <sz val="8"/>
      <name val="Arial CE"/>
      <charset val="134"/>
    </font>
    <font>
      <i/>
      <sz val="8"/>
      <color rgb="FF0000FF"/>
      <name val="Arial CE"/>
      <charset val="134"/>
    </font>
    <font>
      <sz val="11"/>
      <name val="Arial CE"/>
      <charset val="134"/>
    </font>
    <font>
      <sz val="10"/>
      <name val="Arial CE"/>
      <charset val="134"/>
    </font>
    <font>
      <sz val="8"/>
      <color rgb="FFFFFFFF"/>
      <name val="Arial CE"/>
      <charset val="134"/>
    </font>
    <font>
      <sz val="18"/>
      <color theme="10"/>
      <name val="Wingdings 2"/>
      <charset val="134"/>
    </font>
    <font>
      <b/>
      <sz val="11"/>
      <color rgb="FF003366"/>
      <name val="Arial CE"/>
      <charset val="134"/>
    </font>
    <font>
      <b/>
      <sz val="10"/>
      <color rgb="FF003366"/>
      <name val="Arial CE"/>
      <charset val="134"/>
    </font>
    <font>
      <sz val="11"/>
      <color rgb="FF003366"/>
      <name val="Arial CE"/>
      <charset val="134"/>
    </font>
    <font>
      <b/>
      <sz val="8"/>
      <color rgb="FF969696"/>
      <name val="Arial CE"/>
      <charset val="134"/>
    </font>
    <font>
      <sz val="12"/>
      <color rgb="FF969696"/>
      <name val="Arial CE"/>
      <charset val="134"/>
    </font>
    <font>
      <sz val="11"/>
      <color rgb="FF969696"/>
      <name val="Arial CE"/>
      <charset val="134"/>
    </font>
    <font>
      <sz val="10"/>
      <color rgb="FF969696"/>
      <name val="Arial CE"/>
      <charset val="134"/>
    </font>
    <font>
      <sz val="12"/>
      <name val="Arial CE"/>
      <charset val="134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D2D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EBEBE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/>
    <xf numFmtId="0" fontId="0" fillId="0" borderId="0" xfId="0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165" fontId="0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4" fontId="8" fillId="2" borderId="6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4" fontId="1" fillId="0" borderId="9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" fillId="0" borderId="3" xfId="0" applyFont="1" applyBorder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166" fontId="0" fillId="0" borderId="13" xfId="0" applyNumberFormat="1" applyFont="1" applyBorder="1" applyAlignment="1" applyProtection="1">
      <alignment vertical="center"/>
      <protection locked="0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" fontId="12" fillId="0" borderId="0" xfId="0" applyNumberFormat="1" applyFont="1" applyAlignment="1"/>
    <xf numFmtId="0" fontId="0" fillId="0" borderId="15" xfId="0" applyFont="1" applyBorder="1" applyAlignment="1">
      <alignment vertical="center"/>
    </xf>
    <xf numFmtId="167" fontId="14" fillId="0" borderId="4" xfId="0" applyNumberFormat="1" applyFont="1" applyBorder="1" applyAlignment="1"/>
    <xf numFmtId="4" fontId="1" fillId="0" borderId="0" xfId="0" applyNumberFormat="1" applyFont="1" applyAlignment="1"/>
    <xf numFmtId="0" fontId="3" fillId="0" borderId="16" xfId="0" applyFont="1" applyBorder="1" applyAlignment="1"/>
    <xf numFmtId="0" fontId="3" fillId="0" borderId="0" xfId="0" applyFont="1" applyBorder="1" applyAlignment="1"/>
    <xf numFmtId="167" fontId="3" fillId="0" borderId="0" xfId="0" applyNumberFormat="1" applyFont="1" applyBorder="1" applyAlignment="1"/>
    <xf numFmtId="4" fontId="2" fillId="0" borderId="0" xfId="0" applyNumberFormat="1" applyFont="1" applyAlignment="1"/>
    <xf numFmtId="4" fontId="0" fillId="0" borderId="13" xfId="0" applyNumberFormat="1" applyFont="1" applyBorder="1" applyAlignment="1" applyProtection="1">
      <alignment vertical="center"/>
      <protection locked="0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7" fontId="5" fillId="0" borderId="0" xfId="0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67" fontId="5" fillId="0" borderId="9" xfId="0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167" fontId="14" fillId="0" borderId="18" xfId="0" applyNumberFormat="1" applyFont="1" applyBorder="1" applyAlignment="1"/>
    <xf numFmtId="167" fontId="3" fillId="0" borderId="19" xfId="0" applyNumberFormat="1" applyFont="1" applyBorder="1" applyAlignment="1"/>
    <xf numFmtId="167" fontId="5" fillId="0" borderId="19" xfId="0" applyNumberFormat="1" applyFont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4" fontId="1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0" borderId="13" xfId="0" applyFont="1" applyBorder="1" applyAlignment="1" applyProtection="1">
      <alignment horizontal="center" vertical="center"/>
      <protection locked="0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66" fontId="16" fillId="0" borderId="13" xfId="0" applyNumberFormat="1" applyFont="1" applyBorder="1" applyAlignment="1" applyProtection="1">
      <alignment vertical="center"/>
      <protection locked="0"/>
    </xf>
    <xf numFmtId="4" fontId="16" fillId="0" borderId="13" xfId="0" applyNumberFormat="1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21" xfId="0" applyBorder="1"/>
    <xf numFmtId="0" fontId="7" fillId="0" borderId="22" xfId="0" applyFont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25" fillId="0" borderId="16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7" fontId="25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" fontId="26" fillId="0" borderId="16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7" fontId="26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" fontId="27" fillId="0" borderId="16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7" fontId="27" fillId="0" borderId="0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" fontId="26" fillId="0" borderId="17" xfId="0" applyNumberFormat="1" applyFont="1" applyBorder="1" applyAlignment="1">
      <alignment vertical="center"/>
    </xf>
    <xf numFmtId="4" fontId="26" fillId="0" borderId="9" xfId="0" applyNumberFormat="1" applyFont="1" applyBorder="1" applyAlignment="1">
      <alignment vertical="center"/>
    </xf>
    <xf numFmtId="167" fontId="26" fillId="0" borderId="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4" fontId="7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8" fillId="4" borderId="6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vertical="center"/>
    </xf>
    <xf numFmtId="4" fontId="8" fillId="4" borderId="6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152400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9"/>
  <sheetViews>
    <sheetView showGridLines="0" topLeftCell="A52" workbookViewId="0">
      <selection activeCell="K6" sqref="K6:AO6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03" t="s">
        <v>0</v>
      </c>
      <c r="AZ1" s="103" t="s">
        <v>1</v>
      </c>
      <c r="BA1" s="103" t="s">
        <v>2</v>
      </c>
      <c r="BB1" s="103" t="s">
        <v>1</v>
      </c>
      <c r="BT1" s="103" t="s">
        <v>3</v>
      </c>
      <c r="BU1" s="103" t="s">
        <v>3</v>
      </c>
      <c r="BV1" s="103" t="s">
        <v>4</v>
      </c>
    </row>
    <row r="2" spans="1:74" ht="36.950000000000003" customHeight="1">
      <c r="AR2" s="151" t="s">
        <v>5</v>
      </c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S2" s="14" t="s">
        <v>6</v>
      </c>
      <c r="BT2" s="14" t="s">
        <v>7</v>
      </c>
    </row>
    <row r="3" spans="1:74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  <c r="BS3" s="14" t="s">
        <v>6</v>
      </c>
      <c r="BT3" s="14" t="s">
        <v>8</v>
      </c>
    </row>
    <row r="4" spans="1:74" ht="24.95" customHeight="1">
      <c r="B4" s="10"/>
      <c r="D4" s="11" t="s">
        <v>9</v>
      </c>
      <c r="AR4" s="10"/>
      <c r="AS4" s="38" t="s">
        <v>10</v>
      </c>
      <c r="BS4" s="14" t="s">
        <v>11</v>
      </c>
    </row>
    <row r="5" spans="1:74" ht="12" customHeight="1">
      <c r="B5" s="10"/>
      <c r="D5" s="104" t="s">
        <v>12</v>
      </c>
      <c r="K5" s="153" t="s">
        <v>13</v>
      </c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R5" s="10"/>
      <c r="BS5" s="14" t="s">
        <v>6</v>
      </c>
    </row>
    <row r="6" spans="1:74" ht="36.950000000000003" customHeight="1">
      <c r="B6" s="10"/>
      <c r="D6" s="105" t="s">
        <v>14</v>
      </c>
      <c r="K6" s="154" t="s">
        <v>15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R6" s="10"/>
      <c r="BS6" s="14" t="s">
        <v>6</v>
      </c>
    </row>
    <row r="7" spans="1:74" ht="12" customHeight="1">
      <c r="B7" s="10"/>
      <c r="D7" s="12" t="s">
        <v>16</v>
      </c>
      <c r="K7" s="14" t="s">
        <v>1</v>
      </c>
      <c r="AK7" s="12" t="s">
        <v>17</v>
      </c>
      <c r="AN7" s="14" t="s">
        <v>1</v>
      </c>
      <c r="AR7" s="10"/>
      <c r="BS7" s="14" t="s">
        <v>6</v>
      </c>
    </row>
    <row r="8" spans="1:74" ht="12" customHeight="1">
      <c r="B8" s="10"/>
      <c r="D8" s="12" t="s">
        <v>18</v>
      </c>
      <c r="K8" s="14" t="s">
        <v>19</v>
      </c>
      <c r="AK8" s="12" t="s">
        <v>20</v>
      </c>
      <c r="AN8" s="14" t="s">
        <v>21</v>
      </c>
      <c r="AR8" s="10"/>
      <c r="BS8" s="14" t="s">
        <v>6</v>
      </c>
    </row>
    <row r="9" spans="1:74" ht="14.45" customHeight="1">
      <c r="B9" s="10"/>
      <c r="AR9" s="10"/>
      <c r="BS9" s="14" t="s">
        <v>6</v>
      </c>
    </row>
    <row r="10" spans="1:74" ht="12" customHeight="1">
      <c r="B10" s="10"/>
      <c r="D10" s="12" t="s">
        <v>22</v>
      </c>
      <c r="AK10" s="12" t="s">
        <v>23</v>
      </c>
      <c r="AN10" s="14" t="s">
        <v>1</v>
      </c>
      <c r="AR10" s="10"/>
      <c r="BS10" s="14" t="s">
        <v>6</v>
      </c>
    </row>
    <row r="11" spans="1:74" ht="18.600000000000001" customHeight="1">
      <c r="B11" s="10"/>
      <c r="E11" s="14" t="s">
        <v>19</v>
      </c>
      <c r="AK11" s="12" t="s">
        <v>24</v>
      </c>
      <c r="AN11" s="14" t="s">
        <v>1</v>
      </c>
      <c r="AR11" s="10"/>
      <c r="BS11" s="14" t="s">
        <v>6</v>
      </c>
    </row>
    <row r="12" spans="1:74" ht="6.95" customHeight="1">
      <c r="B12" s="10"/>
      <c r="AR12" s="10"/>
      <c r="BS12" s="14" t="s">
        <v>6</v>
      </c>
    </row>
    <row r="13" spans="1:74" ht="12" customHeight="1">
      <c r="B13" s="10"/>
      <c r="D13" s="12" t="s">
        <v>25</v>
      </c>
      <c r="AK13" s="12" t="s">
        <v>23</v>
      </c>
      <c r="AN13" s="14" t="s">
        <v>1</v>
      </c>
      <c r="AR13" s="10"/>
      <c r="BS13" s="14" t="s">
        <v>6</v>
      </c>
    </row>
    <row r="14" spans="1:74">
      <c r="B14" s="10"/>
      <c r="E14" s="14" t="s">
        <v>19</v>
      </c>
      <c r="AK14" s="12" t="s">
        <v>24</v>
      </c>
      <c r="AN14" s="14" t="s">
        <v>1</v>
      </c>
      <c r="AR14" s="10"/>
      <c r="BS14" s="14" t="s">
        <v>6</v>
      </c>
    </row>
    <row r="15" spans="1:74" ht="6.95" customHeight="1">
      <c r="B15" s="10"/>
      <c r="AR15" s="10"/>
      <c r="BS15" s="14" t="s">
        <v>3</v>
      </c>
    </row>
    <row r="16" spans="1:74" ht="12" customHeight="1">
      <c r="B16" s="10"/>
      <c r="D16" s="12" t="s">
        <v>26</v>
      </c>
      <c r="AK16" s="12" t="s">
        <v>23</v>
      </c>
      <c r="AN16" s="14" t="s">
        <v>1</v>
      </c>
      <c r="AR16" s="10"/>
      <c r="BS16" s="14" t="s">
        <v>3</v>
      </c>
    </row>
    <row r="17" spans="2:71" ht="18.600000000000001" customHeight="1">
      <c r="B17" s="10"/>
      <c r="E17" s="14" t="s">
        <v>19</v>
      </c>
      <c r="AK17" s="12" t="s">
        <v>24</v>
      </c>
      <c r="AN17" s="14" t="s">
        <v>1</v>
      </c>
      <c r="AR17" s="10"/>
      <c r="BS17" s="14" t="s">
        <v>27</v>
      </c>
    </row>
    <row r="18" spans="2:71" ht="6.95" customHeight="1">
      <c r="B18" s="10"/>
      <c r="AR18" s="10"/>
      <c r="BS18" s="14" t="s">
        <v>6</v>
      </c>
    </row>
    <row r="19" spans="2:71" ht="12" customHeight="1">
      <c r="B19" s="10"/>
      <c r="D19" s="12" t="s">
        <v>28</v>
      </c>
      <c r="AK19" s="12" t="s">
        <v>23</v>
      </c>
      <c r="AN19" s="14" t="s">
        <v>1</v>
      </c>
      <c r="AR19" s="10"/>
      <c r="BS19" s="14" t="s">
        <v>6</v>
      </c>
    </row>
    <row r="20" spans="2:71" ht="18.600000000000001" customHeight="1">
      <c r="B20" s="10"/>
      <c r="E20" s="14" t="s">
        <v>19</v>
      </c>
      <c r="AK20" s="12" t="s">
        <v>24</v>
      </c>
      <c r="AN20" s="14" t="s">
        <v>1</v>
      </c>
      <c r="AR20" s="10"/>
      <c r="BS20" s="14" t="s">
        <v>27</v>
      </c>
    </row>
    <row r="21" spans="2:71" ht="6.95" customHeight="1">
      <c r="B21" s="10"/>
      <c r="AR21" s="10"/>
    </row>
    <row r="22" spans="2:71" ht="12" customHeight="1">
      <c r="B22" s="10"/>
      <c r="D22" s="12" t="s">
        <v>29</v>
      </c>
      <c r="AR22" s="10"/>
    </row>
    <row r="23" spans="2:71" ht="16.5" customHeight="1">
      <c r="B23" s="10"/>
      <c r="E23" s="155" t="s">
        <v>1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R23" s="10"/>
    </row>
    <row r="24" spans="2:71" ht="6.95" customHeight="1">
      <c r="B24" s="10"/>
      <c r="AR24" s="10"/>
    </row>
    <row r="25" spans="2:71" ht="6.95" customHeight="1">
      <c r="B25" s="1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R25" s="10"/>
    </row>
    <row r="26" spans="2:71" s="1" customFormat="1" ht="25.9" customHeight="1">
      <c r="B26" s="13"/>
      <c r="D26" s="107" t="s">
        <v>30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56">
        <f>ROUND(AG54,2)</f>
        <v>0</v>
      </c>
      <c r="AL26" s="157"/>
      <c r="AM26" s="157"/>
      <c r="AN26" s="157"/>
      <c r="AO26" s="157"/>
      <c r="AR26" s="13"/>
    </row>
    <row r="27" spans="2:71" s="1" customFormat="1" ht="6.95" customHeight="1">
      <c r="B27" s="13"/>
      <c r="AR27" s="13"/>
    </row>
    <row r="28" spans="2:71" s="1" customFormat="1">
      <c r="B28" s="13"/>
      <c r="L28" s="158" t="s">
        <v>31</v>
      </c>
      <c r="M28" s="158"/>
      <c r="N28" s="158"/>
      <c r="O28" s="158"/>
      <c r="P28" s="158"/>
      <c r="W28" s="158" t="s">
        <v>32</v>
      </c>
      <c r="X28" s="158"/>
      <c r="Y28" s="158"/>
      <c r="Z28" s="158"/>
      <c r="AA28" s="158"/>
      <c r="AB28" s="158"/>
      <c r="AC28" s="158"/>
      <c r="AD28" s="158"/>
      <c r="AE28" s="158"/>
      <c r="AK28" s="158" t="s">
        <v>33</v>
      </c>
      <c r="AL28" s="158"/>
      <c r="AM28" s="158"/>
      <c r="AN28" s="158"/>
      <c r="AO28" s="158"/>
      <c r="AR28" s="13"/>
    </row>
    <row r="29" spans="2:71" s="98" customFormat="1" ht="14.45" customHeight="1">
      <c r="B29" s="109"/>
      <c r="D29" s="12" t="s">
        <v>34</v>
      </c>
      <c r="F29" s="12" t="s">
        <v>35</v>
      </c>
      <c r="L29" s="159">
        <v>0.21</v>
      </c>
      <c r="M29" s="160"/>
      <c r="N29" s="160"/>
      <c r="O29" s="160"/>
      <c r="P29" s="160"/>
      <c r="W29" s="161">
        <f>ROUND(AZ54,2)</f>
        <v>0</v>
      </c>
      <c r="X29" s="160"/>
      <c r="Y29" s="160"/>
      <c r="Z29" s="160"/>
      <c r="AA29" s="160"/>
      <c r="AB29" s="160"/>
      <c r="AC29" s="160"/>
      <c r="AD29" s="160"/>
      <c r="AE29" s="160"/>
      <c r="AK29" s="161">
        <f>ROUND(AV54,2)</f>
        <v>0</v>
      </c>
      <c r="AL29" s="160"/>
      <c r="AM29" s="160"/>
      <c r="AN29" s="160"/>
      <c r="AO29" s="160"/>
      <c r="AR29" s="109"/>
    </row>
    <row r="30" spans="2:71" s="98" customFormat="1" ht="14.45" customHeight="1">
      <c r="B30" s="109"/>
      <c r="F30" s="12" t="s">
        <v>36</v>
      </c>
      <c r="L30" s="159">
        <v>0.15</v>
      </c>
      <c r="M30" s="160"/>
      <c r="N30" s="160"/>
      <c r="O30" s="160"/>
      <c r="P30" s="160"/>
      <c r="W30" s="161">
        <f>ROUND(BA54,2)</f>
        <v>0</v>
      </c>
      <c r="X30" s="160"/>
      <c r="Y30" s="160"/>
      <c r="Z30" s="160"/>
      <c r="AA30" s="160"/>
      <c r="AB30" s="160"/>
      <c r="AC30" s="160"/>
      <c r="AD30" s="160"/>
      <c r="AE30" s="160"/>
      <c r="AK30" s="161">
        <f>ROUND(AW54,2)</f>
        <v>0</v>
      </c>
      <c r="AL30" s="160"/>
      <c r="AM30" s="160"/>
      <c r="AN30" s="160"/>
      <c r="AO30" s="160"/>
      <c r="AR30" s="109"/>
    </row>
    <row r="31" spans="2:71" s="98" customFormat="1" ht="14.45" hidden="1" customHeight="1">
      <c r="B31" s="109"/>
      <c r="F31" s="12" t="s">
        <v>37</v>
      </c>
      <c r="L31" s="159">
        <v>0.21</v>
      </c>
      <c r="M31" s="160"/>
      <c r="N31" s="160"/>
      <c r="O31" s="160"/>
      <c r="P31" s="160"/>
      <c r="W31" s="161">
        <f>ROUND(BB54,2)</f>
        <v>0</v>
      </c>
      <c r="X31" s="160"/>
      <c r="Y31" s="160"/>
      <c r="Z31" s="160"/>
      <c r="AA31" s="160"/>
      <c r="AB31" s="160"/>
      <c r="AC31" s="160"/>
      <c r="AD31" s="160"/>
      <c r="AE31" s="160"/>
      <c r="AK31" s="161">
        <v>0</v>
      </c>
      <c r="AL31" s="160"/>
      <c r="AM31" s="160"/>
      <c r="AN31" s="160"/>
      <c r="AO31" s="160"/>
      <c r="AR31" s="109"/>
    </row>
    <row r="32" spans="2:71" s="98" customFormat="1" ht="14.45" hidden="1" customHeight="1">
      <c r="B32" s="109"/>
      <c r="F32" s="12" t="s">
        <v>38</v>
      </c>
      <c r="L32" s="159">
        <v>0.15</v>
      </c>
      <c r="M32" s="160"/>
      <c r="N32" s="160"/>
      <c r="O32" s="160"/>
      <c r="P32" s="160"/>
      <c r="W32" s="161">
        <f>ROUND(BC54,2)</f>
        <v>0</v>
      </c>
      <c r="X32" s="160"/>
      <c r="Y32" s="160"/>
      <c r="Z32" s="160"/>
      <c r="AA32" s="160"/>
      <c r="AB32" s="160"/>
      <c r="AC32" s="160"/>
      <c r="AD32" s="160"/>
      <c r="AE32" s="160"/>
      <c r="AK32" s="161">
        <v>0</v>
      </c>
      <c r="AL32" s="160"/>
      <c r="AM32" s="160"/>
      <c r="AN32" s="160"/>
      <c r="AO32" s="160"/>
      <c r="AR32" s="109"/>
    </row>
    <row r="33" spans="2:44" s="98" customFormat="1" ht="14.45" hidden="1" customHeight="1">
      <c r="B33" s="109"/>
      <c r="F33" s="12" t="s">
        <v>39</v>
      </c>
      <c r="L33" s="159">
        <v>0</v>
      </c>
      <c r="M33" s="160"/>
      <c r="N33" s="160"/>
      <c r="O33" s="160"/>
      <c r="P33" s="160"/>
      <c r="W33" s="161">
        <f>ROUND(BD54,2)</f>
        <v>0</v>
      </c>
      <c r="X33" s="160"/>
      <c r="Y33" s="160"/>
      <c r="Z33" s="160"/>
      <c r="AA33" s="160"/>
      <c r="AB33" s="160"/>
      <c r="AC33" s="160"/>
      <c r="AD33" s="160"/>
      <c r="AE33" s="160"/>
      <c r="AK33" s="161">
        <v>0</v>
      </c>
      <c r="AL33" s="160"/>
      <c r="AM33" s="160"/>
      <c r="AN33" s="160"/>
      <c r="AO33" s="160"/>
      <c r="AR33" s="109"/>
    </row>
    <row r="34" spans="2:44" s="1" customFormat="1" ht="6.95" customHeight="1">
      <c r="B34" s="13"/>
      <c r="AR34" s="13"/>
    </row>
    <row r="35" spans="2:44" s="1" customFormat="1" ht="25.9" customHeight="1">
      <c r="B35" s="13"/>
      <c r="C35" s="110"/>
      <c r="D35" s="111" t="s">
        <v>40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23" t="s">
        <v>41</v>
      </c>
      <c r="U35" s="112"/>
      <c r="V35" s="112"/>
      <c r="W35" s="112"/>
      <c r="X35" s="162" t="s">
        <v>42</v>
      </c>
      <c r="Y35" s="163"/>
      <c r="Z35" s="163"/>
      <c r="AA35" s="163"/>
      <c r="AB35" s="163"/>
      <c r="AC35" s="112"/>
      <c r="AD35" s="112"/>
      <c r="AE35" s="112"/>
      <c r="AF35" s="112"/>
      <c r="AG35" s="112"/>
      <c r="AH35" s="112"/>
      <c r="AI35" s="112"/>
      <c r="AJ35" s="112"/>
      <c r="AK35" s="164">
        <f>SUM(AK26:AK33)</f>
        <v>0</v>
      </c>
      <c r="AL35" s="163"/>
      <c r="AM35" s="163"/>
      <c r="AN35" s="163"/>
      <c r="AO35" s="165"/>
      <c r="AP35" s="110"/>
      <c r="AQ35" s="110"/>
      <c r="AR35" s="13"/>
    </row>
    <row r="36" spans="2:44" s="1" customFormat="1" ht="6.95" customHeight="1">
      <c r="B36" s="13"/>
      <c r="AR36" s="13"/>
    </row>
    <row r="37" spans="2:44" s="1" customFormat="1" ht="6.95" customHeight="1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13"/>
    </row>
    <row r="41" spans="2:44" s="1" customFormat="1" ht="6.95" customHeight="1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13"/>
    </row>
    <row r="42" spans="2:44" s="1" customFormat="1" ht="24.95" customHeight="1">
      <c r="B42" s="13"/>
      <c r="C42" s="11" t="s">
        <v>43</v>
      </c>
      <c r="AR42" s="13"/>
    </row>
    <row r="43" spans="2:44" s="1" customFormat="1" ht="6.95" customHeight="1">
      <c r="B43" s="13"/>
      <c r="AR43" s="13"/>
    </row>
    <row r="44" spans="2:44" s="1" customFormat="1" ht="12" customHeight="1">
      <c r="B44" s="13"/>
      <c r="C44" s="12" t="s">
        <v>12</v>
      </c>
      <c r="L44" s="1" t="str">
        <f>K5</f>
        <v>AQUA20198</v>
      </c>
      <c r="AR44" s="13"/>
    </row>
    <row r="45" spans="2:44" s="99" customFormat="1" ht="36.950000000000003" customHeight="1">
      <c r="B45" s="113"/>
      <c r="C45" s="114" t="s">
        <v>14</v>
      </c>
      <c r="L45" s="166" t="str">
        <f>K6</f>
        <v>Vybudování oddíl.splašk. kanalizace v měst.části Bobrovníky, Malánky,Hlučín,přestavba ČOV Bobrovníky na ČS a dešť.zdrž</v>
      </c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R45" s="113"/>
    </row>
    <row r="46" spans="2:44" s="1" customFormat="1" ht="6.95" customHeight="1">
      <c r="B46" s="13"/>
      <c r="AR46" s="13"/>
    </row>
    <row r="47" spans="2:44" s="1" customFormat="1" ht="12" customHeight="1">
      <c r="B47" s="13"/>
      <c r="C47" s="12" t="s">
        <v>18</v>
      </c>
      <c r="L47" s="121" t="str">
        <f>IF(K8="","",K8)</f>
        <v xml:space="preserve"> </v>
      </c>
      <c r="AI47" s="12" t="s">
        <v>20</v>
      </c>
      <c r="AM47" s="168" t="str">
        <f>IF(AN8="","",AN8)</f>
        <v>21. 11. 2019</v>
      </c>
      <c r="AN47" s="168"/>
      <c r="AR47" s="13"/>
    </row>
    <row r="48" spans="2:44" s="1" customFormat="1" ht="6.95" customHeight="1">
      <c r="B48" s="13"/>
      <c r="AR48" s="13"/>
    </row>
    <row r="49" spans="1:91" s="1" customFormat="1" ht="13.7" customHeight="1">
      <c r="B49" s="13"/>
      <c r="C49" s="12" t="s">
        <v>22</v>
      </c>
      <c r="L49" s="1" t="str">
        <f>IF(E11="","",E11)</f>
        <v xml:space="preserve"> </v>
      </c>
      <c r="AI49" s="12" t="s">
        <v>26</v>
      </c>
      <c r="AM49" s="169" t="str">
        <f>IF(E17="","",E17)</f>
        <v xml:space="preserve"> </v>
      </c>
      <c r="AN49" s="170"/>
      <c r="AO49" s="170"/>
      <c r="AP49" s="170"/>
      <c r="AR49" s="13"/>
      <c r="AS49" s="184" t="s">
        <v>44</v>
      </c>
      <c r="AT49" s="185"/>
      <c r="AU49" s="17"/>
      <c r="AV49" s="17"/>
      <c r="AW49" s="17"/>
      <c r="AX49" s="17"/>
      <c r="AY49" s="17"/>
      <c r="AZ49" s="17"/>
      <c r="BA49" s="17"/>
      <c r="BB49" s="17"/>
      <c r="BC49" s="17"/>
      <c r="BD49" s="138"/>
    </row>
    <row r="50" spans="1:91" s="1" customFormat="1" ht="13.7" customHeight="1">
      <c r="B50" s="13"/>
      <c r="C50" s="12" t="s">
        <v>25</v>
      </c>
      <c r="L50" s="1" t="str">
        <f>IF(E14="","",E14)</f>
        <v xml:space="preserve"> </v>
      </c>
      <c r="AI50" s="12" t="s">
        <v>28</v>
      </c>
      <c r="AM50" s="169" t="str">
        <f>IF(E20="","",E20)</f>
        <v xml:space="preserve"> </v>
      </c>
      <c r="AN50" s="170"/>
      <c r="AO50" s="170"/>
      <c r="AP50" s="170"/>
      <c r="AR50" s="13"/>
      <c r="AS50" s="186"/>
      <c r="AT50" s="187"/>
      <c r="AU50" s="124"/>
      <c r="AV50" s="124"/>
      <c r="AW50" s="124"/>
      <c r="AX50" s="124"/>
      <c r="AY50" s="124"/>
      <c r="AZ50" s="124"/>
      <c r="BA50" s="124"/>
      <c r="BB50" s="124"/>
      <c r="BC50" s="124"/>
      <c r="BD50" s="139"/>
    </row>
    <row r="51" spans="1:91" s="1" customFormat="1" ht="10.9" customHeight="1">
      <c r="B51" s="13"/>
      <c r="AR51" s="13"/>
      <c r="AS51" s="186"/>
      <c r="AT51" s="187"/>
      <c r="AU51" s="124"/>
      <c r="AV51" s="124"/>
      <c r="AW51" s="124"/>
      <c r="AX51" s="124"/>
      <c r="AY51" s="124"/>
      <c r="AZ51" s="124"/>
      <c r="BA51" s="124"/>
      <c r="BB51" s="124"/>
      <c r="BC51" s="124"/>
      <c r="BD51" s="139"/>
    </row>
    <row r="52" spans="1:91" s="1" customFormat="1" ht="29.25" customHeight="1">
      <c r="B52" s="13"/>
      <c r="C52" s="171" t="s">
        <v>45</v>
      </c>
      <c r="D52" s="172"/>
      <c r="E52" s="172"/>
      <c r="F52" s="172"/>
      <c r="G52" s="172"/>
      <c r="H52" s="23"/>
      <c r="I52" s="173" t="s">
        <v>46</v>
      </c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4" t="s">
        <v>47</v>
      </c>
      <c r="AH52" s="172"/>
      <c r="AI52" s="172"/>
      <c r="AJ52" s="172"/>
      <c r="AK52" s="172"/>
      <c r="AL52" s="172"/>
      <c r="AM52" s="172"/>
      <c r="AN52" s="173" t="s">
        <v>48</v>
      </c>
      <c r="AO52" s="172"/>
      <c r="AP52" s="175"/>
      <c r="AQ52" s="125" t="s">
        <v>49</v>
      </c>
      <c r="AR52" s="13"/>
      <c r="AS52" s="63" t="s">
        <v>50</v>
      </c>
      <c r="AT52" s="64" t="s">
        <v>51</v>
      </c>
      <c r="AU52" s="64" t="s">
        <v>52</v>
      </c>
      <c r="AV52" s="64" t="s">
        <v>53</v>
      </c>
      <c r="AW52" s="64" t="s">
        <v>54</v>
      </c>
      <c r="AX52" s="64" t="s">
        <v>55</v>
      </c>
      <c r="AY52" s="64" t="s">
        <v>56</v>
      </c>
      <c r="AZ52" s="64" t="s">
        <v>57</v>
      </c>
      <c r="BA52" s="64" t="s">
        <v>58</v>
      </c>
      <c r="BB52" s="64" t="s">
        <v>59</v>
      </c>
      <c r="BC52" s="64" t="s">
        <v>60</v>
      </c>
      <c r="BD52" s="80" t="s">
        <v>61</v>
      </c>
    </row>
    <row r="53" spans="1:91" s="1" customFormat="1" ht="10.9" customHeight="1">
      <c r="B53" s="13"/>
      <c r="AR53" s="13"/>
      <c r="AS53" s="66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38"/>
    </row>
    <row r="54" spans="1:91" s="100" customFormat="1" ht="32.450000000000003" customHeight="1">
      <c r="B54" s="115"/>
      <c r="C54" s="50" t="s">
        <v>62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76">
        <f>ROUND(AG55+SUM(AG56:AG60)+AG66+AG67,2)</f>
        <v>0</v>
      </c>
      <c r="AH54" s="176"/>
      <c r="AI54" s="176"/>
      <c r="AJ54" s="176"/>
      <c r="AK54" s="176"/>
      <c r="AL54" s="176"/>
      <c r="AM54" s="176"/>
      <c r="AN54" s="177">
        <f t="shared" ref="AN54:AN67" si="0">SUM(AG54,AT54)</f>
        <v>0</v>
      </c>
      <c r="AO54" s="177"/>
      <c r="AP54" s="177"/>
      <c r="AQ54" s="126" t="s">
        <v>1</v>
      </c>
      <c r="AR54" s="115"/>
      <c r="AS54" s="127">
        <f>ROUND(AS55+SUM(AS56:AS60)+AS66+AS67,2)</f>
        <v>0</v>
      </c>
      <c r="AT54" s="128">
        <f t="shared" ref="AT54:AT67" si="1">ROUND(SUM(AV54:AW54),2)</f>
        <v>0</v>
      </c>
      <c r="AU54" s="129">
        <f>ROUND(AU55+SUM(AU56:AU60)+AU66+AU67,5)</f>
        <v>50208.513290000003</v>
      </c>
      <c r="AV54" s="128">
        <f>ROUND(AZ54*L29,2)</f>
        <v>0</v>
      </c>
      <c r="AW54" s="128">
        <f>ROUND(BA54*L30,2)</f>
        <v>0</v>
      </c>
      <c r="AX54" s="128">
        <f>ROUND(BB54*L29,2)</f>
        <v>0</v>
      </c>
      <c r="AY54" s="128">
        <f>ROUND(BC54*L30,2)</f>
        <v>0</v>
      </c>
      <c r="AZ54" s="128">
        <f>ROUND(AZ55+SUM(AZ56:AZ60)+AZ66+AZ67,2)</f>
        <v>0</v>
      </c>
      <c r="BA54" s="128">
        <f>ROUND(BA55+SUM(BA56:BA60)+BA66+BA67,2)</f>
        <v>0</v>
      </c>
      <c r="BB54" s="128">
        <f>ROUND(BB55+SUM(BB56:BB60)+BB66+BB67,2)</f>
        <v>0</v>
      </c>
      <c r="BC54" s="128">
        <f>ROUND(BC55+SUM(BC56:BC60)+BC66+BC67,2)</f>
        <v>0</v>
      </c>
      <c r="BD54" s="140">
        <f>ROUND(BD55+SUM(BD56:BD60)+BD66+BD67,2)</f>
        <v>0</v>
      </c>
      <c r="BS54" s="143" t="s">
        <v>63</v>
      </c>
      <c r="BT54" s="143" t="s">
        <v>64</v>
      </c>
      <c r="BU54" s="146" t="s">
        <v>65</v>
      </c>
      <c r="BV54" s="143" t="s">
        <v>66</v>
      </c>
      <c r="BW54" s="143" t="s">
        <v>4</v>
      </c>
      <c r="BX54" s="143" t="s">
        <v>67</v>
      </c>
      <c r="CL54" s="143" t="s">
        <v>1</v>
      </c>
    </row>
    <row r="55" spans="1:91" s="101" customFormat="1" ht="16.5" customHeight="1">
      <c r="A55" s="117" t="s">
        <v>68</v>
      </c>
      <c r="B55" s="118"/>
      <c r="C55" s="119"/>
      <c r="D55" s="178" t="s">
        <v>69</v>
      </c>
      <c r="E55" s="178"/>
      <c r="F55" s="178"/>
      <c r="G55" s="178"/>
      <c r="H55" s="178"/>
      <c r="I55" s="122"/>
      <c r="J55" s="178" t="s">
        <v>70</v>
      </c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9">
        <f>'00 - Všeobecné konstrukce...'!J30</f>
        <v>0</v>
      </c>
      <c r="AH55" s="180"/>
      <c r="AI55" s="180"/>
      <c r="AJ55" s="180"/>
      <c r="AK55" s="180"/>
      <c r="AL55" s="180"/>
      <c r="AM55" s="180"/>
      <c r="AN55" s="179">
        <f t="shared" si="0"/>
        <v>0</v>
      </c>
      <c r="AO55" s="180"/>
      <c r="AP55" s="180"/>
      <c r="AQ55" s="130" t="s">
        <v>71</v>
      </c>
      <c r="AR55" s="118"/>
      <c r="AS55" s="131">
        <v>0</v>
      </c>
      <c r="AT55" s="132">
        <f t="shared" si="1"/>
        <v>0</v>
      </c>
      <c r="AU55" s="133">
        <f>'00 - Všeobecné konstrukce...'!P98</f>
        <v>0</v>
      </c>
      <c r="AV55" s="132">
        <f>'00 - Všeobecné konstrukce...'!J33</f>
        <v>0</v>
      </c>
      <c r="AW55" s="132">
        <f>'00 - Všeobecné konstrukce...'!J34</f>
        <v>0</v>
      </c>
      <c r="AX55" s="132">
        <f>'00 - Všeobecné konstrukce...'!J35</f>
        <v>0</v>
      </c>
      <c r="AY55" s="132">
        <f>'00 - Všeobecné konstrukce...'!J36</f>
        <v>0</v>
      </c>
      <c r="AZ55" s="132">
        <f>'00 - Všeobecné konstrukce...'!F33</f>
        <v>0</v>
      </c>
      <c r="BA55" s="132">
        <f>'00 - Všeobecné konstrukce...'!F34</f>
        <v>0</v>
      </c>
      <c r="BB55" s="132">
        <f>'00 - Všeobecné konstrukce...'!F35</f>
        <v>0</v>
      </c>
      <c r="BC55" s="132">
        <f>'00 - Všeobecné konstrukce...'!F36</f>
        <v>0</v>
      </c>
      <c r="BD55" s="141">
        <f>'00 - Všeobecné konstrukce...'!F37</f>
        <v>0</v>
      </c>
      <c r="BT55" s="144" t="s">
        <v>72</v>
      </c>
      <c r="BV55" s="144" t="s">
        <v>66</v>
      </c>
      <c r="BW55" s="144" t="s">
        <v>73</v>
      </c>
      <c r="BX55" s="144" t="s">
        <v>4</v>
      </c>
      <c r="CL55" s="144" t="s">
        <v>1</v>
      </c>
      <c r="CM55" s="144" t="s">
        <v>74</v>
      </c>
    </row>
    <row r="56" spans="1:91" s="101" customFormat="1" ht="16.5" customHeight="1">
      <c r="A56" s="117" t="s">
        <v>68</v>
      </c>
      <c r="B56" s="118"/>
      <c r="C56" s="119"/>
      <c r="D56" s="178" t="s">
        <v>75</v>
      </c>
      <c r="E56" s="178"/>
      <c r="F56" s="178"/>
      <c r="G56" s="178"/>
      <c r="H56" s="178"/>
      <c r="I56" s="122"/>
      <c r="J56" s="178" t="s">
        <v>76</v>
      </c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9">
        <f>'01 - Splašková kanalizace...'!J30</f>
        <v>0</v>
      </c>
      <c r="AH56" s="180"/>
      <c r="AI56" s="180"/>
      <c r="AJ56" s="180"/>
      <c r="AK56" s="180"/>
      <c r="AL56" s="180"/>
      <c r="AM56" s="180"/>
      <c r="AN56" s="179">
        <f t="shared" si="0"/>
        <v>0</v>
      </c>
      <c r="AO56" s="180"/>
      <c r="AP56" s="180"/>
      <c r="AQ56" s="130" t="s">
        <v>71</v>
      </c>
      <c r="AR56" s="118"/>
      <c r="AS56" s="131">
        <v>0</v>
      </c>
      <c r="AT56" s="132">
        <f t="shared" si="1"/>
        <v>0</v>
      </c>
      <c r="AU56" s="133">
        <f>'01 - Splašková kanalizace...'!P87</f>
        <v>25820.356339999998</v>
      </c>
      <c r="AV56" s="132">
        <f>'01 - Splašková kanalizace...'!J33</f>
        <v>0</v>
      </c>
      <c r="AW56" s="132">
        <f>'01 - Splašková kanalizace...'!J34</f>
        <v>0</v>
      </c>
      <c r="AX56" s="132">
        <f>'01 - Splašková kanalizace...'!J35</f>
        <v>0</v>
      </c>
      <c r="AY56" s="132">
        <f>'01 - Splašková kanalizace...'!J36</f>
        <v>0</v>
      </c>
      <c r="AZ56" s="132">
        <f>'01 - Splašková kanalizace...'!F33</f>
        <v>0</v>
      </c>
      <c r="BA56" s="132">
        <f>'01 - Splašková kanalizace...'!F34</f>
        <v>0</v>
      </c>
      <c r="BB56" s="132">
        <f>'01 - Splašková kanalizace...'!F35</f>
        <v>0</v>
      </c>
      <c r="BC56" s="132">
        <f>'01 - Splašková kanalizace...'!F36</f>
        <v>0</v>
      </c>
      <c r="BD56" s="141">
        <f>'01 - Splašková kanalizace...'!F37</f>
        <v>0</v>
      </c>
      <c r="BT56" s="144" t="s">
        <v>72</v>
      </c>
      <c r="BV56" s="144" t="s">
        <v>66</v>
      </c>
      <c r="BW56" s="144" t="s">
        <v>77</v>
      </c>
      <c r="BX56" s="144" t="s">
        <v>4</v>
      </c>
      <c r="CL56" s="144" t="s">
        <v>1</v>
      </c>
      <c r="CM56" s="144" t="s">
        <v>74</v>
      </c>
    </row>
    <row r="57" spans="1:91" s="101" customFormat="1" ht="16.5" customHeight="1">
      <c r="A57" s="117" t="s">
        <v>68</v>
      </c>
      <c r="B57" s="118"/>
      <c r="C57" s="119"/>
      <c r="D57" s="178" t="s">
        <v>78</v>
      </c>
      <c r="E57" s="178"/>
      <c r="F57" s="178"/>
      <c r="G57" s="178"/>
      <c r="H57" s="178"/>
      <c r="I57" s="122"/>
      <c r="J57" s="178" t="s">
        <v>79</v>
      </c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9">
        <f>'01.1 - Podružné řady tlak...'!J30</f>
        <v>0</v>
      </c>
      <c r="AH57" s="180"/>
      <c r="AI57" s="180"/>
      <c r="AJ57" s="180"/>
      <c r="AK57" s="180"/>
      <c r="AL57" s="180"/>
      <c r="AM57" s="180"/>
      <c r="AN57" s="179">
        <f t="shared" si="0"/>
        <v>0</v>
      </c>
      <c r="AO57" s="180"/>
      <c r="AP57" s="180"/>
      <c r="AQ57" s="130" t="s">
        <v>71</v>
      </c>
      <c r="AR57" s="118"/>
      <c r="AS57" s="131">
        <v>0</v>
      </c>
      <c r="AT57" s="132">
        <f t="shared" si="1"/>
        <v>0</v>
      </c>
      <c r="AU57" s="133">
        <f>'01.1 - Podružné řady tlak...'!P87</f>
        <v>15968.769296999997</v>
      </c>
      <c r="AV57" s="132">
        <f>'01.1 - Podružné řady tlak...'!J33</f>
        <v>0</v>
      </c>
      <c r="AW57" s="132">
        <f>'01.1 - Podružné řady tlak...'!J34</f>
        <v>0</v>
      </c>
      <c r="AX57" s="132">
        <f>'01.1 - Podružné řady tlak...'!J35</f>
        <v>0</v>
      </c>
      <c r="AY57" s="132">
        <f>'01.1 - Podružné řady tlak...'!J36</f>
        <v>0</v>
      </c>
      <c r="AZ57" s="132">
        <f>'01.1 - Podružné řady tlak...'!F33</f>
        <v>0</v>
      </c>
      <c r="BA57" s="132">
        <f>'01.1 - Podružné řady tlak...'!F34</f>
        <v>0</v>
      </c>
      <c r="BB57" s="132">
        <f>'01.1 - Podružné řady tlak...'!F35</f>
        <v>0</v>
      </c>
      <c r="BC57" s="132">
        <f>'01.1 - Podružné řady tlak...'!F36</f>
        <v>0</v>
      </c>
      <c r="BD57" s="141">
        <f>'01.1 - Podružné řady tlak...'!F37</f>
        <v>0</v>
      </c>
      <c r="BT57" s="144" t="s">
        <v>72</v>
      </c>
      <c r="BV57" s="144" t="s">
        <v>66</v>
      </c>
      <c r="BW57" s="144" t="s">
        <v>80</v>
      </c>
      <c r="BX57" s="144" t="s">
        <v>4</v>
      </c>
      <c r="CL57" s="144" t="s">
        <v>1</v>
      </c>
      <c r="CM57" s="144" t="s">
        <v>74</v>
      </c>
    </row>
    <row r="58" spans="1:91" s="101" customFormat="1" ht="16.5" customHeight="1">
      <c r="A58" s="117" t="s">
        <v>68</v>
      </c>
      <c r="B58" s="118"/>
      <c r="C58" s="119"/>
      <c r="D58" s="178" t="s">
        <v>81</v>
      </c>
      <c r="E58" s="178"/>
      <c r="F58" s="178"/>
      <c r="G58" s="178"/>
      <c r="H58" s="178"/>
      <c r="I58" s="122"/>
      <c r="J58" s="178" t="s">
        <v>82</v>
      </c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9">
        <f>'02 - Splašková kanalizace'!J30</f>
        <v>0</v>
      </c>
      <c r="AH58" s="180"/>
      <c r="AI58" s="180"/>
      <c r="AJ58" s="180"/>
      <c r="AK58" s="180"/>
      <c r="AL58" s="180"/>
      <c r="AM58" s="180"/>
      <c r="AN58" s="179">
        <f t="shared" si="0"/>
        <v>0</v>
      </c>
      <c r="AO58" s="180"/>
      <c r="AP58" s="180"/>
      <c r="AQ58" s="130" t="s">
        <v>71</v>
      </c>
      <c r="AR58" s="118"/>
      <c r="AS58" s="131">
        <v>0</v>
      </c>
      <c r="AT58" s="132">
        <f t="shared" si="1"/>
        <v>0</v>
      </c>
      <c r="AU58" s="133">
        <f>'02 - Splašková kanalizace'!P86</f>
        <v>5643.1405489999997</v>
      </c>
      <c r="AV58" s="132">
        <f>'02 - Splašková kanalizace'!J33</f>
        <v>0</v>
      </c>
      <c r="AW58" s="132">
        <f>'02 - Splašková kanalizace'!J34</f>
        <v>0</v>
      </c>
      <c r="AX58" s="132">
        <f>'02 - Splašková kanalizace'!J35</f>
        <v>0</v>
      </c>
      <c r="AY58" s="132">
        <f>'02 - Splašková kanalizace'!J36</f>
        <v>0</v>
      </c>
      <c r="AZ58" s="132">
        <f>'02 - Splašková kanalizace'!F33</f>
        <v>0</v>
      </c>
      <c r="BA58" s="132">
        <f>'02 - Splašková kanalizace'!F34</f>
        <v>0</v>
      </c>
      <c r="BB58" s="132">
        <f>'02 - Splašková kanalizace'!F35</f>
        <v>0</v>
      </c>
      <c r="BC58" s="132">
        <f>'02 - Splašková kanalizace'!F36</f>
        <v>0</v>
      </c>
      <c r="BD58" s="141">
        <f>'02 - Splašková kanalizace'!F37</f>
        <v>0</v>
      </c>
      <c r="BT58" s="144" t="s">
        <v>72</v>
      </c>
      <c r="BV58" s="144" t="s">
        <v>66</v>
      </c>
      <c r="BW58" s="144" t="s">
        <v>83</v>
      </c>
      <c r="BX58" s="144" t="s">
        <v>4</v>
      </c>
      <c r="CL58" s="144" t="s">
        <v>1</v>
      </c>
      <c r="CM58" s="144" t="s">
        <v>74</v>
      </c>
    </row>
    <row r="59" spans="1:91" s="101" customFormat="1" ht="16.5" customHeight="1">
      <c r="A59" s="117" t="s">
        <v>68</v>
      </c>
      <c r="B59" s="118"/>
      <c r="C59" s="119"/>
      <c r="D59" s="178" t="s">
        <v>84</v>
      </c>
      <c r="E59" s="178"/>
      <c r="F59" s="178"/>
      <c r="G59" s="178"/>
      <c r="H59" s="178"/>
      <c r="I59" s="122"/>
      <c r="J59" s="178" t="s">
        <v>85</v>
      </c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9">
        <f>'02.1 - Kanalizační odbočky'!J30</f>
        <v>0</v>
      </c>
      <c r="AH59" s="180"/>
      <c r="AI59" s="180"/>
      <c r="AJ59" s="180"/>
      <c r="AK59" s="180"/>
      <c r="AL59" s="180"/>
      <c r="AM59" s="180"/>
      <c r="AN59" s="179">
        <f t="shared" si="0"/>
        <v>0</v>
      </c>
      <c r="AO59" s="180"/>
      <c r="AP59" s="180"/>
      <c r="AQ59" s="130" t="s">
        <v>71</v>
      </c>
      <c r="AR59" s="118"/>
      <c r="AS59" s="131">
        <v>0</v>
      </c>
      <c r="AT59" s="132">
        <f t="shared" si="1"/>
        <v>0</v>
      </c>
      <c r="AU59" s="133">
        <f>'02.1 - Kanalizační odbočky'!P87</f>
        <v>1266.903912</v>
      </c>
      <c r="AV59" s="132">
        <f>'02.1 - Kanalizační odbočky'!J33</f>
        <v>0</v>
      </c>
      <c r="AW59" s="132">
        <f>'02.1 - Kanalizační odbočky'!J34</f>
        <v>0</v>
      </c>
      <c r="AX59" s="132">
        <f>'02.1 - Kanalizační odbočky'!J35</f>
        <v>0</v>
      </c>
      <c r="AY59" s="132">
        <f>'02.1 - Kanalizační odbočky'!J36</f>
        <v>0</v>
      </c>
      <c r="AZ59" s="132">
        <f>'02.1 - Kanalizační odbočky'!F33</f>
        <v>0</v>
      </c>
      <c r="BA59" s="132">
        <f>'02.1 - Kanalizační odbočky'!F34</f>
        <v>0</v>
      </c>
      <c r="BB59" s="132">
        <f>'02.1 - Kanalizační odbočky'!F35</f>
        <v>0</v>
      </c>
      <c r="BC59" s="132">
        <f>'02.1 - Kanalizační odbočky'!F36</f>
        <v>0</v>
      </c>
      <c r="BD59" s="141">
        <f>'02.1 - Kanalizační odbočky'!F37</f>
        <v>0</v>
      </c>
      <c r="BT59" s="144" t="s">
        <v>72</v>
      </c>
      <c r="BV59" s="144" t="s">
        <v>66</v>
      </c>
      <c r="BW59" s="144" t="s">
        <v>86</v>
      </c>
      <c r="BX59" s="144" t="s">
        <v>4</v>
      </c>
      <c r="CL59" s="144" t="s">
        <v>1</v>
      </c>
      <c r="CM59" s="144" t="s">
        <v>74</v>
      </c>
    </row>
    <row r="60" spans="1:91" s="101" customFormat="1" ht="16.5" customHeight="1">
      <c r="B60" s="118"/>
      <c r="C60" s="119"/>
      <c r="D60" s="178" t="s">
        <v>87</v>
      </c>
      <c r="E60" s="178"/>
      <c r="F60" s="178"/>
      <c r="G60" s="178"/>
      <c r="H60" s="178"/>
      <c r="I60" s="122"/>
      <c r="J60" s="178" t="s">
        <v>88</v>
      </c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88">
        <f>ROUND(SUM(AG61:AG65),2)</f>
        <v>0</v>
      </c>
      <c r="AH60" s="180"/>
      <c r="AI60" s="180"/>
      <c r="AJ60" s="180"/>
      <c r="AK60" s="180"/>
      <c r="AL60" s="180"/>
      <c r="AM60" s="180"/>
      <c r="AN60" s="179">
        <f t="shared" si="0"/>
        <v>0</v>
      </c>
      <c r="AO60" s="180"/>
      <c r="AP60" s="180"/>
      <c r="AQ60" s="130" t="s">
        <v>71</v>
      </c>
      <c r="AR60" s="118"/>
      <c r="AS60" s="131">
        <f>ROUND(SUM(AS61:AS65),2)</f>
        <v>0</v>
      </c>
      <c r="AT60" s="132">
        <f t="shared" si="1"/>
        <v>0</v>
      </c>
      <c r="AU60" s="133">
        <f>ROUND(SUM(AU61:AU65),5)</f>
        <v>1509.34319</v>
      </c>
      <c r="AV60" s="132">
        <f>ROUND(AZ60*L29,2)</f>
        <v>0</v>
      </c>
      <c r="AW60" s="132">
        <f>ROUND(BA60*L30,2)</f>
        <v>0</v>
      </c>
      <c r="AX60" s="132">
        <f>ROUND(BB60*L29,2)</f>
        <v>0</v>
      </c>
      <c r="AY60" s="132">
        <f>ROUND(BC60*L30,2)</f>
        <v>0</v>
      </c>
      <c r="AZ60" s="132">
        <f>ROUND(SUM(AZ61:AZ65),2)</f>
        <v>0</v>
      </c>
      <c r="BA60" s="132">
        <f>ROUND(SUM(BA61:BA65),2)</f>
        <v>0</v>
      </c>
      <c r="BB60" s="132">
        <f>ROUND(SUM(BB61:BB65),2)</f>
        <v>0</v>
      </c>
      <c r="BC60" s="132">
        <f>ROUND(SUM(BC61:BC65),2)</f>
        <v>0</v>
      </c>
      <c r="BD60" s="141">
        <f>ROUND(SUM(BD61:BD65),2)</f>
        <v>0</v>
      </c>
      <c r="BS60" s="144" t="s">
        <v>63</v>
      </c>
      <c r="BT60" s="144" t="s">
        <v>72</v>
      </c>
      <c r="BU60" s="144" t="s">
        <v>65</v>
      </c>
      <c r="BV60" s="144" t="s">
        <v>66</v>
      </c>
      <c r="BW60" s="144" t="s">
        <v>89</v>
      </c>
      <c r="BX60" s="144" t="s">
        <v>4</v>
      </c>
      <c r="CL60" s="144" t="s">
        <v>1</v>
      </c>
      <c r="CM60" s="144" t="s">
        <v>74</v>
      </c>
    </row>
    <row r="61" spans="1:91" s="102" customFormat="1" ht="16.5" customHeight="1">
      <c r="A61" s="117" t="s">
        <v>68</v>
      </c>
      <c r="B61" s="120"/>
      <c r="C61" s="4"/>
      <c r="D61" s="4"/>
      <c r="E61" s="181" t="s">
        <v>90</v>
      </c>
      <c r="F61" s="181"/>
      <c r="G61" s="181"/>
      <c r="H61" s="181"/>
      <c r="I61" s="181"/>
      <c r="J61" s="4"/>
      <c r="K61" s="181" t="s">
        <v>91</v>
      </c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2">
        <f>'04.1 - Sdružený objekt ČS...'!J32</f>
        <v>0</v>
      </c>
      <c r="AH61" s="183"/>
      <c r="AI61" s="183"/>
      <c r="AJ61" s="183"/>
      <c r="AK61" s="183"/>
      <c r="AL61" s="183"/>
      <c r="AM61" s="183"/>
      <c r="AN61" s="182">
        <f t="shared" si="0"/>
        <v>0</v>
      </c>
      <c r="AO61" s="183"/>
      <c r="AP61" s="183"/>
      <c r="AQ61" s="134" t="s">
        <v>92</v>
      </c>
      <c r="AR61" s="120"/>
      <c r="AS61" s="135">
        <v>0</v>
      </c>
      <c r="AT61" s="136">
        <f t="shared" si="1"/>
        <v>0</v>
      </c>
      <c r="AU61" s="137">
        <f>'04.1 - Sdružený objekt ČS...'!P109</f>
        <v>549.41064299999994</v>
      </c>
      <c r="AV61" s="136">
        <f>'04.1 - Sdružený objekt ČS...'!J35</f>
        <v>0</v>
      </c>
      <c r="AW61" s="136">
        <f>'04.1 - Sdružený objekt ČS...'!J36</f>
        <v>0</v>
      </c>
      <c r="AX61" s="136">
        <f>'04.1 - Sdružený objekt ČS...'!J37</f>
        <v>0</v>
      </c>
      <c r="AY61" s="136">
        <f>'04.1 - Sdružený objekt ČS...'!J38</f>
        <v>0</v>
      </c>
      <c r="AZ61" s="136">
        <f>'04.1 - Sdružený objekt ČS...'!F35</f>
        <v>0</v>
      </c>
      <c r="BA61" s="136">
        <f>'04.1 - Sdružený objekt ČS...'!F36</f>
        <v>0</v>
      </c>
      <c r="BB61" s="136">
        <f>'04.1 - Sdružený objekt ČS...'!F37</f>
        <v>0</v>
      </c>
      <c r="BC61" s="136">
        <f>'04.1 - Sdružený objekt ČS...'!F38</f>
        <v>0</v>
      </c>
      <c r="BD61" s="142">
        <f>'04.1 - Sdružený objekt ČS...'!F39</f>
        <v>0</v>
      </c>
      <c r="BT61" s="145" t="s">
        <v>74</v>
      </c>
      <c r="BV61" s="145" t="s">
        <v>66</v>
      </c>
      <c r="BW61" s="145" t="s">
        <v>93</v>
      </c>
      <c r="BX61" s="145" t="s">
        <v>89</v>
      </c>
      <c r="CL61" s="145" t="s">
        <v>1</v>
      </c>
    </row>
    <row r="62" spans="1:91" s="102" customFormat="1" ht="16.5" customHeight="1">
      <c r="A62" s="117" t="s">
        <v>68</v>
      </c>
      <c r="B62" s="120"/>
      <c r="C62" s="4"/>
      <c r="D62" s="4"/>
      <c r="E62" s="181" t="s">
        <v>94</v>
      </c>
      <c r="F62" s="181"/>
      <c r="G62" s="181"/>
      <c r="H62" s="181"/>
      <c r="I62" s="181"/>
      <c r="J62" s="4"/>
      <c r="K62" s="181" t="s">
        <v>95</v>
      </c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2">
        <f>'04.2 - Spojovací potrubí ...'!J32</f>
        <v>0</v>
      </c>
      <c r="AH62" s="183"/>
      <c r="AI62" s="183"/>
      <c r="AJ62" s="183"/>
      <c r="AK62" s="183"/>
      <c r="AL62" s="183"/>
      <c r="AM62" s="183"/>
      <c r="AN62" s="182">
        <f t="shared" si="0"/>
        <v>0</v>
      </c>
      <c r="AO62" s="183"/>
      <c r="AP62" s="183"/>
      <c r="AQ62" s="134" t="s">
        <v>92</v>
      </c>
      <c r="AR62" s="120"/>
      <c r="AS62" s="135">
        <v>0</v>
      </c>
      <c r="AT62" s="136">
        <f t="shared" si="1"/>
        <v>0</v>
      </c>
      <c r="AU62" s="137">
        <f>'04.2 - Spojovací potrubí ...'!P98</f>
        <v>819.733969</v>
      </c>
      <c r="AV62" s="136">
        <f>'04.2 - Spojovací potrubí ...'!J35</f>
        <v>0</v>
      </c>
      <c r="AW62" s="136">
        <f>'04.2 - Spojovací potrubí ...'!J36</f>
        <v>0</v>
      </c>
      <c r="AX62" s="136">
        <f>'04.2 - Spojovací potrubí ...'!J37</f>
        <v>0</v>
      </c>
      <c r="AY62" s="136">
        <f>'04.2 - Spojovací potrubí ...'!J38</f>
        <v>0</v>
      </c>
      <c r="AZ62" s="136">
        <f>'04.2 - Spojovací potrubí ...'!F35</f>
        <v>0</v>
      </c>
      <c r="BA62" s="136">
        <f>'04.2 - Spojovací potrubí ...'!F36</f>
        <v>0</v>
      </c>
      <c r="BB62" s="136">
        <f>'04.2 - Spojovací potrubí ...'!F37</f>
        <v>0</v>
      </c>
      <c r="BC62" s="136">
        <f>'04.2 - Spojovací potrubí ...'!F38</f>
        <v>0</v>
      </c>
      <c r="BD62" s="142">
        <f>'04.2 - Spojovací potrubí ...'!F39</f>
        <v>0</v>
      </c>
      <c r="BT62" s="145" t="s">
        <v>74</v>
      </c>
      <c r="BV62" s="145" t="s">
        <v>66</v>
      </c>
      <c r="BW62" s="145" t="s">
        <v>96</v>
      </c>
      <c r="BX62" s="145" t="s">
        <v>89</v>
      </c>
      <c r="CL62" s="145" t="s">
        <v>1</v>
      </c>
    </row>
    <row r="63" spans="1:91" s="102" customFormat="1" ht="16.5" customHeight="1">
      <c r="A63" s="117" t="s">
        <v>68</v>
      </c>
      <c r="B63" s="120"/>
      <c r="C63" s="4"/>
      <c r="D63" s="4"/>
      <c r="E63" s="181" t="s">
        <v>97</v>
      </c>
      <c r="F63" s="181"/>
      <c r="G63" s="181"/>
      <c r="H63" s="181"/>
      <c r="I63" s="181"/>
      <c r="J63" s="4"/>
      <c r="K63" s="181" t="s">
        <v>98</v>
      </c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2">
        <f>'04.3 - Zpevněná plocha'!J32</f>
        <v>0</v>
      </c>
      <c r="AH63" s="183"/>
      <c r="AI63" s="183"/>
      <c r="AJ63" s="183"/>
      <c r="AK63" s="183"/>
      <c r="AL63" s="183"/>
      <c r="AM63" s="183"/>
      <c r="AN63" s="182">
        <f t="shared" si="0"/>
        <v>0</v>
      </c>
      <c r="AO63" s="183"/>
      <c r="AP63" s="183"/>
      <c r="AQ63" s="134" t="s">
        <v>92</v>
      </c>
      <c r="AR63" s="120"/>
      <c r="AS63" s="135">
        <v>0</v>
      </c>
      <c r="AT63" s="136">
        <f t="shared" si="1"/>
        <v>0</v>
      </c>
      <c r="AU63" s="137">
        <f>'04.3 - Zpevněná plocha'!P92</f>
        <v>91.575080000000014</v>
      </c>
      <c r="AV63" s="136">
        <f>'04.3 - Zpevněná plocha'!J35</f>
        <v>0</v>
      </c>
      <c r="AW63" s="136">
        <f>'04.3 - Zpevněná plocha'!J36</f>
        <v>0</v>
      </c>
      <c r="AX63" s="136">
        <f>'04.3 - Zpevněná plocha'!J37</f>
        <v>0</v>
      </c>
      <c r="AY63" s="136">
        <f>'04.3 - Zpevněná plocha'!J38</f>
        <v>0</v>
      </c>
      <c r="AZ63" s="136">
        <f>'04.3 - Zpevněná plocha'!F35</f>
        <v>0</v>
      </c>
      <c r="BA63" s="136">
        <f>'04.3 - Zpevněná plocha'!F36</f>
        <v>0</v>
      </c>
      <c r="BB63" s="136">
        <f>'04.3 - Zpevněná plocha'!F37</f>
        <v>0</v>
      </c>
      <c r="BC63" s="136">
        <f>'04.3 - Zpevněná plocha'!F38</f>
        <v>0</v>
      </c>
      <c r="BD63" s="142">
        <f>'04.3 - Zpevněná plocha'!F39</f>
        <v>0</v>
      </c>
      <c r="BT63" s="145" t="s">
        <v>74</v>
      </c>
      <c r="BV63" s="145" t="s">
        <v>66</v>
      </c>
      <c r="BW63" s="145" t="s">
        <v>99</v>
      </c>
      <c r="BX63" s="145" t="s">
        <v>89</v>
      </c>
      <c r="CL63" s="145" t="s">
        <v>1</v>
      </c>
    </row>
    <row r="64" spans="1:91" s="102" customFormat="1" ht="16.5" customHeight="1">
      <c r="A64" s="117" t="s">
        <v>68</v>
      </c>
      <c r="B64" s="120"/>
      <c r="C64" s="4"/>
      <c r="D64" s="4"/>
      <c r="E64" s="181" t="s">
        <v>100</v>
      </c>
      <c r="F64" s="181"/>
      <c r="G64" s="181"/>
      <c r="H64" s="181"/>
      <c r="I64" s="181"/>
      <c r="J64" s="4"/>
      <c r="K64" s="181" t="s">
        <v>101</v>
      </c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2">
        <f>'04.4 - Demolice jímky ext...'!J32</f>
        <v>0</v>
      </c>
      <c r="AH64" s="183"/>
      <c r="AI64" s="183"/>
      <c r="AJ64" s="183"/>
      <c r="AK64" s="183"/>
      <c r="AL64" s="183"/>
      <c r="AM64" s="183"/>
      <c r="AN64" s="182">
        <f t="shared" si="0"/>
        <v>0</v>
      </c>
      <c r="AO64" s="183"/>
      <c r="AP64" s="183"/>
      <c r="AQ64" s="134" t="s">
        <v>92</v>
      </c>
      <c r="AR64" s="120"/>
      <c r="AS64" s="135">
        <v>0</v>
      </c>
      <c r="AT64" s="136">
        <f t="shared" si="1"/>
        <v>0</v>
      </c>
      <c r="AU64" s="137">
        <f>'04.4 - Demolice jímky ext...'!P88</f>
        <v>48.623500000000007</v>
      </c>
      <c r="AV64" s="136">
        <f>'04.4 - Demolice jímky ext...'!J35</f>
        <v>0</v>
      </c>
      <c r="AW64" s="136">
        <f>'04.4 - Demolice jímky ext...'!J36</f>
        <v>0</v>
      </c>
      <c r="AX64" s="136">
        <f>'04.4 - Demolice jímky ext...'!J37</f>
        <v>0</v>
      </c>
      <c r="AY64" s="136">
        <f>'04.4 - Demolice jímky ext...'!J38</f>
        <v>0</v>
      </c>
      <c r="AZ64" s="136">
        <f>'04.4 - Demolice jímky ext...'!F35</f>
        <v>0</v>
      </c>
      <c r="BA64" s="136">
        <f>'04.4 - Demolice jímky ext...'!F36</f>
        <v>0</v>
      </c>
      <c r="BB64" s="136">
        <f>'04.4 - Demolice jímky ext...'!F37</f>
        <v>0</v>
      </c>
      <c r="BC64" s="136">
        <f>'04.4 - Demolice jímky ext...'!F38</f>
        <v>0</v>
      </c>
      <c r="BD64" s="142">
        <f>'04.4 - Demolice jímky ext...'!F39</f>
        <v>0</v>
      </c>
      <c r="BT64" s="145" t="s">
        <v>74</v>
      </c>
      <c r="BV64" s="145" t="s">
        <v>66</v>
      </c>
      <c r="BW64" s="145" t="s">
        <v>102</v>
      </c>
      <c r="BX64" s="145" t="s">
        <v>89</v>
      </c>
      <c r="CL64" s="145" t="s">
        <v>1</v>
      </c>
    </row>
    <row r="65" spans="1:91" s="102" customFormat="1" ht="16.5" customHeight="1">
      <c r="A65" s="117" t="s">
        <v>68</v>
      </c>
      <c r="B65" s="120"/>
      <c r="C65" s="4"/>
      <c r="D65" s="4"/>
      <c r="E65" s="181" t="s">
        <v>103</v>
      </c>
      <c r="F65" s="181"/>
      <c r="G65" s="181"/>
      <c r="H65" s="181"/>
      <c r="I65" s="181"/>
      <c r="J65" s="4"/>
      <c r="K65" s="181" t="s">
        <v>104</v>
      </c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2">
        <f>'04.5 - Přípojka NN'!J32</f>
        <v>0</v>
      </c>
      <c r="AH65" s="183"/>
      <c r="AI65" s="183"/>
      <c r="AJ65" s="183"/>
      <c r="AK65" s="183"/>
      <c r="AL65" s="183"/>
      <c r="AM65" s="183"/>
      <c r="AN65" s="182">
        <f t="shared" si="0"/>
        <v>0</v>
      </c>
      <c r="AO65" s="183"/>
      <c r="AP65" s="183"/>
      <c r="AQ65" s="134" t="s">
        <v>92</v>
      </c>
      <c r="AR65" s="120"/>
      <c r="AS65" s="135">
        <v>0</v>
      </c>
      <c r="AT65" s="136">
        <f t="shared" si="1"/>
        <v>0</v>
      </c>
      <c r="AU65" s="137">
        <f>'04.5 - Přípojka NN'!P87</f>
        <v>0</v>
      </c>
      <c r="AV65" s="136">
        <f>'04.5 - Přípojka NN'!J35</f>
        <v>0</v>
      </c>
      <c r="AW65" s="136">
        <f>'04.5 - Přípojka NN'!J36</f>
        <v>0</v>
      </c>
      <c r="AX65" s="136">
        <f>'04.5 - Přípojka NN'!J37</f>
        <v>0</v>
      </c>
      <c r="AY65" s="136">
        <f>'04.5 - Přípojka NN'!J38</f>
        <v>0</v>
      </c>
      <c r="AZ65" s="136">
        <f>'04.5 - Přípojka NN'!F35</f>
        <v>0</v>
      </c>
      <c r="BA65" s="136">
        <f>'04.5 - Přípojka NN'!F36</f>
        <v>0</v>
      </c>
      <c r="BB65" s="136">
        <f>'04.5 - Přípojka NN'!F37</f>
        <v>0</v>
      </c>
      <c r="BC65" s="136">
        <f>'04.5 - Přípojka NN'!F38</f>
        <v>0</v>
      </c>
      <c r="BD65" s="142">
        <f>'04.5 - Přípojka NN'!F39</f>
        <v>0</v>
      </c>
      <c r="BT65" s="145" t="s">
        <v>74</v>
      </c>
      <c r="BV65" s="145" t="s">
        <v>66</v>
      </c>
      <c r="BW65" s="145" t="s">
        <v>105</v>
      </c>
      <c r="BX65" s="145" t="s">
        <v>89</v>
      </c>
      <c r="CL65" s="145" t="s">
        <v>1</v>
      </c>
    </row>
    <row r="66" spans="1:91" s="101" customFormat="1" ht="16.5" customHeight="1">
      <c r="A66" s="117" t="s">
        <v>68</v>
      </c>
      <c r="B66" s="118"/>
      <c r="C66" s="119"/>
      <c r="D66" s="178" t="s">
        <v>106</v>
      </c>
      <c r="E66" s="178"/>
      <c r="F66" s="178"/>
      <c r="G66" s="178"/>
      <c r="H66" s="178"/>
      <c r="I66" s="122"/>
      <c r="J66" s="178" t="s">
        <v>107</v>
      </c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9">
        <f>'PS1 - Bobrovníky - strojn...'!J30</f>
        <v>0</v>
      </c>
      <c r="AH66" s="180"/>
      <c r="AI66" s="180"/>
      <c r="AJ66" s="180"/>
      <c r="AK66" s="180"/>
      <c r="AL66" s="180"/>
      <c r="AM66" s="180"/>
      <c r="AN66" s="179">
        <f t="shared" si="0"/>
        <v>0</v>
      </c>
      <c r="AO66" s="180"/>
      <c r="AP66" s="180"/>
      <c r="AQ66" s="130" t="s">
        <v>71</v>
      </c>
      <c r="AR66" s="118"/>
      <c r="AS66" s="131">
        <v>0</v>
      </c>
      <c r="AT66" s="132">
        <f t="shared" si="1"/>
        <v>0</v>
      </c>
      <c r="AU66" s="133">
        <f>'PS1 - Bobrovníky - strojn...'!P81</f>
        <v>0</v>
      </c>
      <c r="AV66" s="132">
        <f>'PS1 - Bobrovníky - strojn...'!J33</f>
        <v>0</v>
      </c>
      <c r="AW66" s="132">
        <f>'PS1 - Bobrovníky - strojn...'!J34</f>
        <v>0</v>
      </c>
      <c r="AX66" s="132">
        <f>'PS1 - Bobrovníky - strojn...'!J35</f>
        <v>0</v>
      </c>
      <c r="AY66" s="132">
        <f>'PS1 - Bobrovníky - strojn...'!J36</f>
        <v>0</v>
      </c>
      <c r="AZ66" s="132">
        <f>'PS1 - Bobrovníky - strojn...'!F33</f>
        <v>0</v>
      </c>
      <c r="BA66" s="132">
        <f>'PS1 - Bobrovníky - strojn...'!F34</f>
        <v>0</v>
      </c>
      <c r="BB66" s="132">
        <f>'PS1 - Bobrovníky - strojn...'!F35</f>
        <v>0</v>
      </c>
      <c r="BC66" s="132">
        <f>'PS1 - Bobrovníky - strojn...'!F36</f>
        <v>0</v>
      </c>
      <c r="BD66" s="141">
        <f>'PS1 - Bobrovníky - strojn...'!F37</f>
        <v>0</v>
      </c>
      <c r="BT66" s="144" t="s">
        <v>72</v>
      </c>
      <c r="BV66" s="144" t="s">
        <v>66</v>
      </c>
      <c r="BW66" s="144" t="s">
        <v>108</v>
      </c>
      <c r="BX66" s="144" t="s">
        <v>4</v>
      </c>
      <c r="CL66" s="144" t="s">
        <v>1</v>
      </c>
      <c r="CM66" s="144" t="s">
        <v>74</v>
      </c>
    </row>
    <row r="67" spans="1:91" s="101" customFormat="1" ht="16.5" customHeight="1">
      <c r="A67" s="117" t="s">
        <v>68</v>
      </c>
      <c r="B67" s="118"/>
      <c r="C67" s="119"/>
      <c r="D67" s="178" t="s">
        <v>109</v>
      </c>
      <c r="E67" s="178"/>
      <c r="F67" s="178"/>
      <c r="G67" s="178"/>
      <c r="H67" s="178"/>
      <c r="I67" s="122"/>
      <c r="J67" s="178" t="s">
        <v>110</v>
      </c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9">
        <f>'PS2 - Bobrovníky - elektr...'!J30</f>
        <v>0</v>
      </c>
      <c r="AH67" s="180"/>
      <c r="AI67" s="180"/>
      <c r="AJ67" s="180"/>
      <c r="AK67" s="180"/>
      <c r="AL67" s="180"/>
      <c r="AM67" s="180"/>
      <c r="AN67" s="179">
        <f t="shared" si="0"/>
        <v>0</v>
      </c>
      <c r="AO67" s="180"/>
      <c r="AP67" s="180"/>
      <c r="AQ67" s="130" t="s">
        <v>71</v>
      </c>
      <c r="AR67" s="118"/>
      <c r="AS67" s="147">
        <v>0</v>
      </c>
      <c r="AT67" s="148">
        <f t="shared" si="1"/>
        <v>0</v>
      </c>
      <c r="AU67" s="149">
        <f>'PS2 - Bobrovníky - elektr...'!P81</f>
        <v>0</v>
      </c>
      <c r="AV67" s="148">
        <f>'PS2 - Bobrovníky - elektr...'!J33</f>
        <v>0</v>
      </c>
      <c r="AW67" s="148">
        <f>'PS2 - Bobrovníky - elektr...'!J34</f>
        <v>0</v>
      </c>
      <c r="AX67" s="148">
        <f>'PS2 - Bobrovníky - elektr...'!J35</f>
        <v>0</v>
      </c>
      <c r="AY67" s="148">
        <f>'PS2 - Bobrovníky - elektr...'!J36</f>
        <v>0</v>
      </c>
      <c r="AZ67" s="148">
        <f>'PS2 - Bobrovníky - elektr...'!F33</f>
        <v>0</v>
      </c>
      <c r="BA67" s="148">
        <f>'PS2 - Bobrovníky - elektr...'!F34</f>
        <v>0</v>
      </c>
      <c r="BB67" s="148">
        <f>'PS2 - Bobrovníky - elektr...'!F35</f>
        <v>0</v>
      </c>
      <c r="BC67" s="148">
        <f>'PS2 - Bobrovníky - elektr...'!F36</f>
        <v>0</v>
      </c>
      <c r="BD67" s="150">
        <f>'PS2 - Bobrovníky - elektr...'!F37</f>
        <v>0</v>
      </c>
      <c r="BT67" s="144" t="s">
        <v>72</v>
      </c>
      <c r="BV67" s="144" t="s">
        <v>66</v>
      </c>
      <c r="BW67" s="144" t="s">
        <v>111</v>
      </c>
      <c r="BX67" s="144" t="s">
        <v>4</v>
      </c>
      <c r="CL67" s="144" t="s">
        <v>1</v>
      </c>
      <c r="CM67" s="144" t="s">
        <v>74</v>
      </c>
    </row>
    <row r="68" spans="1:91" s="1" customFormat="1" ht="30" customHeight="1">
      <c r="B68" s="13"/>
      <c r="AR68" s="13"/>
    </row>
    <row r="69" spans="1:91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13"/>
    </row>
  </sheetData>
  <mergeCells count="88">
    <mergeCell ref="AS49:AT51"/>
    <mergeCell ref="D66:H66"/>
    <mergeCell ref="J66:AF66"/>
    <mergeCell ref="AG66:AM66"/>
    <mergeCell ref="AN66:AP66"/>
    <mergeCell ref="E62:I62"/>
    <mergeCell ref="K62:AF62"/>
    <mergeCell ref="AG62:AM62"/>
    <mergeCell ref="AN62:AP62"/>
    <mergeCell ref="E63:I63"/>
    <mergeCell ref="K63:AF63"/>
    <mergeCell ref="AG63:AM63"/>
    <mergeCell ref="AN63:AP63"/>
    <mergeCell ref="D60:H60"/>
    <mergeCell ref="J60:AF60"/>
    <mergeCell ref="AG60:AM60"/>
    <mergeCell ref="D67:H67"/>
    <mergeCell ref="J67:AF67"/>
    <mergeCell ref="AG67:AM67"/>
    <mergeCell ref="AN67:AP67"/>
    <mergeCell ref="E64:I64"/>
    <mergeCell ref="K64:AF64"/>
    <mergeCell ref="AG64:AM64"/>
    <mergeCell ref="AN64:AP64"/>
    <mergeCell ref="E65:I65"/>
    <mergeCell ref="K65:AF65"/>
    <mergeCell ref="AG65:AM65"/>
    <mergeCell ref="AN65:AP65"/>
    <mergeCell ref="AN60:AP60"/>
    <mergeCell ref="E61:I61"/>
    <mergeCell ref="K61:AF61"/>
    <mergeCell ref="AG61:AM61"/>
    <mergeCell ref="AN61:AP61"/>
    <mergeCell ref="D58:H58"/>
    <mergeCell ref="J58:AF58"/>
    <mergeCell ref="AG58:AM58"/>
    <mergeCell ref="AN58:AP58"/>
    <mergeCell ref="D59:H59"/>
    <mergeCell ref="J59:AF59"/>
    <mergeCell ref="AG59:AM59"/>
    <mergeCell ref="AN59:AP59"/>
    <mergeCell ref="D56:H56"/>
    <mergeCell ref="J56:AF56"/>
    <mergeCell ref="AG56:AM56"/>
    <mergeCell ref="AN56:AP56"/>
    <mergeCell ref="D57:H57"/>
    <mergeCell ref="J57:AF57"/>
    <mergeCell ref="AG57:AM57"/>
    <mergeCell ref="AN57:AP57"/>
    <mergeCell ref="AG54:AM54"/>
    <mergeCell ref="AN54:AP54"/>
    <mergeCell ref="D55:H55"/>
    <mergeCell ref="J55:AF55"/>
    <mergeCell ref="AG55:AM55"/>
    <mergeCell ref="AN55:AP55"/>
    <mergeCell ref="AM50:AP50"/>
    <mergeCell ref="C52:G52"/>
    <mergeCell ref="I52:AF52"/>
    <mergeCell ref="AG52:AM52"/>
    <mergeCell ref="AN52:AP52"/>
    <mergeCell ref="X35:AB35"/>
    <mergeCell ref="AK35:AO35"/>
    <mergeCell ref="L45:AO45"/>
    <mergeCell ref="AM47:AN47"/>
    <mergeCell ref="AM49:AP49"/>
    <mergeCell ref="L32:P32"/>
    <mergeCell ref="W32:AE32"/>
    <mergeCell ref="AK32:AO32"/>
    <mergeCell ref="L33:P33"/>
    <mergeCell ref="W33:AE33"/>
    <mergeCell ref="AK33:AO33"/>
    <mergeCell ref="L30:P30"/>
    <mergeCell ref="W30:AE30"/>
    <mergeCell ref="AK30:AO30"/>
    <mergeCell ref="L31:P31"/>
    <mergeCell ref="W31:AE31"/>
    <mergeCell ref="AK31:AO31"/>
    <mergeCell ref="L28:P28"/>
    <mergeCell ref="W28:AE28"/>
    <mergeCell ref="AK28:AO28"/>
    <mergeCell ref="L29:P29"/>
    <mergeCell ref="W29:AE29"/>
    <mergeCell ref="AK29:AO29"/>
    <mergeCell ref="AR2:BE2"/>
    <mergeCell ref="K5:AO5"/>
    <mergeCell ref="K6:AO6"/>
    <mergeCell ref="E23:AN23"/>
    <mergeCell ref="AK26:AO26"/>
  </mergeCells>
  <hyperlinks>
    <hyperlink ref="A55" location="'00 - Všeobecné konstrukce...'!C2" display="/"/>
    <hyperlink ref="A56" location="'01 - Splašková kanalizace...'!C2" display="/"/>
    <hyperlink ref="A57" location="'01.1 - Podružné řady tlak...'!C2" display="/"/>
    <hyperlink ref="A58" location="'02 - Splašková kanalizace'!C2" display="/"/>
    <hyperlink ref="A59" location="'02.1 - Kanalizační odbočky'!C2" display="/"/>
    <hyperlink ref="A61" location="'04.1 - Sdružený objekt ČS...'!C2" display="/"/>
    <hyperlink ref="A62" location="'04.2 - Spojovací potrubí ...'!C2" display="/"/>
    <hyperlink ref="A63" location="'04.3 - Zpevněná plocha'!C2" display="/"/>
    <hyperlink ref="A64" location="'04.4 - Demolice jímky ext...'!C2" display="/"/>
    <hyperlink ref="A65" location="'04.5 - Přípojka NN'!C2" display="/"/>
    <hyperlink ref="A66" location="'PS1 - Bobrovníky - strojn...'!C2" display="/"/>
    <hyperlink ref="A67" location="'PS2 - Bobrovníky - elektr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02"/>
  <sheetViews>
    <sheetView showGridLines="0" topLeftCell="A85" workbookViewId="0">
      <selection activeCell="E11" sqref="E11:H11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102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70"/>
      <c r="G9" s="170"/>
      <c r="H9" s="170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66" t="s">
        <v>1862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">
        <v>19</v>
      </c>
      <c r="I17" s="12" t="s">
        <v>24</v>
      </c>
      <c r="J17" s="14" t="s">
        <v>1</v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ROUND(J88,2)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ROUND((SUM(BE88:BE101)),2)</f>
        <v>0</v>
      </c>
      <c r="I35" s="41">
        <v>0.21</v>
      </c>
      <c r="J35" s="20">
        <f>ROUND(((SUM(BE88:BE101))*I35),2)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ROUND((SUM(BF88:BF101)),2)</f>
        <v>0</v>
      </c>
      <c r="I36" s="41">
        <v>0.15</v>
      </c>
      <c r="J36" s="20">
        <f>ROUND(((SUM(BF88:BF101))*I36),2)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ROUND((SUM(BG88:BG101)),2)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ROUND((SUM(BH88:BH101)),2)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66" t="str">
        <f>E11</f>
        <v>04.4 - Demolice jímky externích fekálií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J88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J89</f>
        <v>0</v>
      </c>
      <c r="L64" s="32"/>
    </row>
    <row r="65" spans="2:12" s="4" customFormat="1" ht="19.899999999999999" customHeight="1">
      <c r="B65" s="35"/>
      <c r="D65" s="36" t="s">
        <v>316</v>
      </c>
      <c r="E65" s="37"/>
      <c r="F65" s="37"/>
      <c r="G65" s="37"/>
      <c r="H65" s="37"/>
      <c r="I65" s="37"/>
      <c r="J65" s="46">
        <f>J90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J100</f>
        <v>0</v>
      </c>
      <c r="L66" s="35"/>
    </row>
    <row r="67" spans="2:12" s="1" customFormat="1" ht="21.95" customHeight="1">
      <c r="B67" s="13"/>
      <c r="L67" s="13"/>
    </row>
    <row r="68" spans="2:12" s="1" customFormat="1" ht="6.95" customHeight="1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13"/>
    </row>
    <row r="72" spans="2:12" s="1" customFormat="1" ht="6.95" customHeight="1"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13"/>
    </row>
    <row r="73" spans="2:12" s="1" customFormat="1" ht="24.95" customHeight="1">
      <c r="B73" s="13"/>
      <c r="C73" s="11" t="s">
        <v>139</v>
      </c>
      <c r="L73" s="13"/>
    </row>
    <row r="74" spans="2:12" s="1" customFormat="1" ht="6.95" customHeight="1">
      <c r="B74" s="13"/>
      <c r="L74" s="13"/>
    </row>
    <row r="75" spans="2:12" s="1" customFormat="1" ht="12" customHeight="1">
      <c r="B75" s="13"/>
      <c r="C75" s="12" t="s">
        <v>14</v>
      </c>
      <c r="L75" s="13"/>
    </row>
    <row r="76" spans="2:12" s="1" customFormat="1" ht="16.5" customHeight="1">
      <c r="B76" s="13"/>
      <c r="E76" s="189" t="str">
        <f>E7</f>
        <v>Vybudování oddíl.splašk. kanalizace v měst.části Bobrovníky, Malánky,Hlučín,přestavba ČOV Bobrovníky na ČS a dešť.zdrž</v>
      </c>
      <c r="F76" s="190"/>
      <c r="G76" s="190"/>
      <c r="H76" s="190"/>
      <c r="L76" s="13"/>
    </row>
    <row r="77" spans="2:12" ht="12" customHeight="1">
      <c r="B77" s="10"/>
      <c r="C77" s="12" t="s">
        <v>113</v>
      </c>
      <c r="L77" s="10"/>
    </row>
    <row r="78" spans="2:12" s="1" customFormat="1" ht="16.5" customHeight="1">
      <c r="B78" s="13"/>
      <c r="E78" s="189" t="s">
        <v>1326</v>
      </c>
      <c r="F78" s="170"/>
      <c r="G78" s="170"/>
      <c r="H78" s="170"/>
      <c r="L78" s="13"/>
    </row>
    <row r="79" spans="2:12" s="1" customFormat="1" ht="12" customHeight="1">
      <c r="B79" s="13"/>
      <c r="C79" s="12" t="s">
        <v>1327</v>
      </c>
      <c r="L79" s="13"/>
    </row>
    <row r="80" spans="2:12" s="1" customFormat="1" ht="16.5" customHeight="1">
      <c r="B80" s="13"/>
      <c r="E80" s="166" t="str">
        <f>E11</f>
        <v>04.4 - Demolice jímky externích fekálií</v>
      </c>
      <c r="F80" s="170"/>
      <c r="G80" s="170"/>
      <c r="H80" s="170"/>
      <c r="L80" s="13"/>
    </row>
    <row r="81" spans="2:65" s="1" customFormat="1" ht="6.95" customHeight="1">
      <c r="B81" s="13"/>
      <c r="L81" s="13"/>
    </row>
    <row r="82" spans="2:65" s="1" customFormat="1" ht="12" customHeight="1">
      <c r="B82" s="13"/>
      <c r="C82" s="12" t="s">
        <v>18</v>
      </c>
      <c r="F82" s="14" t="str">
        <f>F14</f>
        <v xml:space="preserve"> </v>
      </c>
      <c r="I82" s="12" t="s">
        <v>20</v>
      </c>
      <c r="J82" s="39" t="str">
        <f>IF(J14="","",J14)</f>
        <v>21. 11. 2019</v>
      </c>
      <c r="L82" s="13"/>
    </row>
    <row r="83" spans="2:65" s="1" customFormat="1" ht="6.95" customHeight="1">
      <c r="B83" s="13"/>
      <c r="L83" s="13"/>
    </row>
    <row r="84" spans="2:65" s="1" customFormat="1" ht="13.7" customHeight="1">
      <c r="B84" s="13"/>
      <c r="C84" s="12" t="s">
        <v>22</v>
      </c>
      <c r="F84" s="14" t="str">
        <f>E17</f>
        <v xml:space="preserve"> </v>
      </c>
      <c r="I84" s="12" t="s">
        <v>26</v>
      </c>
      <c r="J84" s="16" t="str">
        <f>E23</f>
        <v xml:space="preserve"> </v>
      </c>
      <c r="L84" s="13"/>
    </row>
    <row r="85" spans="2:65" s="1" customFormat="1" ht="13.7" customHeight="1">
      <c r="B85" s="13"/>
      <c r="C85" s="12" t="s">
        <v>25</v>
      </c>
      <c r="F85" s="14" t="str">
        <f>IF(E20="","",E20)</f>
        <v xml:space="preserve"> </v>
      </c>
      <c r="I85" s="12" t="s">
        <v>28</v>
      </c>
      <c r="J85" s="16" t="str">
        <f>E26</f>
        <v xml:space="preserve"> </v>
      </c>
      <c r="L85" s="13"/>
    </row>
    <row r="86" spans="2:65" s="1" customFormat="1" ht="10.35" customHeight="1">
      <c r="B86" s="13"/>
      <c r="L86" s="13"/>
    </row>
    <row r="87" spans="2:65" s="5" customFormat="1" ht="29.25" customHeight="1">
      <c r="B87" s="47"/>
      <c r="C87" s="48" t="s">
        <v>140</v>
      </c>
      <c r="D87" s="49" t="s">
        <v>49</v>
      </c>
      <c r="E87" s="49" t="s">
        <v>45</v>
      </c>
      <c r="F87" s="49" t="s">
        <v>46</v>
      </c>
      <c r="G87" s="49" t="s">
        <v>141</v>
      </c>
      <c r="H87" s="49" t="s">
        <v>142</v>
      </c>
      <c r="I87" s="49" t="s">
        <v>143</v>
      </c>
      <c r="J87" s="61" t="s">
        <v>117</v>
      </c>
      <c r="K87" s="62" t="s">
        <v>144</v>
      </c>
      <c r="L87" s="47"/>
      <c r="M87" s="63" t="s">
        <v>1</v>
      </c>
      <c r="N87" s="64" t="s">
        <v>34</v>
      </c>
      <c r="O87" s="64" t="s">
        <v>145</v>
      </c>
      <c r="P87" s="64" t="s">
        <v>146</v>
      </c>
      <c r="Q87" s="64" t="s">
        <v>147</v>
      </c>
      <c r="R87" s="64" t="s">
        <v>148</v>
      </c>
      <c r="S87" s="64" t="s">
        <v>149</v>
      </c>
      <c r="T87" s="80" t="s">
        <v>150</v>
      </c>
    </row>
    <row r="88" spans="2:65" s="1" customFormat="1" ht="22.9" customHeight="1">
      <c r="B88" s="13"/>
      <c r="C88" s="50" t="s">
        <v>151</v>
      </c>
      <c r="J88" s="65">
        <f>BK88</f>
        <v>0</v>
      </c>
      <c r="L88" s="13"/>
      <c r="M88" s="66"/>
      <c r="N88" s="17"/>
      <c r="O88" s="17"/>
      <c r="P88" s="67">
        <f>P89</f>
        <v>48.623500000000007</v>
      </c>
      <c r="Q88" s="17"/>
      <c r="R88" s="67">
        <f>R89</f>
        <v>3.7500000000000001E-4</v>
      </c>
      <c r="S88" s="17"/>
      <c r="T88" s="81">
        <f>T89</f>
        <v>0</v>
      </c>
      <c r="AT88" s="14" t="s">
        <v>63</v>
      </c>
      <c r="AU88" s="14" t="s">
        <v>119</v>
      </c>
      <c r="BK88" s="86">
        <f>BK89</f>
        <v>0</v>
      </c>
    </row>
    <row r="89" spans="2:65" s="6" customFormat="1" ht="25.9" customHeight="1">
      <c r="B89" s="51"/>
      <c r="D89" s="52" t="s">
        <v>63</v>
      </c>
      <c r="E89" s="53" t="s">
        <v>152</v>
      </c>
      <c r="F89" s="53" t="s">
        <v>323</v>
      </c>
      <c r="J89" s="68">
        <f>BK89</f>
        <v>0</v>
      </c>
      <c r="L89" s="51"/>
      <c r="M89" s="69"/>
      <c r="N89" s="70"/>
      <c r="O89" s="70"/>
      <c r="P89" s="71">
        <f>P90+P100</f>
        <v>48.623500000000007</v>
      </c>
      <c r="Q89" s="70"/>
      <c r="R89" s="71">
        <f>R90+R100</f>
        <v>3.7500000000000001E-4</v>
      </c>
      <c r="S89" s="70"/>
      <c r="T89" s="82">
        <f>T90+T100</f>
        <v>0</v>
      </c>
      <c r="AR89" s="52" t="s">
        <v>72</v>
      </c>
      <c r="AT89" s="85" t="s">
        <v>63</v>
      </c>
      <c r="AU89" s="85" t="s">
        <v>64</v>
      </c>
      <c r="AY89" s="52" t="s">
        <v>153</v>
      </c>
      <c r="BK89" s="87">
        <f>BK90+BK100</f>
        <v>0</v>
      </c>
    </row>
    <row r="90" spans="2:65" s="6" customFormat="1" ht="22.9" customHeight="1">
      <c r="B90" s="51"/>
      <c r="D90" s="52" t="s">
        <v>63</v>
      </c>
      <c r="E90" s="54" t="s">
        <v>72</v>
      </c>
      <c r="F90" s="54" t="s">
        <v>324</v>
      </c>
      <c r="J90" s="72">
        <f>BK90</f>
        <v>0</v>
      </c>
      <c r="L90" s="51"/>
      <c r="M90" s="69"/>
      <c r="N90" s="70"/>
      <c r="O90" s="70"/>
      <c r="P90" s="71">
        <f>SUM(P91:P99)</f>
        <v>48.623500000000007</v>
      </c>
      <c r="Q90" s="70"/>
      <c r="R90" s="71">
        <f>SUM(R91:R99)</f>
        <v>3.7500000000000001E-4</v>
      </c>
      <c r="S90" s="70"/>
      <c r="T90" s="82">
        <f>SUM(T91:T99)</f>
        <v>0</v>
      </c>
      <c r="AR90" s="52" t="s">
        <v>72</v>
      </c>
      <c r="AT90" s="85" t="s">
        <v>63</v>
      </c>
      <c r="AU90" s="85" t="s">
        <v>72</v>
      </c>
      <c r="AY90" s="52" t="s">
        <v>153</v>
      </c>
      <c r="BK90" s="87">
        <f>SUM(BK91:BK99)</f>
        <v>0</v>
      </c>
    </row>
    <row r="91" spans="2:65" s="1" customFormat="1" ht="16.5" customHeight="1">
      <c r="B91" s="55"/>
      <c r="C91" s="56" t="s">
        <v>72</v>
      </c>
      <c r="D91" s="56" t="s">
        <v>156</v>
      </c>
      <c r="E91" s="57" t="s">
        <v>1863</v>
      </c>
      <c r="F91" s="58" t="s">
        <v>1864</v>
      </c>
      <c r="G91" s="59" t="s">
        <v>357</v>
      </c>
      <c r="H91" s="60">
        <v>6</v>
      </c>
      <c r="I91" s="73"/>
      <c r="J91" s="73">
        <f t="shared" ref="J91:J99" si="0">ROUND(I91*H91,2)</f>
        <v>0</v>
      </c>
      <c r="K91" s="58" t="s">
        <v>328</v>
      </c>
      <c r="L91" s="13"/>
      <c r="M91" s="74" t="s">
        <v>1</v>
      </c>
      <c r="N91" s="75" t="s">
        <v>35</v>
      </c>
      <c r="O91" s="76">
        <v>5.9290000000000003</v>
      </c>
      <c r="P91" s="76">
        <f t="shared" ref="P91:P99" si="1">O91*H91</f>
        <v>35.573999999999998</v>
      </c>
      <c r="Q91" s="76">
        <v>0</v>
      </c>
      <c r="R91" s="76">
        <f t="shared" ref="R91:R99" si="2">Q91*H91</f>
        <v>0</v>
      </c>
      <c r="S91" s="76">
        <v>0</v>
      </c>
      <c r="T91" s="83">
        <f t="shared" ref="T91:T99" si="3">S91*H91</f>
        <v>0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ref="BE91:BE99" si="4">IF(N91="základní",J91,0)</f>
        <v>0</v>
      </c>
      <c r="BF91" s="88">
        <f t="shared" ref="BF91:BF99" si="5">IF(N91="snížená",J91,0)</f>
        <v>0</v>
      </c>
      <c r="BG91" s="88">
        <f t="shared" ref="BG91:BG99" si="6">IF(N91="zákl. přenesená",J91,0)</f>
        <v>0</v>
      </c>
      <c r="BH91" s="88">
        <f t="shared" ref="BH91:BH99" si="7">IF(N91="sníž. přenesená",J91,0)</f>
        <v>0</v>
      </c>
      <c r="BI91" s="88">
        <f t="shared" ref="BI91:BI99" si="8">IF(N91="nulová",J91,0)</f>
        <v>0</v>
      </c>
      <c r="BJ91" s="14" t="s">
        <v>72</v>
      </c>
      <c r="BK91" s="88">
        <f t="shared" ref="BK91:BK99" si="9">ROUND(I91*H91,2)</f>
        <v>0</v>
      </c>
      <c r="BL91" s="14" t="s">
        <v>160</v>
      </c>
      <c r="BM91" s="14" t="s">
        <v>1865</v>
      </c>
    </row>
    <row r="92" spans="2:65" s="1" customFormat="1" ht="16.5" customHeight="1">
      <c r="B92" s="55"/>
      <c r="C92" s="56" t="s">
        <v>74</v>
      </c>
      <c r="D92" s="56" t="s">
        <v>156</v>
      </c>
      <c r="E92" s="57" t="s">
        <v>1866</v>
      </c>
      <c r="F92" s="58" t="s">
        <v>1867</v>
      </c>
      <c r="G92" s="59" t="s">
        <v>357</v>
      </c>
      <c r="H92" s="60">
        <v>8.5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8.6999999999999994E-2</v>
      </c>
      <c r="P92" s="76">
        <f t="shared" si="1"/>
        <v>0.73949999999999994</v>
      </c>
      <c r="Q92" s="76">
        <v>0</v>
      </c>
      <c r="R92" s="76">
        <f t="shared" si="2"/>
        <v>0</v>
      </c>
      <c r="S92" s="76">
        <v>0</v>
      </c>
      <c r="T92" s="83">
        <f t="shared" si="3"/>
        <v>0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1868</v>
      </c>
    </row>
    <row r="93" spans="2:65" s="1" customFormat="1" ht="16.5" customHeight="1">
      <c r="B93" s="55"/>
      <c r="C93" s="56" t="s">
        <v>169</v>
      </c>
      <c r="D93" s="56" t="s">
        <v>156</v>
      </c>
      <c r="E93" s="57" t="s">
        <v>1869</v>
      </c>
      <c r="F93" s="58" t="s">
        <v>1870</v>
      </c>
      <c r="G93" s="59" t="s">
        <v>357</v>
      </c>
      <c r="H93" s="60">
        <v>6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0.106</v>
      </c>
      <c r="P93" s="76">
        <f t="shared" si="1"/>
        <v>0.63600000000000001</v>
      </c>
      <c r="Q93" s="76">
        <v>0</v>
      </c>
      <c r="R93" s="76">
        <f t="shared" si="2"/>
        <v>0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1871</v>
      </c>
    </row>
    <row r="94" spans="2:65" s="1" customFormat="1" ht="16.5" customHeight="1">
      <c r="B94" s="55"/>
      <c r="C94" s="56" t="s">
        <v>160</v>
      </c>
      <c r="D94" s="56" t="s">
        <v>156</v>
      </c>
      <c r="E94" s="57" t="s">
        <v>1872</v>
      </c>
      <c r="F94" s="58" t="s">
        <v>1873</v>
      </c>
      <c r="G94" s="59" t="s">
        <v>357</v>
      </c>
      <c r="H94" s="60">
        <v>2.5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0.65200000000000002</v>
      </c>
      <c r="P94" s="76">
        <f t="shared" si="1"/>
        <v>1.6300000000000001</v>
      </c>
      <c r="Q94" s="76">
        <v>0</v>
      </c>
      <c r="R94" s="76">
        <f t="shared" si="2"/>
        <v>0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1874</v>
      </c>
    </row>
    <row r="95" spans="2:65" s="1" customFormat="1" ht="16.5" customHeight="1">
      <c r="B95" s="55"/>
      <c r="C95" s="56" t="s">
        <v>178</v>
      </c>
      <c r="D95" s="56" t="s">
        <v>156</v>
      </c>
      <c r="E95" s="57" t="s">
        <v>427</v>
      </c>
      <c r="F95" s="58" t="s">
        <v>428</v>
      </c>
      <c r="G95" s="59" t="s">
        <v>357</v>
      </c>
      <c r="H95" s="60">
        <v>6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0.29899999999999999</v>
      </c>
      <c r="P95" s="76">
        <f t="shared" si="1"/>
        <v>1.794</v>
      </c>
      <c r="Q95" s="76">
        <v>0</v>
      </c>
      <c r="R95" s="76">
        <f t="shared" si="2"/>
        <v>0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1875</v>
      </c>
    </row>
    <row r="96" spans="2:65" s="1" customFormat="1" ht="16.5" customHeight="1">
      <c r="B96" s="55"/>
      <c r="C96" s="56" t="s">
        <v>184</v>
      </c>
      <c r="D96" s="56" t="s">
        <v>156</v>
      </c>
      <c r="E96" s="57" t="s">
        <v>1088</v>
      </c>
      <c r="F96" s="58" t="s">
        <v>1089</v>
      </c>
      <c r="G96" s="59" t="s">
        <v>327</v>
      </c>
      <c r="H96" s="60">
        <v>25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0.254</v>
      </c>
      <c r="P96" s="76">
        <f t="shared" si="1"/>
        <v>6.35</v>
      </c>
      <c r="Q96" s="76">
        <v>0</v>
      </c>
      <c r="R96" s="76">
        <f t="shared" si="2"/>
        <v>0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1876</v>
      </c>
    </row>
    <row r="97" spans="2:65" s="1" customFormat="1" ht="16.5" customHeight="1">
      <c r="B97" s="55"/>
      <c r="C97" s="56" t="s">
        <v>188</v>
      </c>
      <c r="D97" s="56" t="s">
        <v>156</v>
      </c>
      <c r="E97" s="57" t="s">
        <v>447</v>
      </c>
      <c r="F97" s="58" t="s">
        <v>448</v>
      </c>
      <c r="G97" s="59" t="s">
        <v>327</v>
      </c>
      <c r="H97" s="60">
        <v>25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5.8000000000000003E-2</v>
      </c>
      <c r="P97" s="76">
        <f t="shared" si="1"/>
        <v>1.4500000000000002</v>
      </c>
      <c r="Q97" s="76">
        <v>0</v>
      </c>
      <c r="R97" s="76">
        <f t="shared" si="2"/>
        <v>0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1877</v>
      </c>
    </row>
    <row r="98" spans="2:65" s="1" customFormat="1" ht="16.5" customHeight="1">
      <c r="B98" s="55"/>
      <c r="C98" s="89" t="s">
        <v>192</v>
      </c>
      <c r="D98" s="89" t="s">
        <v>377</v>
      </c>
      <c r="E98" s="90" t="s">
        <v>451</v>
      </c>
      <c r="F98" s="91" t="s">
        <v>452</v>
      </c>
      <c r="G98" s="92" t="s">
        <v>453</v>
      </c>
      <c r="H98" s="93">
        <v>0.375</v>
      </c>
      <c r="I98" s="94"/>
      <c r="J98" s="94">
        <f t="shared" si="0"/>
        <v>0</v>
      </c>
      <c r="K98" s="91" t="s">
        <v>328</v>
      </c>
      <c r="L98" s="95"/>
      <c r="M98" s="96" t="s">
        <v>1</v>
      </c>
      <c r="N98" s="97" t="s">
        <v>35</v>
      </c>
      <c r="O98" s="76">
        <v>0</v>
      </c>
      <c r="P98" s="76">
        <f t="shared" si="1"/>
        <v>0</v>
      </c>
      <c r="Q98" s="76">
        <v>1E-3</v>
      </c>
      <c r="R98" s="76">
        <f t="shared" si="2"/>
        <v>3.7500000000000001E-4</v>
      </c>
      <c r="S98" s="76">
        <v>0</v>
      </c>
      <c r="T98" s="83">
        <f t="shared" si="3"/>
        <v>0</v>
      </c>
      <c r="AR98" s="14" t="s">
        <v>192</v>
      </c>
      <c r="AT98" s="14" t="s">
        <v>377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1878</v>
      </c>
    </row>
    <row r="99" spans="2:65" s="1" customFormat="1" ht="16.5" customHeight="1">
      <c r="B99" s="55"/>
      <c r="C99" s="56" t="s">
        <v>198</v>
      </c>
      <c r="D99" s="56" t="s">
        <v>156</v>
      </c>
      <c r="E99" s="57" t="s">
        <v>1879</v>
      </c>
      <c r="F99" s="58" t="s">
        <v>1880</v>
      </c>
      <c r="G99" s="59" t="s">
        <v>327</v>
      </c>
      <c r="H99" s="60">
        <v>25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1.7999999999999999E-2</v>
      </c>
      <c r="P99" s="76">
        <f t="shared" si="1"/>
        <v>0.44999999999999996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1881</v>
      </c>
    </row>
    <row r="100" spans="2:65" s="6" customFormat="1" ht="22.9" customHeight="1">
      <c r="B100" s="51"/>
      <c r="D100" s="52" t="s">
        <v>63</v>
      </c>
      <c r="E100" s="54" t="s">
        <v>1012</v>
      </c>
      <c r="F100" s="54" t="s">
        <v>1013</v>
      </c>
      <c r="J100" s="72">
        <f>BK100</f>
        <v>0</v>
      </c>
      <c r="L100" s="51"/>
      <c r="M100" s="69"/>
      <c r="N100" s="70"/>
      <c r="O100" s="70"/>
      <c r="P100" s="71">
        <f>P101</f>
        <v>0</v>
      </c>
      <c r="Q100" s="70"/>
      <c r="R100" s="71">
        <f>R101</f>
        <v>0</v>
      </c>
      <c r="S100" s="70"/>
      <c r="T100" s="82">
        <f>T101</f>
        <v>0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BK101</f>
        <v>0</v>
      </c>
    </row>
    <row r="101" spans="2:65" s="1" customFormat="1" ht="16.5" customHeight="1">
      <c r="B101" s="55"/>
      <c r="C101" s="56" t="s">
        <v>204</v>
      </c>
      <c r="D101" s="56" t="s">
        <v>156</v>
      </c>
      <c r="E101" s="57" t="s">
        <v>1882</v>
      </c>
      <c r="F101" s="58" t="s">
        <v>1883</v>
      </c>
      <c r="G101" s="59" t="s">
        <v>424</v>
      </c>
      <c r="H101" s="60">
        <v>13.2</v>
      </c>
      <c r="I101" s="73"/>
      <c r="J101" s="73">
        <f>ROUND(I101*H101,2)</f>
        <v>0</v>
      </c>
      <c r="K101" s="58" t="s">
        <v>328</v>
      </c>
      <c r="L101" s="13"/>
      <c r="M101" s="77" t="s">
        <v>1</v>
      </c>
      <c r="N101" s="78" t="s">
        <v>35</v>
      </c>
      <c r="O101" s="79">
        <v>0</v>
      </c>
      <c r="P101" s="79">
        <f>O101*H101</f>
        <v>0</v>
      </c>
      <c r="Q101" s="79">
        <v>0</v>
      </c>
      <c r="R101" s="79">
        <f>Q101*H101</f>
        <v>0</v>
      </c>
      <c r="S101" s="79">
        <v>0</v>
      </c>
      <c r="T101" s="84">
        <f>S101*H101</f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>IF(N101="základní",J101,0)</f>
        <v>0</v>
      </c>
      <c r="BF101" s="88">
        <f>IF(N101="snížená",J101,0)</f>
        <v>0</v>
      </c>
      <c r="BG101" s="88">
        <f>IF(N101="zákl. přenesená",J101,0)</f>
        <v>0</v>
      </c>
      <c r="BH101" s="88">
        <f>IF(N101="sníž. přenesená",J101,0)</f>
        <v>0</v>
      </c>
      <c r="BI101" s="88">
        <f>IF(N101="nulová",J101,0)</f>
        <v>0</v>
      </c>
      <c r="BJ101" s="14" t="s">
        <v>72</v>
      </c>
      <c r="BK101" s="88">
        <f>ROUND(I101*H101,2)</f>
        <v>0</v>
      </c>
      <c r="BL101" s="14" t="s">
        <v>160</v>
      </c>
      <c r="BM101" s="14" t="s">
        <v>1884</v>
      </c>
    </row>
    <row r="102" spans="2:65" s="1" customFormat="1" ht="6.95" customHeight="1">
      <c r="B102" s="26"/>
      <c r="C102" s="27"/>
      <c r="D102" s="27"/>
      <c r="E102" s="27"/>
      <c r="F102" s="27"/>
      <c r="G102" s="27"/>
      <c r="H102" s="27"/>
      <c r="I102" s="27"/>
      <c r="J102" s="27"/>
      <c r="K102" s="27"/>
      <c r="L102" s="13"/>
    </row>
  </sheetData>
  <autoFilter ref="C87:K101"/>
  <mergeCells count="12">
    <mergeCell ref="E78:H78"/>
    <mergeCell ref="E80:H80"/>
    <mergeCell ref="E29:H29"/>
    <mergeCell ref="E50:H50"/>
    <mergeCell ref="E52:H52"/>
    <mergeCell ref="E54:H54"/>
    <mergeCell ref="E76:H76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1"/>
  <sheetViews>
    <sheetView showGridLines="0" workbookViewId="0">
      <selection activeCell="E11" sqref="E11:H11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105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70"/>
      <c r="G9" s="170"/>
      <c r="H9" s="170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66" t="s">
        <v>1885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ROUND(J87,2)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ROUND((SUM(BE87:BE90)),2)</f>
        <v>0</v>
      </c>
      <c r="I35" s="41">
        <v>0.21</v>
      </c>
      <c r="J35" s="20">
        <f>ROUND(((SUM(BE87:BE90))*I35),2)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ROUND((SUM(BF87:BF90)),2)</f>
        <v>0</v>
      </c>
      <c r="I36" s="41">
        <v>0.15</v>
      </c>
      <c r="J36" s="20">
        <f>ROUND(((SUM(BF87:BF90))*I36),2)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ROUND((SUM(BG87:BG90)),2)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ROUND((SUM(BH87:BH90)),2)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ROUND((SUM(BI87:BI90)),2)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66" t="str">
        <f>E11</f>
        <v>04.5 - Přípojka NN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J87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1886</v>
      </c>
      <c r="E64" s="34"/>
      <c r="F64" s="34"/>
      <c r="G64" s="34"/>
      <c r="H64" s="34"/>
      <c r="I64" s="34"/>
      <c r="J64" s="45">
        <f>J88</f>
        <v>0</v>
      </c>
      <c r="L64" s="32"/>
    </row>
    <row r="65" spans="2:12" s="4" customFormat="1" ht="19.899999999999999" customHeight="1">
      <c r="B65" s="35"/>
      <c r="D65" s="36" t="s">
        <v>1887</v>
      </c>
      <c r="E65" s="37"/>
      <c r="F65" s="37"/>
      <c r="G65" s="37"/>
      <c r="H65" s="37"/>
      <c r="I65" s="37"/>
      <c r="J65" s="46">
        <f>J89</f>
        <v>0</v>
      </c>
      <c r="L65" s="35"/>
    </row>
    <row r="66" spans="2:12" s="1" customFormat="1" ht="21.95" customHeight="1">
      <c r="B66" s="13"/>
      <c r="L66" s="13"/>
    </row>
    <row r="67" spans="2:12" s="1" customFormat="1" ht="6.95" customHeight="1"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13"/>
    </row>
    <row r="71" spans="2:12" s="1" customFormat="1" ht="6.95" customHeight="1"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13"/>
    </row>
    <row r="72" spans="2:12" s="1" customFormat="1" ht="24.95" customHeight="1">
      <c r="B72" s="13"/>
      <c r="C72" s="11" t="s">
        <v>139</v>
      </c>
      <c r="L72" s="13"/>
    </row>
    <row r="73" spans="2:12" s="1" customFormat="1" ht="6.95" customHeight="1">
      <c r="B73" s="13"/>
      <c r="L73" s="13"/>
    </row>
    <row r="74" spans="2:12" s="1" customFormat="1" ht="12" customHeight="1">
      <c r="B74" s="13"/>
      <c r="C74" s="12" t="s">
        <v>14</v>
      </c>
      <c r="L74" s="13"/>
    </row>
    <row r="75" spans="2:12" s="1" customFormat="1" ht="16.5" customHeight="1">
      <c r="B75" s="13"/>
      <c r="E75" s="189" t="str">
        <f>E7</f>
        <v>Vybudování oddíl.splašk. kanalizace v měst.části Bobrovníky, Malánky,Hlučín,přestavba ČOV Bobrovníky na ČS a dešť.zdrž</v>
      </c>
      <c r="F75" s="190"/>
      <c r="G75" s="190"/>
      <c r="H75" s="190"/>
      <c r="L75" s="13"/>
    </row>
    <row r="76" spans="2:12" ht="12" customHeight="1">
      <c r="B76" s="10"/>
      <c r="C76" s="12" t="s">
        <v>113</v>
      </c>
      <c r="L76" s="10"/>
    </row>
    <row r="77" spans="2:12" s="1" customFormat="1" ht="16.5" customHeight="1">
      <c r="B77" s="13"/>
      <c r="E77" s="189" t="s">
        <v>1326</v>
      </c>
      <c r="F77" s="170"/>
      <c r="G77" s="170"/>
      <c r="H77" s="170"/>
      <c r="L77" s="13"/>
    </row>
    <row r="78" spans="2:12" s="1" customFormat="1" ht="12" customHeight="1">
      <c r="B78" s="13"/>
      <c r="C78" s="12" t="s">
        <v>1327</v>
      </c>
      <c r="L78" s="13"/>
    </row>
    <row r="79" spans="2:12" s="1" customFormat="1" ht="16.5" customHeight="1">
      <c r="B79" s="13"/>
      <c r="E79" s="166" t="str">
        <f>E11</f>
        <v>04.5 - Přípojka NN</v>
      </c>
      <c r="F79" s="170"/>
      <c r="G79" s="170"/>
      <c r="H79" s="170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F14</f>
        <v xml:space="preserve"> </v>
      </c>
      <c r="I81" s="12" t="s">
        <v>20</v>
      </c>
      <c r="J81" s="39" t="str">
        <f>IF(J14="","",J14)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E17</f>
        <v xml:space="preserve"> </v>
      </c>
      <c r="I83" s="12" t="s">
        <v>26</v>
      </c>
      <c r="J83" s="16" t="str">
        <f>E23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IF(E20="","",E20)</f>
        <v xml:space="preserve"> </v>
      </c>
      <c r="I84" s="12" t="s">
        <v>28</v>
      </c>
      <c r="J84" s="16" t="str">
        <f>E26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BK87</f>
        <v>0</v>
      </c>
      <c r="L87" s="13"/>
      <c r="M87" s="66"/>
      <c r="N87" s="17"/>
      <c r="O87" s="17"/>
      <c r="P87" s="67">
        <f>P88</f>
        <v>0</v>
      </c>
      <c r="Q87" s="17"/>
      <c r="R87" s="67">
        <f>R88</f>
        <v>0</v>
      </c>
      <c r="S87" s="17"/>
      <c r="T87" s="81">
        <f>T88</f>
        <v>0</v>
      </c>
      <c r="AT87" s="14" t="s">
        <v>63</v>
      </c>
      <c r="AU87" s="14" t="s">
        <v>119</v>
      </c>
      <c r="BK87" s="86">
        <f>BK88</f>
        <v>0</v>
      </c>
    </row>
    <row r="88" spans="2:65" s="6" customFormat="1" ht="25.9" customHeight="1">
      <c r="B88" s="51"/>
      <c r="D88" s="52" t="s">
        <v>63</v>
      </c>
      <c r="E88" s="53" t="s">
        <v>377</v>
      </c>
      <c r="F88" s="53" t="s">
        <v>377</v>
      </c>
      <c r="J88" s="68">
        <f>BK88</f>
        <v>0</v>
      </c>
      <c r="L88" s="51"/>
      <c r="M88" s="69"/>
      <c r="N88" s="70"/>
      <c r="O88" s="70"/>
      <c r="P88" s="71">
        <f>P89</f>
        <v>0</v>
      </c>
      <c r="Q88" s="70"/>
      <c r="R88" s="71">
        <f>R89</f>
        <v>0</v>
      </c>
      <c r="S88" s="70"/>
      <c r="T88" s="82">
        <f>T89</f>
        <v>0</v>
      </c>
      <c r="AR88" s="52" t="s">
        <v>169</v>
      </c>
      <c r="AT88" s="85" t="s">
        <v>63</v>
      </c>
      <c r="AU88" s="85" t="s">
        <v>64</v>
      </c>
      <c r="AY88" s="52" t="s">
        <v>153</v>
      </c>
      <c r="BK88" s="87">
        <f>BK89</f>
        <v>0</v>
      </c>
    </row>
    <row r="89" spans="2:65" s="6" customFormat="1" ht="22.9" customHeight="1">
      <c r="B89" s="51"/>
      <c r="D89" s="52" t="s">
        <v>63</v>
      </c>
      <c r="E89" s="54" t="s">
        <v>1888</v>
      </c>
      <c r="F89" s="54" t="s">
        <v>1889</v>
      </c>
      <c r="J89" s="72">
        <f>BK89</f>
        <v>0</v>
      </c>
      <c r="L89" s="51"/>
      <c r="M89" s="69"/>
      <c r="N89" s="70"/>
      <c r="O89" s="70"/>
      <c r="P89" s="71">
        <f>P90</f>
        <v>0</v>
      </c>
      <c r="Q89" s="70"/>
      <c r="R89" s="71">
        <f>R90</f>
        <v>0</v>
      </c>
      <c r="S89" s="70"/>
      <c r="T89" s="82">
        <f>T90</f>
        <v>0</v>
      </c>
      <c r="AR89" s="52" t="s">
        <v>169</v>
      </c>
      <c r="AT89" s="85" t="s">
        <v>63</v>
      </c>
      <c r="AU89" s="85" t="s">
        <v>72</v>
      </c>
      <c r="AY89" s="52" t="s">
        <v>153</v>
      </c>
      <c r="BK89" s="87">
        <f>BK90</f>
        <v>0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1890</v>
      </c>
      <c r="F90" s="58" t="s">
        <v>1891</v>
      </c>
      <c r="G90" s="59" t="s">
        <v>159</v>
      </c>
      <c r="H90" s="60">
        <v>1</v>
      </c>
      <c r="I90" s="73"/>
      <c r="J90" s="73">
        <f>ROUND(I90*H90,2)</f>
        <v>0</v>
      </c>
      <c r="K90" s="58" t="s">
        <v>1</v>
      </c>
      <c r="L90" s="13"/>
      <c r="M90" s="77" t="s">
        <v>1</v>
      </c>
      <c r="N90" s="78" t="s">
        <v>35</v>
      </c>
      <c r="O90" s="79">
        <v>0</v>
      </c>
      <c r="P90" s="79">
        <f>O90*H90</f>
        <v>0</v>
      </c>
      <c r="Q90" s="79">
        <v>0</v>
      </c>
      <c r="R90" s="79">
        <f>Q90*H90</f>
        <v>0</v>
      </c>
      <c r="S90" s="79">
        <v>0</v>
      </c>
      <c r="T90" s="84">
        <f>S90*H90</f>
        <v>0</v>
      </c>
      <c r="AR90" s="14" t="s">
        <v>555</v>
      </c>
      <c r="AT90" s="14" t="s">
        <v>156</v>
      </c>
      <c r="AU90" s="14" t="s">
        <v>74</v>
      </c>
      <c r="AY90" s="14" t="s">
        <v>153</v>
      </c>
      <c r="BE90" s="88">
        <f>IF(N90="základní",J90,0)</f>
        <v>0</v>
      </c>
      <c r="BF90" s="88">
        <f>IF(N90="snížená",J90,0)</f>
        <v>0</v>
      </c>
      <c r="BG90" s="88">
        <f>IF(N90="zákl. přenesená",J90,0)</f>
        <v>0</v>
      </c>
      <c r="BH90" s="88">
        <f>IF(N90="sníž. přenesená",J90,0)</f>
        <v>0</v>
      </c>
      <c r="BI90" s="88">
        <f>IF(N90="nulová",J90,0)</f>
        <v>0</v>
      </c>
      <c r="BJ90" s="14" t="s">
        <v>72</v>
      </c>
      <c r="BK90" s="88">
        <f>ROUND(I90*H90,2)</f>
        <v>0</v>
      </c>
      <c r="BL90" s="14" t="s">
        <v>555</v>
      </c>
      <c r="BM90" s="14" t="s">
        <v>1892</v>
      </c>
    </row>
    <row r="91" spans="2:65" s="1" customFormat="1" ht="6.95" customHeight="1"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13"/>
    </row>
  </sheetData>
  <autoFilter ref="C86:K90"/>
  <mergeCells count="12">
    <mergeCell ref="E77:H77"/>
    <mergeCell ref="E79:H79"/>
    <mergeCell ref="E29:H29"/>
    <mergeCell ref="E50:H50"/>
    <mergeCell ref="E52:H52"/>
    <mergeCell ref="E54:H54"/>
    <mergeCell ref="E75:H75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85"/>
  <sheetViews>
    <sheetView showGridLines="0" workbookViewId="0">
      <selection activeCell="I84" sqref="I84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108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1893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">
        <v>1</v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ROUND(J81,2)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ROUND((SUM(BE81:BE84)),2)</f>
        <v>0</v>
      </c>
      <c r="I33" s="41">
        <v>0.21</v>
      </c>
      <c r="J33" s="20">
        <f>ROUND(((SUM(BE81:BE84))*I33),2)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ROUND((SUM(BF81:BF84)),2)</f>
        <v>0</v>
      </c>
      <c r="I34" s="41">
        <v>0.15</v>
      </c>
      <c r="J34" s="20">
        <f>ROUND(((SUM(BF81:BF84))*I34),2)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ROUND((SUM(BG81:BG84)),2)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ROUND((SUM(BH81:BH84)),2)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ROUND((SUM(BI81:BI84)),2)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PS1 - Bobrovníky - strojně technologická část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J81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1886</v>
      </c>
      <c r="E60" s="34"/>
      <c r="F60" s="34"/>
      <c r="G60" s="34"/>
      <c r="H60" s="34"/>
      <c r="I60" s="34"/>
      <c r="J60" s="45">
        <f>J82</f>
        <v>0</v>
      </c>
      <c r="L60" s="32"/>
    </row>
    <row r="61" spans="2:47" s="4" customFormat="1" ht="19.899999999999999" customHeight="1">
      <c r="B61" s="35"/>
      <c r="D61" s="36" t="s">
        <v>1894</v>
      </c>
      <c r="E61" s="37"/>
      <c r="F61" s="37"/>
      <c r="G61" s="37"/>
      <c r="H61" s="37"/>
      <c r="I61" s="37"/>
      <c r="J61" s="46">
        <f>J83</f>
        <v>0</v>
      </c>
      <c r="L61" s="35"/>
    </row>
    <row r="62" spans="2:47" s="1" customFormat="1" ht="21.95" customHeight="1">
      <c r="B62" s="13"/>
      <c r="L62" s="13"/>
    </row>
    <row r="63" spans="2:47" s="1" customFormat="1" ht="6.95" customHeight="1"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13"/>
    </row>
    <row r="67" spans="2:20" s="1" customFormat="1" ht="6.95" customHeight="1"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13"/>
    </row>
    <row r="68" spans="2:20" s="1" customFormat="1" ht="24.95" customHeight="1">
      <c r="B68" s="13"/>
      <c r="C68" s="11" t="s">
        <v>139</v>
      </c>
      <c r="L68" s="13"/>
    </row>
    <row r="69" spans="2:20" s="1" customFormat="1" ht="6.95" customHeight="1">
      <c r="B69" s="13"/>
      <c r="L69" s="13"/>
    </row>
    <row r="70" spans="2:20" s="1" customFormat="1" ht="12" customHeight="1">
      <c r="B70" s="13"/>
      <c r="C70" s="12" t="s">
        <v>14</v>
      </c>
      <c r="L70" s="13"/>
    </row>
    <row r="71" spans="2:20" s="1" customFormat="1" ht="16.5" customHeight="1">
      <c r="B71" s="13"/>
      <c r="E71" s="189" t="str">
        <f>E7</f>
        <v>Vybudování oddíl.splašk. kanalizace v měst.části Bobrovníky, Malánky,Hlučín,přestavba ČOV Bobrovníky na ČS a dešť.zdrž</v>
      </c>
      <c r="F71" s="190"/>
      <c r="G71" s="190"/>
      <c r="H71" s="190"/>
      <c r="L71" s="13"/>
    </row>
    <row r="72" spans="2:20" s="1" customFormat="1" ht="12" customHeight="1">
      <c r="B72" s="13"/>
      <c r="C72" s="12" t="s">
        <v>113</v>
      </c>
      <c r="L72" s="13"/>
    </row>
    <row r="73" spans="2:20" s="1" customFormat="1" ht="16.5" customHeight="1">
      <c r="B73" s="13"/>
      <c r="E73" s="166" t="str">
        <f>E9</f>
        <v>PS1 - Bobrovníky - strojně technologická část</v>
      </c>
      <c r="F73" s="170"/>
      <c r="G73" s="170"/>
      <c r="H73" s="170"/>
      <c r="L73" s="13"/>
    </row>
    <row r="74" spans="2:20" s="1" customFormat="1" ht="6.95" customHeight="1">
      <c r="B74" s="13"/>
      <c r="L74" s="13"/>
    </row>
    <row r="75" spans="2:20" s="1" customFormat="1" ht="12" customHeight="1">
      <c r="B75" s="13"/>
      <c r="C75" s="12" t="s">
        <v>18</v>
      </c>
      <c r="F75" s="14" t="str">
        <f>F12</f>
        <v xml:space="preserve"> </v>
      </c>
      <c r="I75" s="12" t="s">
        <v>20</v>
      </c>
      <c r="J75" s="39" t="str">
        <f>IF(J12="","",J12)</f>
        <v>21. 11. 2019</v>
      </c>
      <c r="L75" s="13"/>
    </row>
    <row r="76" spans="2:20" s="1" customFormat="1" ht="6.95" customHeight="1">
      <c r="B76" s="13"/>
      <c r="L76" s="13"/>
    </row>
    <row r="77" spans="2:20" s="1" customFormat="1" ht="13.7" customHeight="1">
      <c r="B77" s="13"/>
      <c r="C77" s="12" t="s">
        <v>22</v>
      </c>
      <c r="F77" s="14" t="str">
        <f>E15</f>
        <v xml:space="preserve"> </v>
      </c>
      <c r="I77" s="12" t="s">
        <v>26</v>
      </c>
      <c r="J77" s="16" t="str">
        <f>E21</f>
        <v xml:space="preserve"> </v>
      </c>
      <c r="L77" s="13"/>
    </row>
    <row r="78" spans="2:20" s="1" customFormat="1" ht="13.7" customHeight="1">
      <c r="B78" s="13"/>
      <c r="C78" s="12" t="s">
        <v>25</v>
      </c>
      <c r="F78" s="14" t="str">
        <f>IF(E18="","",E18)</f>
        <v xml:space="preserve"> </v>
      </c>
      <c r="I78" s="12" t="s">
        <v>28</v>
      </c>
      <c r="J78" s="16" t="str">
        <f>E24</f>
        <v xml:space="preserve"> </v>
      </c>
      <c r="L78" s="13"/>
    </row>
    <row r="79" spans="2:20" s="1" customFormat="1" ht="10.35" customHeight="1">
      <c r="B79" s="13"/>
      <c r="L79" s="13"/>
    </row>
    <row r="80" spans="2:20" s="5" customFormat="1" ht="29.25" customHeight="1">
      <c r="B80" s="47"/>
      <c r="C80" s="48" t="s">
        <v>140</v>
      </c>
      <c r="D80" s="49" t="s">
        <v>49</v>
      </c>
      <c r="E80" s="49" t="s">
        <v>45</v>
      </c>
      <c r="F80" s="49" t="s">
        <v>46</v>
      </c>
      <c r="G80" s="49" t="s">
        <v>141</v>
      </c>
      <c r="H80" s="49" t="s">
        <v>142</v>
      </c>
      <c r="I80" s="49" t="s">
        <v>143</v>
      </c>
      <c r="J80" s="61" t="s">
        <v>117</v>
      </c>
      <c r="K80" s="62" t="s">
        <v>144</v>
      </c>
      <c r="L80" s="47"/>
      <c r="M80" s="63" t="s">
        <v>1</v>
      </c>
      <c r="N80" s="64" t="s">
        <v>34</v>
      </c>
      <c r="O80" s="64" t="s">
        <v>145</v>
      </c>
      <c r="P80" s="64" t="s">
        <v>146</v>
      </c>
      <c r="Q80" s="64" t="s">
        <v>147</v>
      </c>
      <c r="R80" s="64" t="s">
        <v>148</v>
      </c>
      <c r="S80" s="64" t="s">
        <v>149</v>
      </c>
      <c r="T80" s="80" t="s">
        <v>150</v>
      </c>
    </row>
    <row r="81" spans="2:65" s="1" customFormat="1" ht="22.9" customHeight="1">
      <c r="B81" s="13"/>
      <c r="C81" s="50" t="s">
        <v>151</v>
      </c>
      <c r="J81" s="65">
        <f>BK81</f>
        <v>0</v>
      </c>
      <c r="L81" s="13"/>
      <c r="M81" s="66"/>
      <c r="N81" s="17"/>
      <c r="O81" s="17"/>
      <c r="P81" s="67">
        <f>P82</f>
        <v>0</v>
      </c>
      <c r="Q81" s="17"/>
      <c r="R81" s="67">
        <f>R82</f>
        <v>0</v>
      </c>
      <c r="S81" s="17"/>
      <c r="T81" s="81">
        <f>T82</f>
        <v>0</v>
      </c>
      <c r="AT81" s="14" t="s">
        <v>63</v>
      </c>
      <c r="AU81" s="14" t="s">
        <v>119</v>
      </c>
      <c r="BK81" s="86">
        <f>BK82</f>
        <v>0</v>
      </c>
    </row>
    <row r="82" spans="2:65" s="6" customFormat="1" ht="25.9" customHeight="1">
      <c r="B82" s="51"/>
      <c r="D82" s="52" t="s">
        <v>63</v>
      </c>
      <c r="E82" s="53" t="s">
        <v>377</v>
      </c>
      <c r="F82" s="53" t="s">
        <v>377</v>
      </c>
      <c r="J82" s="68">
        <f>BK82</f>
        <v>0</v>
      </c>
      <c r="L82" s="51"/>
      <c r="M82" s="69"/>
      <c r="N82" s="70"/>
      <c r="O82" s="70"/>
      <c r="P82" s="71">
        <f>P83</f>
        <v>0</v>
      </c>
      <c r="Q82" s="70"/>
      <c r="R82" s="71">
        <f>R83</f>
        <v>0</v>
      </c>
      <c r="S82" s="70"/>
      <c r="T82" s="82">
        <f>T83</f>
        <v>0</v>
      </c>
      <c r="AR82" s="52" t="s">
        <v>169</v>
      </c>
      <c r="AT82" s="85" t="s">
        <v>63</v>
      </c>
      <c r="AU82" s="85" t="s">
        <v>64</v>
      </c>
      <c r="AY82" s="52" t="s">
        <v>153</v>
      </c>
      <c r="BK82" s="87">
        <f>BK83</f>
        <v>0</v>
      </c>
    </row>
    <row r="83" spans="2:65" s="6" customFormat="1" ht="22.9" customHeight="1">
      <c r="B83" s="51"/>
      <c r="D83" s="52" t="s">
        <v>63</v>
      </c>
      <c r="E83" s="54" t="s">
        <v>1895</v>
      </c>
      <c r="F83" s="54" t="s">
        <v>1896</v>
      </c>
      <c r="J83" s="72">
        <f>BK83</f>
        <v>0</v>
      </c>
      <c r="L83" s="51"/>
      <c r="M83" s="69"/>
      <c r="N83" s="70"/>
      <c r="O83" s="70"/>
      <c r="P83" s="71">
        <f>P84</f>
        <v>0</v>
      </c>
      <c r="Q83" s="70"/>
      <c r="R83" s="71">
        <f>R84</f>
        <v>0</v>
      </c>
      <c r="S83" s="70"/>
      <c r="T83" s="82">
        <f>T84</f>
        <v>0</v>
      </c>
      <c r="AR83" s="52" t="s">
        <v>169</v>
      </c>
      <c r="AT83" s="85" t="s">
        <v>63</v>
      </c>
      <c r="AU83" s="85" t="s">
        <v>72</v>
      </c>
      <c r="AY83" s="52" t="s">
        <v>153</v>
      </c>
      <c r="BK83" s="87">
        <f>BK84</f>
        <v>0</v>
      </c>
    </row>
    <row r="84" spans="2:65" s="1" customFormat="1" ht="16.5" customHeight="1">
      <c r="B84" s="55"/>
      <c r="C84" s="56" t="s">
        <v>72</v>
      </c>
      <c r="D84" s="56" t="s">
        <v>156</v>
      </c>
      <c r="E84" s="57" t="s">
        <v>1897</v>
      </c>
      <c r="F84" s="58" t="s">
        <v>1898</v>
      </c>
      <c r="G84" s="59" t="s">
        <v>159</v>
      </c>
      <c r="H84" s="60">
        <v>1</v>
      </c>
      <c r="I84" s="73"/>
      <c r="J84" s="73">
        <f>ROUND(I84*H84,2)</f>
        <v>0</v>
      </c>
      <c r="K84" s="58" t="s">
        <v>1</v>
      </c>
      <c r="L84" s="13"/>
      <c r="M84" s="77" t="s">
        <v>1</v>
      </c>
      <c r="N84" s="78" t="s">
        <v>35</v>
      </c>
      <c r="O84" s="79">
        <v>0</v>
      </c>
      <c r="P84" s="79">
        <f>O84*H84</f>
        <v>0</v>
      </c>
      <c r="Q84" s="79">
        <v>0</v>
      </c>
      <c r="R84" s="79">
        <f>Q84*H84</f>
        <v>0</v>
      </c>
      <c r="S84" s="79">
        <v>0</v>
      </c>
      <c r="T84" s="84">
        <f>S84*H84</f>
        <v>0</v>
      </c>
      <c r="AR84" s="14" t="s">
        <v>555</v>
      </c>
      <c r="AT84" s="14" t="s">
        <v>156</v>
      </c>
      <c r="AU84" s="14" t="s">
        <v>74</v>
      </c>
      <c r="AY84" s="14" t="s">
        <v>153</v>
      </c>
      <c r="BE84" s="88">
        <f>IF(N84="základní",J84,0)</f>
        <v>0</v>
      </c>
      <c r="BF84" s="88">
        <f>IF(N84="snížená",J84,0)</f>
        <v>0</v>
      </c>
      <c r="BG84" s="88">
        <f>IF(N84="zákl. přenesená",J84,0)</f>
        <v>0</v>
      </c>
      <c r="BH84" s="88">
        <f>IF(N84="sníž. přenesená",J84,0)</f>
        <v>0</v>
      </c>
      <c r="BI84" s="88">
        <f>IF(N84="nulová",J84,0)</f>
        <v>0</v>
      </c>
      <c r="BJ84" s="14" t="s">
        <v>72</v>
      </c>
      <c r="BK84" s="88">
        <f>ROUND(I84*H84,2)</f>
        <v>0</v>
      </c>
      <c r="BL84" s="14" t="s">
        <v>555</v>
      </c>
      <c r="BM84" s="14" t="s">
        <v>1899</v>
      </c>
    </row>
    <row r="85" spans="2:65" s="1" customFormat="1" ht="6.95" customHeight="1"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13"/>
    </row>
  </sheetData>
  <autoFilter ref="C80:K84"/>
  <mergeCells count="9">
    <mergeCell ref="E48:H48"/>
    <mergeCell ref="E50:H50"/>
    <mergeCell ref="E71:H71"/>
    <mergeCell ref="E73:H7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86"/>
  <sheetViews>
    <sheetView showGridLines="0" workbookViewId="0">
      <selection activeCell="E9" sqref="E9:H9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111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1900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ROUND(J81,2)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ROUND((SUM(BE81:BE85)),2)</f>
        <v>0</v>
      </c>
      <c r="I33" s="41">
        <v>0.21</v>
      </c>
      <c r="J33" s="20">
        <f>ROUND(((SUM(BE81:BE85))*I33),2)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ROUND((SUM(BF81:BF85)),2)</f>
        <v>0</v>
      </c>
      <c r="I34" s="41">
        <v>0.15</v>
      </c>
      <c r="J34" s="20">
        <f>ROUND(((SUM(BF81:BF85))*I34),2)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ROUND((SUM(BG81:BG85)),2)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ROUND((SUM(BH81:BH85)),2)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ROUND((SUM(BI81:BI85)),2)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PS2 - Bobrovníky - elektročást a SŘTP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J81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1886</v>
      </c>
      <c r="E60" s="34"/>
      <c r="F60" s="34"/>
      <c r="G60" s="34"/>
      <c r="H60" s="34"/>
      <c r="I60" s="34"/>
      <c r="J60" s="45">
        <f>J82</f>
        <v>0</v>
      </c>
      <c r="L60" s="32"/>
    </row>
    <row r="61" spans="2:47" s="4" customFormat="1" ht="19.899999999999999" customHeight="1">
      <c r="B61" s="35"/>
      <c r="D61" s="36" t="s">
        <v>1887</v>
      </c>
      <c r="E61" s="37"/>
      <c r="F61" s="37"/>
      <c r="G61" s="37"/>
      <c r="H61" s="37"/>
      <c r="I61" s="37"/>
      <c r="J61" s="46">
        <f>J83</f>
        <v>0</v>
      </c>
      <c r="L61" s="35"/>
    </row>
    <row r="62" spans="2:47" s="1" customFormat="1" ht="21.95" customHeight="1">
      <c r="B62" s="13"/>
      <c r="L62" s="13"/>
    </row>
    <row r="63" spans="2:47" s="1" customFormat="1" ht="6.95" customHeight="1"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13"/>
    </row>
    <row r="67" spans="2:20" s="1" customFormat="1" ht="6.95" customHeight="1"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13"/>
    </row>
    <row r="68" spans="2:20" s="1" customFormat="1" ht="24.95" customHeight="1">
      <c r="B68" s="13"/>
      <c r="C68" s="11" t="s">
        <v>139</v>
      </c>
      <c r="L68" s="13"/>
    </row>
    <row r="69" spans="2:20" s="1" customFormat="1" ht="6.95" customHeight="1">
      <c r="B69" s="13"/>
      <c r="L69" s="13"/>
    </row>
    <row r="70" spans="2:20" s="1" customFormat="1" ht="12" customHeight="1">
      <c r="B70" s="13"/>
      <c r="C70" s="12" t="s">
        <v>14</v>
      </c>
      <c r="L70" s="13"/>
    </row>
    <row r="71" spans="2:20" s="1" customFormat="1" ht="16.5" customHeight="1">
      <c r="B71" s="13"/>
      <c r="E71" s="189" t="str">
        <f>E7</f>
        <v>Vybudování oddíl.splašk. kanalizace v měst.části Bobrovníky, Malánky,Hlučín,přestavba ČOV Bobrovníky na ČS a dešť.zdrž</v>
      </c>
      <c r="F71" s="190"/>
      <c r="G71" s="190"/>
      <c r="H71" s="190"/>
      <c r="L71" s="13"/>
    </row>
    <row r="72" spans="2:20" s="1" customFormat="1" ht="12" customHeight="1">
      <c r="B72" s="13"/>
      <c r="C72" s="12" t="s">
        <v>113</v>
      </c>
      <c r="L72" s="13"/>
    </row>
    <row r="73" spans="2:20" s="1" customFormat="1" ht="16.5" customHeight="1">
      <c r="B73" s="13"/>
      <c r="E73" s="166" t="str">
        <f>E9</f>
        <v>PS2 - Bobrovníky - elektročást a SŘTP</v>
      </c>
      <c r="F73" s="170"/>
      <c r="G73" s="170"/>
      <c r="H73" s="170"/>
      <c r="L73" s="13"/>
    </row>
    <row r="74" spans="2:20" s="1" customFormat="1" ht="6.95" customHeight="1">
      <c r="B74" s="13"/>
      <c r="L74" s="13"/>
    </row>
    <row r="75" spans="2:20" s="1" customFormat="1" ht="12" customHeight="1">
      <c r="B75" s="13"/>
      <c r="C75" s="12" t="s">
        <v>18</v>
      </c>
      <c r="F75" s="14" t="str">
        <f>F12</f>
        <v xml:space="preserve"> </v>
      </c>
      <c r="I75" s="12" t="s">
        <v>20</v>
      </c>
      <c r="J75" s="39" t="str">
        <f>IF(J12="","",J12)</f>
        <v>21. 11. 2019</v>
      </c>
      <c r="L75" s="13"/>
    </row>
    <row r="76" spans="2:20" s="1" customFormat="1" ht="6.95" customHeight="1">
      <c r="B76" s="13"/>
      <c r="L76" s="13"/>
    </row>
    <row r="77" spans="2:20" s="1" customFormat="1" ht="13.7" customHeight="1">
      <c r="B77" s="13"/>
      <c r="C77" s="12" t="s">
        <v>22</v>
      </c>
      <c r="F77" s="14" t="str">
        <f>E15</f>
        <v xml:space="preserve"> </v>
      </c>
      <c r="I77" s="12" t="s">
        <v>26</v>
      </c>
      <c r="J77" s="16" t="str">
        <f>E21</f>
        <v xml:space="preserve"> </v>
      </c>
      <c r="L77" s="13"/>
    </row>
    <row r="78" spans="2:20" s="1" customFormat="1" ht="13.7" customHeight="1">
      <c r="B78" s="13"/>
      <c r="C78" s="12" t="s">
        <v>25</v>
      </c>
      <c r="F78" s="14" t="str">
        <f>IF(E18="","",E18)</f>
        <v xml:space="preserve"> </v>
      </c>
      <c r="I78" s="12" t="s">
        <v>28</v>
      </c>
      <c r="J78" s="16" t="str">
        <f>E24</f>
        <v xml:space="preserve"> </v>
      </c>
      <c r="L78" s="13"/>
    </row>
    <row r="79" spans="2:20" s="1" customFormat="1" ht="10.35" customHeight="1">
      <c r="B79" s="13"/>
      <c r="L79" s="13"/>
    </row>
    <row r="80" spans="2:20" s="5" customFormat="1" ht="29.25" customHeight="1">
      <c r="B80" s="47"/>
      <c r="C80" s="48" t="s">
        <v>140</v>
      </c>
      <c r="D80" s="49" t="s">
        <v>49</v>
      </c>
      <c r="E80" s="49" t="s">
        <v>45</v>
      </c>
      <c r="F80" s="49" t="s">
        <v>46</v>
      </c>
      <c r="G80" s="49" t="s">
        <v>141</v>
      </c>
      <c r="H80" s="49" t="s">
        <v>142</v>
      </c>
      <c r="I80" s="49" t="s">
        <v>143</v>
      </c>
      <c r="J80" s="61" t="s">
        <v>117</v>
      </c>
      <c r="K80" s="62" t="s">
        <v>144</v>
      </c>
      <c r="L80" s="47"/>
      <c r="M80" s="63" t="s">
        <v>1</v>
      </c>
      <c r="N80" s="64" t="s">
        <v>34</v>
      </c>
      <c r="O80" s="64" t="s">
        <v>145</v>
      </c>
      <c r="P80" s="64" t="s">
        <v>146</v>
      </c>
      <c r="Q80" s="64" t="s">
        <v>147</v>
      </c>
      <c r="R80" s="64" t="s">
        <v>148</v>
      </c>
      <c r="S80" s="64" t="s">
        <v>149</v>
      </c>
      <c r="T80" s="80" t="s">
        <v>150</v>
      </c>
    </row>
    <row r="81" spans="2:65" s="1" customFormat="1" ht="22.9" customHeight="1">
      <c r="B81" s="13"/>
      <c r="C81" s="50" t="s">
        <v>151</v>
      </c>
      <c r="J81" s="65">
        <f>BK81</f>
        <v>0</v>
      </c>
      <c r="L81" s="13"/>
      <c r="M81" s="66"/>
      <c r="N81" s="17"/>
      <c r="O81" s="17"/>
      <c r="P81" s="67">
        <f>P82</f>
        <v>0</v>
      </c>
      <c r="Q81" s="17"/>
      <c r="R81" s="67">
        <f>R82</f>
        <v>0</v>
      </c>
      <c r="S81" s="17"/>
      <c r="T81" s="81">
        <f>T82</f>
        <v>0</v>
      </c>
      <c r="AT81" s="14" t="s">
        <v>63</v>
      </c>
      <c r="AU81" s="14" t="s">
        <v>119</v>
      </c>
      <c r="BK81" s="86">
        <f>BK82</f>
        <v>0</v>
      </c>
    </row>
    <row r="82" spans="2:65" s="6" customFormat="1" ht="25.9" customHeight="1">
      <c r="B82" s="51"/>
      <c r="D82" s="52" t="s">
        <v>63</v>
      </c>
      <c r="E82" s="53" t="s">
        <v>377</v>
      </c>
      <c r="F82" s="53" t="s">
        <v>377</v>
      </c>
      <c r="J82" s="68">
        <f>BK82</f>
        <v>0</v>
      </c>
      <c r="L82" s="51"/>
      <c r="M82" s="69"/>
      <c r="N82" s="70"/>
      <c r="O82" s="70"/>
      <c r="P82" s="71">
        <f>P83</f>
        <v>0</v>
      </c>
      <c r="Q82" s="70"/>
      <c r="R82" s="71">
        <f>R83</f>
        <v>0</v>
      </c>
      <c r="S82" s="70"/>
      <c r="T82" s="82">
        <f>T83</f>
        <v>0</v>
      </c>
      <c r="AR82" s="52" t="s">
        <v>169</v>
      </c>
      <c r="AT82" s="85" t="s">
        <v>63</v>
      </c>
      <c r="AU82" s="85" t="s">
        <v>64</v>
      </c>
      <c r="AY82" s="52" t="s">
        <v>153</v>
      </c>
      <c r="BK82" s="87">
        <f>BK83</f>
        <v>0</v>
      </c>
    </row>
    <row r="83" spans="2:65" s="6" customFormat="1" ht="22.9" customHeight="1">
      <c r="B83" s="51"/>
      <c r="D83" s="52" t="s">
        <v>63</v>
      </c>
      <c r="E83" s="54" t="s">
        <v>1888</v>
      </c>
      <c r="F83" s="54" t="s">
        <v>1889</v>
      </c>
      <c r="J83" s="72">
        <f>BK83</f>
        <v>0</v>
      </c>
      <c r="L83" s="51"/>
      <c r="M83" s="69"/>
      <c r="N83" s="70"/>
      <c r="O83" s="70"/>
      <c r="P83" s="71">
        <f>SUM(P84:P85)</f>
        <v>0</v>
      </c>
      <c r="Q83" s="70"/>
      <c r="R83" s="71">
        <f>SUM(R84:R85)</f>
        <v>0</v>
      </c>
      <c r="S83" s="70"/>
      <c r="T83" s="82">
        <f>SUM(T84:T85)</f>
        <v>0</v>
      </c>
      <c r="AR83" s="52" t="s">
        <v>169</v>
      </c>
      <c r="AT83" s="85" t="s">
        <v>63</v>
      </c>
      <c r="AU83" s="85" t="s">
        <v>72</v>
      </c>
      <c r="AY83" s="52" t="s">
        <v>153</v>
      </c>
      <c r="BK83" s="87">
        <f>SUM(BK84:BK85)</f>
        <v>0</v>
      </c>
    </row>
    <row r="84" spans="2:65" s="1" customFormat="1" ht="16.5" customHeight="1">
      <c r="B84" s="55"/>
      <c r="C84" s="56" t="s">
        <v>72</v>
      </c>
      <c r="D84" s="56" t="s">
        <v>156</v>
      </c>
      <c r="E84" s="57" t="s">
        <v>1901</v>
      </c>
      <c r="F84" s="58" t="s">
        <v>1902</v>
      </c>
      <c r="G84" s="59" t="s">
        <v>159</v>
      </c>
      <c r="H84" s="60">
        <v>1</v>
      </c>
      <c r="I84" s="73"/>
      <c r="J84" s="73">
        <f>ROUND(I84*H84,2)</f>
        <v>0</v>
      </c>
      <c r="K84" s="58" t="s">
        <v>1</v>
      </c>
      <c r="L84" s="13"/>
      <c r="M84" s="74" t="s">
        <v>1</v>
      </c>
      <c r="N84" s="75" t="s">
        <v>35</v>
      </c>
      <c r="O84" s="76">
        <v>0</v>
      </c>
      <c r="P84" s="76">
        <f>O84*H84</f>
        <v>0</v>
      </c>
      <c r="Q84" s="76">
        <v>0</v>
      </c>
      <c r="R84" s="76">
        <f>Q84*H84</f>
        <v>0</v>
      </c>
      <c r="S84" s="76">
        <v>0</v>
      </c>
      <c r="T84" s="83">
        <f>S84*H84</f>
        <v>0</v>
      </c>
      <c r="AR84" s="14" t="s">
        <v>555</v>
      </c>
      <c r="AT84" s="14" t="s">
        <v>156</v>
      </c>
      <c r="AU84" s="14" t="s">
        <v>74</v>
      </c>
      <c r="AY84" s="14" t="s">
        <v>153</v>
      </c>
      <c r="BE84" s="88">
        <f>IF(N84="základní",J84,0)</f>
        <v>0</v>
      </c>
      <c r="BF84" s="88">
        <f>IF(N84="snížená",J84,0)</f>
        <v>0</v>
      </c>
      <c r="BG84" s="88">
        <f>IF(N84="zákl. přenesená",J84,0)</f>
        <v>0</v>
      </c>
      <c r="BH84" s="88">
        <f>IF(N84="sníž. přenesená",J84,0)</f>
        <v>0</v>
      </c>
      <c r="BI84" s="88">
        <f>IF(N84="nulová",J84,0)</f>
        <v>0</v>
      </c>
      <c r="BJ84" s="14" t="s">
        <v>72</v>
      </c>
      <c r="BK84" s="88">
        <f>ROUND(I84*H84,2)</f>
        <v>0</v>
      </c>
      <c r="BL84" s="14" t="s">
        <v>555</v>
      </c>
      <c r="BM84" s="14" t="s">
        <v>1903</v>
      </c>
    </row>
    <row r="85" spans="2:65" s="1" customFormat="1" ht="16.5" customHeight="1">
      <c r="B85" s="55"/>
      <c r="C85" s="56" t="s">
        <v>74</v>
      </c>
      <c r="D85" s="56" t="s">
        <v>156</v>
      </c>
      <c r="E85" s="57" t="s">
        <v>1904</v>
      </c>
      <c r="F85" s="58" t="s">
        <v>1905</v>
      </c>
      <c r="G85" s="59" t="s">
        <v>159</v>
      </c>
      <c r="H85" s="60">
        <v>1</v>
      </c>
      <c r="I85" s="73"/>
      <c r="J85" s="73">
        <f>ROUND(I85*H85,2)</f>
        <v>0</v>
      </c>
      <c r="K85" s="58" t="s">
        <v>1</v>
      </c>
      <c r="L85" s="13"/>
      <c r="M85" s="77" t="s">
        <v>1</v>
      </c>
      <c r="N85" s="78" t="s">
        <v>35</v>
      </c>
      <c r="O85" s="79">
        <v>0</v>
      </c>
      <c r="P85" s="79">
        <f>O85*H85</f>
        <v>0</v>
      </c>
      <c r="Q85" s="79">
        <v>0</v>
      </c>
      <c r="R85" s="79">
        <f>Q85*H85</f>
        <v>0</v>
      </c>
      <c r="S85" s="79">
        <v>0</v>
      </c>
      <c r="T85" s="84">
        <f>S85*H85</f>
        <v>0</v>
      </c>
      <c r="AR85" s="14" t="s">
        <v>555</v>
      </c>
      <c r="AT85" s="14" t="s">
        <v>156</v>
      </c>
      <c r="AU85" s="14" t="s">
        <v>74</v>
      </c>
      <c r="AY85" s="14" t="s">
        <v>153</v>
      </c>
      <c r="BE85" s="88">
        <f>IF(N85="základní",J85,0)</f>
        <v>0</v>
      </c>
      <c r="BF85" s="88">
        <f>IF(N85="snížená",J85,0)</f>
        <v>0</v>
      </c>
      <c r="BG85" s="88">
        <f>IF(N85="zákl. přenesená",J85,0)</f>
        <v>0</v>
      </c>
      <c r="BH85" s="88">
        <f>IF(N85="sníž. přenesená",J85,0)</f>
        <v>0</v>
      </c>
      <c r="BI85" s="88">
        <f>IF(N85="nulová",J85,0)</f>
        <v>0</v>
      </c>
      <c r="BJ85" s="14" t="s">
        <v>72</v>
      </c>
      <c r="BK85" s="88">
        <f>ROUND(I85*H85,2)</f>
        <v>0</v>
      </c>
      <c r="BL85" s="14" t="s">
        <v>555</v>
      </c>
      <c r="BM85" s="14" t="s">
        <v>1906</v>
      </c>
    </row>
    <row r="86" spans="2:65" s="1" customFormat="1" ht="6.95" customHeight="1"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13"/>
    </row>
  </sheetData>
  <autoFilter ref="C80:K85"/>
  <mergeCells count="9">
    <mergeCell ref="E48:H48"/>
    <mergeCell ref="E50:H50"/>
    <mergeCell ref="E71:H71"/>
    <mergeCell ref="E73:H73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0"/>
  <sheetViews>
    <sheetView showGridLines="0" topLeftCell="A53" workbookViewId="0">
      <selection activeCell="E9" sqref="E9:H9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73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114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ROUND(J98,2)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ROUND((SUM(BE98:BE149)),2)</f>
        <v>0</v>
      </c>
      <c r="I33" s="41">
        <v>0.21</v>
      </c>
      <c r="J33" s="20">
        <f>ROUND(((SUM(BE98:BE149))*I33),2)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v>0</v>
      </c>
      <c r="I34" s="41">
        <v>0.15</v>
      </c>
      <c r="J34" s="20">
        <f>ROUND(((SUM(BF98:BF149))*I34),2)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ROUND((SUM(BG98:BG149)),2)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ROUND((SUM(BH98:BH149)),2)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ROUND((SUM(BI98:BI149)),2)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00 - Všeobecné konstrukce a práce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J98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120</v>
      </c>
      <c r="E60" s="34"/>
      <c r="F60" s="34"/>
      <c r="G60" s="34"/>
      <c r="H60" s="34"/>
      <c r="I60" s="34"/>
      <c r="J60" s="45">
        <f>J99</f>
        <v>0</v>
      </c>
      <c r="L60" s="32"/>
    </row>
    <row r="61" spans="2:47" s="4" customFormat="1" ht="19.899999999999999" customHeight="1">
      <c r="B61" s="35"/>
      <c r="D61" s="36" t="s">
        <v>121</v>
      </c>
      <c r="E61" s="37"/>
      <c r="F61" s="37"/>
      <c r="G61" s="37"/>
      <c r="H61" s="37"/>
      <c r="I61" s="37"/>
      <c r="J61" s="46">
        <f>J100</f>
        <v>0</v>
      </c>
      <c r="L61" s="35"/>
    </row>
    <row r="62" spans="2:47" s="4" customFormat="1" ht="19.899999999999999" customHeight="1">
      <c r="B62" s="35"/>
      <c r="D62" s="36" t="s">
        <v>122</v>
      </c>
      <c r="E62" s="37"/>
      <c r="F62" s="37"/>
      <c r="G62" s="37"/>
      <c r="H62" s="37"/>
      <c r="I62" s="37"/>
      <c r="J62" s="46">
        <f>J102</f>
        <v>0</v>
      </c>
      <c r="L62" s="35"/>
    </row>
    <row r="63" spans="2:47" s="4" customFormat="1" ht="19.899999999999999" customHeight="1">
      <c r="B63" s="35"/>
      <c r="D63" s="36" t="s">
        <v>123</v>
      </c>
      <c r="E63" s="37"/>
      <c r="F63" s="37"/>
      <c r="G63" s="37"/>
      <c r="H63" s="37"/>
      <c r="I63" s="37"/>
      <c r="J63" s="46">
        <f>J104</f>
        <v>0</v>
      </c>
      <c r="L63" s="35"/>
    </row>
    <row r="64" spans="2:47" s="4" customFormat="1" ht="19.899999999999999" customHeight="1">
      <c r="B64" s="35"/>
      <c r="D64" s="36" t="s">
        <v>124</v>
      </c>
      <c r="E64" s="37"/>
      <c r="F64" s="37"/>
      <c r="G64" s="37"/>
      <c r="H64" s="37"/>
      <c r="I64" s="37"/>
      <c r="J64" s="46">
        <f>J107</f>
        <v>0</v>
      </c>
      <c r="L64" s="35"/>
    </row>
    <row r="65" spans="2:12" s="4" customFormat="1" ht="19.899999999999999" customHeight="1">
      <c r="B65" s="35"/>
      <c r="D65" s="36" t="s">
        <v>125</v>
      </c>
      <c r="E65" s="37"/>
      <c r="F65" s="37"/>
      <c r="G65" s="37"/>
      <c r="H65" s="37"/>
      <c r="I65" s="37"/>
      <c r="J65" s="46">
        <f>J109</f>
        <v>0</v>
      </c>
      <c r="L65" s="35"/>
    </row>
    <row r="66" spans="2:12" s="4" customFormat="1" ht="19.899999999999999" customHeight="1">
      <c r="B66" s="35"/>
      <c r="D66" s="36" t="s">
        <v>126</v>
      </c>
      <c r="E66" s="37"/>
      <c r="F66" s="37"/>
      <c r="G66" s="37"/>
      <c r="H66" s="37"/>
      <c r="I66" s="37"/>
      <c r="J66" s="46">
        <f>J113</f>
        <v>0</v>
      </c>
      <c r="L66" s="35"/>
    </row>
    <row r="67" spans="2:12" s="4" customFormat="1" ht="19.899999999999999" customHeight="1">
      <c r="B67" s="35"/>
      <c r="D67" s="36" t="s">
        <v>127</v>
      </c>
      <c r="E67" s="37"/>
      <c r="F67" s="37"/>
      <c r="G67" s="37"/>
      <c r="H67" s="37"/>
      <c r="I67" s="37"/>
      <c r="J67" s="46">
        <f>J115</f>
        <v>0</v>
      </c>
      <c r="L67" s="35"/>
    </row>
    <row r="68" spans="2:12" s="4" customFormat="1" ht="19.899999999999999" customHeight="1">
      <c r="B68" s="35"/>
      <c r="D68" s="36" t="s">
        <v>128</v>
      </c>
      <c r="E68" s="37"/>
      <c r="F68" s="37"/>
      <c r="G68" s="37"/>
      <c r="H68" s="37"/>
      <c r="I68" s="37"/>
      <c r="J68" s="46">
        <f>J117</f>
        <v>0</v>
      </c>
      <c r="L68" s="35"/>
    </row>
    <row r="69" spans="2:12" s="4" customFormat="1" ht="19.899999999999999" customHeight="1">
      <c r="B69" s="35"/>
      <c r="D69" s="36" t="s">
        <v>129</v>
      </c>
      <c r="E69" s="37"/>
      <c r="F69" s="37"/>
      <c r="G69" s="37"/>
      <c r="H69" s="37"/>
      <c r="I69" s="37"/>
      <c r="J69" s="46">
        <f>J120</f>
        <v>0</v>
      </c>
      <c r="L69" s="35"/>
    </row>
    <row r="70" spans="2:12" s="4" customFormat="1" ht="19.899999999999999" customHeight="1">
      <c r="B70" s="35"/>
      <c r="D70" s="36" t="s">
        <v>130</v>
      </c>
      <c r="E70" s="37"/>
      <c r="F70" s="37"/>
      <c r="G70" s="37"/>
      <c r="H70" s="37"/>
      <c r="I70" s="37"/>
      <c r="J70" s="46">
        <f>J124</f>
        <v>0</v>
      </c>
      <c r="L70" s="35"/>
    </row>
    <row r="71" spans="2:12" s="4" customFormat="1" ht="19.899999999999999" customHeight="1">
      <c r="B71" s="35"/>
      <c r="D71" s="36" t="s">
        <v>131</v>
      </c>
      <c r="E71" s="37"/>
      <c r="F71" s="37"/>
      <c r="G71" s="37"/>
      <c r="H71" s="37"/>
      <c r="I71" s="37"/>
      <c r="J71" s="46">
        <f>J126</f>
        <v>0</v>
      </c>
      <c r="L71" s="35"/>
    </row>
    <row r="72" spans="2:12" s="4" customFormat="1" ht="19.899999999999999" customHeight="1">
      <c r="B72" s="35"/>
      <c r="D72" s="36" t="s">
        <v>132</v>
      </c>
      <c r="E72" s="37"/>
      <c r="F72" s="37"/>
      <c r="G72" s="37"/>
      <c r="H72" s="37"/>
      <c r="I72" s="37"/>
      <c r="J72" s="46">
        <f>J128</f>
        <v>0</v>
      </c>
      <c r="L72" s="35"/>
    </row>
    <row r="73" spans="2:12" s="4" customFormat="1" ht="19.899999999999999" customHeight="1">
      <c r="B73" s="35"/>
      <c r="D73" s="36" t="s">
        <v>133</v>
      </c>
      <c r="E73" s="37"/>
      <c r="F73" s="37"/>
      <c r="G73" s="37"/>
      <c r="H73" s="37"/>
      <c r="I73" s="37"/>
      <c r="J73" s="46">
        <f>J132</f>
        <v>0</v>
      </c>
      <c r="L73" s="35"/>
    </row>
    <row r="74" spans="2:12" s="4" customFormat="1" ht="19.899999999999999" customHeight="1">
      <c r="B74" s="35"/>
      <c r="D74" s="36" t="s">
        <v>134</v>
      </c>
      <c r="E74" s="37"/>
      <c r="F74" s="37"/>
      <c r="G74" s="37"/>
      <c r="H74" s="37"/>
      <c r="I74" s="37"/>
      <c r="J74" s="46">
        <f>J137</f>
        <v>0</v>
      </c>
      <c r="L74" s="35"/>
    </row>
    <row r="75" spans="2:12" s="4" customFormat="1" ht="19.899999999999999" customHeight="1">
      <c r="B75" s="35"/>
      <c r="D75" s="36" t="s">
        <v>135</v>
      </c>
      <c r="E75" s="37"/>
      <c r="F75" s="37"/>
      <c r="G75" s="37"/>
      <c r="H75" s="37"/>
      <c r="I75" s="37"/>
      <c r="J75" s="46">
        <f>J140</f>
        <v>0</v>
      </c>
      <c r="L75" s="35"/>
    </row>
    <row r="76" spans="2:12" s="4" customFormat="1" ht="19.899999999999999" customHeight="1">
      <c r="B76" s="35"/>
      <c r="D76" s="36" t="s">
        <v>136</v>
      </c>
      <c r="E76" s="37"/>
      <c r="F76" s="37"/>
      <c r="G76" s="37"/>
      <c r="H76" s="37"/>
      <c r="I76" s="37"/>
      <c r="J76" s="46">
        <f>J142</f>
        <v>0</v>
      </c>
      <c r="L76" s="35"/>
    </row>
    <row r="77" spans="2:12" s="4" customFormat="1" ht="19.899999999999999" customHeight="1">
      <c r="B77" s="35"/>
      <c r="D77" s="36" t="s">
        <v>137</v>
      </c>
      <c r="E77" s="37"/>
      <c r="F77" s="37"/>
      <c r="G77" s="37"/>
      <c r="H77" s="37"/>
      <c r="I77" s="37"/>
      <c r="J77" s="46">
        <f>J146</f>
        <v>0</v>
      </c>
      <c r="L77" s="35"/>
    </row>
    <row r="78" spans="2:12" s="4" customFormat="1" ht="19.899999999999999" customHeight="1">
      <c r="B78" s="35"/>
      <c r="D78" s="36" t="s">
        <v>138</v>
      </c>
      <c r="E78" s="37"/>
      <c r="F78" s="37"/>
      <c r="G78" s="37"/>
      <c r="H78" s="37"/>
      <c r="I78" s="37"/>
      <c r="J78" s="46">
        <f>J148</f>
        <v>0</v>
      </c>
      <c r="L78" s="35"/>
    </row>
    <row r="79" spans="2:12" s="1" customFormat="1" ht="21.95" customHeight="1">
      <c r="B79" s="13"/>
      <c r="L79" s="13"/>
    </row>
    <row r="80" spans="2:12" s="1" customFormat="1" ht="6.95" customHeight="1"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13"/>
    </row>
    <row r="84" spans="2:12" s="1" customFormat="1" ht="6.95" customHeight="1"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13"/>
    </row>
    <row r="85" spans="2:12" s="1" customFormat="1" ht="24.95" customHeight="1">
      <c r="B85" s="13"/>
      <c r="C85" s="11" t="s">
        <v>139</v>
      </c>
      <c r="L85" s="13"/>
    </row>
    <row r="86" spans="2:12" s="1" customFormat="1" ht="6.95" customHeight="1">
      <c r="B86" s="13"/>
      <c r="L86" s="13"/>
    </row>
    <row r="87" spans="2:12" s="1" customFormat="1" ht="12" customHeight="1">
      <c r="B87" s="13"/>
      <c r="C87" s="12" t="s">
        <v>14</v>
      </c>
      <c r="L87" s="13"/>
    </row>
    <row r="88" spans="2:12" s="1" customFormat="1" ht="16.5" customHeight="1">
      <c r="B88" s="13"/>
      <c r="E88" s="189" t="str">
        <f>E7</f>
        <v>Vybudování oddíl.splašk. kanalizace v měst.části Bobrovníky, Malánky,Hlučín,přestavba ČOV Bobrovníky na ČS a dešť.zdrž</v>
      </c>
      <c r="F88" s="190"/>
      <c r="G88" s="190"/>
      <c r="H88" s="190"/>
      <c r="L88" s="13"/>
    </row>
    <row r="89" spans="2:12" s="1" customFormat="1" ht="12" customHeight="1">
      <c r="B89" s="13"/>
      <c r="C89" s="12" t="s">
        <v>113</v>
      </c>
      <c r="L89" s="13"/>
    </row>
    <row r="90" spans="2:12" s="1" customFormat="1" ht="16.5" customHeight="1">
      <c r="B90" s="13"/>
      <c r="E90" s="166" t="str">
        <f>E9</f>
        <v>00 - Všeobecné konstrukce a práce</v>
      </c>
      <c r="F90" s="170"/>
      <c r="G90" s="170"/>
      <c r="H90" s="170"/>
      <c r="L90" s="13"/>
    </row>
    <row r="91" spans="2:12" s="1" customFormat="1" ht="6.95" customHeight="1">
      <c r="B91" s="13"/>
      <c r="L91" s="13"/>
    </row>
    <row r="92" spans="2:12" s="1" customFormat="1" ht="12" customHeight="1">
      <c r="B92" s="13"/>
      <c r="C92" s="12" t="s">
        <v>18</v>
      </c>
      <c r="F92" s="14" t="str">
        <f>F12</f>
        <v xml:space="preserve"> </v>
      </c>
      <c r="I92" s="12" t="s">
        <v>20</v>
      </c>
      <c r="J92" s="39" t="str">
        <f>IF(J12="","",J12)</f>
        <v>21. 11. 2019</v>
      </c>
      <c r="L92" s="13"/>
    </row>
    <row r="93" spans="2:12" s="1" customFormat="1" ht="6.95" customHeight="1">
      <c r="B93" s="13"/>
      <c r="L93" s="13"/>
    </row>
    <row r="94" spans="2:12" s="1" customFormat="1" ht="13.7" customHeight="1">
      <c r="B94" s="13"/>
      <c r="C94" s="12" t="s">
        <v>22</v>
      </c>
      <c r="F94" s="14" t="str">
        <f>E15</f>
        <v xml:space="preserve"> </v>
      </c>
      <c r="I94" s="12" t="s">
        <v>26</v>
      </c>
      <c r="J94" s="16" t="str">
        <f>E21</f>
        <v xml:space="preserve"> </v>
      </c>
      <c r="L94" s="13"/>
    </row>
    <row r="95" spans="2:12" s="1" customFormat="1" ht="13.7" customHeight="1">
      <c r="B95" s="13"/>
      <c r="C95" s="12" t="s">
        <v>25</v>
      </c>
      <c r="F95" s="14" t="str">
        <f>IF(E18="","",E18)</f>
        <v xml:space="preserve"> </v>
      </c>
      <c r="I95" s="12" t="s">
        <v>28</v>
      </c>
      <c r="J95" s="16" t="str">
        <f>E24</f>
        <v xml:space="preserve"> </v>
      </c>
      <c r="L95" s="13"/>
    </row>
    <row r="96" spans="2:12" s="1" customFormat="1" ht="10.35" customHeight="1">
      <c r="B96" s="13"/>
      <c r="L96" s="13"/>
    </row>
    <row r="97" spans="2:65" s="5" customFormat="1" ht="29.25" customHeight="1">
      <c r="B97" s="47"/>
      <c r="C97" s="48" t="s">
        <v>140</v>
      </c>
      <c r="D97" s="49" t="s">
        <v>49</v>
      </c>
      <c r="E97" s="49" t="s">
        <v>45</v>
      </c>
      <c r="F97" s="49" t="s">
        <v>46</v>
      </c>
      <c r="G97" s="49" t="s">
        <v>141</v>
      </c>
      <c r="H97" s="49" t="s">
        <v>142</v>
      </c>
      <c r="I97" s="49" t="s">
        <v>143</v>
      </c>
      <c r="J97" s="61" t="s">
        <v>117</v>
      </c>
      <c r="K97" s="62" t="s">
        <v>144</v>
      </c>
      <c r="L97" s="47"/>
      <c r="M97" s="63" t="s">
        <v>1</v>
      </c>
      <c r="N97" s="64" t="s">
        <v>34</v>
      </c>
      <c r="O97" s="64" t="s">
        <v>145</v>
      </c>
      <c r="P97" s="64" t="s">
        <v>146</v>
      </c>
      <c r="Q97" s="64" t="s">
        <v>147</v>
      </c>
      <c r="R97" s="64" t="s">
        <v>148</v>
      </c>
      <c r="S97" s="64" t="s">
        <v>149</v>
      </c>
      <c r="T97" s="80" t="s">
        <v>150</v>
      </c>
    </row>
    <row r="98" spans="2:65" s="1" customFormat="1" ht="22.9" customHeight="1">
      <c r="B98" s="13"/>
      <c r="C98" s="50" t="s">
        <v>151</v>
      </c>
      <c r="J98" s="65">
        <f>BK98</f>
        <v>0</v>
      </c>
      <c r="L98" s="13"/>
      <c r="M98" s="66"/>
      <c r="N98" s="17"/>
      <c r="O98" s="17"/>
      <c r="P98" s="67">
        <f>P99</f>
        <v>0</v>
      </c>
      <c r="Q98" s="17"/>
      <c r="R98" s="67">
        <f>R99</f>
        <v>0</v>
      </c>
      <c r="S98" s="17"/>
      <c r="T98" s="81">
        <f>T99</f>
        <v>0</v>
      </c>
      <c r="AT98" s="14" t="s">
        <v>63</v>
      </c>
      <c r="AU98" s="14" t="s">
        <v>119</v>
      </c>
      <c r="BK98" s="86">
        <f>BK99</f>
        <v>0</v>
      </c>
    </row>
    <row r="99" spans="2:65" s="6" customFormat="1" ht="25.9" customHeight="1">
      <c r="B99" s="51"/>
      <c r="D99" s="52" t="s">
        <v>63</v>
      </c>
      <c r="E99" s="53" t="s">
        <v>152</v>
      </c>
      <c r="F99" s="53" t="s">
        <v>152</v>
      </c>
      <c r="J99" s="68">
        <f>BK99</f>
        <v>0</v>
      </c>
      <c r="L99" s="51"/>
      <c r="M99" s="69"/>
      <c r="N99" s="70"/>
      <c r="O99" s="70"/>
      <c r="P99" s="71">
        <f>P100+P102+P104+P107+P109+P113+P115+P117+P120+P124+P126+P128+P132+P137+P140+P142+P146+P148</f>
        <v>0</v>
      </c>
      <c r="Q99" s="70"/>
      <c r="R99" s="71">
        <f>R100+R102+R104+R107+R109+R113+R115+R117+R120+R124+R126+R128+R132+R137+R140+R142+R146+R148</f>
        <v>0</v>
      </c>
      <c r="S99" s="70"/>
      <c r="T99" s="82">
        <f>T100+T102+T104+T107+T109+T113+T115+T117+T120+T124+T126+T128+T132+T137+T140+T142+T146+T148</f>
        <v>0</v>
      </c>
      <c r="AR99" s="52" t="s">
        <v>72</v>
      </c>
      <c r="AT99" s="85" t="s">
        <v>63</v>
      </c>
      <c r="AU99" s="85" t="s">
        <v>64</v>
      </c>
      <c r="AY99" s="52" t="s">
        <v>153</v>
      </c>
      <c r="BK99" s="87">
        <f>BK100+BK102+BK104+BK107+BK109+BK113+BK115+BK117+BK120+BK124+BK126+BK128+BK132+BK137+BK140+BK142+BK146+BK148</f>
        <v>0</v>
      </c>
    </row>
    <row r="100" spans="2:65" s="6" customFormat="1" ht="22.9" customHeight="1">
      <c r="B100" s="51"/>
      <c r="D100" s="52" t="s">
        <v>63</v>
      </c>
      <c r="E100" s="54" t="s">
        <v>154</v>
      </c>
      <c r="F100" s="54" t="s">
        <v>155</v>
      </c>
      <c r="J100" s="72">
        <f>BK100</f>
        <v>0</v>
      </c>
      <c r="L100" s="51"/>
      <c r="M100" s="69"/>
      <c r="N100" s="70"/>
      <c r="O100" s="70"/>
      <c r="P100" s="71">
        <f>P101</f>
        <v>0</v>
      </c>
      <c r="Q100" s="70"/>
      <c r="R100" s="71">
        <f>R101</f>
        <v>0</v>
      </c>
      <c r="S100" s="70"/>
      <c r="T100" s="82">
        <f>T101</f>
        <v>0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BK101</f>
        <v>0</v>
      </c>
    </row>
    <row r="101" spans="2:65" s="1" customFormat="1" ht="16.5" customHeight="1">
      <c r="B101" s="55"/>
      <c r="C101" s="56" t="s">
        <v>72</v>
      </c>
      <c r="D101" s="56" t="s">
        <v>156</v>
      </c>
      <c r="E101" s="57" t="s">
        <v>157</v>
      </c>
      <c r="F101" s="58" t="s">
        <v>158</v>
      </c>
      <c r="G101" s="59" t="s">
        <v>159</v>
      </c>
      <c r="H101" s="60">
        <v>1</v>
      </c>
      <c r="I101" s="73"/>
      <c r="J101" s="73">
        <f>ROUND(I101*H101,2)</f>
        <v>0</v>
      </c>
      <c r="K101" s="58" t="s">
        <v>1</v>
      </c>
      <c r="L101" s="13"/>
      <c r="M101" s="74" t="s">
        <v>1</v>
      </c>
      <c r="N101" s="75" t="s">
        <v>35</v>
      </c>
      <c r="O101" s="76">
        <v>0</v>
      </c>
      <c r="P101" s="76">
        <f>O101*H101</f>
        <v>0</v>
      </c>
      <c r="Q101" s="76">
        <v>0</v>
      </c>
      <c r="R101" s="76">
        <f>Q101*H101</f>
        <v>0</v>
      </c>
      <c r="S101" s="76">
        <v>0</v>
      </c>
      <c r="T101" s="83">
        <f>S101*H101</f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>IF(N101="základní",J101,0)</f>
        <v>0</v>
      </c>
      <c r="BF101" s="88">
        <f>IF(N101="snížená",J101,0)</f>
        <v>0</v>
      </c>
      <c r="BG101" s="88">
        <f>IF(N101="zákl. přenesená",J101,0)</f>
        <v>0</v>
      </c>
      <c r="BH101" s="88">
        <f>IF(N101="sníž. přenesená",J101,0)</f>
        <v>0</v>
      </c>
      <c r="BI101" s="88">
        <f>IF(N101="nulová",J101,0)</f>
        <v>0</v>
      </c>
      <c r="BJ101" s="14" t="s">
        <v>72</v>
      </c>
      <c r="BK101" s="88">
        <f>ROUND(I101*H101,2)</f>
        <v>0</v>
      </c>
      <c r="BL101" s="14" t="s">
        <v>160</v>
      </c>
      <c r="BM101" s="14" t="s">
        <v>161</v>
      </c>
    </row>
    <row r="102" spans="2:65" s="6" customFormat="1" ht="22.9" customHeight="1">
      <c r="B102" s="51"/>
      <c r="D102" s="52" t="s">
        <v>63</v>
      </c>
      <c r="E102" s="54" t="s">
        <v>162</v>
      </c>
      <c r="F102" s="54" t="s">
        <v>163</v>
      </c>
      <c r="J102" s="72">
        <f>BK102</f>
        <v>0</v>
      </c>
      <c r="L102" s="51"/>
      <c r="M102" s="69"/>
      <c r="N102" s="70"/>
      <c r="O102" s="70"/>
      <c r="P102" s="71">
        <f>P103</f>
        <v>0</v>
      </c>
      <c r="Q102" s="70"/>
      <c r="R102" s="71">
        <f>R103</f>
        <v>0</v>
      </c>
      <c r="S102" s="70"/>
      <c r="T102" s="82">
        <f>T103</f>
        <v>0</v>
      </c>
      <c r="AR102" s="52" t="s">
        <v>72</v>
      </c>
      <c r="AT102" s="85" t="s">
        <v>63</v>
      </c>
      <c r="AU102" s="85" t="s">
        <v>72</v>
      </c>
      <c r="AY102" s="52" t="s">
        <v>153</v>
      </c>
      <c r="BK102" s="87">
        <f>BK103</f>
        <v>0</v>
      </c>
    </row>
    <row r="103" spans="2:65" s="1" customFormat="1" ht="16.5" customHeight="1">
      <c r="B103" s="55"/>
      <c r="C103" s="56" t="s">
        <v>74</v>
      </c>
      <c r="D103" s="56" t="s">
        <v>156</v>
      </c>
      <c r="E103" s="57" t="s">
        <v>164</v>
      </c>
      <c r="F103" s="58" t="s">
        <v>165</v>
      </c>
      <c r="G103" s="59" t="s">
        <v>159</v>
      </c>
      <c r="H103" s="60">
        <v>1</v>
      </c>
      <c r="I103" s="73"/>
      <c r="J103" s="73">
        <f>ROUND(I103*H103,2)</f>
        <v>0</v>
      </c>
      <c r="K103" s="58" t="s">
        <v>1</v>
      </c>
      <c r="L103" s="13"/>
      <c r="M103" s="74" t="s">
        <v>1</v>
      </c>
      <c r="N103" s="75" t="s">
        <v>35</v>
      </c>
      <c r="O103" s="76">
        <v>0</v>
      </c>
      <c r="P103" s="76">
        <f>O103*H103</f>
        <v>0</v>
      </c>
      <c r="Q103" s="76">
        <v>0</v>
      </c>
      <c r="R103" s="76">
        <f>Q103*H103</f>
        <v>0</v>
      </c>
      <c r="S103" s="76">
        <v>0</v>
      </c>
      <c r="T103" s="83">
        <f>S103*H103</f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>IF(N103="základní",J103,0)</f>
        <v>0</v>
      </c>
      <c r="BF103" s="88">
        <f>IF(N103="snížená",J103,0)</f>
        <v>0</v>
      </c>
      <c r="BG103" s="88">
        <f>IF(N103="zákl. přenesená",J103,0)</f>
        <v>0</v>
      </c>
      <c r="BH103" s="88">
        <f>IF(N103="sníž. přenesená",J103,0)</f>
        <v>0</v>
      </c>
      <c r="BI103" s="88">
        <f>IF(N103="nulová",J103,0)</f>
        <v>0</v>
      </c>
      <c r="BJ103" s="14" t="s">
        <v>72</v>
      </c>
      <c r="BK103" s="88">
        <f>ROUND(I103*H103,2)</f>
        <v>0</v>
      </c>
      <c r="BL103" s="14" t="s">
        <v>160</v>
      </c>
      <c r="BM103" s="14" t="s">
        <v>166</v>
      </c>
    </row>
    <row r="104" spans="2:65" s="6" customFormat="1" ht="22.9" customHeight="1">
      <c r="B104" s="51"/>
      <c r="D104" s="52" t="s">
        <v>63</v>
      </c>
      <c r="E104" s="54" t="s">
        <v>167</v>
      </c>
      <c r="F104" s="54" t="s">
        <v>168</v>
      </c>
      <c r="J104" s="72">
        <f>BK104</f>
        <v>0</v>
      </c>
      <c r="L104" s="51"/>
      <c r="M104" s="69"/>
      <c r="N104" s="70"/>
      <c r="O104" s="70"/>
      <c r="P104" s="71">
        <f>SUM(P105:P106)</f>
        <v>0</v>
      </c>
      <c r="Q104" s="70"/>
      <c r="R104" s="71">
        <f>SUM(R105:R106)</f>
        <v>0</v>
      </c>
      <c r="S104" s="70"/>
      <c r="T104" s="82">
        <f>SUM(T105:T106)</f>
        <v>0</v>
      </c>
      <c r="AR104" s="52" t="s">
        <v>72</v>
      </c>
      <c r="AT104" s="85" t="s">
        <v>63</v>
      </c>
      <c r="AU104" s="85" t="s">
        <v>72</v>
      </c>
      <c r="AY104" s="52" t="s">
        <v>153</v>
      </c>
      <c r="BK104" s="87">
        <f>SUM(BK105:BK106)</f>
        <v>0</v>
      </c>
    </row>
    <row r="105" spans="2:65" s="1" customFormat="1" ht="16.5" customHeight="1">
      <c r="B105" s="55"/>
      <c r="C105" s="56" t="s">
        <v>169</v>
      </c>
      <c r="D105" s="56" t="s">
        <v>156</v>
      </c>
      <c r="E105" s="57" t="s">
        <v>170</v>
      </c>
      <c r="F105" s="58" t="s">
        <v>171</v>
      </c>
      <c r="G105" s="59" t="s">
        <v>159</v>
      </c>
      <c r="H105" s="60">
        <v>1</v>
      </c>
      <c r="I105" s="73"/>
      <c r="J105" s="73">
        <f>ROUND(I105*H105,2)</f>
        <v>0</v>
      </c>
      <c r="K105" s="58" t="s">
        <v>1</v>
      </c>
      <c r="L105" s="13"/>
      <c r="M105" s="74" t="s">
        <v>1</v>
      </c>
      <c r="N105" s="75" t="s">
        <v>35</v>
      </c>
      <c r="O105" s="76">
        <v>0</v>
      </c>
      <c r="P105" s="76">
        <f>O105*H105</f>
        <v>0</v>
      </c>
      <c r="Q105" s="76">
        <v>0</v>
      </c>
      <c r="R105" s="76">
        <f>Q105*H105</f>
        <v>0</v>
      </c>
      <c r="S105" s="76">
        <v>0</v>
      </c>
      <c r="T105" s="83">
        <f>S105*H105</f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>IF(N105="základní",J105,0)</f>
        <v>0</v>
      </c>
      <c r="BF105" s="88">
        <f>IF(N105="snížená",J105,0)</f>
        <v>0</v>
      </c>
      <c r="BG105" s="88">
        <f>IF(N105="zákl. přenesená",J105,0)</f>
        <v>0</v>
      </c>
      <c r="BH105" s="88">
        <f>IF(N105="sníž. přenesená",J105,0)</f>
        <v>0</v>
      </c>
      <c r="BI105" s="88">
        <f>IF(N105="nulová",J105,0)</f>
        <v>0</v>
      </c>
      <c r="BJ105" s="14" t="s">
        <v>72</v>
      </c>
      <c r="BK105" s="88">
        <f>ROUND(I105*H105,2)</f>
        <v>0</v>
      </c>
      <c r="BL105" s="14" t="s">
        <v>160</v>
      </c>
      <c r="BM105" s="14" t="s">
        <v>172</v>
      </c>
    </row>
    <row r="106" spans="2:65" s="1" customFormat="1" ht="16.5" customHeight="1">
      <c r="B106" s="55"/>
      <c r="C106" s="56" t="s">
        <v>160</v>
      </c>
      <c r="D106" s="56" t="s">
        <v>156</v>
      </c>
      <c r="E106" s="57" t="s">
        <v>173</v>
      </c>
      <c r="F106" s="58" t="s">
        <v>174</v>
      </c>
      <c r="G106" s="59" t="s">
        <v>159</v>
      </c>
      <c r="H106" s="60">
        <v>1</v>
      </c>
      <c r="I106" s="73"/>
      <c r="J106" s="73">
        <f>ROUND(I106*H106,2)</f>
        <v>0</v>
      </c>
      <c r="K106" s="58" t="s">
        <v>1</v>
      </c>
      <c r="L106" s="13"/>
      <c r="M106" s="74" t="s">
        <v>1</v>
      </c>
      <c r="N106" s="75" t="s">
        <v>35</v>
      </c>
      <c r="O106" s="76">
        <v>0</v>
      </c>
      <c r="P106" s="76">
        <f>O106*H106</f>
        <v>0</v>
      </c>
      <c r="Q106" s="76">
        <v>0</v>
      </c>
      <c r="R106" s="76">
        <f>Q106*H106</f>
        <v>0</v>
      </c>
      <c r="S106" s="76">
        <v>0</v>
      </c>
      <c r="T106" s="83">
        <f>S106*H106</f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>IF(N106="základní",J106,0)</f>
        <v>0</v>
      </c>
      <c r="BF106" s="88">
        <f>IF(N106="snížená",J106,0)</f>
        <v>0</v>
      </c>
      <c r="BG106" s="88">
        <f>IF(N106="zákl. přenesená",J106,0)</f>
        <v>0</v>
      </c>
      <c r="BH106" s="88">
        <f>IF(N106="sníž. přenesená",J106,0)</f>
        <v>0</v>
      </c>
      <c r="BI106" s="88">
        <f>IF(N106="nulová",J106,0)</f>
        <v>0</v>
      </c>
      <c r="BJ106" s="14" t="s">
        <v>72</v>
      </c>
      <c r="BK106" s="88">
        <f>ROUND(I106*H106,2)</f>
        <v>0</v>
      </c>
      <c r="BL106" s="14" t="s">
        <v>160</v>
      </c>
      <c r="BM106" s="14" t="s">
        <v>175</v>
      </c>
    </row>
    <row r="107" spans="2:65" s="6" customFormat="1" ht="22.9" customHeight="1">
      <c r="B107" s="51"/>
      <c r="D107" s="52" t="s">
        <v>63</v>
      </c>
      <c r="E107" s="54" t="s">
        <v>176</v>
      </c>
      <c r="F107" s="54" t="s">
        <v>177</v>
      </c>
      <c r="J107" s="72">
        <f>BK107</f>
        <v>0</v>
      </c>
      <c r="L107" s="51"/>
      <c r="M107" s="69"/>
      <c r="N107" s="70"/>
      <c r="O107" s="70"/>
      <c r="P107" s="71">
        <f>P108</f>
        <v>0</v>
      </c>
      <c r="Q107" s="70"/>
      <c r="R107" s="71">
        <f>R108</f>
        <v>0</v>
      </c>
      <c r="S107" s="70"/>
      <c r="T107" s="82">
        <f>T108</f>
        <v>0</v>
      </c>
      <c r="AR107" s="52" t="s">
        <v>72</v>
      </c>
      <c r="AT107" s="85" t="s">
        <v>63</v>
      </c>
      <c r="AU107" s="85" t="s">
        <v>72</v>
      </c>
      <c r="AY107" s="52" t="s">
        <v>153</v>
      </c>
      <c r="BK107" s="87">
        <f>BK108</f>
        <v>0</v>
      </c>
    </row>
    <row r="108" spans="2:65" s="1" customFormat="1" ht="22.5" customHeight="1">
      <c r="B108" s="55"/>
      <c r="C108" s="56" t="s">
        <v>178</v>
      </c>
      <c r="D108" s="56" t="s">
        <v>156</v>
      </c>
      <c r="E108" s="57" t="s">
        <v>179</v>
      </c>
      <c r="F108" s="58" t="s">
        <v>180</v>
      </c>
      <c r="G108" s="59" t="s">
        <v>159</v>
      </c>
      <c r="H108" s="60">
        <v>1</v>
      </c>
      <c r="I108" s="73"/>
      <c r="J108" s="73">
        <f>ROUND(I108*H108,2)</f>
        <v>0</v>
      </c>
      <c r="K108" s="58" t="s">
        <v>1</v>
      </c>
      <c r="L108" s="13"/>
      <c r="M108" s="74" t="s">
        <v>1</v>
      </c>
      <c r="N108" s="75" t="s">
        <v>35</v>
      </c>
      <c r="O108" s="76">
        <v>0</v>
      </c>
      <c r="P108" s="76">
        <f>O108*H108</f>
        <v>0</v>
      </c>
      <c r="Q108" s="76">
        <v>0</v>
      </c>
      <c r="R108" s="76">
        <f>Q108*H108</f>
        <v>0</v>
      </c>
      <c r="S108" s="76">
        <v>0</v>
      </c>
      <c r="T108" s="83">
        <f>S108*H108</f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>IF(N108="základní",J108,0)</f>
        <v>0</v>
      </c>
      <c r="BF108" s="88">
        <f>IF(N108="snížená",J108,0)</f>
        <v>0</v>
      </c>
      <c r="BG108" s="88">
        <f>IF(N108="zákl. přenesená",J108,0)</f>
        <v>0</v>
      </c>
      <c r="BH108" s="88">
        <f>IF(N108="sníž. přenesená",J108,0)</f>
        <v>0</v>
      </c>
      <c r="BI108" s="88">
        <f>IF(N108="nulová",J108,0)</f>
        <v>0</v>
      </c>
      <c r="BJ108" s="14" t="s">
        <v>72</v>
      </c>
      <c r="BK108" s="88">
        <f>ROUND(I108*H108,2)</f>
        <v>0</v>
      </c>
      <c r="BL108" s="14" t="s">
        <v>160</v>
      </c>
      <c r="BM108" s="14" t="s">
        <v>181</v>
      </c>
    </row>
    <row r="109" spans="2:65" s="6" customFormat="1" ht="22.9" customHeight="1">
      <c r="B109" s="51"/>
      <c r="D109" s="52" t="s">
        <v>63</v>
      </c>
      <c r="E109" s="54" t="s">
        <v>182</v>
      </c>
      <c r="F109" s="54" t="s">
        <v>183</v>
      </c>
      <c r="J109" s="72">
        <f>BK109</f>
        <v>0</v>
      </c>
      <c r="L109" s="51"/>
      <c r="M109" s="69"/>
      <c r="N109" s="70"/>
      <c r="O109" s="70"/>
      <c r="P109" s="71">
        <f>SUM(P110:P112)</f>
        <v>0</v>
      </c>
      <c r="Q109" s="70"/>
      <c r="R109" s="71">
        <f>SUM(R110:R112)</f>
        <v>0</v>
      </c>
      <c r="S109" s="70"/>
      <c r="T109" s="82">
        <f>SUM(T110:T112)</f>
        <v>0</v>
      </c>
      <c r="AR109" s="52" t="s">
        <v>72</v>
      </c>
      <c r="AT109" s="85" t="s">
        <v>63</v>
      </c>
      <c r="AU109" s="85" t="s">
        <v>72</v>
      </c>
      <c r="AY109" s="52" t="s">
        <v>153</v>
      </c>
      <c r="BK109" s="87">
        <f>SUM(BK110:BK112)</f>
        <v>0</v>
      </c>
    </row>
    <row r="110" spans="2:65" s="1" customFormat="1" ht="16.5" customHeight="1">
      <c r="B110" s="55"/>
      <c r="C110" s="56" t="s">
        <v>184</v>
      </c>
      <c r="D110" s="56" t="s">
        <v>156</v>
      </c>
      <c r="E110" s="57" t="s">
        <v>185</v>
      </c>
      <c r="F110" s="58" t="s">
        <v>186</v>
      </c>
      <c r="G110" s="59" t="s">
        <v>159</v>
      </c>
      <c r="H110" s="60">
        <v>1</v>
      </c>
      <c r="I110" s="73"/>
      <c r="J110" s="73">
        <f>ROUND(I110*H110,2)</f>
        <v>0</v>
      </c>
      <c r="K110" s="58" t="s">
        <v>1</v>
      </c>
      <c r="L110" s="13"/>
      <c r="M110" s="74" t="s">
        <v>1</v>
      </c>
      <c r="N110" s="75" t="s">
        <v>35</v>
      </c>
      <c r="O110" s="76">
        <v>0</v>
      </c>
      <c r="P110" s="76">
        <f>O110*H110</f>
        <v>0</v>
      </c>
      <c r="Q110" s="76">
        <v>0</v>
      </c>
      <c r="R110" s="76">
        <f>Q110*H110</f>
        <v>0</v>
      </c>
      <c r="S110" s="76">
        <v>0</v>
      </c>
      <c r="T110" s="83">
        <f>S110*H110</f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>IF(N110="základní",J110,0)</f>
        <v>0</v>
      </c>
      <c r="BF110" s="88">
        <f>IF(N110="snížená",J110,0)</f>
        <v>0</v>
      </c>
      <c r="BG110" s="88">
        <f>IF(N110="zákl. přenesená",J110,0)</f>
        <v>0</v>
      </c>
      <c r="BH110" s="88">
        <f>IF(N110="sníž. přenesená",J110,0)</f>
        <v>0</v>
      </c>
      <c r="BI110" s="88">
        <f>IF(N110="nulová",J110,0)</f>
        <v>0</v>
      </c>
      <c r="BJ110" s="14" t="s">
        <v>72</v>
      </c>
      <c r="BK110" s="88">
        <f>ROUND(I110*H110,2)</f>
        <v>0</v>
      </c>
      <c r="BL110" s="14" t="s">
        <v>160</v>
      </c>
      <c r="BM110" s="14" t="s">
        <v>187</v>
      </c>
    </row>
    <row r="111" spans="2:65" s="1" customFormat="1" ht="16.5" customHeight="1">
      <c r="B111" s="55"/>
      <c r="C111" s="56" t="s">
        <v>188</v>
      </c>
      <c r="D111" s="56" t="s">
        <v>156</v>
      </c>
      <c r="E111" s="57" t="s">
        <v>189</v>
      </c>
      <c r="F111" s="58" t="s">
        <v>190</v>
      </c>
      <c r="G111" s="59" t="s">
        <v>159</v>
      </c>
      <c r="H111" s="60">
        <v>1</v>
      </c>
      <c r="I111" s="73"/>
      <c r="J111" s="73">
        <f>ROUND(I111*H111,2)</f>
        <v>0</v>
      </c>
      <c r="K111" s="58" t="s">
        <v>1</v>
      </c>
      <c r="L111" s="13"/>
      <c r="M111" s="74" t="s">
        <v>1</v>
      </c>
      <c r="N111" s="75" t="s">
        <v>35</v>
      </c>
      <c r="O111" s="76">
        <v>0</v>
      </c>
      <c r="P111" s="76">
        <f>O111*H111</f>
        <v>0</v>
      </c>
      <c r="Q111" s="76">
        <v>0</v>
      </c>
      <c r="R111" s="76">
        <f>Q111*H111</f>
        <v>0</v>
      </c>
      <c r="S111" s="76">
        <v>0</v>
      </c>
      <c r="T111" s="83">
        <f>S111*H111</f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>IF(N111="základní",J111,0)</f>
        <v>0</v>
      </c>
      <c r="BF111" s="88">
        <f>IF(N111="snížená",J111,0)</f>
        <v>0</v>
      </c>
      <c r="BG111" s="88">
        <f>IF(N111="zákl. přenesená",J111,0)</f>
        <v>0</v>
      </c>
      <c r="BH111" s="88">
        <f>IF(N111="sníž. přenesená",J111,0)</f>
        <v>0</v>
      </c>
      <c r="BI111" s="88">
        <f>IF(N111="nulová",J111,0)</f>
        <v>0</v>
      </c>
      <c r="BJ111" s="14" t="s">
        <v>72</v>
      </c>
      <c r="BK111" s="88">
        <f>ROUND(I111*H111,2)</f>
        <v>0</v>
      </c>
      <c r="BL111" s="14" t="s">
        <v>160</v>
      </c>
      <c r="BM111" s="14" t="s">
        <v>191</v>
      </c>
    </row>
    <row r="112" spans="2:65" s="1" customFormat="1" ht="16.5" customHeight="1">
      <c r="B112" s="55"/>
      <c r="C112" s="56" t="s">
        <v>192</v>
      </c>
      <c r="D112" s="56" t="s">
        <v>156</v>
      </c>
      <c r="E112" s="57" t="s">
        <v>193</v>
      </c>
      <c r="F112" s="58" t="s">
        <v>194</v>
      </c>
      <c r="G112" s="59" t="s">
        <v>159</v>
      </c>
      <c r="H112" s="60">
        <v>1</v>
      </c>
      <c r="I112" s="73"/>
      <c r="J112" s="73">
        <f>ROUND(I112*H112,2)</f>
        <v>0</v>
      </c>
      <c r="K112" s="58" t="s">
        <v>1</v>
      </c>
      <c r="L112" s="13"/>
      <c r="M112" s="74" t="s">
        <v>1</v>
      </c>
      <c r="N112" s="75" t="s">
        <v>35</v>
      </c>
      <c r="O112" s="76">
        <v>0</v>
      </c>
      <c r="P112" s="76">
        <f>O112*H112</f>
        <v>0</v>
      </c>
      <c r="Q112" s="76">
        <v>0</v>
      </c>
      <c r="R112" s="76">
        <f>Q112*H112</f>
        <v>0</v>
      </c>
      <c r="S112" s="76">
        <v>0</v>
      </c>
      <c r="T112" s="83">
        <f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>IF(N112="základní",J112,0)</f>
        <v>0</v>
      </c>
      <c r="BF112" s="88">
        <f>IF(N112="snížená",J112,0)</f>
        <v>0</v>
      </c>
      <c r="BG112" s="88">
        <f>IF(N112="zákl. přenesená",J112,0)</f>
        <v>0</v>
      </c>
      <c r="BH112" s="88">
        <f>IF(N112="sníž. přenesená",J112,0)</f>
        <v>0</v>
      </c>
      <c r="BI112" s="88">
        <f>IF(N112="nulová",J112,0)</f>
        <v>0</v>
      </c>
      <c r="BJ112" s="14" t="s">
        <v>72</v>
      </c>
      <c r="BK112" s="88">
        <f>ROUND(I112*H112,2)</f>
        <v>0</v>
      </c>
      <c r="BL112" s="14" t="s">
        <v>160</v>
      </c>
      <c r="BM112" s="14" t="s">
        <v>195</v>
      </c>
    </row>
    <row r="113" spans="2:65" s="6" customFormat="1" ht="22.9" customHeight="1">
      <c r="B113" s="51"/>
      <c r="D113" s="52" t="s">
        <v>63</v>
      </c>
      <c r="E113" s="54" t="s">
        <v>196</v>
      </c>
      <c r="F113" s="54" t="s">
        <v>197</v>
      </c>
      <c r="J113" s="72">
        <f>BK113</f>
        <v>0</v>
      </c>
      <c r="L113" s="51"/>
      <c r="M113" s="69"/>
      <c r="N113" s="70"/>
      <c r="O113" s="70"/>
      <c r="P113" s="71">
        <f>P114</f>
        <v>0</v>
      </c>
      <c r="Q113" s="70"/>
      <c r="R113" s="71">
        <f>R114</f>
        <v>0</v>
      </c>
      <c r="S113" s="70"/>
      <c r="T113" s="82">
        <f>T114</f>
        <v>0</v>
      </c>
      <c r="AR113" s="52" t="s">
        <v>72</v>
      </c>
      <c r="AT113" s="85" t="s">
        <v>63</v>
      </c>
      <c r="AU113" s="85" t="s">
        <v>72</v>
      </c>
      <c r="AY113" s="52" t="s">
        <v>153</v>
      </c>
      <c r="BK113" s="87">
        <f>BK114</f>
        <v>0</v>
      </c>
    </row>
    <row r="114" spans="2:65" s="1" customFormat="1" ht="22.5" customHeight="1">
      <c r="B114" s="55"/>
      <c r="C114" s="56" t="s">
        <v>198</v>
      </c>
      <c r="D114" s="56" t="s">
        <v>156</v>
      </c>
      <c r="E114" s="57" t="s">
        <v>199</v>
      </c>
      <c r="F114" s="58" t="s">
        <v>200</v>
      </c>
      <c r="G114" s="59" t="s">
        <v>159</v>
      </c>
      <c r="H114" s="60">
        <v>1</v>
      </c>
      <c r="I114" s="73"/>
      <c r="J114" s="73">
        <f>ROUND(I114*H114,2)</f>
        <v>0</v>
      </c>
      <c r="K114" s="58" t="s">
        <v>1</v>
      </c>
      <c r="L114" s="13"/>
      <c r="M114" s="74" t="s">
        <v>1</v>
      </c>
      <c r="N114" s="75" t="s">
        <v>35</v>
      </c>
      <c r="O114" s="76">
        <v>0</v>
      </c>
      <c r="P114" s="76">
        <f>O114*H114</f>
        <v>0</v>
      </c>
      <c r="Q114" s="76">
        <v>0</v>
      </c>
      <c r="R114" s="76">
        <f>Q114*H114</f>
        <v>0</v>
      </c>
      <c r="S114" s="76">
        <v>0</v>
      </c>
      <c r="T114" s="83">
        <f>S114*H114</f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>IF(N114="základní",J114,0)</f>
        <v>0</v>
      </c>
      <c r="BF114" s="88">
        <f>IF(N114="snížená",J114,0)</f>
        <v>0</v>
      </c>
      <c r="BG114" s="88">
        <f>IF(N114="zákl. přenesená",J114,0)</f>
        <v>0</v>
      </c>
      <c r="BH114" s="88">
        <f>IF(N114="sníž. přenesená",J114,0)</f>
        <v>0</v>
      </c>
      <c r="BI114" s="88">
        <f>IF(N114="nulová",J114,0)</f>
        <v>0</v>
      </c>
      <c r="BJ114" s="14" t="s">
        <v>72</v>
      </c>
      <c r="BK114" s="88">
        <f>ROUND(I114*H114,2)</f>
        <v>0</v>
      </c>
      <c r="BL114" s="14" t="s">
        <v>160</v>
      </c>
      <c r="BM114" s="14" t="s">
        <v>201</v>
      </c>
    </row>
    <row r="115" spans="2:65" s="6" customFormat="1" ht="22.9" customHeight="1">
      <c r="B115" s="51"/>
      <c r="D115" s="52" t="s">
        <v>63</v>
      </c>
      <c r="E115" s="54" t="s">
        <v>202</v>
      </c>
      <c r="F115" s="54" t="s">
        <v>203</v>
      </c>
      <c r="J115" s="72">
        <f>BK115</f>
        <v>0</v>
      </c>
      <c r="L115" s="51"/>
      <c r="M115" s="69"/>
      <c r="N115" s="70"/>
      <c r="O115" s="70"/>
      <c r="P115" s="71">
        <f>P116</f>
        <v>0</v>
      </c>
      <c r="Q115" s="70"/>
      <c r="R115" s="71">
        <f>R116</f>
        <v>0</v>
      </c>
      <c r="S115" s="70"/>
      <c r="T115" s="82">
        <f>T116</f>
        <v>0</v>
      </c>
      <c r="AR115" s="52" t="s">
        <v>72</v>
      </c>
      <c r="AT115" s="85" t="s">
        <v>63</v>
      </c>
      <c r="AU115" s="85" t="s">
        <v>72</v>
      </c>
      <c r="AY115" s="52" t="s">
        <v>153</v>
      </c>
      <c r="BK115" s="87">
        <f>BK116</f>
        <v>0</v>
      </c>
    </row>
    <row r="116" spans="2:65" s="1" customFormat="1" ht="16.5" customHeight="1">
      <c r="B116" s="55"/>
      <c r="C116" s="56" t="s">
        <v>204</v>
      </c>
      <c r="D116" s="56" t="s">
        <v>156</v>
      </c>
      <c r="E116" s="57" t="s">
        <v>205</v>
      </c>
      <c r="F116" s="58" t="s">
        <v>206</v>
      </c>
      <c r="G116" s="59" t="s">
        <v>159</v>
      </c>
      <c r="H116" s="60">
        <v>1</v>
      </c>
      <c r="I116" s="73"/>
      <c r="J116" s="73">
        <f>ROUND(I116*H116,2)</f>
        <v>0</v>
      </c>
      <c r="K116" s="58" t="s">
        <v>1</v>
      </c>
      <c r="L116" s="13"/>
      <c r="M116" s="74" t="s">
        <v>1</v>
      </c>
      <c r="N116" s="75" t="s">
        <v>35</v>
      </c>
      <c r="O116" s="76">
        <v>0</v>
      </c>
      <c r="P116" s="76">
        <f>O116*H116</f>
        <v>0</v>
      </c>
      <c r="Q116" s="76">
        <v>0</v>
      </c>
      <c r="R116" s="76">
        <f>Q116*H116</f>
        <v>0</v>
      </c>
      <c r="S116" s="76">
        <v>0</v>
      </c>
      <c r="T116" s="83">
        <f>S116*H116</f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>IF(N116="základní",J116,0)</f>
        <v>0</v>
      </c>
      <c r="BF116" s="88">
        <f>IF(N116="snížená",J116,0)</f>
        <v>0</v>
      </c>
      <c r="BG116" s="88">
        <f>IF(N116="zákl. přenesená",J116,0)</f>
        <v>0</v>
      </c>
      <c r="BH116" s="88">
        <f>IF(N116="sníž. přenesená",J116,0)</f>
        <v>0</v>
      </c>
      <c r="BI116" s="88">
        <f>IF(N116="nulová",J116,0)</f>
        <v>0</v>
      </c>
      <c r="BJ116" s="14" t="s">
        <v>72</v>
      </c>
      <c r="BK116" s="88">
        <f>ROUND(I116*H116,2)</f>
        <v>0</v>
      </c>
      <c r="BL116" s="14" t="s">
        <v>160</v>
      </c>
      <c r="BM116" s="14" t="s">
        <v>207</v>
      </c>
    </row>
    <row r="117" spans="2:65" s="6" customFormat="1" ht="22.9" customHeight="1">
      <c r="B117" s="51"/>
      <c r="D117" s="52" t="s">
        <v>63</v>
      </c>
      <c r="E117" s="54" t="s">
        <v>208</v>
      </c>
      <c r="F117" s="54" t="s">
        <v>209</v>
      </c>
      <c r="J117" s="72">
        <f>BK117</f>
        <v>0</v>
      </c>
      <c r="L117" s="51"/>
      <c r="M117" s="69"/>
      <c r="N117" s="70"/>
      <c r="O117" s="70"/>
      <c r="P117" s="71">
        <f>SUM(P118:P119)</f>
        <v>0</v>
      </c>
      <c r="Q117" s="70"/>
      <c r="R117" s="71">
        <f>SUM(R118:R119)</f>
        <v>0</v>
      </c>
      <c r="S117" s="70"/>
      <c r="T117" s="82">
        <f>SUM(T118:T119)</f>
        <v>0</v>
      </c>
      <c r="AR117" s="52" t="s">
        <v>72</v>
      </c>
      <c r="AT117" s="85" t="s">
        <v>63</v>
      </c>
      <c r="AU117" s="85" t="s">
        <v>72</v>
      </c>
      <c r="AY117" s="52" t="s">
        <v>153</v>
      </c>
      <c r="BK117" s="87">
        <f>SUM(BK118:BK119)</f>
        <v>0</v>
      </c>
    </row>
    <row r="118" spans="2:65" s="1" customFormat="1" ht="16.5" customHeight="1">
      <c r="B118" s="55"/>
      <c r="C118" s="56" t="s">
        <v>210</v>
      </c>
      <c r="D118" s="56" t="s">
        <v>156</v>
      </c>
      <c r="E118" s="57" t="s">
        <v>211</v>
      </c>
      <c r="F118" s="58" t="s">
        <v>212</v>
      </c>
      <c r="G118" s="59" t="s">
        <v>159</v>
      </c>
      <c r="H118" s="60">
        <v>1</v>
      </c>
      <c r="I118" s="73"/>
      <c r="J118" s="73">
        <f>ROUND(I118*H118,2)</f>
        <v>0</v>
      </c>
      <c r="K118" s="58" t="s">
        <v>1</v>
      </c>
      <c r="L118" s="13"/>
      <c r="M118" s="74" t="s">
        <v>1</v>
      </c>
      <c r="N118" s="75" t="s">
        <v>35</v>
      </c>
      <c r="O118" s="76">
        <v>0</v>
      </c>
      <c r="P118" s="76">
        <f>O118*H118</f>
        <v>0</v>
      </c>
      <c r="Q118" s="76">
        <v>0</v>
      </c>
      <c r="R118" s="76">
        <f>Q118*H118</f>
        <v>0</v>
      </c>
      <c r="S118" s="76">
        <v>0</v>
      </c>
      <c r="T118" s="83">
        <f>S118*H118</f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>IF(N118="základní",J118,0)</f>
        <v>0</v>
      </c>
      <c r="BF118" s="88">
        <f>IF(N118="snížená",J118,0)</f>
        <v>0</v>
      </c>
      <c r="BG118" s="88">
        <f>IF(N118="zákl. přenesená",J118,0)</f>
        <v>0</v>
      </c>
      <c r="BH118" s="88">
        <f>IF(N118="sníž. přenesená",J118,0)</f>
        <v>0</v>
      </c>
      <c r="BI118" s="88">
        <f>IF(N118="nulová",J118,0)</f>
        <v>0</v>
      </c>
      <c r="BJ118" s="14" t="s">
        <v>72</v>
      </c>
      <c r="BK118" s="88">
        <f>ROUND(I118*H118,2)</f>
        <v>0</v>
      </c>
      <c r="BL118" s="14" t="s">
        <v>160</v>
      </c>
      <c r="BM118" s="14" t="s">
        <v>213</v>
      </c>
    </row>
    <row r="119" spans="2:65" s="1" customFormat="1" ht="16.5" customHeight="1">
      <c r="B119" s="55"/>
      <c r="C119" s="56" t="s">
        <v>214</v>
      </c>
      <c r="D119" s="56" t="s">
        <v>156</v>
      </c>
      <c r="E119" s="57" t="s">
        <v>215</v>
      </c>
      <c r="F119" s="58" t="s">
        <v>216</v>
      </c>
      <c r="G119" s="59" t="s">
        <v>159</v>
      </c>
      <c r="H119" s="60">
        <v>1</v>
      </c>
      <c r="I119" s="73"/>
      <c r="J119" s="73">
        <f>ROUND(I119*H119,2)</f>
        <v>0</v>
      </c>
      <c r="K119" s="58" t="s">
        <v>1</v>
      </c>
      <c r="L119" s="13"/>
      <c r="M119" s="74" t="s">
        <v>1</v>
      </c>
      <c r="N119" s="75" t="s">
        <v>35</v>
      </c>
      <c r="O119" s="76">
        <v>0</v>
      </c>
      <c r="P119" s="76">
        <f>O119*H119</f>
        <v>0</v>
      </c>
      <c r="Q119" s="76">
        <v>0</v>
      </c>
      <c r="R119" s="76">
        <f>Q119*H119</f>
        <v>0</v>
      </c>
      <c r="S119" s="76">
        <v>0</v>
      </c>
      <c r="T119" s="83">
        <f>S119*H119</f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>IF(N119="základní",J119,0)</f>
        <v>0</v>
      </c>
      <c r="BF119" s="88">
        <f>IF(N119="snížená",J119,0)</f>
        <v>0</v>
      </c>
      <c r="BG119" s="88">
        <f>IF(N119="zákl. přenesená",J119,0)</f>
        <v>0</v>
      </c>
      <c r="BH119" s="88">
        <f>IF(N119="sníž. přenesená",J119,0)</f>
        <v>0</v>
      </c>
      <c r="BI119" s="88">
        <f>IF(N119="nulová",J119,0)</f>
        <v>0</v>
      </c>
      <c r="BJ119" s="14" t="s">
        <v>72</v>
      </c>
      <c r="BK119" s="88">
        <f>ROUND(I119*H119,2)</f>
        <v>0</v>
      </c>
      <c r="BL119" s="14" t="s">
        <v>160</v>
      </c>
      <c r="BM119" s="14" t="s">
        <v>217</v>
      </c>
    </row>
    <row r="120" spans="2:65" s="6" customFormat="1" ht="22.9" customHeight="1">
      <c r="B120" s="51"/>
      <c r="D120" s="52" t="s">
        <v>63</v>
      </c>
      <c r="E120" s="54" t="s">
        <v>218</v>
      </c>
      <c r="F120" s="54" t="s">
        <v>219</v>
      </c>
      <c r="J120" s="72">
        <f>BK120</f>
        <v>0</v>
      </c>
      <c r="L120" s="51"/>
      <c r="M120" s="69"/>
      <c r="N120" s="70"/>
      <c r="O120" s="70"/>
      <c r="P120" s="71">
        <f>SUM(P121:P123)</f>
        <v>0</v>
      </c>
      <c r="Q120" s="70"/>
      <c r="R120" s="71">
        <f>SUM(R121:R123)</f>
        <v>0</v>
      </c>
      <c r="S120" s="70"/>
      <c r="T120" s="82">
        <f>SUM(T121:T123)</f>
        <v>0</v>
      </c>
      <c r="AR120" s="52" t="s">
        <v>72</v>
      </c>
      <c r="AT120" s="85" t="s">
        <v>63</v>
      </c>
      <c r="AU120" s="85" t="s">
        <v>72</v>
      </c>
      <c r="AY120" s="52" t="s">
        <v>153</v>
      </c>
      <c r="BK120" s="87">
        <f>SUM(BK121:BK123)</f>
        <v>0</v>
      </c>
    </row>
    <row r="121" spans="2:65" s="1" customFormat="1" ht="16.5" customHeight="1">
      <c r="B121" s="55"/>
      <c r="C121" s="56" t="s">
        <v>220</v>
      </c>
      <c r="D121" s="56" t="s">
        <v>156</v>
      </c>
      <c r="E121" s="57" t="s">
        <v>221</v>
      </c>
      <c r="F121" s="58" t="s">
        <v>222</v>
      </c>
      <c r="G121" s="59" t="s">
        <v>159</v>
      </c>
      <c r="H121" s="60">
        <v>1</v>
      </c>
      <c r="I121" s="73"/>
      <c r="J121" s="73">
        <f>ROUND(I121*H121,2)</f>
        <v>0</v>
      </c>
      <c r="K121" s="58" t="s">
        <v>1</v>
      </c>
      <c r="L121" s="13"/>
      <c r="M121" s="74" t="s">
        <v>1</v>
      </c>
      <c r="N121" s="75" t="s">
        <v>35</v>
      </c>
      <c r="O121" s="76">
        <v>0</v>
      </c>
      <c r="P121" s="76">
        <f>O121*H121</f>
        <v>0</v>
      </c>
      <c r="Q121" s="76">
        <v>0</v>
      </c>
      <c r="R121" s="76">
        <f>Q121*H121</f>
        <v>0</v>
      </c>
      <c r="S121" s="76">
        <v>0</v>
      </c>
      <c r="T121" s="83">
        <f>S121*H121</f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>IF(N121="základní",J121,0)</f>
        <v>0</v>
      </c>
      <c r="BF121" s="88">
        <f>IF(N121="snížená",J121,0)</f>
        <v>0</v>
      </c>
      <c r="BG121" s="88">
        <f>IF(N121="zákl. přenesená",J121,0)</f>
        <v>0</v>
      </c>
      <c r="BH121" s="88">
        <f>IF(N121="sníž. přenesená",J121,0)</f>
        <v>0</v>
      </c>
      <c r="BI121" s="88">
        <f>IF(N121="nulová",J121,0)</f>
        <v>0</v>
      </c>
      <c r="BJ121" s="14" t="s">
        <v>72</v>
      </c>
      <c r="BK121" s="88">
        <f>ROUND(I121*H121,2)</f>
        <v>0</v>
      </c>
      <c r="BL121" s="14" t="s">
        <v>160</v>
      </c>
      <c r="BM121" s="14" t="s">
        <v>223</v>
      </c>
    </row>
    <row r="122" spans="2:65" s="1" customFormat="1" ht="16.5" customHeight="1">
      <c r="B122" s="55"/>
      <c r="C122" s="56" t="s">
        <v>224</v>
      </c>
      <c r="D122" s="56" t="s">
        <v>156</v>
      </c>
      <c r="E122" s="57" t="s">
        <v>225</v>
      </c>
      <c r="F122" s="58" t="s">
        <v>226</v>
      </c>
      <c r="G122" s="59" t="s">
        <v>159</v>
      </c>
      <c r="H122" s="60">
        <v>1</v>
      </c>
      <c r="I122" s="73"/>
      <c r="J122" s="73">
        <f>ROUND(I122*H122,2)</f>
        <v>0</v>
      </c>
      <c r="K122" s="58" t="s">
        <v>1</v>
      </c>
      <c r="L122" s="13"/>
      <c r="M122" s="74" t="s">
        <v>1</v>
      </c>
      <c r="N122" s="75" t="s">
        <v>35</v>
      </c>
      <c r="O122" s="76">
        <v>0</v>
      </c>
      <c r="P122" s="76">
        <f>O122*H122</f>
        <v>0</v>
      </c>
      <c r="Q122" s="76">
        <v>0</v>
      </c>
      <c r="R122" s="76">
        <f>Q122*H122</f>
        <v>0</v>
      </c>
      <c r="S122" s="76">
        <v>0</v>
      </c>
      <c r="T122" s="83">
        <f>S122*H122</f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>IF(N122="základní",J122,0)</f>
        <v>0</v>
      </c>
      <c r="BF122" s="88">
        <f>IF(N122="snížená",J122,0)</f>
        <v>0</v>
      </c>
      <c r="BG122" s="88">
        <f>IF(N122="zákl. přenesená",J122,0)</f>
        <v>0</v>
      </c>
      <c r="BH122" s="88">
        <f>IF(N122="sníž. přenesená",J122,0)</f>
        <v>0</v>
      </c>
      <c r="BI122" s="88">
        <f>IF(N122="nulová",J122,0)</f>
        <v>0</v>
      </c>
      <c r="BJ122" s="14" t="s">
        <v>72</v>
      </c>
      <c r="BK122" s="88">
        <f>ROUND(I122*H122,2)</f>
        <v>0</v>
      </c>
      <c r="BL122" s="14" t="s">
        <v>160</v>
      </c>
      <c r="BM122" s="14" t="s">
        <v>227</v>
      </c>
    </row>
    <row r="123" spans="2:65" s="1" customFormat="1" ht="16.5" customHeight="1">
      <c r="B123" s="55"/>
      <c r="C123" s="56" t="s">
        <v>8</v>
      </c>
      <c r="D123" s="56" t="s">
        <v>156</v>
      </c>
      <c r="E123" s="57" t="s">
        <v>228</v>
      </c>
      <c r="F123" s="58" t="s">
        <v>229</v>
      </c>
      <c r="G123" s="59" t="s">
        <v>159</v>
      </c>
      <c r="H123" s="60">
        <v>1</v>
      </c>
      <c r="I123" s="73"/>
      <c r="J123" s="73">
        <f>ROUND(I123*H123,2)</f>
        <v>0</v>
      </c>
      <c r="K123" s="58" t="s">
        <v>1</v>
      </c>
      <c r="L123" s="13"/>
      <c r="M123" s="74" t="s">
        <v>1</v>
      </c>
      <c r="N123" s="75" t="s">
        <v>35</v>
      </c>
      <c r="O123" s="76">
        <v>0</v>
      </c>
      <c r="P123" s="76">
        <f>O123*H123</f>
        <v>0</v>
      </c>
      <c r="Q123" s="76">
        <v>0</v>
      </c>
      <c r="R123" s="76">
        <f>Q123*H123</f>
        <v>0</v>
      </c>
      <c r="S123" s="76">
        <v>0</v>
      </c>
      <c r="T123" s="83">
        <f>S123*H123</f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>IF(N123="základní",J123,0)</f>
        <v>0</v>
      </c>
      <c r="BF123" s="88">
        <f>IF(N123="snížená",J123,0)</f>
        <v>0</v>
      </c>
      <c r="BG123" s="88">
        <f>IF(N123="zákl. přenesená",J123,0)</f>
        <v>0</v>
      </c>
      <c r="BH123" s="88">
        <f>IF(N123="sníž. přenesená",J123,0)</f>
        <v>0</v>
      </c>
      <c r="BI123" s="88">
        <f>IF(N123="nulová",J123,0)</f>
        <v>0</v>
      </c>
      <c r="BJ123" s="14" t="s">
        <v>72</v>
      </c>
      <c r="BK123" s="88">
        <f>ROUND(I123*H123,2)</f>
        <v>0</v>
      </c>
      <c r="BL123" s="14" t="s">
        <v>160</v>
      </c>
      <c r="BM123" s="14" t="s">
        <v>230</v>
      </c>
    </row>
    <row r="124" spans="2:65" s="6" customFormat="1" ht="22.9" customHeight="1">
      <c r="B124" s="51"/>
      <c r="D124" s="52" t="s">
        <v>63</v>
      </c>
      <c r="E124" s="54" t="s">
        <v>231</v>
      </c>
      <c r="F124" s="54" t="s">
        <v>232</v>
      </c>
      <c r="J124" s="72">
        <f>BK124</f>
        <v>0</v>
      </c>
      <c r="L124" s="51"/>
      <c r="M124" s="69"/>
      <c r="N124" s="70"/>
      <c r="O124" s="70"/>
      <c r="P124" s="71">
        <f>P125</f>
        <v>0</v>
      </c>
      <c r="Q124" s="70"/>
      <c r="R124" s="71">
        <f>R125</f>
        <v>0</v>
      </c>
      <c r="S124" s="70"/>
      <c r="T124" s="82">
        <f>T125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BK125</f>
        <v>0</v>
      </c>
    </row>
    <row r="125" spans="2:65" s="1" customFormat="1" ht="16.5" customHeight="1">
      <c r="B125" s="55"/>
      <c r="C125" s="56" t="s">
        <v>233</v>
      </c>
      <c r="D125" s="56" t="s">
        <v>156</v>
      </c>
      <c r="E125" s="57" t="s">
        <v>234</v>
      </c>
      <c r="F125" s="58" t="s">
        <v>232</v>
      </c>
      <c r="G125" s="59" t="s">
        <v>159</v>
      </c>
      <c r="H125" s="60">
        <v>1</v>
      </c>
      <c r="I125" s="73"/>
      <c r="J125" s="73">
        <f>ROUND(I125*H125,2)</f>
        <v>0</v>
      </c>
      <c r="K125" s="58" t="s">
        <v>1</v>
      </c>
      <c r="L125" s="13"/>
      <c r="M125" s="74" t="s">
        <v>1</v>
      </c>
      <c r="N125" s="75" t="s">
        <v>35</v>
      </c>
      <c r="O125" s="76">
        <v>0</v>
      </c>
      <c r="P125" s="76">
        <f>O125*H125</f>
        <v>0</v>
      </c>
      <c r="Q125" s="76">
        <v>0</v>
      </c>
      <c r="R125" s="76">
        <f>Q125*H125</f>
        <v>0</v>
      </c>
      <c r="S125" s="76">
        <v>0</v>
      </c>
      <c r="T125" s="83">
        <f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>IF(N125="základní",J125,0)</f>
        <v>0</v>
      </c>
      <c r="BF125" s="88">
        <f>IF(N125="snížená",J125,0)</f>
        <v>0</v>
      </c>
      <c r="BG125" s="88">
        <f>IF(N125="zákl. přenesená",J125,0)</f>
        <v>0</v>
      </c>
      <c r="BH125" s="88">
        <f>IF(N125="sníž. přenesená",J125,0)</f>
        <v>0</v>
      </c>
      <c r="BI125" s="88">
        <f>IF(N125="nulová",J125,0)</f>
        <v>0</v>
      </c>
      <c r="BJ125" s="14" t="s">
        <v>72</v>
      </c>
      <c r="BK125" s="88">
        <f>ROUND(I125*H125,2)</f>
        <v>0</v>
      </c>
      <c r="BL125" s="14" t="s">
        <v>160</v>
      </c>
      <c r="BM125" s="14" t="s">
        <v>235</v>
      </c>
    </row>
    <row r="126" spans="2:65" s="6" customFormat="1" ht="22.9" customHeight="1">
      <c r="B126" s="51"/>
      <c r="D126" s="52" t="s">
        <v>63</v>
      </c>
      <c r="E126" s="54" t="s">
        <v>236</v>
      </c>
      <c r="F126" s="54" t="s">
        <v>237</v>
      </c>
      <c r="J126" s="72">
        <f>BK126</f>
        <v>0</v>
      </c>
      <c r="L126" s="51"/>
      <c r="M126" s="69"/>
      <c r="N126" s="70"/>
      <c r="O126" s="70"/>
      <c r="P126" s="71">
        <f>P127</f>
        <v>0</v>
      </c>
      <c r="Q126" s="70"/>
      <c r="R126" s="71">
        <f>R127</f>
        <v>0</v>
      </c>
      <c r="S126" s="70"/>
      <c r="T126" s="82">
        <f>T127</f>
        <v>0</v>
      </c>
      <c r="AR126" s="52" t="s">
        <v>72</v>
      </c>
      <c r="AT126" s="85" t="s">
        <v>63</v>
      </c>
      <c r="AU126" s="85" t="s">
        <v>72</v>
      </c>
      <c r="AY126" s="52" t="s">
        <v>153</v>
      </c>
      <c r="BK126" s="87">
        <f>BK127</f>
        <v>0</v>
      </c>
    </row>
    <row r="127" spans="2:65" s="1" customFormat="1" ht="16.5" customHeight="1">
      <c r="B127" s="55"/>
      <c r="C127" s="56" t="s">
        <v>238</v>
      </c>
      <c r="D127" s="56" t="s">
        <v>156</v>
      </c>
      <c r="E127" s="57" t="s">
        <v>239</v>
      </c>
      <c r="F127" s="58" t="s">
        <v>240</v>
      </c>
      <c r="G127" s="59" t="s">
        <v>159</v>
      </c>
      <c r="H127" s="60">
        <v>1</v>
      </c>
      <c r="I127" s="73"/>
      <c r="J127" s="73">
        <f>ROUND(I127*H127,2)</f>
        <v>0</v>
      </c>
      <c r="K127" s="58" t="s">
        <v>1</v>
      </c>
      <c r="L127" s="13"/>
      <c r="M127" s="74" t="s">
        <v>1</v>
      </c>
      <c r="N127" s="75" t="s">
        <v>35</v>
      </c>
      <c r="O127" s="76">
        <v>0</v>
      </c>
      <c r="P127" s="76">
        <f>O127*H127</f>
        <v>0</v>
      </c>
      <c r="Q127" s="76">
        <v>0</v>
      </c>
      <c r="R127" s="76">
        <f>Q127*H127</f>
        <v>0</v>
      </c>
      <c r="S127" s="76">
        <v>0</v>
      </c>
      <c r="T127" s="83">
        <f>S127*H127</f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>IF(N127="základní",J127,0)</f>
        <v>0</v>
      </c>
      <c r="BF127" s="88">
        <f>IF(N127="snížená",J127,0)</f>
        <v>0</v>
      </c>
      <c r="BG127" s="88">
        <f>IF(N127="zákl. přenesená",J127,0)</f>
        <v>0</v>
      </c>
      <c r="BH127" s="88">
        <f>IF(N127="sníž. přenesená",J127,0)</f>
        <v>0</v>
      </c>
      <c r="BI127" s="88">
        <v>0</v>
      </c>
      <c r="BJ127" s="14" t="s">
        <v>72</v>
      </c>
      <c r="BK127" s="88">
        <f>ROUND(I127*H127,2)</f>
        <v>0</v>
      </c>
      <c r="BL127" s="14" t="s">
        <v>160</v>
      </c>
      <c r="BM127" s="14" t="s">
        <v>241</v>
      </c>
    </row>
    <row r="128" spans="2:65" s="6" customFormat="1" ht="22.9" customHeight="1">
      <c r="B128" s="51"/>
      <c r="D128" s="52" t="s">
        <v>63</v>
      </c>
      <c r="E128" s="54" t="s">
        <v>242</v>
      </c>
      <c r="F128" s="54" t="s">
        <v>243</v>
      </c>
      <c r="J128" s="72">
        <f>BK128</f>
        <v>0</v>
      </c>
      <c r="L128" s="51"/>
      <c r="M128" s="69"/>
      <c r="N128" s="70"/>
      <c r="O128" s="70"/>
      <c r="P128" s="71">
        <f>SUM(P129:P131)</f>
        <v>0</v>
      </c>
      <c r="Q128" s="70"/>
      <c r="R128" s="71">
        <f>SUM(R129:R131)</f>
        <v>0</v>
      </c>
      <c r="S128" s="70"/>
      <c r="T128" s="82">
        <f>SUM(T129:T131)</f>
        <v>0</v>
      </c>
      <c r="AR128" s="52" t="s">
        <v>72</v>
      </c>
      <c r="AT128" s="85" t="s">
        <v>63</v>
      </c>
      <c r="AU128" s="85" t="s">
        <v>72</v>
      </c>
      <c r="AY128" s="52" t="s">
        <v>153</v>
      </c>
      <c r="BK128" s="87">
        <f>SUM(BK129:BK131)</f>
        <v>0</v>
      </c>
    </row>
    <row r="129" spans="2:65" s="1" customFormat="1" ht="16.5" customHeight="1">
      <c r="B129" s="55"/>
      <c r="C129" s="56" t="s">
        <v>244</v>
      </c>
      <c r="D129" s="56" t="s">
        <v>156</v>
      </c>
      <c r="E129" s="57" t="s">
        <v>245</v>
      </c>
      <c r="F129" s="58" t="s">
        <v>246</v>
      </c>
      <c r="G129" s="59" t="s">
        <v>159</v>
      </c>
      <c r="H129" s="60">
        <v>1</v>
      </c>
      <c r="I129" s="73"/>
      <c r="J129" s="73">
        <f>ROUND(I129*H129,2)</f>
        <v>0</v>
      </c>
      <c r="K129" s="58" t="s">
        <v>1</v>
      </c>
      <c r="L129" s="13"/>
      <c r="M129" s="74" t="s">
        <v>1</v>
      </c>
      <c r="N129" s="75" t="s">
        <v>35</v>
      </c>
      <c r="O129" s="76">
        <v>0</v>
      </c>
      <c r="P129" s="76">
        <f>O129*H129</f>
        <v>0</v>
      </c>
      <c r="Q129" s="76">
        <v>0</v>
      </c>
      <c r="R129" s="76">
        <f>Q129*H129</f>
        <v>0</v>
      </c>
      <c r="S129" s="76">
        <v>0</v>
      </c>
      <c r="T129" s="83">
        <f>S129*H129</f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>IF(N129="základní",J129,0)</f>
        <v>0</v>
      </c>
      <c r="BF129" s="88">
        <f>IF(N129="snížená",J129,0)</f>
        <v>0</v>
      </c>
      <c r="BG129" s="88">
        <f>IF(N129="zákl. přenesená",J129,0)</f>
        <v>0</v>
      </c>
      <c r="BH129" s="88">
        <f>IF(N129="sníž. přenesená",J129,0)</f>
        <v>0</v>
      </c>
      <c r="BI129" s="88">
        <f>IF(N129="nulová",J129,0)</f>
        <v>0</v>
      </c>
      <c r="BJ129" s="14" t="s">
        <v>72</v>
      </c>
      <c r="BK129" s="88">
        <f>ROUND(I129*H129,2)</f>
        <v>0</v>
      </c>
      <c r="BL129" s="14" t="s">
        <v>160</v>
      </c>
      <c r="BM129" s="14" t="s">
        <v>247</v>
      </c>
    </row>
    <row r="130" spans="2:65" s="1" customFormat="1" ht="16.5" customHeight="1">
      <c r="B130" s="55"/>
      <c r="C130" s="56" t="s">
        <v>248</v>
      </c>
      <c r="D130" s="56" t="s">
        <v>156</v>
      </c>
      <c r="E130" s="57" t="s">
        <v>249</v>
      </c>
      <c r="F130" s="58" t="s">
        <v>250</v>
      </c>
      <c r="G130" s="59" t="s">
        <v>159</v>
      </c>
      <c r="H130" s="60">
        <v>1</v>
      </c>
      <c r="I130" s="73"/>
      <c r="J130" s="73">
        <f>ROUND(I130*H130,2)</f>
        <v>0</v>
      </c>
      <c r="K130" s="58" t="s">
        <v>1</v>
      </c>
      <c r="L130" s="13"/>
      <c r="M130" s="74" t="s">
        <v>1</v>
      </c>
      <c r="N130" s="75" t="s">
        <v>35</v>
      </c>
      <c r="O130" s="76">
        <v>0</v>
      </c>
      <c r="P130" s="76">
        <f>O130*H130</f>
        <v>0</v>
      </c>
      <c r="Q130" s="76">
        <v>0</v>
      </c>
      <c r="R130" s="76">
        <f>Q130*H130</f>
        <v>0</v>
      </c>
      <c r="S130" s="76">
        <v>0</v>
      </c>
      <c r="T130" s="83">
        <f>S130*H130</f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>IF(N130="základní",J130,0)</f>
        <v>0</v>
      </c>
      <c r="BF130" s="88">
        <f>IF(N130="snížená",J130,0)</f>
        <v>0</v>
      </c>
      <c r="BG130" s="88">
        <f>IF(N130="zákl. přenesená",J130,0)</f>
        <v>0</v>
      </c>
      <c r="BH130" s="88">
        <f>IF(N130="sníž. přenesená",J130,0)</f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251</v>
      </c>
    </row>
    <row r="131" spans="2:65" s="1" customFormat="1" ht="16.5" customHeight="1">
      <c r="B131" s="55"/>
      <c r="C131" s="56" t="s">
        <v>252</v>
      </c>
      <c r="D131" s="56" t="s">
        <v>156</v>
      </c>
      <c r="E131" s="57" t="s">
        <v>253</v>
      </c>
      <c r="F131" s="58" t="s">
        <v>254</v>
      </c>
      <c r="G131" s="59" t="s">
        <v>159</v>
      </c>
      <c r="H131" s="60">
        <v>1</v>
      </c>
      <c r="I131" s="73"/>
      <c r="J131" s="73">
        <f>ROUND(I131*H131,2)</f>
        <v>0</v>
      </c>
      <c r="K131" s="58" t="s">
        <v>1</v>
      </c>
      <c r="L131" s="13"/>
      <c r="M131" s="74" t="s">
        <v>1</v>
      </c>
      <c r="N131" s="75" t="s">
        <v>35</v>
      </c>
      <c r="O131" s="76">
        <v>0</v>
      </c>
      <c r="P131" s="76">
        <f>O131*H131</f>
        <v>0</v>
      </c>
      <c r="Q131" s="76">
        <v>0</v>
      </c>
      <c r="R131" s="76">
        <f>Q131*H131</f>
        <v>0</v>
      </c>
      <c r="S131" s="76">
        <v>0</v>
      </c>
      <c r="T131" s="83">
        <f>S131*H131</f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>IF(N131="základní",J131,0)</f>
        <v>0</v>
      </c>
      <c r="BF131" s="88">
        <f>IF(N131="snížená",J131,0)</f>
        <v>0</v>
      </c>
      <c r="BG131" s="88">
        <f>IF(N131="zákl. přenesená",J131,0)</f>
        <v>0</v>
      </c>
      <c r="BH131" s="88">
        <f>IF(N131="sníž. přenesená",J131,0)</f>
        <v>0</v>
      </c>
      <c r="BI131" s="88">
        <f>IF(N131="nulová",J131,0)</f>
        <v>0</v>
      </c>
      <c r="BJ131" s="14" t="s">
        <v>72</v>
      </c>
      <c r="BK131" s="88">
        <f>ROUND(I131*H131,2)</f>
        <v>0</v>
      </c>
      <c r="BL131" s="14" t="s">
        <v>160</v>
      </c>
      <c r="BM131" s="14" t="s">
        <v>255</v>
      </c>
    </row>
    <row r="132" spans="2:65" s="6" customFormat="1" ht="22.9" customHeight="1">
      <c r="B132" s="51"/>
      <c r="D132" s="52" t="s">
        <v>63</v>
      </c>
      <c r="E132" s="54" t="s">
        <v>256</v>
      </c>
      <c r="F132" s="54" t="s">
        <v>257</v>
      </c>
      <c r="J132" s="72">
        <f>BK132</f>
        <v>0</v>
      </c>
      <c r="L132" s="51"/>
      <c r="M132" s="69"/>
      <c r="N132" s="70"/>
      <c r="O132" s="70"/>
      <c r="P132" s="71">
        <f>SUM(P133:P136)</f>
        <v>0</v>
      </c>
      <c r="Q132" s="70"/>
      <c r="R132" s="71">
        <f>SUM(R133:R136)</f>
        <v>0</v>
      </c>
      <c r="S132" s="70"/>
      <c r="T132" s="82">
        <f>SUM(T133:T136)</f>
        <v>0</v>
      </c>
      <c r="AR132" s="52" t="s">
        <v>72</v>
      </c>
      <c r="AT132" s="85" t="s">
        <v>63</v>
      </c>
      <c r="AU132" s="85" t="s">
        <v>72</v>
      </c>
      <c r="AY132" s="52" t="s">
        <v>153</v>
      </c>
      <c r="BK132" s="87">
        <f>SUM(BK133:BK136)</f>
        <v>0</v>
      </c>
    </row>
    <row r="133" spans="2:65" s="1" customFormat="1" ht="16.5" customHeight="1">
      <c r="B133" s="55"/>
      <c r="C133" s="56" t="s">
        <v>7</v>
      </c>
      <c r="D133" s="56" t="s">
        <v>156</v>
      </c>
      <c r="E133" s="57" t="s">
        <v>258</v>
      </c>
      <c r="F133" s="58" t="s">
        <v>259</v>
      </c>
      <c r="G133" s="59" t="s">
        <v>159</v>
      </c>
      <c r="H133" s="60">
        <v>1</v>
      </c>
      <c r="I133" s="73"/>
      <c r="J133" s="73">
        <f>ROUND(I133*H133,2)</f>
        <v>0</v>
      </c>
      <c r="K133" s="58" t="s">
        <v>1</v>
      </c>
      <c r="L133" s="13"/>
      <c r="M133" s="74" t="s">
        <v>1</v>
      </c>
      <c r="N133" s="75" t="s">
        <v>35</v>
      </c>
      <c r="O133" s="76">
        <v>0</v>
      </c>
      <c r="P133" s="76">
        <f>O133*H133</f>
        <v>0</v>
      </c>
      <c r="Q133" s="76">
        <v>0</v>
      </c>
      <c r="R133" s="76">
        <f>Q133*H133</f>
        <v>0</v>
      </c>
      <c r="S133" s="76">
        <v>0</v>
      </c>
      <c r="T133" s="83">
        <f>S133*H133</f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>IF(N133="základní",J133,0)</f>
        <v>0</v>
      </c>
      <c r="BF133" s="88">
        <f>IF(N133="snížená",J133,0)</f>
        <v>0</v>
      </c>
      <c r="BG133" s="88">
        <f>IF(N133="zákl. přenesená",J133,0)</f>
        <v>0</v>
      </c>
      <c r="BH133" s="88">
        <f>IF(N133="sníž. přenesená",J133,0)</f>
        <v>0</v>
      </c>
      <c r="BI133" s="88">
        <f>IF(N133="nulová",J133,0)</f>
        <v>0</v>
      </c>
      <c r="BJ133" s="14" t="s">
        <v>72</v>
      </c>
      <c r="BK133" s="88">
        <f>ROUND(I133*H133,2)</f>
        <v>0</v>
      </c>
      <c r="BL133" s="14" t="s">
        <v>160</v>
      </c>
      <c r="BM133" s="14" t="s">
        <v>260</v>
      </c>
    </row>
    <row r="134" spans="2:65" s="1" customFormat="1" ht="16.5" customHeight="1">
      <c r="B134" s="55"/>
      <c r="C134" s="56" t="s">
        <v>261</v>
      </c>
      <c r="D134" s="56" t="s">
        <v>156</v>
      </c>
      <c r="E134" s="57" t="s">
        <v>262</v>
      </c>
      <c r="F134" s="58" t="s">
        <v>263</v>
      </c>
      <c r="G134" s="59" t="s">
        <v>159</v>
      </c>
      <c r="H134" s="60">
        <v>1</v>
      </c>
      <c r="I134" s="73"/>
      <c r="J134" s="73">
        <f>ROUND(I134*H134,2)</f>
        <v>0</v>
      </c>
      <c r="K134" s="58" t="s">
        <v>1</v>
      </c>
      <c r="L134" s="13"/>
      <c r="M134" s="74" t="s">
        <v>1</v>
      </c>
      <c r="N134" s="75" t="s">
        <v>35</v>
      </c>
      <c r="O134" s="76">
        <v>0</v>
      </c>
      <c r="P134" s="76">
        <f>O134*H134</f>
        <v>0</v>
      </c>
      <c r="Q134" s="76">
        <v>0</v>
      </c>
      <c r="R134" s="76">
        <f>Q134*H134</f>
        <v>0</v>
      </c>
      <c r="S134" s="76">
        <v>0</v>
      </c>
      <c r="T134" s="83">
        <f>S134*H134</f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>IF(N134="základní",J134,0)</f>
        <v>0</v>
      </c>
      <c r="BF134" s="88">
        <f>IF(N134="snížená",J134,0)</f>
        <v>0</v>
      </c>
      <c r="BG134" s="88">
        <f>IF(N134="zákl. přenesená",J134,0)</f>
        <v>0</v>
      </c>
      <c r="BH134" s="88">
        <f>IF(N134="sníž. přenesená",J134,0)</f>
        <v>0</v>
      </c>
      <c r="BI134" s="88">
        <f>IF(N134="nulová",J134,0)</f>
        <v>0</v>
      </c>
      <c r="BJ134" s="14" t="s">
        <v>72</v>
      </c>
      <c r="BK134" s="88">
        <f>ROUND(I134*H134,2)</f>
        <v>0</v>
      </c>
      <c r="BL134" s="14" t="s">
        <v>160</v>
      </c>
      <c r="BM134" s="14" t="s">
        <v>264</v>
      </c>
    </row>
    <row r="135" spans="2:65" s="1" customFormat="1" ht="16.5" customHeight="1">
      <c r="B135" s="55"/>
      <c r="C135" s="56" t="s">
        <v>265</v>
      </c>
      <c r="D135" s="56" t="s">
        <v>156</v>
      </c>
      <c r="E135" s="57" t="s">
        <v>266</v>
      </c>
      <c r="F135" s="58" t="s">
        <v>267</v>
      </c>
      <c r="G135" s="59" t="s">
        <v>159</v>
      </c>
      <c r="H135" s="60">
        <v>1</v>
      </c>
      <c r="I135" s="73"/>
      <c r="J135" s="73">
        <f>ROUND(I135*H135,2)</f>
        <v>0</v>
      </c>
      <c r="K135" s="58" t="s">
        <v>1</v>
      </c>
      <c r="L135" s="13"/>
      <c r="M135" s="74" t="s">
        <v>1</v>
      </c>
      <c r="N135" s="75" t="s">
        <v>35</v>
      </c>
      <c r="O135" s="76">
        <v>0</v>
      </c>
      <c r="P135" s="76">
        <f>O135*H135</f>
        <v>0</v>
      </c>
      <c r="Q135" s="76">
        <v>0</v>
      </c>
      <c r="R135" s="76">
        <f>Q135*H135</f>
        <v>0</v>
      </c>
      <c r="S135" s="76">
        <v>0</v>
      </c>
      <c r="T135" s="83">
        <f>S135*H135</f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>IF(N135="základní",J135,0)</f>
        <v>0</v>
      </c>
      <c r="BF135" s="88">
        <f>IF(N135="snížená",J135,0)</f>
        <v>0</v>
      </c>
      <c r="BG135" s="88">
        <f>IF(N135="zákl. přenesená",J135,0)</f>
        <v>0</v>
      </c>
      <c r="BH135" s="88">
        <f>IF(N135="sníž. přenesená",J135,0)</f>
        <v>0</v>
      </c>
      <c r="BI135" s="88">
        <f>IF(N135="nulová",J135,0)</f>
        <v>0</v>
      </c>
      <c r="BJ135" s="14" t="s">
        <v>72</v>
      </c>
      <c r="BK135" s="88">
        <f>ROUND(I135*H135,2)</f>
        <v>0</v>
      </c>
      <c r="BL135" s="14" t="s">
        <v>160</v>
      </c>
      <c r="BM135" s="14" t="s">
        <v>268</v>
      </c>
    </row>
    <row r="136" spans="2:65" s="1" customFormat="1" ht="16.5" customHeight="1">
      <c r="B136" s="55"/>
      <c r="C136" s="56" t="s">
        <v>269</v>
      </c>
      <c r="D136" s="56" t="s">
        <v>156</v>
      </c>
      <c r="E136" s="57" t="s">
        <v>270</v>
      </c>
      <c r="F136" s="58" t="s">
        <v>271</v>
      </c>
      <c r="G136" s="59" t="s">
        <v>159</v>
      </c>
      <c r="H136" s="60">
        <v>1</v>
      </c>
      <c r="I136" s="73"/>
      <c r="J136" s="73">
        <f>ROUND(I136*H136,2)</f>
        <v>0</v>
      </c>
      <c r="K136" s="58" t="s">
        <v>1</v>
      </c>
      <c r="L136" s="13"/>
      <c r="M136" s="74" t="s">
        <v>1</v>
      </c>
      <c r="N136" s="75" t="s">
        <v>35</v>
      </c>
      <c r="O136" s="76">
        <v>0</v>
      </c>
      <c r="P136" s="76">
        <f>O136*H136</f>
        <v>0</v>
      </c>
      <c r="Q136" s="76">
        <v>0</v>
      </c>
      <c r="R136" s="76">
        <f>Q136*H136</f>
        <v>0</v>
      </c>
      <c r="S136" s="76">
        <v>0</v>
      </c>
      <c r="T136" s="83">
        <f>S136*H136</f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>IF(N136="základní",J136,0)</f>
        <v>0</v>
      </c>
      <c r="BF136" s="88">
        <f>IF(N136="snížená",J136,0)</f>
        <v>0</v>
      </c>
      <c r="BG136" s="88">
        <f>IF(N136="zákl. přenesená",J136,0)</f>
        <v>0</v>
      </c>
      <c r="BH136" s="88">
        <f>IF(N136="sníž. přenesená",J136,0)</f>
        <v>0</v>
      </c>
      <c r="BI136" s="88">
        <f>IF(N136="nulová",J136,0)</f>
        <v>0</v>
      </c>
      <c r="BJ136" s="14" t="s">
        <v>72</v>
      </c>
      <c r="BK136" s="88">
        <f>ROUND(I136*H136,2)</f>
        <v>0</v>
      </c>
      <c r="BL136" s="14" t="s">
        <v>160</v>
      </c>
      <c r="BM136" s="14" t="s">
        <v>272</v>
      </c>
    </row>
    <row r="137" spans="2:65" s="6" customFormat="1" ht="22.9" customHeight="1">
      <c r="B137" s="51"/>
      <c r="D137" s="52" t="s">
        <v>63</v>
      </c>
      <c r="E137" s="54" t="s">
        <v>273</v>
      </c>
      <c r="F137" s="54" t="s">
        <v>274</v>
      </c>
      <c r="J137" s="72">
        <f>BK137</f>
        <v>0</v>
      </c>
      <c r="L137" s="51"/>
      <c r="M137" s="69"/>
      <c r="N137" s="70"/>
      <c r="O137" s="70"/>
      <c r="P137" s="71">
        <f>SUM(P138:P139)</f>
        <v>0</v>
      </c>
      <c r="Q137" s="70"/>
      <c r="R137" s="71">
        <f>SUM(R138:R139)</f>
        <v>0</v>
      </c>
      <c r="S137" s="70"/>
      <c r="T137" s="82">
        <f>SUM(T138:T139)</f>
        <v>0</v>
      </c>
      <c r="AR137" s="52" t="s">
        <v>72</v>
      </c>
      <c r="AT137" s="85" t="s">
        <v>63</v>
      </c>
      <c r="AU137" s="85" t="s">
        <v>72</v>
      </c>
      <c r="AY137" s="52" t="s">
        <v>153</v>
      </c>
      <c r="BK137" s="87">
        <f>SUM(BK138:BK139)</f>
        <v>0</v>
      </c>
    </row>
    <row r="138" spans="2:65" s="1" customFormat="1" ht="16.5" customHeight="1">
      <c r="B138" s="55"/>
      <c r="C138" s="56" t="s">
        <v>275</v>
      </c>
      <c r="D138" s="56" t="s">
        <v>156</v>
      </c>
      <c r="E138" s="57" t="s">
        <v>276</v>
      </c>
      <c r="F138" s="58" t="s">
        <v>277</v>
      </c>
      <c r="G138" s="59" t="s">
        <v>159</v>
      </c>
      <c r="H138" s="60">
        <v>1</v>
      </c>
      <c r="I138" s="73"/>
      <c r="J138" s="73">
        <f>ROUND(I138*H138,2)</f>
        <v>0</v>
      </c>
      <c r="K138" s="58" t="s">
        <v>1</v>
      </c>
      <c r="L138" s="13"/>
      <c r="M138" s="74" t="s">
        <v>1</v>
      </c>
      <c r="N138" s="75" t="s">
        <v>35</v>
      </c>
      <c r="O138" s="76">
        <v>0</v>
      </c>
      <c r="P138" s="76">
        <f>O138*H138</f>
        <v>0</v>
      </c>
      <c r="Q138" s="76">
        <v>0</v>
      </c>
      <c r="R138" s="76">
        <f>Q138*H138</f>
        <v>0</v>
      </c>
      <c r="S138" s="76">
        <v>0</v>
      </c>
      <c r="T138" s="83">
        <f>S138*H138</f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>IF(N138="základní",J138,0)</f>
        <v>0</v>
      </c>
      <c r="BF138" s="88">
        <f>IF(N138="snížená",J138,0)</f>
        <v>0</v>
      </c>
      <c r="BG138" s="88">
        <f>IF(N138="zákl. přenesená",J138,0)</f>
        <v>0</v>
      </c>
      <c r="BH138" s="88">
        <f>IF(N138="sníž. přenesená",J138,0)</f>
        <v>0</v>
      </c>
      <c r="BI138" s="88">
        <f>IF(N138="nulová",J138,0)</f>
        <v>0</v>
      </c>
      <c r="BJ138" s="14" t="s">
        <v>72</v>
      </c>
      <c r="BK138" s="88">
        <f>ROUND(I138*H138,2)</f>
        <v>0</v>
      </c>
      <c r="BL138" s="14" t="s">
        <v>160</v>
      </c>
      <c r="BM138" s="14" t="s">
        <v>278</v>
      </c>
    </row>
    <row r="139" spans="2:65" s="1" customFormat="1" ht="16.5" customHeight="1">
      <c r="B139" s="55"/>
      <c r="C139" s="56" t="s">
        <v>279</v>
      </c>
      <c r="D139" s="56" t="s">
        <v>156</v>
      </c>
      <c r="E139" s="57" t="s">
        <v>280</v>
      </c>
      <c r="F139" s="58" t="s">
        <v>281</v>
      </c>
      <c r="G139" s="59" t="s">
        <v>159</v>
      </c>
      <c r="H139" s="60">
        <v>1</v>
      </c>
      <c r="I139" s="73"/>
      <c r="J139" s="73">
        <f>ROUND(I139*H139,2)</f>
        <v>0</v>
      </c>
      <c r="K139" s="58" t="s">
        <v>1</v>
      </c>
      <c r="L139" s="13"/>
      <c r="M139" s="74" t="s">
        <v>1</v>
      </c>
      <c r="N139" s="75" t="s">
        <v>35</v>
      </c>
      <c r="O139" s="76">
        <v>0</v>
      </c>
      <c r="P139" s="76">
        <f>O139*H139</f>
        <v>0</v>
      </c>
      <c r="Q139" s="76">
        <v>0</v>
      </c>
      <c r="R139" s="76">
        <f>Q139*H139</f>
        <v>0</v>
      </c>
      <c r="S139" s="76">
        <v>0</v>
      </c>
      <c r="T139" s="83">
        <f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>IF(N139="základní",J139,0)</f>
        <v>0</v>
      </c>
      <c r="BF139" s="88">
        <f>IF(N139="snížená",J139,0)</f>
        <v>0</v>
      </c>
      <c r="BG139" s="88">
        <f>IF(N139="zákl. přenesená",J139,0)</f>
        <v>0</v>
      </c>
      <c r="BH139" s="88">
        <f>IF(N139="sníž. přenesená",J139,0)</f>
        <v>0</v>
      </c>
      <c r="BI139" s="88">
        <f>IF(N139="nulová",J139,0)</f>
        <v>0</v>
      </c>
      <c r="BJ139" s="14" t="s">
        <v>72</v>
      </c>
      <c r="BK139" s="88">
        <f>ROUND(I139*H139,2)</f>
        <v>0</v>
      </c>
      <c r="BL139" s="14" t="s">
        <v>160</v>
      </c>
      <c r="BM139" s="14" t="s">
        <v>282</v>
      </c>
    </row>
    <row r="140" spans="2:65" s="6" customFormat="1" ht="22.9" customHeight="1">
      <c r="B140" s="51"/>
      <c r="D140" s="52" t="s">
        <v>63</v>
      </c>
      <c r="E140" s="54" t="s">
        <v>283</v>
      </c>
      <c r="F140" s="54" t="s">
        <v>284</v>
      </c>
      <c r="J140" s="72">
        <f>BK140</f>
        <v>0</v>
      </c>
      <c r="L140" s="51"/>
      <c r="M140" s="69"/>
      <c r="N140" s="70"/>
      <c r="O140" s="70"/>
      <c r="P140" s="71">
        <f>P141</f>
        <v>0</v>
      </c>
      <c r="Q140" s="70"/>
      <c r="R140" s="71">
        <f>R141</f>
        <v>0</v>
      </c>
      <c r="S140" s="70"/>
      <c r="T140" s="82">
        <f>T141</f>
        <v>0</v>
      </c>
      <c r="AR140" s="52" t="s">
        <v>72</v>
      </c>
      <c r="AT140" s="85" t="s">
        <v>63</v>
      </c>
      <c r="AU140" s="85" t="s">
        <v>72</v>
      </c>
      <c r="AY140" s="52" t="s">
        <v>153</v>
      </c>
      <c r="BK140" s="87">
        <f>BK141</f>
        <v>0</v>
      </c>
    </row>
    <row r="141" spans="2:65" s="1" customFormat="1" ht="16.5" customHeight="1">
      <c r="B141" s="55"/>
      <c r="C141" s="56" t="s">
        <v>285</v>
      </c>
      <c r="D141" s="56" t="s">
        <v>156</v>
      </c>
      <c r="E141" s="57" t="s">
        <v>286</v>
      </c>
      <c r="F141" s="58" t="s">
        <v>287</v>
      </c>
      <c r="G141" s="59" t="s">
        <v>159</v>
      </c>
      <c r="H141" s="60">
        <v>1</v>
      </c>
      <c r="I141" s="73"/>
      <c r="J141" s="73">
        <f>ROUND(I141*H141,2)</f>
        <v>0</v>
      </c>
      <c r="K141" s="58" t="s">
        <v>1</v>
      </c>
      <c r="L141" s="13"/>
      <c r="M141" s="74" t="s">
        <v>1</v>
      </c>
      <c r="N141" s="75" t="s">
        <v>35</v>
      </c>
      <c r="O141" s="76">
        <v>0</v>
      </c>
      <c r="P141" s="76">
        <f>O141*H141</f>
        <v>0</v>
      </c>
      <c r="Q141" s="76">
        <v>0</v>
      </c>
      <c r="R141" s="76">
        <f>Q141*H141</f>
        <v>0</v>
      </c>
      <c r="S141" s="76">
        <v>0</v>
      </c>
      <c r="T141" s="83">
        <f>S141*H141</f>
        <v>0</v>
      </c>
      <c r="AR141" s="14" t="s">
        <v>160</v>
      </c>
      <c r="AT141" s="14" t="s">
        <v>156</v>
      </c>
      <c r="AU141" s="14" t="s">
        <v>74</v>
      </c>
      <c r="AY141" s="14" t="s">
        <v>153</v>
      </c>
      <c r="BE141" s="88">
        <f>IF(N141="základní",J141,0)</f>
        <v>0</v>
      </c>
      <c r="BF141" s="88">
        <f>IF(N141="snížená",J141,0)</f>
        <v>0</v>
      </c>
      <c r="BG141" s="88">
        <f>IF(N141="zákl. přenesená",J141,0)</f>
        <v>0</v>
      </c>
      <c r="BH141" s="88">
        <f>IF(N141="sníž. přenesená",J141,0)</f>
        <v>0</v>
      </c>
      <c r="BI141" s="88">
        <f>IF(N141="nulová",J141,0)</f>
        <v>0</v>
      </c>
      <c r="BJ141" s="14" t="s">
        <v>72</v>
      </c>
      <c r="BK141" s="88">
        <f>ROUND(I141*H141,2)</f>
        <v>0</v>
      </c>
      <c r="BL141" s="14" t="s">
        <v>160</v>
      </c>
      <c r="BM141" s="14" t="s">
        <v>288</v>
      </c>
    </row>
    <row r="142" spans="2:65" s="6" customFormat="1" ht="22.9" customHeight="1">
      <c r="B142" s="51"/>
      <c r="D142" s="52" t="s">
        <v>63</v>
      </c>
      <c r="E142" s="54" t="s">
        <v>289</v>
      </c>
      <c r="F142" s="54" t="s">
        <v>290</v>
      </c>
      <c r="J142" s="72">
        <f>BK142</f>
        <v>0</v>
      </c>
      <c r="L142" s="51"/>
      <c r="M142" s="69"/>
      <c r="N142" s="70"/>
      <c r="O142" s="70"/>
      <c r="P142" s="71">
        <f>SUM(P143:P145)</f>
        <v>0</v>
      </c>
      <c r="Q142" s="70"/>
      <c r="R142" s="71">
        <f>SUM(R143:R145)</f>
        <v>0</v>
      </c>
      <c r="S142" s="70"/>
      <c r="T142" s="82">
        <f>SUM(T143:T145)</f>
        <v>0</v>
      </c>
      <c r="AR142" s="52" t="s">
        <v>72</v>
      </c>
      <c r="AT142" s="85" t="s">
        <v>63</v>
      </c>
      <c r="AU142" s="85" t="s">
        <v>72</v>
      </c>
      <c r="AY142" s="52" t="s">
        <v>153</v>
      </c>
      <c r="BK142" s="87">
        <f>SUM(BK143:BK145)</f>
        <v>0</v>
      </c>
    </row>
    <row r="143" spans="2:65" s="1" customFormat="1" ht="16.5" customHeight="1">
      <c r="B143" s="55"/>
      <c r="C143" s="56" t="s">
        <v>291</v>
      </c>
      <c r="D143" s="56" t="s">
        <v>156</v>
      </c>
      <c r="E143" s="57" t="s">
        <v>292</v>
      </c>
      <c r="F143" s="58" t="s">
        <v>293</v>
      </c>
      <c r="G143" s="59" t="s">
        <v>159</v>
      </c>
      <c r="H143" s="60">
        <v>1</v>
      </c>
      <c r="I143" s="73"/>
      <c r="J143" s="73">
        <f>ROUND(I143*H143,2)</f>
        <v>0</v>
      </c>
      <c r="K143" s="58" t="s">
        <v>1</v>
      </c>
      <c r="L143" s="13"/>
      <c r="M143" s="74" t="s">
        <v>1</v>
      </c>
      <c r="N143" s="75" t="s">
        <v>35</v>
      </c>
      <c r="O143" s="76">
        <v>0</v>
      </c>
      <c r="P143" s="76">
        <f>O143*H143</f>
        <v>0</v>
      </c>
      <c r="Q143" s="76">
        <v>0</v>
      </c>
      <c r="R143" s="76">
        <f>Q143*H143</f>
        <v>0</v>
      </c>
      <c r="S143" s="76">
        <v>0</v>
      </c>
      <c r="T143" s="83">
        <f>S143*H143</f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>IF(N143="základní",J143,0)</f>
        <v>0</v>
      </c>
      <c r="BF143" s="88">
        <f>IF(N143="snížená",J143,0)</f>
        <v>0</v>
      </c>
      <c r="BG143" s="88">
        <f>IF(N143="zákl. přenesená",J143,0)</f>
        <v>0</v>
      </c>
      <c r="BH143" s="88">
        <f>IF(N143="sníž. přenesená",J143,0)</f>
        <v>0</v>
      </c>
      <c r="BI143" s="88">
        <f>IF(N143="nulová",J143,0)</f>
        <v>0</v>
      </c>
      <c r="BJ143" s="14" t="s">
        <v>72</v>
      </c>
      <c r="BK143" s="88">
        <f>ROUND(I143*H143,2)</f>
        <v>0</v>
      </c>
      <c r="BL143" s="14" t="s">
        <v>160</v>
      </c>
      <c r="BM143" s="14" t="s">
        <v>294</v>
      </c>
    </row>
    <row r="144" spans="2:65" s="1" customFormat="1" ht="16.5" customHeight="1">
      <c r="B144" s="55"/>
      <c r="C144" s="56" t="s">
        <v>295</v>
      </c>
      <c r="D144" s="56" t="s">
        <v>156</v>
      </c>
      <c r="E144" s="57" t="s">
        <v>296</v>
      </c>
      <c r="F144" s="58" t="s">
        <v>297</v>
      </c>
      <c r="G144" s="59" t="s">
        <v>159</v>
      </c>
      <c r="H144" s="60">
        <v>1</v>
      </c>
      <c r="I144" s="73"/>
      <c r="J144" s="73">
        <f>ROUND(I144*H144,2)</f>
        <v>0</v>
      </c>
      <c r="K144" s="58" t="s">
        <v>1</v>
      </c>
      <c r="L144" s="13"/>
      <c r="M144" s="74" t="s">
        <v>1</v>
      </c>
      <c r="N144" s="75" t="s">
        <v>35</v>
      </c>
      <c r="O144" s="76">
        <v>0</v>
      </c>
      <c r="P144" s="76">
        <f>O144*H144</f>
        <v>0</v>
      </c>
      <c r="Q144" s="76">
        <v>0</v>
      </c>
      <c r="R144" s="76">
        <f>Q144*H144</f>
        <v>0</v>
      </c>
      <c r="S144" s="76">
        <v>0</v>
      </c>
      <c r="T144" s="83">
        <f>S144*H144</f>
        <v>0</v>
      </c>
      <c r="AR144" s="14" t="s">
        <v>160</v>
      </c>
      <c r="AT144" s="14" t="s">
        <v>156</v>
      </c>
      <c r="AU144" s="14" t="s">
        <v>74</v>
      </c>
      <c r="AY144" s="14" t="s">
        <v>153</v>
      </c>
      <c r="BE144" s="88">
        <f>IF(N144="základní",J144,0)</f>
        <v>0</v>
      </c>
      <c r="BF144" s="88">
        <f>IF(N144="snížená",J144,0)</f>
        <v>0</v>
      </c>
      <c r="BG144" s="88">
        <f>IF(N144="zákl. přenesená",J144,0)</f>
        <v>0</v>
      </c>
      <c r="BH144" s="88">
        <f>IF(N144="sníž. přenesená",J144,0)</f>
        <v>0</v>
      </c>
      <c r="BI144" s="88">
        <f>IF(N144="nulová",J144,0)</f>
        <v>0</v>
      </c>
      <c r="BJ144" s="14" t="s">
        <v>72</v>
      </c>
      <c r="BK144" s="88">
        <f>ROUND(I144*H144,2)</f>
        <v>0</v>
      </c>
      <c r="BL144" s="14" t="s">
        <v>160</v>
      </c>
      <c r="BM144" s="14" t="s">
        <v>298</v>
      </c>
    </row>
    <row r="145" spans="2:65" s="1" customFormat="1" ht="16.5" customHeight="1">
      <c r="B145" s="55"/>
      <c r="C145" s="56" t="s">
        <v>299</v>
      </c>
      <c r="D145" s="56" t="s">
        <v>156</v>
      </c>
      <c r="E145" s="57" t="s">
        <v>300</v>
      </c>
      <c r="F145" s="58" t="s">
        <v>301</v>
      </c>
      <c r="G145" s="59" t="s">
        <v>159</v>
      </c>
      <c r="H145" s="60">
        <v>1</v>
      </c>
      <c r="I145" s="73"/>
      <c r="J145" s="73">
        <f>ROUND(I145*H145,2)</f>
        <v>0</v>
      </c>
      <c r="K145" s="58" t="s">
        <v>1</v>
      </c>
      <c r="L145" s="13"/>
      <c r="M145" s="74" t="s">
        <v>1</v>
      </c>
      <c r="N145" s="75" t="s">
        <v>35</v>
      </c>
      <c r="O145" s="76">
        <v>0</v>
      </c>
      <c r="P145" s="76">
        <f>O145*H145</f>
        <v>0</v>
      </c>
      <c r="Q145" s="76">
        <v>0</v>
      </c>
      <c r="R145" s="76">
        <f>Q145*H145</f>
        <v>0</v>
      </c>
      <c r="S145" s="76">
        <v>0</v>
      </c>
      <c r="T145" s="83">
        <f>S145*H145</f>
        <v>0</v>
      </c>
      <c r="AR145" s="14" t="s">
        <v>160</v>
      </c>
      <c r="AT145" s="14" t="s">
        <v>156</v>
      </c>
      <c r="AU145" s="14" t="s">
        <v>74</v>
      </c>
      <c r="AY145" s="14" t="s">
        <v>153</v>
      </c>
      <c r="BE145" s="88">
        <f>IF(N145="základní",J145,0)</f>
        <v>0</v>
      </c>
      <c r="BF145" s="88">
        <f>IF(N145="snížená",J145,0)</f>
        <v>0</v>
      </c>
      <c r="BG145" s="88">
        <f>IF(N145="zákl. přenesená",J145,0)</f>
        <v>0</v>
      </c>
      <c r="BH145" s="88">
        <f>IF(N145="sníž. přenesená",J145,0)</f>
        <v>0</v>
      </c>
      <c r="BI145" s="88">
        <f>IF(N145="nulová",J145,0)</f>
        <v>0</v>
      </c>
      <c r="BJ145" s="14" t="s">
        <v>72</v>
      </c>
      <c r="BK145" s="88">
        <f>ROUND(I145*H145,2)</f>
        <v>0</v>
      </c>
      <c r="BL145" s="14" t="s">
        <v>160</v>
      </c>
      <c r="BM145" s="14" t="s">
        <v>302</v>
      </c>
    </row>
    <row r="146" spans="2:65" s="6" customFormat="1" ht="22.9" customHeight="1">
      <c r="B146" s="51"/>
      <c r="D146" s="52" t="s">
        <v>63</v>
      </c>
      <c r="E146" s="54" t="s">
        <v>303</v>
      </c>
      <c r="F146" s="54" t="s">
        <v>304</v>
      </c>
      <c r="J146" s="72">
        <f>BK146</f>
        <v>0</v>
      </c>
      <c r="L146" s="51"/>
      <c r="M146" s="69"/>
      <c r="N146" s="70"/>
      <c r="O146" s="70"/>
      <c r="P146" s="71">
        <f>P147</f>
        <v>0</v>
      </c>
      <c r="Q146" s="70"/>
      <c r="R146" s="71">
        <f>R147</f>
        <v>0</v>
      </c>
      <c r="S146" s="70"/>
      <c r="T146" s="82">
        <f>T147</f>
        <v>0</v>
      </c>
      <c r="AR146" s="52" t="s">
        <v>72</v>
      </c>
      <c r="AT146" s="85" t="s">
        <v>63</v>
      </c>
      <c r="AU146" s="85" t="s">
        <v>72</v>
      </c>
      <c r="AY146" s="52" t="s">
        <v>153</v>
      </c>
      <c r="BK146" s="87">
        <f>BK147</f>
        <v>0</v>
      </c>
    </row>
    <row r="147" spans="2:65" s="1" customFormat="1" ht="16.5" customHeight="1">
      <c r="B147" s="55"/>
      <c r="C147" s="56" t="s">
        <v>305</v>
      </c>
      <c r="D147" s="56" t="s">
        <v>156</v>
      </c>
      <c r="E147" s="57" t="s">
        <v>306</v>
      </c>
      <c r="F147" s="58" t="s">
        <v>304</v>
      </c>
      <c r="G147" s="59" t="s">
        <v>159</v>
      </c>
      <c r="H147" s="60">
        <v>1</v>
      </c>
      <c r="I147" s="73"/>
      <c r="J147" s="73">
        <f>ROUND(I147*H147,2)</f>
        <v>0</v>
      </c>
      <c r="K147" s="58" t="s">
        <v>1</v>
      </c>
      <c r="L147" s="13"/>
      <c r="M147" s="74" t="s">
        <v>1</v>
      </c>
      <c r="N147" s="75" t="s">
        <v>35</v>
      </c>
      <c r="O147" s="76">
        <v>0</v>
      </c>
      <c r="P147" s="76">
        <f>O147*H147</f>
        <v>0</v>
      </c>
      <c r="Q147" s="76">
        <v>0</v>
      </c>
      <c r="R147" s="76">
        <f>Q147*H147</f>
        <v>0</v>
      </c>
      <c r="S147" s="76">
        <v>0</v>
      </c>
      <c r="T147" s="83">
        <f>S147*H147</f>
        <v>0</v>
      </c>
      <c r="AR147" s="14" t="s">
        <v>160</v>
      </c>
      <c r="AT147" s="14" t="s">
        <v>156</v>
      </c>
      <c r="AU147" s="14" t="s">
        <v>74</v>
      </c>
      <c r="AY147" s="14" t="s">
        <v>153</v>
      </c>
      <c r="BE147" s="88">
        <f>IF(N147="základní",J147,0)</f>
        <v>0</v>
      </c>
      <c r="BF147" s="88">
        <f>IF(N147="snížená",J147,0)</f>
        <v>0</v>
      </c>
      <c r="BG147" s="88">
        <f>IF(N147="zákl. přenesená",J147,0)</f>
        <v>0</v>
      </c>
      <c r="BH147" s="88">
        <f>IF(N147="sníž. přenesená",J147,0)</f>
        <v>0</v>
      </c>
      <c r="BI147" s="88">
        <f>IF(N147="nulová",J147,0)</f>
        <v>0</v>
      </c>
      <c r="BJ147" s="14" t="s">
        <v>72</v>
      </c>
      <c r="BK147" s="88">
        <f>ROUND(I147*H147,2)</f>
        <v>0</v>
      </c>
      <c r="BL147" s="14" t="s">
        <v>160</v>
      </c>
      <c r="BM147" s="14" t="s">
        <v>307</v>
      </c>
    </row>
    <row r="148" spans="2:65" s="6" customFormat="1" ht="22.9" customHeight="1">
      <c r="B148" s="51"/>
      <c r="D148" s="52" t="s">
        <v>63</v>
      </c>
      <c r="E148" s="54" t="s">
        <v>308</v>
      </c>
      <c r="F148" s="54" t="s">
        <v>309</v>
      </c>
      <c r="J148" s="72">
        <f>BK148</f>
        <v>0</v>
      </c>
      <c r="L148" s="51"/>
      <c r="M148" s="69"/>
      <c r="N148" s="70"/>
      <c r="O148" s="70"/>
      <c r="P148" s="71">
        <f>P149</f>
        <v>0</v>
      </c>
      <c r="Q148" s="70"/>
      <c r="R148" s="71">
        <f>R149</f>
        <v>0</v>
      </c>
      <c r="S148" s="70"/>
      <c r="T148" s="82">
        <f>T149</f>
        <v>0</v>
      </c>
      <c r="AR148" s="52" t="s">
        <v>72</v>
      </c>
      <c r="AT148" s="85" t="s">
        <v>63</v>
      </c>
      <c r="AU148" s="85" t="s">
        <v>72</v>
      </c>
      <c r="AY148" s="52" t="s">
        <v>153</v>
      </c>
      <c r="BK148" s="87">
        <f>BK149</f>
        <v>0</v>
      </c>
    </row>
    <row r="149" spans="2:65" s="1" customFormat="1" ht="16.5" customHeight="1">
      <c r="B149" s="55"/>
      <c r="C149" s="56" t="s">
        <v>310</v>
      </c>
      <c r="D149" s="56" t="s">
        <v>156</v>
      </c>
      <c r="E149" s="57" t="s">
        <v>311</v>
      </c>
      <c r="F149" s="58" t="s">
        <v>312</v>
      </c>
      <c r="G149" s="59" t="s">
        <v>159</v>
      </c>
      <c r="H149" s="60">
        <v>1</v>
      </c>
      <c r="I149" s="73"/>
      <c r="J149" s="73">
        <f>ROUND(I149*H149,2)</f>
        <v>0</v>
      </c>
      <c r="K149" s="58" t="s">
        <v>1</v>
      </c>
      <c r="L149" s="13"/>
      <c r="M149" s="77" t="s">
        <v>1</v>
      </c>
      <c r="N149" s="78" t="s">
        <v>35</v>
      </c>
      <c r="O149" s="79">
        <v>0</v>
      </c>
      <c r="P149" s="79">
        <f>O149*H149</f>
        <v>0</v>
      </c>
      <c r="Q149" s="79">
        <v>0</v>
      </c>
      <c r="R149" s="79">
        <f>Q149*H149</f>
        <v>0</v>
      </c>
      <c r="S149" s="79">
        <v>0</v>
      </c>
      <c r="T149" s="84">
        <f>S149*H149</f>
        <v>0</v>
      </c>
      <c r="AR149" s="14" t="s">
        <v>160</v>
      </c>
      <c r="AT149" s="14" t="s">
        <v>156</v>
      </c>
      <c r="AU149" s="14" t="s">
        <v>74</v>
      </c>
      <c r="AY149" s="14" t="s">
        <v>153</v>
      </c>
      <c r="BE149" s="88">
        <f>IF(N149="základní",J149,0)</f>
        <v>0</v>
      </c>
      <c r="BF149" s="88">
        <f>IF(N149="snížená",J149,0)</f>
        <v>0</v>
      </c>
      <c r="BG149" s="88">
        <f>IF(N149="zákl. přenesená",J149,0)</f>
        <v>0</v>
      </c>
      <c r="BH149" s="88">
        <f>IF(N149="sníž. přenesená",J149,0)</f>
        <v>0</v>
      </c>
      <c r="BI149" s="88">
        <f>IF(N149="nulová",J149,0)</f>
        <v>0</v>
      </c>
      <c r="BJ149" s="14" t="s">
        <v>72</v>
      </c>
      <c r="BK149" s="88">
        <f>ROUND(I149*H149,2)</f>
        <v>0</v>
      </c>
      <c r="BL149" s="14" t="s">
        <v>160</v>
      </c>
      <c r="BM149" s="14" t="s">
        <v>313</v>
      </c>
    </row>
    <row r="150" spans="2:65" s="1" customFormat="1" ht="6.95" customHeight="1">
      <c r="B150" s="26"/>
      <c r="C150" s="27"/>
      <c r="D150" s="27"/>
      <c r="E150" s="27"/>
      <c r="F150" s="27"/>
      <c r="G150" s="27"/>
      <c r="H150" s="27"/>
      <c r="I150" s="27"/>
      <c r="J150" s="27"/>
      <c r="K150" s="27"/>
      <c r="L150" s="13"/>
    </row>
  </sheetData>
  <autoFilter ref="C97:K149"/>
  <mergeCells count="9">
    <mergeCell ref="E48:H48"/>
    <mergeCell ref="E50:H50"/>
    <mergeCell ref="E88:H88"/>
    <mergeCell ref="E90:H90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80"/>
  <sheetViews>
    <sheetView showGridLines="0" topLeftCell="A239" workbookViewId="0">
      <selection activeCell="F265" sqref="F265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77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314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ROUND(J87,2)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J59</f>
        <v>0</v>
      </c>
      <c r="I33" s="41">
        <v>0.21</v>
      </c>
      <c r="J33" s="20">
        <f>F33/100*I33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ROUND((SUM(BF87:BF279)),2)</f>
        <v>0</v>
      </c>
      <c r="I34" s="41">
        <v>0.15</v>
      </c>
      <c r="J34" s="20">
        <f>ROUND(((SUM(BF87:BF279))*I34),2)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ROUND((SUM(BG87:BG279)),2)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ROUND((SUM(BH87:BH279)),2)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ROUND((SUM(BI87:BI279)),2)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01 - Splašková kanalizace tlaková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J87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J88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J89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J129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J131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J138</f>
        <v>0</v>
      </c>
      <c r="L64" s="35"/>
    </row>
    <row r="65" spans="2:12" s="4" customFormat="1" ht="19.899999999999999" customHeight="1">
      <c r="B65" s="35"/>
      <c r="D65" s="36" t="s">
        <v>320</v>
      </c>
      <c r="E65" s="37"/>
      <c r="F65" s="37"/>
      <c r="G65" s="37"/>
      <c r="H65" s="37"/>
      <c r="I65" s="37"/>
      <c r="J65" s="46">
        <f>J268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J271</f>
        <v>0</v>
      </c>
      <c r="L66" s="35"/>
    </row>
    <row r="67" spans="2:12" s="4" customFormat="1" ht="19.899999999999999" customHeight="1">
      <c r="B67" s="35"/>
      <c r="D67" s="36" t="s">
        <v>322</v>
      </c>
      <c r="E67" s="37"/>
      <c r="F67" s="37"/>
      <c r="G67" s="37"/>
      <c r="H67" s="37"/>
      <c r="I67" s="37"/>
      <c r="J67" s="46">
        <f>J278</f>
        <v>0</v>
      </c>
      <c r="L67" s="35"/>
    </row>
    <row r="68" spans="2:12" s="1" customFormat="1" ht="21.95" customHeight="1">
      <c r="B68" s="13"/>
      <c r="L68" s="13"/>
    </row>
    <row r="69" spans="2:12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13"/>
    </row>
    <row r="73" spans="2:12" s="1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3"/>
    </row>
    <row r="74" spans="2:12" s="1" customFormat="1" ht="24.95" customHeight="1">
      <c r="B74" s="13"/>
      <c r="C74" s="11" t="s">
        <v>139</v>
      </c>
      <c r="L74" s="13"/>
    </row>
    <row r="75" spans="2:12" s="1" customFormat="1" ht="6.95" customHeight="1">
      <c r="B75" s="13"/>
      <c r="L75" s="13"/>
    </row>
    <row r="76" spans="2:12" s="1" customFormat="1" ht="12" customHeight="1">
      <c r="B76" s="13"/>
      <c r="C76" s="12" t="s">
        <v>14</v>
      </c>
      <c r="L76" s="13"/>
    </row>
    <row r="77" spans="2:12" s="1" customFormat="1" ht="16.5" customHeight="1">
      <c r="B77" s="13"/>
      <c r="E77" s="189" t="str">
        <f>E7</f>
        <v>Vybudování oddíl.splašk. kanalizace v měst.části Bobrovníky, Malánky,Hlučín,přestavba ČOV Bobrovníky na ČS a dešť.zdrž</v>
      </c>
      <c r="F77" s="190"/>
      <c r="G77" s="190"/>
      <c r="H77" s="190"/>
      <c r="L77" s="13"/>
    </row>
    <row r="78" spans="2:12" s="1" customFormat="1" ht="12" customHeight="1">
      <c r="B78" s="13"/>
      <c r="C78" s="12" t="s">
        <v>113</v>
      </c>
      <c r="L78" s="13"/>
    </row>
    <row r="79" spans="2:12" s="1" customFormat="1" ht="16.5" customHeight="1">
      <c r="B79" s="13"/>
      <c r="E79" s="166" t="str">
        <f>E9</f>
        <v>01 - Splašková kanalizace tlaková</v>
      </c>
      <c r="F79" s="170"/>
      <c r="G79" s="170"/>
      <c r="H79" s="170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F12</f>
        <v xml:space="preserve"> </v>
      </c>
      <c r="I81" s="12" t="s">
        <v>20</v>
      </c>
      <c r="J81" s="39" t="str">
        <f>IF(J12="","",J12)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E15</f>
        <v xml:space="preserve"> </v>
      </c>
      <c r="I83" s="12" t="s">
        <v>26</v>
      </c>
      <c r="J83" s="16" t="str">
        <f>E21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IF(E18="","",E18)</f>
        <v xml:space="preserve"> </v>
      </c>
      <c r="I84" s="12" t="s">
        <v>28</v>
      </c>
      <c r="J84" s="16" t="str">
        <f>E24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J88</f>
        <v>0</v>
      </c>
      <c r="L87" s="13"/>
      <c r="M87" s="66"/>
      <c r="N87" s="17"/>
      <c r="O87" s="17"/>
      <c r="P87" s="67">
        <f>P88</f>
        <v>25820.356339999998</v>
      </c>
      <c r="Q87" s="17"/>
      <c r="R87" s="67">
        <f>R88</f>
        <v>112.69064584</v>
      </c>
      <c r="S87" s="17"/>
      <c r="T87" s="81">
        <f>T88</f>
        <v>1368.7008000000001</v>
      </c>
      <c r="AT87" s="14" t="s">
        <v>63</v>
      </c>
      <c r="AU87" s="14" t="s">
        <v>119</v>
      </c>
      <c r="BK87" s="86">
        <f>BK88</f>
        <v>571</v>
      </c>
    </row>
    <row r="88" spans="2:65" s="6" customFormat="1" ht="25.9" customHeight="1">
      <c r="B88" s="51"/>
      <c r="D88" s="52" t="s">
        <v>63</v>
      </c>
      <c r="E88" s="53" t="s">
        <v>152</v>
      </c>
      <c r="F88" s="53" t="s">
        <v>323</v>
      </c>
      <c r="J88" s="68">
        <f>J89+J129+J131+J138+J268+J271+J278</f>
        <v>0</v>
      </c>
      <c r="L88" s="51"/>
      <c r="M88" s="69"/>
      <c r="N88" s="70"/>
      <c r="O88" s="70"/>
      <c r="P88" s="71">
        <f>P89+P129+P131+P138+P268+P271+P278</f>
        <v>25820.356339999998</v>
      </c>
      <c r="Q88" s="70"/>
      <c r="R88" s="71">
        <f>R89+R129+R131+R138+R268+R271+R278</f>
        <v>112.69064584</v>
      </c>
      <c r="S88" s="70"/>
      <c r="T88" s="82">
        <f>T89+T129+T131+T138+T268+T271+T278</f>
        <v>1368.7008000000001</v>
      </c>
      <c r="AR88" s="52" t="s">
        <v>72</v>
      </c>
      <c r="AT88" s="85" t="s">
        <v>63</v>
      </c>
      <c r="AU88" s="85" t="s">
        <v>64</v>
      </c>
      <c r="AY88" s="52" t="s">
        <v>153</v>
      </c>
      <c r="BK88" s="87">
        <f>BK89+BK129+BK131+BK138+BK268+BK271+BK278</f>
        <v>571</v>
      </c>
    </row>
    <row r="89" spans="2:65" s="6" customFormat="1" ht="22.9" customHeight="1">
      <c r="B89" s="51"/>
      <c r="D89" s="52" t="s">
        <v>63</v>
      </c>
      <c r="E89" s="54" t="s">
        <v>72</v>
      </c>
      <c r="F89" s="54" t="s">
        <v>324</v>
      </c>
      <c r="J89" s="72">
        <f>SUM(J90:J128)</f>
        <v>0</v>
      </c>
      <c r="L89" s="51"/>
      <c r="M89" s="69"/>
      <c r="N89" s="70"/>
      <c r="O89" s="70"/>
      <c r="P89" s="71">
        <f>SUM(P90:P128)</f>
        <v>16984.785088999997</v>
      </c>
      <c r="Q89" s="70"/>
      <c r="R89" s="71">
        <f>SUM(R90:R128)</f>
        <v>36.038268300000006</v>
      </c>
      <c r="S89" s="70"/>
      <c r="T89" s="82">
        <f>SUM(T90:T128)</f>
        <v>1368.7008000000001</v>
      </c>
      <c r="AR89" s="52" t="s">
        <v>72</v>
      </c>
      <c r="AT89" s="85" t="s">
        <v>63</v>
      </c>
      <c r="AU89" s="85" t="s">
        <v>72</v>
      </c>
      <c r="AY89" s="52" t="s">
        <v>153</v>
      </c>
      <c r="BK89" s="87">
        <f>SUM(BK90:BK128)</f>
        <v>0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325</v>
      </c>
      <c r="F90" s="58" t="s">
        <v>326</v>
      </c>
      <c r="G90" s="59" t="s">
        <v>327</v>
      </c>
      <c r="H90" s="60">
        <v>172</v>
      </c>
      <c r="I90" s="73"/>
      <c r="J90" s="73">
        <f t="shared" ref="J90:J116" si="0">ROUND(I90*H90,2)</f>
        <v>0</v>
      </c>
      <c r="K90" s="58" t="s">
        <v>328</v>
      </c>
      <c r="L90" s="13"/>
      <c r="M90" s="74" t="s">
        <v>1</v>
      </c>
      <c r="N90" s="75" t="s">
        <v>35</v>
      </c>
      <c r="O90" s="76">
        <v>7.2999999999999995E-2</v>
      </c>
      <c r="P90" s="76">
        <f t="shared" ref="P90:P128" si="1">O90*H90</f>
        <v>12.555999999999999</v>
      </c>
      <c r="Q90" s="76">
        <v>0</v>
      </c>
      <c r="R90" s="76">
        <f t="shared" ref="R90:R128" si="2">Q90*H90</f>
        <v>0</v>
      </c>
      <c r="S90" s="76">
        <v>0.28999999999999998</v>
      </c>
      <c r="T90" s="83">
        <f t="shared" ref="T90:T128" si="3">S90*H90</f>
        <v>49.879999999999995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ref="BE90:BE128" si="4">IF(N90="základní",J90,0)</f>
        <v>0</v>
      </c>
      <c r="BF90" s="88">
        <f t="shared" ref="BF90:BF128" si="5">IF(N90="snížená",J90,0)</f>
        <v>0</v>
      </c>
      <c r="BG90" s="88">
        <f t="shared" ref="BG90:BG128" si="6">IF(N90="zákl. přenesená",J90,0)</f>
        <v>0</v>
      </c>
      <c r="BH90" s="88">
        <f t="shared" ref="BH90:BH128" si="7">IF(N90="sníž. přenesená",J90,0)</f>
        <v>0</v>
      </c>
      <c r="BI90" s="88">
        <f t="shared" ref="BI90:BI110" si="8">IF(N90="nulová",J90,0)</f>
        <v>0</v>
      </c>
      <c r="BJ90" s="14" t="s">
        <v>72</v>
      </c>
      <c r="BK90" s="88">
        <f t="shared" ref="BK90:BK128" si="9">ROUND(I90*H90,2)</f>
        <v>0</v>
      </c>
      <c r="BL90" s="14" t="s">
        <v>160</v>
      </c>
      <c r="BM90" s="14" t="s">
        <v>329</v>
      </c>
    </row>
    <row r="91" spans="2:65" s="1" customFormat="1" ht="16.5" customHeight="1">
      <c r="B91" s="55"/>
      <c r="C91" s="56" t="s">
        <v>74</v>
      </c>
      <c r="D91" s="56" t="s">
        <v>156</v>
      </c>
      <c r="E91" s="57" t="s">
        <v>330</v>
      </c>
      <c r="F91" s="58" t="s">
        <v>331</v>
      </c>
      <c r="G91" s="59" t="s">
        <v>327</v>
      </c>
      <c r="H91" s="60">
        <v>2996.32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0.11899999999999999</v>
      </c>
      <c r="P91" s="76">
        <f t="shared" si="1"/>
        <v>356.56207999999998</v>
      </c>
      <c r="Q91" s="76">
        <v>0</v>
      </c>
      <c r="R91" s="76">
        <f t="shared" si="2"/>
        <v>0</v>
      </c>
      <c r="S91" s="76">
        <v>0.44</v>
      </c>
      <c r="T91" s="83">
        <f t="shared" si="3"/>
        <v>1318.3808000000001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332</v>
      </c>
    </row>
    <row r="92" spans="2:65" s="1" customFormat="1" ht="16.5" customHeight="1">
      <c r="B92" s="55"/>
      <c r="C92" s="56" t="s">
        <v>169</v>
      </c>
      <c r="D92" s="56" t="s">
        <v>156</v>
      </c>
      <c r="E92" s="57" t="s">
        <v>333</v>
      </c>
      <c r="F92" s="58" t="s">
        <v>334</v>
      </c>
      <c r="G92" s="59" t="s">
        <v>327</v>
      </c>
      <c r="H92" s="60">
        <v>2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7.8E-2</v>
      </c>
      <c r="P92" s="76">
        <f t="shared" si="1"/>
        <v>0.156</v>
      </c>
      <c r="Q92" s="76">
        <v>0</v>
      </c>
      <c r="R92" s="76">
        <f t="shared" si="2"/>
        <v>0</v>
      </c>
      <c r="S92" s="76">
        <v>0.22</v>
      </c>
      <c r="T92" s="83">
        <f t="shared" si="3"/>
        <v>0.44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335</v>
      </c>
    </row>
    <row r="93" spans="2:65" s="1" customFormat="1" ht="16.5" customHeight="1">
      <c r="B93" s="55"/>
      <c r="C93" s="56" t="s">
        <v>160</v>
      </c>
      <c r="D93" s="56" t="s">
        <v>156</v>
      </c>
      <c r="E93" s="57" t="s">
        <v>336</v>
      </c>
      <c r="F93" s="58" t="s">
        <v>337</v>
      </c>
      <c r="G93" s="59" t="s">
        <v>327</v>
      </c>
      <c r="H93" s="60">
        <v>8133.2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8.0000000000000002E-3</v>
      </c>
      <c r="P93" s="76">
        <f t="shared" si="1"/>
        <v>65.065600000000003</v>
      </c>
      <c r="Q93" s="76">
        <v>6.9999999999999994E-5</v>
      </c>
      <c r="R93" s="76">
        <f t="shared" si="2"/>
        <v>0.56932399999999994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338</v>
      </c>
    </row>
    <row r="94" spans="2:65" s="1" customFormat="1" ht="16.5" customHeight="1">
      <c r="B94" s="55"/>
      <c r="C94" s="56" t="s">
        <v>178</v>
      </c>
      <c r="D94" s="56" t="s">
        <v>156</v>
      </c>
      <c r="E94" s="57" t="s">
        <v>339</v>
      </c>
      <c r="F94" s="58" t="s">
        <v>340</v>
      </c>
      <c r="G94" s="59" t="s">
        <v>159</v>
      </c>
      <c r="H94" s="60">
        <v>3</v>
      </c>
      <c r="I94" s="73"/>
      <c r="J94" s="73">
        <f t="shared" si="0"/>
        <v>0</v>
      </c>
      <c r="K94" s="58" t="s">
        <v>1</v>
      </c>
      <c r="L94" s="13"/>
      <c r="M94" s="74" t="s">
        <v>1</v>
      </c>
      <c r="N94" s="75" t="s">
        <v>35</v>
      </c>
      <c r="O94" s="76">
        <v>0</v>
      </c>
      <c r="P94" s="76">
        <f t="shared" si="1"/>
        <v>0</v>
      </c>
      <c r="Q94" s="76">
        <v>0</v>
      </c>
      <c r="R94" s="76">
        <f t="shared" si="2"/>
        <v>0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341</v>
      </c>
    </row>
    <row r="95" spans="2:65" s="1" customFormat="1" ht="16.5" customHeight="1">
      <c r="B95" s="55"/>
      <c r="C95" s="56" t="s">
        <v>184</v>
      </c>
      <c r="D95" s="56" t="s">
        <v>156</v>
      </c>
      <c r="E95" s="57" t="s">
        <v>342</v>
      </c>
      <c r="F95" s="58" t="s">
        <v>343</v>
      </c>
      <c r="G95" s="59" t="s">
        <v>344</v>
      </c>
      <c r="H95" s="60">
        <v>207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0.58099999999999996</v>
      </c>
      <c r="P95" s="76">
        <f t="shared" si="1"/>
        <v>120.267</v>
      </c>
      <c r="Q95" s="76">
        <v>3.6900000000000002E-2</v>
      </c>
      <c r="R95" s="76">
        <f t="shared" si="2"/>
        <v>7.6383000000000001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345</v>
      </c>
    </row>
    <row r="96" spans="2:65" s="1" customFormat="1" ht="16.5" customHeight="1">
      <c r="B96" s="55"/>
      <c r="C96" s="56" t="s">
        <v>188</v>
      </c>
      <c r="D96" s="56" t="s">
        <v>156</v>
      </c>
      <c r="E96" s="57" t="s">
        <v>346</v>
      </c>
      <c r="F96" s="58" t="s">
        <v>347</v>
      </c>
      <c r="G96" s="59" t="s">
        <v>344</v>
      </c>
      <c r="H96" s="60">
        <v>34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0.81799999999999995</v>
      </c>
      <c r="P96" s="76">
        <f t="shared" si="1"/>
        <v>27.811999999999998</v>
      </c>
      <c r="Q96" s="76">
        <v>8.6800000000000002E-3</v>
      </c>
      <c r="R96" s="76">
        <f t="shared" si="2"/>
        <v>0.29511999999999999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348</v>
      </c>
    </row>
    <row r="97" spans="2:65" s="1" customFormat="1" ht="16.5" customHeight="1">
      <c r="B97" s="55"/>
      <c r="C97" s="56" t="s">
        <v>192</v>
      </c>
      <c r="D97" s="56" t="s">
        <v>156</v>
      </c>
      <c r="E97" s="57" t="s">
        <v>349</v>
      </c>
      <c r="F97" s="58" t="s">
        <v>350</v>
      </c>
      <c r="G97" s="59" t="s">
        <v>344</v>
      </c>
      <c r="H97" s="60">
        <v>85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0.54700000000000004</v>
      </c>
      <c r="P97" s="76">
        <f t="shared" si="1"/>
        <v>46.495000000000005</v>
      </c>
      <c r="Q97" s="76">
        <v>3.6900000000000002E-2</v>
      </c>
      <c r="R97" s="76">
        <f t="shared" si="2"/>
        <v>3.1365000000000003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351</v>
      </c>
    </row>
    <row r="98" spans="2:65" s="1" customFormat="1" ht="16.5" customHeight="1">
      <c r="B98" s="55"/>
      <c r="C98" s="56" t="s">
        <v>198</v>
      </c>
      <c r="D98" s="56" t="s">
        <v>156</v>
      </c>
      <c r="E98" s="57" t="s">
        <v>352</v>
      </c>
      <c r="F98" s="58" t="s">
        <v>353</v>
      </c>
      <c r="G98" s="59" t="s">
        <v>344</v>
      </c>
      <c r="H98" s="60">
        <v>35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0.753</v>
      </c>
      <c r="P98" s="76">
        <f t="shared" si="1"/>
        <v>26.355</v>
      </c>
      <c r="Q98" s="76">
        <v>6.053E-2</v>
      </c>
      <c r="R98" s="76">
        <f t="shared" si="2"/>
        <v>2.1185499999999999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354</v>
      </c>
    </row>
    <row r="99" spans="2:65" s="1" customFormat="1" ht="16.5" customHeight="1">
      <c r="B99" s="55"/>
      <c r="C99" s="56" t="s">
        <v>204</v>
      </c>
      <c r="D99" s="56" t="s">
        <v>156</v>
      </c>
      <c r="E99" s="57" t="s">
        <v>355</v>
      </c>
      <c r="F99" s="58" t="s">
        <v>356</v>
      </c>
      <c r="G99" s="59" t="s">
        <v>357</v>
      </c>
      <c r="H99" s="60">
        <v>112.86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9.7000000000000003E-2</v>
      </c>
      <c r="P99" s="76">
        <f t="shared" si="1"/>
        <v>10.947420000000001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358</v>
      </c>
    </row>
    <row r="100" spans="2:65" s="1" customFormat="1" ht="16.5" customHeight="1">
      <c r="B100" s="55"/>
      <c r="C100" s="56" t="s">
        <v>210</v>
      </c>
      <c r="D100" s="56" t="s">
        <v>156</v>
      </c>
      <c r="E100" s="57" t="s">
        <v>359</v>
      </c>
      <c r="F100" s="58" t="s">
        <v>360</v>
      </c>
      <c r="G100" s="59" t="s">
        <v>357</v>
      </c>
      <c r="H100" s="60">
        <v>933.38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1.7629999999999999</v>
      </c>
      <c r="P100" s="76">
        <f t="shared" si="1"/>
        <v>1645.5489399999999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5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361</v>
      </c>
    </row>
    <row r="101" spans="2:65" s="1" customFormat="1" ht="16.5" customHeight="1">
      <c r="B101" s="55"/>
      <c r="C101" s="56" t="s">
        <v>214</v>
      </c>
      <c r="D101" s="56" t="s">
        <v>156</v>
      </c>
      <c r="E101" s="57" t="s">
        <v>362</v>
      </c>
      <c r="F101" s="58" t="s">
        <v>363</v>
      </c>
      <c r="G101" s="59" t="s">
        <v>357</v>
      </c>
      <c r="H101" s="60">
        <v>193.28299999999999</v>
      </c>
      <c r="I101" s="73"/>
      <c r="J101" s="73">
        <f t="shared" si="0"/>
        <v>0</v>
      </c>
      <c r="K101" s="58" t="s">
        <v>328</v>
      </c>
      <c r="L101" s="13"/>
      <c r="M101" s="74" t="s">
        <v>1</v>
      </c>
      <c r="N101" s="75" t="s">
        <v>35</v>
      </c>
      <c r="O101" s="76">
        <v>1.556</v>
      </c>
      <c r="P101" s="76">
        <f t="shared" si="1"/>
        <v>300.74834799999996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5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f t="shared" si="9"/>
        <v>0</v>
      </c>
      <c r="BL101" s="14" t="s">
        <v>160</v>
      </c>
      <c r="BM101" s="14" t="s">
        <v>364</v>
      </c>
    </row>
    <row r="102" spans="2:65" s="1" customFormat="1" ht="16.5" customHeight="1">
      <c r="B102" s="55"/>
      <c r="C102" s="56" t="s">
        <v>220</v>
      </c>
      <c r="D102" s="56" t="s">
        <v>156</v>
      </c>
      <c r="E102" s="57" t="s">
        <v>365</v>
      </c>
      <c r="F102" s="58" t="s">
        <v>366</v>
      </c>
      <c r="G102" s="59" t="s">
        <v>357</v>
      </c>
      <c r="H102" s="60">
        <v>57.984999999999999</v>
      </c>
      <c r="I102" s="73"/>
      <c r="J102" s="73">
        <f t="shared" si="0"/>
        <v>0</v>
      </c>
      <c r="K102" s="58" t="s">
        <v>328</v>
      </c>
      <c r="L102" s="13"/>
      <c r="M102" s="74" t="s">
        <v>1</v>
      </c>
      <c r="N102" s="75" t="s">
        <v>35</v>
      </c>
      <c r="O102" s="76">
        <v>0.107</v>
      </c>
      <c r="P102" s="76">
        <f t="shared" si="1"/>
        <v>6.2043949999999999</v>
      </c>
      <c r="Q102" s="76">
        <v>0</v>
      </c>
      <c r="R102" s="76">
        <f t="shared" si="2"/>
        <v>0</v>
      </c>
      <c r="S102" s="76">
        <v>0</v>
      </c>
      <c r="T102" s="83">
        <f t="shared" si="3"/>
        <v>0</v>
      </c>
      <c r="AR102" s="14" t="s">
        <v>160</v>
      </c>
      <c r="AT102" s="14" t="s">
        <v>156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367</v>
      </c>
    </row>
    <row r="103" spans="2:65" s="1" customFormat="1" ht="16.5" customHeight="1">
      <c r="B103" s="55"/>
      <c r="C103" s="56" t="s">
        <v>224</v>
      </c>
      <c r="D103" s="56" t="s">
        <v>156</v>
      </c>
      <c r="E103" s="57" t="s">
        <v>368</v>
      </c>
      <c r="F103" s="58" t="s">
        <v>369</v>
      </c>
      <c r="G103" s="59" t="s">
        <v>357</v>
      </c>
      <c r="H103" s="60">
        <v>6334.69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0.189</v>
      </c>
      <c r="P103" s="76">
        <f t="shared" si="1"/>
        <v>1197.25641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370</v>
      </c>
    </row>
    <row r="104" spans="2:65" s="1" customFormat="1" ht="16.5" customHeight="1">
      <c r="B104" s="55"/>
      <c r="C104" s="56" t="s">
        <v>8</v>
      </c>
      <c r="D104" s="56" t="s">
        <v>156</v>
      </c>
      <c r="E104" s="57" t="s">
        <v>371</v>
      </c>
      <c r="F104" s="58" t="s">
        <v>372</v>
      </c>
      <c r="G104" s="59" t="s">
        <v>357</v>
      </c>
      <c r="H104" s="60">
        <v>1900.4069999999999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0.1</v>
      </c>
      <c r="P104" s="76">
        <f t="shared" si="1"/>
        <v>190.04070000000002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373</v>
      </c>
    </row>
    <row r="105" spans="2:65" s="1" customFormat="1" ht="16.5" customHeight="1">
      <c r="B105" s="55"/>
      <c r="C105" s="56" t="s">
        <v>233</v>
      </c>
      <c r="D105" s="56" t="s">
        <v>156</v>
      </c>
      <c r="E105" s="57" t="s">
        <v>374</v>
      </c>
      <c r="F105" s="58" t="s">
        <v>375</v>
      </c>
      <c r="G105" s="59" t="s">
        <v>344</v>
      </c>
      <c r="H105" s="60">
        <v>114.8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0.76300000000000001</v>
      </c>
      <c r="P105" s="76">
        <f t="shared" si="1"/>
        <v>87.592399999999998</v>
      </c>
      <c r="Q105" s="76">
        <v>0</v>
      </c>
      <c r="R105" s="76">
        <f t="shared" si="2"/>
        <v>0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5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f t="shared" si="9"/>
        <v>0</v>
      </c>
      <c r="BL105" s="14" t="s">
        <v>160</v>
      </c>
      <c r="BM105" s="14" t="s">
        <v>376</v>
      </c>
    </row>
    <row r="106" spans="2:65" s="1" customFormat="1" ht="16.5" customHeight="1">
      <c r="B106" s="55"/>
      <c r="C106" s="89" t="s">
        <v>238</v>
      </c>
      <c r="D106" s="89" t="s">
        <v>377</v>
      </c>
      <c r="E106" s="90" t="s">
        <v>378</v>
      </c>
      <c r="F106" s="91" t="s">
        <v>379</v>
      </c>
      <c r="G106" s="92" t="s">
        <v>344</v>
      </c>
      <c r="H106" s="93">
        <v>120.54</v>
      </c>
      <c r="I106" s="94"/>
      <c r="J106" s="94">
        <f t="shared" si="0"/>
        <v>0</v>
      </c>
      <c r="K106" s="91" t="s">
        <v>1</v>
      </c>
      <c r="L106" s="95"/>
      <c r="M106" s="96" t="s">
        <v>1</v>
      </c>
      <c r="N106" s="97" t="s">
        <v>35</v>
      </c>
      <c r="O106" s="76">
        <v>0</v>
      </c>
      <c r="P106" s="76">
        <f t="shared" si="1"/>
        <v>0</v>
      </c>
      <c r="Q106" s="76">
        <v>3.2000000000000002E-3</v>
      </c>
      <c r="R106" s="76">
        <f t="shared" si="2"/>
        <v>0.38572800000000002</v>
      </c>
      <c r="S106" s="76">
        <v>0</v>
      </c>
      <c r="T106" s="83">
        <f t="shared" si="3"/>
        <v>0</v>
      </c>
      <c r="AR106" s="14" t="s">
        <v>192</v>
      </c>
      <c r="AT106" s="14" t="s">
        <v>377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5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si="9"/>
        <v>0</v>
      </c>
      <c r="BL106" s="14" t="s">
        <v>160</v>
      </c>
      <c r="BM106" s="14" t="s">
        <v>380</v>
      </c>
    </row>
    <row r="107" spans="2:65" s="1" customFormat="1" ht="16.5" customHeight="1">
      <c r="B107" s="55"/>
      <c r="C107" s="56" t="s">
        <v>244</v>
      </c>
      <c r="D107" s="56" t="s">
        <v>156</v>
      </c>
      <c r="E107" s="57" t="s">
        <v>381</v>
      </c>
      <c r="F107" s="58" t="s">
        <v>382</v>
      </c>
      <c r="G107" s="59" t="s">
        <v>344</v>
      </c>
      <c r="H107" s="60">
        <v>844.6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1.0760000000000001</v>
      </c>
      <c r="P107" s="76">
        <f t="shared" si="1"/>
        <v>908.78960000000006</v>
      </c>
      <c r="Q107" s="76">
        <v>0</v>
      </c>
      <c r="R107" s="76">
        <f t="shared" si="2"/>
        <v>0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5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9"/>
        <v>0</v>
      </c>
      <c r="BL107" s="14" t="s">
        <v>160</v>
      </c>
      <c r="BM107" s="14" t="s">
        <v>383</v>
      </c>
    </row>
    <row r="108" spans="2:65" s="1" customFormat="1" ht="16.5" customHeight="1">
      <c r="B108" s="55"/>
      <c r="C108" s="89" t="s">
        <v>248</v>
      </c>
      <c r="D108" s="89" t="s">
        <v>377</v>
      </c>
      <c r="E108" s="90" t="s">
        <v>384</v>
      </c>
      <c r="F108" s="91" t="s">
        <v>385</v>
      </c>
      <c r="G108" s="92" t="s">
        <v>344</v>
      </c>
      <c r="H108" s="93">
        <v>886.83</v>
      </c>
      <c r="I108" s="94"/>
      <c r="J108" s="94">
        <f t="shared" si="0"/>
        <v>0</v>
      </c>
      <c r="K108" s="91" t="s">
        <v>1</v>
      </c>
      <c r="L108" s="95"/>
      <c r="M108" s="96" t="s">
        <v>1</v>
      </c>
      <c r="N108" s="97" t="s">
        <v>35</v>
      </c>
      <c r="O108" s="76">
        <v>0</v>
      </c>
      <c r="P108" s="76">
        <f t="shared" si="1"/>
        <v>0</v>
      </c>
      <c r="Q108" s="76">
        <v>6.7400000000000003E-3</v>
      </c>
      <c r="R108" s="76">
        <f t="shared" si="2"/>
        <v>5.9772342000000007</v>
      </c>
      <c r="S108" s="76">
        <v>0</v>
      </c>
      <c r="T108" s="83">
        <f t="shared" si="3"/>
        <v>0</v>
      </c>
      <c r="AR108" s="14" t="s">
        <v>192</v>
      </c>
      <c r="AT108" s="14" t="s">
        <v>377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5"/>
        <v>0</v>
      </c>
      <c r="BG108" s="88">
        <f t="shared" si="6"/>
        <v>0</v>
      </c>
      <c r="BH108" s="88">
        <f t="shared" si="7"/>
        <v>0</v>
      </c>
      <c r="BI108" s="88">
        <f t="shared" si="8"/>
        <v>0</v>
      </c>
      <c r="BJ108" s="14" t="s">
        <v>72</v>
      </c>
      <c r="BK108" s="88">
        <f t="shared" si="9"/>
        <v>0</v>
      </c>
      <c r="BL108" s="14" t="s">
        <v>160</v>
      </c>
      <c r="BM108" s="14" t="s">
        <v>386</v>
      </c>
    </row>
    <row r="109" spans="2:65" s="1" customFormat="1" ht="16.5" customHeight="1">
      <c r="B109" s="55"/>
      <c r="C109" s="56" t="s">
        <v>252</v>
      </c>
      <c r="D109" s="56" t="s">
        <v>156</v>
      </c>
      <c r="E109" s="57" t="s">
        <v>387</v>
      </c>
      <c r="F109" s="58" t="s">
        <v>382</v>
      </c>
      <c r="G109" s="59" t="s">
        <v>344</v>
      </c>
      <c r="H109" s="60">
        <v>10.5</v>
      </c>
      <c r="I109" s="73"/>
      <c r="J109" s="73">
        <f t="shared" si="0"/>
        <v>0</v>
      </c>
      <c r="K109" s="58" t="s">
        <v>1</v>
      </c>
      <c r="L109" s="13"/>
      <c r="M109" s="74" t="s">
        <v>1</v>
      </c>
      <c r="N109" s="75" t="s">
        <v>35</v>
      </c>
      <c r="O109" s="76">
        <v>1.0760000000000001</v>
      </c>
      <c r="P109" s="76">
        <f t="shared" si="1"/>
        <v>11.298</v>
      </c>
      <c r="Q109" s="76">
        <v>0</v>
      </c>
      <c r="R109" s="76">
        <f t="shared" si="2"/>
        <v>0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5"/>
        <v>0</v>
      </c>
      <c r="BG109" s="88">
        <f t="shared" si="6"/>
        <v>0</v>
      </c>
      <c r="BH109" s="88">
        <f t="shared" si="7"/>
        <v>0</v>
      </c>
      <c r="BI109" s="88">
        <f t="shared" si="8"/>
        <v>0</v>
      </c>
      <c r="BJ109" s="14" t="s">
        <v>72</v>
      </c>
      <c r="BK109" s="88">
        <f t="shared" si="9"/>
        <v>0</v>
      </c>
      <c r="BL109" s="14" t="s">
        <v>160</v>
      </c>
      <c r="BM109" s="14" t="s">
        <v>388</v>
      </c>
    </row>
    <row r="110" spans="2:65" s="1" customFormat="1" ht="16.5" customHeight="1">
      <c r="B110" s="55"/>
      <c r="C110" s="89" t="s">
        <v>7</v>
      </c>
      <c r="D110" s="89" t="s">
        <v>377</v>
      </c>
      <c r="E110" s="90" t="s">
        <v>389</v>
      </c>
      <c r="F110" s="91" t="s">
        <v>390</v>
      </c>
      <c r="G110" s="92" t="s">
        <v>344</v>
      </c>
      <c r="H110" s="93">
        <v>11.025</v>
      </c>
      <c r="I110" s="94"/>
      <c r="J110" s="94">
        <f t="shared" si="0"/>
        <v>0</v>
      </c>
      <c r="K110" s="91" t="s">
        <v>1</v>
      </c>
      <c r="L110" s="95"/>
      <c r="M110" s="96" t="s">
        <v>1</v>
      </c>
      <c r="N110" s="97" t="s">
        <v>35</v>
      </c>
      <c r="O110" s="76">
        <v>0</v>
      </c>
      <c r="P110" s="76">
        <f t="shared" si="1"/>
        <v>0</v>
      </c>
      <c r="Q110" s="76">
        <v>6.7000000000000002E-3</v>
      </c>
      <c r="R110" s="76">
        <f t="shared" si="2"/>
        <v>7.3867500000000003E-2</v>
      </c>
      <c r="S110" s="76">
        <v>0</v>
      </c>
      <c r="T110" s="83">
        <f t="shared" si="3"/>
        <v>0</v>
      </c>
      <c r="AR110" s="14" t="s">
        <v>192</v>
      </c>
      <c r="AT110" s="14" t="s">
        <v>377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5"/>
        <v>0</v>
      </c>
      <c r="BG110" s="88">
        <f t="shared" si="6"/>
        <v>0</v>
      </c>
      <c r="BH110" s="88">
        <f t="shared" si="7"/>
        <v>0</v>
      </c>
      <c r="BI110" s="88">
        <f t="shared" si="8"/>
        <v>0</v>
      </c>
      <c r="BJ110" s="14" t="s">
        <v>72</v>
      </c>
      <c r="BK110" s="88">
        <f t="shared" si="9"/>
        <v>0</v>
      </c>
      <c r="BL110" s="14" t="s">
        <v>160</v>
      </c>
      <c r="BM110" s="14" t="s">
        <v>391</v>
      </c>
    </row>
    <row r="111" spans="2:65" s="1" customFormat="1" ht="16.5" customHeight="1">
      <c r="B111" s="55"/>
      <c r="C111" s="56" t="s">
        <v>261</v>
      </c>
      <c r="D111" s="56" t="s">
        <v>156</v>
      </c>
      <c r="E111" s="57" t="s">
        <v>392</v>
      </c>
      <c r="F111" s="58" t="s">
        <v>393</v>
      </c>
      <c r="G111" s="59" t="s">
        <v>344</v>
      </c>
      <c r="H111" s="60">
        <v>9.4</v>
      </c>
      <c r="I111" s="73"/>
      <c r="J111" s="73">
        <f t="shared" si="0"/>
        <v>0</v>
      </c>
      <c r="K111" s="58" t="s">
        <v>328</v>
      </c>
      <c r="L111" s="13"/>
      <c r="M111" s="74" t="s">
        <v>1</v>
      </c>
      <c r="N111" s="75" t="s">
        <v>35</v>
      </c>
      <c r="O111" s="76">
        <v>1.81</v>
      </c>
      <c r="P111" s="76">
        <f t="shared" si="1"/>
        <v>17.014000000000003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5"/>
        <v>0</v>
      </c>
      <c r="BG111" s="88">
        <f t="shared" si="6"/>
        <v>0</v>
      </c>
      <c r="BH111" s="88">
        <f t="shared" si="7"/>
        <v>0</v>
      </c>
      <c r="BI111" s="88">
        <v>0</v>
      </c>
      <c r="BJ111" s="14" t="s">
        <v>72</v>
      </c>
      <c r="BK111" s="88">
        <f t="shared" si="9"/>
        <v>0</v>
      </c>
      <c r="BL111" s="14" t="s">
        <v>160</v>
      </c>
      <c r="BM111" s="14" t="s">
        <v>394</v>
      </c>
    </row>
    <row r="112" spans="2:65" s="1" customFormat="1" ht="16.5" customHeight="1">
      <c r="B112" s="55"/>
      <c r="C112" s="89" t="s">
        <v>265</v>
      </c>
      <c r="D112" s="89" t="s">
        <v>377</v>
      </c>
      <c r="E112" s="90" t="s">
        <v>395</v>
      </c>
      <c r="F112" s="91" t="s">
        <v>396</v>
      </c>
      <c r="G112" s="92" t="s">
        <v>344</v>
      </c>
      <c r="H112" s="93">
        <v>9.4</v>
      </c>
      <c r="I112" s="94"/>
      <c r="J112" s="94">
        <f t="shared" si="0"/>
        <v>0</v>
      </c>
      <c r="K112" s="91" t="s">
        <v>1</v>
      </c>
      <c r="L112" s="95"/>
      <c r="M112" s="96" t="s">
        <v>1</v>
      </c>
      <c r="N112" s="97" t="s">
        <v>35</v>
      </c>
      <c r="O112" s="76">
        <v>0</v>
      </c>
      <c r="P112" s="76">
        <f t="shared" si="1"/>
        <v>0</v>
      </c>
      <c r="Q112" s="76">
        <v>6.4999999999999997E-3</v>
      </c>
      <c r="R112" s="76">
        <f t="shared" si="2"/>
        <v>6.1100000000000002E-2</v>
      </c>
      <c r="S112" s="76">
        <v>0</v>
      </c>
      <c r="T112" s="83">
        <f t="shared" si="3"/>
        <v>0</v>
      </c>
      <c r="AR112" s="14" t="s">
        <v>192</v>
      </c>
      <c r="AT112" s="14" t="s">
        <v>377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5"/>
        <v>0</v>
      </c>
      <c r="BG112" s="88">
        <f t="shared" si="6"/>
        <v>0</v>
      </c>
      <c r="BH112" s="88">
        <f t="shared" si="7"/>
        <v>0</v>
      </c>
      <c r="BI112" s="88">
        <f t="shared" ref="BI112:BI128" si="10">IF(N112="nulová",J112,0)</f>
        <v>0</v>
      </c>
      <c r="BJ112" s="14" t="s">
        <v>72</v>
      </c>
      <c r="BK112" s="88">
        <f t="shared" si="9"/>
        <v>0</v>
      </c>
      <c r="BL112" s="14" t="s">
        <v>160</v>
      </c>
      <c r="BM112" s="14" t="s">
        <v>397</v>
      </c>
    </row>
    <row r="113" spans="2:65" s="1" customFormat="1" ht="16.5" customHeight="1">
      <c r="B113" s="55"/>
      <c r="C113" s="56" t="s">
        <v>269</v>
      </c>
      <c r="D113" s="56" t="s">
        <v>156</v>
      </c>
      <c r="E113" s="57" t="s">
        <v>398</v>
      </c>
      <c r="F113" s="58" t="s">
        <v>399</v>
      </c>
      <c r="G113" s="59" t="s">
        <v>327</v>
      </c>
      <c r="H113" s="60">
        <v>17852.965</v>
      </c>
      <c r="I113" s="73"/>
      <c r="J113" s="73">
        <f t="shared" si="0"/>
        <v>0</v>
      </c>
      <c r="K113" s="58" t="s">
        <v>328</v>
      </c>
      <c r="L113" s="13"/>
      <c r="M113" s="74" t="s">
        <v>1</v>
      </c>
      <c r="N113" s="75" t="s">
        <v>35</v>
      </c>
      <c r="O113" s="76">
        <v>0.23599999999999999</v>
      </c>
      <c r="P113" s="76">
        <f t="shared" si="1"/>
        <v>4213.2997399999995</v>
      </c>
      <c r="Q113" s="76">
        <v>8.4000000000000003E-4</v>
      </c>
      <c r="R113" s="76">
        <f t="shared" si="2"/>
        <v>14.996490600000001</v>
      </c>
      <c r="S113" s="76">
        <v>0</v>
      </c>
      <c r="T113" s="83">
        <f t="shared" si="3"/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7"/>
        <v>0</v>
      </c>
      <c r="BI113" s="88">
        <f t="shared" si="10"/>
        <v>0</v>
      </c>
      <c r="BJ113" s="14" t="s">
        <v>72</v>
      </c>
      <c r="BK113" s="88">
        <f t="shared" si="9"/>
        <v>0</v>
      </c>
      <c r="BL113" s="14" t="s">
        <v>160</v>
      </c>
      <c r="BM113" s="14" t="s">
        <v>400</v>
      </c>
    </row>
    <row r="114" spans="2:65" s="1" customFormat="1" ht="16.5" customHeight="1">
      <c r="B114" s="55"/>
      <c r="C114" s="56" t="s">
        <v>275</v>
      </c>
      <c r="D114" s="56" t="s">
        <v>156</v>
      </c>
      <c r="E114" s="57" t="s">
        <v>401</v>
      </c>
      <c r="F114" s="58" t="s">
        <v>402</v>
      </c>
      <c r="G114" s="59" t="s">
        <v>327</v>
      </c>
      <c r="H114" s="60">
        <v>17852.965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0.216</v>
      </c>
      <c r="P114" s="76">
        <f t="shared" si="1"/>
        <v>3856.24044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7"/>
        <v>0</v>
      </c>
      <c r="BI114" s="88">
        <f t="shared" si="10"/>
        <v>0</v>
      </c>
      <c r="BJ114" s="14" t="s">
        <v>72</v>
      </c>
      <c r="BK114" s="88">
        <f t="shared" si="9"/>
        <v>0</v>
      </c>
      <c r="BL114" s="14" t="s">
        <v>160</v>
      </c>
      <c r="BM114" s="14" t="s">
        <v>403</v>
      </c>
    </row>
    <row r="115" spans="2:65" s="1" customFormat="1" ht="16.5" customHeight="1">
      <c r="B115" s="55"/>
      <c r="C115" s="56" t="s">
        <v>279</v>
      </c>
      <c r="D115" s="56" t="s">
        <v>156</v>
      </c>
      <c r="E115" s="57" t="s">
        <v>404</v>
      </c>
      <c r="F115" s="58" t="s">
        <v>405</v>
      </c>
      <c r="G115" s="59" t="s">
        <v>327</v>
      </c>
      <c r="H115" s="60">
        <v>180.12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0.156</v>
      </c>
      <c r="P115" s="76">
        <f t="shared" si="1"/>
        <v>28.09872</v>
      </c>
      <c r="Q115" s="76">
        <v>6.9999999999999999E-4</v>
      </c>
      <c r="R115" s="76">
        <f t="shared" si="2"/>
        <v>0.126084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7"/>
        <v>0</v>
      </c>
      <c r="BI115" s="88">
        <f t="shared" si="10"/>
        <v>0</v>
      </c>
      <c r="BJ115" s="14" t="s">
        <v>72</v>
      </c>
      <c r="BK115" s="88">
        <f t="shared" si="9"/>
        <v>0</v>
      </c>
      <c r="BL115" s="14" t="s">
        <v>160</v>
      </c>
      <c r="BM115" s="14" t="s">
        <v>406</v>
      </c>
    </row>
    <row r="116" spans="2:65" s="1" customFormat="1" ht="16.5" customHeight="1">
      <c r="B116" s="55"/>
      <c r="C116" s="56" t="s">
        <v>285</v>
      </c>
      <c r="D116" s="56" t="s">
        <v>156</v>
      </c>
      <c r="E116" s="57" t="s">
        <v>407</v>
      </c>
      <c r="F116" s="58" t="s">
        <v>408</v>
      </c>
      <c r="G116" s="59" t="s">
        <v>327</v>
      </c>
      <c r="H116" s="60">
        <v>180.12</v>
      </c>
      <c r="I116" s="73"/>
      <c r="J116" s="73">
        <f t="shared" si="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9.5000000000000001E-2</v>
      </c>
      <c r="P116" s="76">
        <f t="shared" si="1"/>
        <v>17.1114</v>
      </c>
      <c r="Q116" s="76">
        <v>0</v>
      </c>
      <c r="R116" s="76">
        <f t="shared" si="2"/>
        <v>0</v>
      </c>
      <c r="S116" s="76">
        <v>0</v>
      </c>
      <c r="T116" s="83">
        <f t="shared" si="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7"/>
        <v>0</v>
      </c>
      <c r="BI116" s="88">
        <f t="shared" si="10"/>
        <v>0</v>
      </c>
      <c r="BJ116" s="14" t="s">
        <v>72</v>
      </c>
      <c r="BK116" s="88">
        <f t="shared" si="9"/>
        <v>0</v>
      </c>
      <c r="BL116" s="14" t="s">
        <v>160</v>
      </c>
      <c r="BM116" s="14" t="s">
        <v>409</v>
      </c>
    </row>
    <row r="117" spans="2:65" s="1" customFormat="1" ht="16.5" customHeight="1">
      <c r="B117" s="55"/>
      <c r="C117" s="56" t="s">
        <v>291</v>
      </c>
      <c r="D117" s="56" t="s">
        <v>156</v>
      </c>
      <c r="E117" s="57" t="s">
        <v>410</v>
      </c>
      <c r="F117" s="58" t="s">
        <v>411</v>
      </c>
      <c r="G117" s="59" t="s">
        <v>327</v>
      </c>
      <c r="H117" s="60">
        <v>146.1</v>
      </c>
      <c r="I117" s="73"/>
      <c r="J117" s="73">
        <f>ROUND(I117*H117,2)</f>
        <v>0</v>
      </c>
      <c r="K117" s="58" t="s">
        <v>328</v>
      </c>
      <c r="L117" s="13"/>
      <c r="M117" s="74" t="s">
        <v>1</v>
      </c>
      <c r="N117" s="75" t="s">
        <v>35</v>
      </c>
      <c r="O117" s="76">
        <v>0.68600000000000005</v>
      </c>
      <c r="P117" s="76">
        <f t="shared" si="1"/>
        <v>100.22460000000001</v>
      </c>
      <c r="Q117" s="76">
        <v>4.4400000000000004E-3</v>
      </c>
      <c r="R117" s="76">
        <f t="shared" si="2"/>
        <v>0.64868400000000004</v>
      </c>
      <c r="S117" s="76">
        <v>0</v>
      </c>
      <c r="T117" s="83">
        <f t="shared" si="3"/>
        <v>0</v>
      </c>
      <c r="AR117" s="14" t="s">
        <v>160</v>
      </c>
      <c r="AT117" s="14" t="s">
        <v>156</v>
      </c>
      <c r="AU117" s="14" t="s">
        <v>74</v>
      </c>
      <c r="AY117" s="14" t="s">
        <v>153</v>
      </c>
      <c r="BE117" s="88">
        <f t="shared" si="4"/>
        <v>0</v>
      </c>
      <c r="BF117" s="88">
        <f t="shared" si="5"/>
        <v>0</v>
      </c>
      <c r="BG117" s="88">
        <f t="shared" si="6"/>
        <v>0</v>
      </c>
      <c r="BH117" s="88">
        <f t="shared" si="7"/>
        <v>0</v>
      </c>
      <c r="BI117" s="88">
        <f t="shared" si="10"/>
        <v>0</v>
      </c>
      <c r="BJ117" s="14" t="s">
        <v>72</v>
      </c>
      <c r="BK117" s="88">
        <f t="shared" si="9"/>
        <v>0</v>
      </c>
      <c r="BL117" s="14" t="s">
        <v>160</v>
      </c>
      <c r="BM117" s="14" t="s">
        <v>412</v>
      </c>
    </row>
    <row r="118" spans="2:65" s="1" customFormat="1" ht="16.5" customHeight="1">
      <c r="B118" s="55"/>
      <c r="C118" s="56" t="s">
        <v>295</v>
      </c>
      <c r="D118" s="56" t="s">
        <v>156</v>
      </c>
      <c r="E118" s="57" t="s">
        <v>413</v>
      </c>
      <c r="F118" s="58" t="s">
        <v>414</v>
      </c>
      <c r="G118" s="59" t="s">
        <v>357</v>
      </c>
      <c r="H118" s="60">
        <v>146.1</v>
      </c>
      <c r="I118" s="73"/>
      <c r="J118" s="73">
        <f t="shared" ref="J118:J128" si="11">ROUND(I118*H118,2)</f>
        <v>0</v>
      </c>
      <c r="K118" s="58" t="s">
        <v>328</v>
      </c>
      <c r="L118" s="13"/>
      <c r="M118" s="74" t="s">
        <v>1</v>
      </c>
      <c r="N118" s="75" t="s">
        <v>35</v>
      </c>
      <c r="O118" s="76">
        <v>0.06</v>
      </c>
      <c r="P118" s="76">
        <f t="shared" si="1"/>
        <v>8.766</v>
      </c>
      <c r="Q118" s="76">
        <v>0</v>
      </c>
      <c r="R118" s="76">
        <f t="shared" si="2"/>
        <v>0</v>
      </c>
      <c r="S118" s="76">
        <v>0</v>
      </c>
      <c r="T118" s="83">
        <f t="shared" si="3"/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si="4"/>
        <v>0</v>
      </c>
      <c r="BF118" s="88">
        <f t="shared" si="5"/>
        <v>0</v>
      </c>
      <c r="BG118" s="88">
        <f t="shared" si="6"/>
        <v>0</v>
      </c>
      <c r="BH118" s="88">
        <f t="shared" si="7"/>
        <v>0</v>
      </c>
      <c r="BI118" s="88">
        <f t="shared" si="10"/>
        <v>0</v>
      </c>
      <c r="BJ118" s="14" t="s">
        <v>72</v>
      </c>
      <c r="BK118" s="88">
        <f t="shared" si="9"/>
        <v>0</v>
      </c>
      <c r="BL118" s="14" t="s">
        <v>160</v>
      </c>
      <c r="BM118" s="14" t="s">
        <v>415</v>
      </c>
    </row>
    <row r="119" spans="2:65" s="1" customFormat="1" ht="16.5" customHeight="1">
      <c r="B119" s="55"/>
      <c r="C119" s="56" t="s">
        <v>299</v>
      </c>
      <c r="D119" s="56" t="s">
        <v>156</v>
      </c>
      <c r="E119" s="57" t="s">
        <v>416</v>
      </c>
      <c r="F119" s="58" t="s">
        <v>417</v>
      </c>
      <c r="G119" s="59" t="s">
        <v>357</v>
      </c>
      <c r="H119" s="60">
        <v>3342.6309999999999</v>
      </c>
      <c r="I119" s="73"/>
      <c r="J119" s="73">
        <f t="shared" si="11"/>
        <v>0</v>
      </c>
      <c r="K119" s="58" t="s">
        <v>328</v>
      </c>
      <c r="L119" s="13"/>
      <c r="M119" s="74" t="s">
        <v>1</v>
      </c>
      <c r="N119" s="75" t="s">
        <v>35</v>
      </c>
      <c r="O119" s="76">
        <v>0.34499999999999997</v>
      </c>
      <c r="P119" s="76">
        <f t="shared" si="1"/>
        <v>1153.2076949999998</v>
      </c>
      <c r="Q119" s="76">
        <v>0</v>
      </c>
      <c r="R119" s="76">
        <f t="shared" si="2"/>
        <v>0</v>
      </c>
      <c r="S119" s="76">
        <v>0</v>
      </c>
      <c r="T119" s="83">
        <f t="shared" si="3"/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si="4"/>
        <v>0</v>
      </c>
      <c r="BF119" s="88">
        <f t="shared" si="5"/>
        <v>0</v>
      </c>
      <c r="BG119" s="88">
        <f t="shared" si="6"/>
        <v>0</v>
      </c>
      <c r="BH119" s="88">
        <f t="shared" si="7"/>
        <v>0</v>
      </c>
      <c r="BI119" s="88">
        <f t="shared" si="10"/>
        <v>0</v>
      </c>
      <c r="BJ119" s="14" t="s">
        <v>72</v>
      </c>
      <c r="BK119" s="88">
        <f t="shared" si="9"/>
        <v>0</v>
      </c>
      <c r="BL119" s="14" t="s">
        <v>160</v>
      </c>
      <c r="BM119" s="14" t="s">
        <v>418</v>
      </c>
    </row>
    <row r="120" spans="2:65" s="1" customFormat="1" ht="16.5" customHeight="1">
      <c r="B120" s="55"/>
      <c r="C120" s="56" t="s">
        <v>305</v>
      </c>
      <c r="D120" s="56" t="s">
        <v>156</v>
      </c>
      <c r="E120" s="57" t="s">
        <v>419</v>
      </c>
      <c r="F120" s="58" t="s">
        <v>420</v>
      </c>
      <c r="G120" s="59" t="s">
        <v>357</v>
      </c>
      <c r="H120" s="60">
        <v>7564.143</v>
      </c>
      <c r="I120" s="73"/>
      <c r="J120" s="73">
        <f t="shared" si="11"/>
        <v>0</v>
      </c>
      <c r="K120" s="58" t="s">
        <v>328</v>
      </c>
      <c r="L120" s="13"/>
      <c r="M120" s="74" t="s">
        <v>1</v>
      </c>
      <c r="N120" s="75" t="s">
        <v>35</v>
      </c>
      <c r="O120" s="76">
        <v>8.3000000000000004E-2</v>
      </c>
      <c r="P120" s="76">
        <f t="shared" si="1"/>
        <v>627.82386900000006</v>
      </c>
      <c r="Q120" s="76">
        <v>0</v>
      </c>
      <c r="R120" s="76">
        <f t="shared" si="2"/>
        <v>0</v>
      </c>
      <c r="S120" s="76">
        <v>0</v>
      </c>
      <c r="T120" s="83">
        <f t="shared" si="3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4"/>
        <v>0</v>
      </c>
      <c r="BF120" s="88">
        <f t="shared" si="5"/>
        <v>0</v>
      </c>
      <c r="BG120" s="88">
        <f t="shared" si="6"/>
        <v>0</v>
      </c>
      <c r="BH120" s="88">
        <f t="shared" si="7"/>
        <v>0</v>
      </c>
      <c r="BI120" s="88">
        <f t="shared" si="10"/>
        <v>0</v>
      </c>
      <c r="BJ120" s="14" t="s">
        <v>72</v>
      </c>
      <c r="BK120" s="88">
        <f t="shared" si="9"/>
        <v>0</v>
      </c>
      <c r="BL120" s="14" t="s">
        <v>160</v>
      </c>
      <c r="BM120" s="14" t="s">
        <v>421</v>
      </c>
    </row>
    <row r="121" spans="2:65" s="1" customFormat="1" ht="16.5" customHeight="1">
      <c r="B121" s="55"/>
      <c r="C121" s="56" t="s">
        <v>310</v>
      </c>
      <c r="D121" s="56" t="s">
        <v>156</v>
      </c>
      <c r="E121" s="57" t="s">
        <v>422</v>
      </c>
      <c r="F121" s="58" t="s">
        <v>423</v>
      </c>
      <c r="G121" s="59" t="s">
        <v>424</v>
      </c>
      <c r="H121" s="60">
        <v>8178.36</v>
      </c>
      <c r="I121" s="73"/>
      <c r="J121" s="73">
        <f t="shared" si="11"/>
        <v>0</v>
      </c>
      <c r="K121" s="58" t="s">
        <v>328</v>
      </c>
      <c r="L121" s="13"/>
      <c r="M121" s="74" t="s">
        <v>1</v>
      </c>
      <c r="N121" s="75" t="s">
        <v>35</v>
      </c>
      <c r="O121" s="76">
        <v>0</v>
      </c>
      <c r="P121" s="76">
        <f t="shared" si="1"/>
        <v>0</v>
      </c>
      <c r="Q121" s="76">
        <v>0</v>
      </c>
      <c r="R121" s="76">
        <f t="shared" si="2"/>
        <v>0</v>
      </c>
      <c r="S121" s="76">
        <v>0</v>
      </c>
      <c r="T121" s="83">
        <f t="shared" si="3"/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 t="shared" si="4"/>
        <v>0</v>
      </c>
      <c r="BF121" s="88">
        <f t="shared" si="5"/>
        <v>0</v>
      </c>
      <c r="BG121" s="88">
        <f t="shared" si="6"/>
        <v>0</v>
      </c>
      <c r="BH121" s="88">
        <f t="shared" si="7"/>
        <v>0</v>
      </c>
      <c r="BI121" s="88">
        <f t="shared" si="10"/>
        <v>0</v>
      </c>
      <c r="BJ121" s="14" t="s">
        <v>72</v>
      </c>
      <c r="BK121" s="88">
        <f t="shared" si="9"/>
        <v>0</v>
      </c>
      <c r="BL121" s="14" t="s">
        <v>160</v>
      </c>
      <c r="BM121" s="14" t="s">
        <v>425</v>
      </c>
    </row>
    <row r="122" spans="2:65" s="1" customFormat="1" ht="16.5" customHeight="1">
      <c r="B122" s="55"/>
      <c r="C122" s="56" t="s">
        <v>426</v>
      </c>
      <c r="D122" s="56" t="s">
        <v>156</v>
      </c>
      <c r="E122" s="57" t="s">
        <v>427</v>
      </c>
      <c r="F122" s="58" t="s">
        <v>428</v>
      </c>
      <c r="G122" s="59" t="s">
        <v>357</v>
      </c>
      <c r="H122" s="60">
        <v>4077.2060000000001</v>
      </c>
      <c r="I122" s="73"/>
      <c r="J122" s="73">
        <f t="shared" si="11"/>
        <v>0</v>
      </c>
      <c r="K122" s="58" t="s">
        <v>328</v>
      </c>
      <c r="L122" s="13"/>
      <c r="M122" s="74" t="s">
        <v>1</v>
      </c>
      <c r="N122" s="75" t="s">
        <v>35</v>
      </c>
      <c r="O122" s="76">
        <v>0.29899999999999999</v>
      </c>
      <c r="P122" s="76">
        <f t="shared" si="1"/>
        <v>1219.0845939999999</v>
      </c>
      <c r="Q122" s="76">
        <v>0</v>
      </c>
      <c r="R122" s="76">
        <f t="shared" si="2"/>
        <v>0</v>
      </c>
      <c r="S122" s="76">
        <v>0</v>
      </c>
      <c r="T122" s="83">
        <f t="shared" si="3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4"/>
        <v>0</v>
      </c>
      <c r="BF122" s="88">
        <f t="shared" si="5"/>
        <v>0</v>
      </c>
      <c r="BG122" s="88">
        <f t="shared" si="6"/>
        <v>0</v>
      </c>
      <c r="BH122" s="88">
        <f t="shared" si="7"/>
        <v>0</v>
      </c>
      <c r="BI122" s="88">
        <f t="shared" si="10"/>
        <v>0</v>
      </c>
      <c r="BJ122" s="14" t="s">
        <v>72</v>
      </c>
      <c r="BK122" s="88">
        <f t="shared" si="9"/>
        <v>0</v>
      </c>
      <c r="BL122" s="14" t="s">
        <v>160</v>
      </c>
      <c r="BM122" s="14" t="s">
        <v>429</v>
      </c>
    </row>
    <row r="123" spans="2:65" s="1" customFormat="1" ht="16.5" customHeight="1">
      <c r="B123" s="55"/>
      <c r="C123" s="89" t="s">
        <v>430</v>
      </c>
      <c r="D123" s="89" t="s">
        <v>377</v>
      </c>
      <c r="E123" s="90" t="s">
        <v>431</v>
      </c>
      <c r="F123" s="91" t="s">
        <v>432</v>
      </c>
      <c r="G123" s="92" t="s">
        <v>424</v>
      </c>
      <c r="H123" s="93">
        <v>6968.8310000000001</v>
      </c>
      <c r="I123" s="94"/>
      <c r="J123" s="94">
        <f t="shared" si="11"/>
        <v>0</v>
      </c>
      <c r="K123" s="91" t="s">
        <v>328</v>
      </c>
      <c r="L123" s="95"/>
      <c r="M123" s="96" t="s">
        <v>1</v>
      </c>
      <c r="N123" s="97" t="s">
        <v>35</v>
      </c>
      <c r="O123" s="76">
        <v>0</v>
      </c>
      <c r="P123" s="76">
        <f t="shared" si="1"/>
        <v>0</v>
      </c>
      <c r="Q123" s="76">
        <v>0</v>
      </c>
      <c r="R123" s="76">
        <f t="shared" si="2"/>
        <v>0</v>
      </c>
      <c r="S123" s="76">
        <v>0</v>
      </c>
      <c r="T123" s="83">
        <f t="shared" si="3"/>
        <v>0</v>
      </c>
      <c r="AR123" s="14" t="s">
        <v>192</v>
      </c>
      <c r="AT123" s="14" t="s">
        <v>377</v>
      </c>
      <c r="AU123" s="14" t="s">
        <v>74</v>
      </c>
      <c r="AY123" s="14" t="s">
        <v>153</v>
      </c>
      <c r="BE123" s="88">
        <f t="shared" si="4"/>
        <v>0</v>
      </c>
      <c r="BF123" s="88">
        <f t="shared" si="5"/>
        <v>0</v>
      </c>
      <c r="BG123" s="88">
        <f t="shared" si="6"/>
        <v>0</v>
      </c>
      <c r="BH123" s="88">
        <f t="shared" si="7"/>
        <v>0</v>
      </c>
      <c r="BI123" s="88">
        <f t="shared" si="10"/>
        <v>0</v>
      </c>
      <c r="BJ123" s="14" t="s">
        <v>72</v>
      </c>
      <c r="BK123" s="88">
        <f t="shared" si="9"/>
        <v>0</v>
      </c>
      <c r="BL123" s="14" t="s">
        <v>160</v>
      </c>
      <c r="BM123" s="14" t="s">
        <v>433</v>
      </c>
    </row>
    <row r="124" spans="2:65" s="1" customFormat="1" ht="16.5" customHeight="1">
      <c r="B124" s="55"/>
      <c r="C124" s="56" t="s">
        <v>434</v>
      </c>
      <c r="D124" s="56" t="s">
        <v>156</v>
      </c>
      <c r="E124" s="57" t="s">
        <v>435</v>
      </c>
      <c r="F124" s="58" t="s">
        <v>436</v>
      </c>
      <c r="G124" s="59" t="s">
        <v>357</v>
      </c>
      <c r="H124" s="60">
        <v>1934.9829999999999</v>
      </c>
      <c r="I124" s="73"/>
      <c r="J124" s="73">
        <f t="shared" si="11"/>
        <v>0</v>
      </c>
      <c r="K124" s="58" t="s">
        <v>328</v>
      </c>
      <c r="L124" s="13"/>
      <c r="M124" s="74" t="s">
        <v>1</v>
      </c>
      <c r="N124" s="75" t="s">
        <v>35</v>
      </c>
      <c r="O124" s="76">
        <v>0.28599999999999998</v>
      </c>
      <c r="P124" s="76">
        <f t="shared" si="1"/>
        <v>553.40513799999997</v>
      </c>
      <c r="Q124" s="76">
        <v>0</v>
      </c>
      <c r="R124" s="76">
        <f t="shared" si="2"/>
        <v>0</v>
      </c>
      <c r="S124" s="76">
        <v>0</v>
      </c>
      <c r="T124" s="83">
        <f t="shared" si="3"/>
        <v>0</v>
      </c>
      <c r="AR124" s="14" t="s">
        <v>160</v>
      </c>
      <c r="AT124" s="14" t="s">
        <v>156</v>
      </c>
      <c r="AU124" s="14" t="s">
        <v>74</v>
      </c>
      <c r="AY124" s="14" t="s">
        <v>153</v>
      </c>
      <c r="BE124" s="88">
        <f t="shared" si="4"/>
        <v>0</v>
      </c>
      <c r="BF124" s="88">
        <f t="shared" si="5"/>
        <v>0</v>
      </c>
      <c r="BG124" s="88">
        <f t="shared" si="6"/>
        <v>0</v>
      </c>
      <c r="BH124" s="88">
        <f t="shared" si="7"/>
        <v>0</v>
      </c>
      <c r="BI124" s="88">
        <f t="shared" si="10"/>
        <v>0</v>
      </c>
      <c r="BJ124" s="14" t="s">
        <v>72</v>
      </c>
      <c r="BK124" s="88">
        <f t="shared" si="9"/>
        <v>0</v>
      </c>
      <c r="BL124" s="14" t="s">
        <v>160</v>
      </c>
      <c r="BM124" s="14" t="s">
        <v>437</v>
      </c>
    </row>
    <row r="125" spans="2:65" s="1" customFormat="1" ht="16.5" customHeight="1">
      <c r="B125" s="55"/>
      <c r="C125" s="89" t="s">
        <v>438</v>
      </c>
      <c r="D125" s="89" t="s">
        <v>377</v>
      </c>
      <c r="E125" s="90" t="s">
        <v>439</v>
      </c>
      <c r="F125" s="91" t="s">
        <v>440</v>
      </c>
      <c r="G125" s="92" t="s">
        <v>424</v>
      </c>
      <c r="H125" s="93">
        <v>3869.9659999999999</v>
      </c>
      <c r="I125" s="94"/>
      <c r="J125" s="94">
        <f t="shared" si="11"/>
        <v>0</v>
      </c>
      <c r="K125" s="91" t="s">
        <v>328</v>
      </c>
      <c r="L125" s="95"/>
      <c r="M125" s="96" t="s">
        <v>1</v>
      </c>
      <c r="N125" s="97" t="s">
        <v>35</v>
      </c>
      <c r="O125" s="76">
        <v>0</v>
      </c>
      <c r="P125" s="76">
        <f t="shared" si="1"/>
        <v>0</v>
      </c>
      <c r="Q125" s="76">
        <v>0</v>
      </c>
      <c r="R125" s="76">
        <f t="shared" si="2"/>
        <v>0</v>
      </c>
      <c r="S125" s="76">
        <v>0</v>
      </c>
      <c r="T125" s="83">
        <f t="shared" si="3"/>
        <v>0</v>
      </c>
      <c r="AR125" s="14" t="s">
        <v>192</v>
      </c>
      <c r="AT125" s="14" t="s">
        <v>377</v>
      </c>
      <c r="AU125" s="14" t="s">
        <v>74</v>
      </c>
      <c r="AY125" s="14" t="s">
        <v>153</v>
      </c>
      <c r="BE125" s="88">
        <f t="shared" si="4"/>
        <v>0</v>
      </c>
      <c r="BF125" s="88">
        <f t="shared" si="5"/>
        <v>0</v>
      </c>
      <c r="BG125" s="88">
        <f t="shared" si="6"/>
        <v>0</v>
      </c>
      <c r="BH125" s="88">
        <f t="shared" si="7"/>
        <v>0</v>
      </c>
      <c r="BI125" s="88">
        <f t="shared" si="10"/>
        <v>0</v>
      </c>
      <c r="BJ125" s="14" t="s">
        <v>72</v>
      </c>
      <c r="BK125" s="88">
        <f t="shared" si="9"/>
        <v>0</v>
      </c>
      <c r="BL125" s="14" t="s">
        <v>160</v>
      </c>
      <c r="BM125" s="14" t="s">
        <v>441</v>
      </c>
    </row>
    <row r="126" spans="2:65" s="1" customFormat="1" ht="16.5" customHeight="1">
      <c r="B126" s="55"/>
      <c r="C126" s="56" t="s">
        <v>442</v>
      </c>
      <c r="D126" s="56" t="s">
        <v>156</v>
      </c>
      <c r="E126" s="57" t="s">
        <v>443</v>
      </c>
      <c r="F126" s="58" t="s">
        <v>444</v>
      </c>
      <c r="G126" s="59" t="s">
        <v>327</v>
      </c>
      <c r="H126" s="60">
        <v>752.4</v>
      </c>
      <c r="I126" s="73"/>
      <c r="J126" s="73">
        <f t="shared" si="11"/>
        <v>0</v>
      </c>
      <c r="K126" s="58" t="s">
        <v>328</v>
      </c>
      <c r="L126" s="13"/>
      <c r="M126" s="74" t="s">
        <v>1</v>
      </c>
      <c r="N126" s="75" t="s">
        <v>35</v>
      </c>
      <c r="O126" s="76">
        <v>0.17699999999999999</v>
      </c>
      <c r="P126" s="76">
        <f t="shared" si="1"/>
        <v>133.17479999999998</v>
      </c>
      <c r="Q126" s="76">
        <v>0</v>
      </c>
      <c r="R126" s="76">
        <f t="shared" si="2"/>
        <v>0</v>
      </c>
      <c r="S126" s="76">
        <v>0</v>
      </c>
      <c r="T126" s="83">
        <f t="shared" si="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4"/>
        <v>0</v>
      </c>
      <c r="BF126" s="88">
        <f t="shared" si="5"/>
        <v>0</v>
      </c>
      <c r="BG126" s="88">
        <f t="shared" si="6"/>
        <v>0</v>
      </c>
      <c r="BH126" s="88">
        <f t="shared" si="7"/>
        <v>0</v>
      </c>
      <c r="BI126" s="88">
        <f t="shared" si="10"/>
        <v>0</v>
      </c>
      <c r="BJ126" s="14" t="s">
        <v>72</v>
      </c>
      <c r="BK126" s="88">
        <f t="shared" si="9"/>
        <v>0</v>
      </c>
      <c r="BL126" s="14" t="s">
        <v>160</v>
      </c>
      <c r="BM126" s="14" t="s">
        <v>445</v>
      </c>
    </row>
    <row r="127" spans="2:65" s="1" customFormat="1" ht="16.5" customHeight="1">
      <c r="B127" s="55"/>
      <c r="C127" s="56" t="s">
        <v>446</v>
      </c>
      <c r="D127" s="56" t="s">
        <v>156</v>
      </c>
      <c r="E127" s="57" t="s">
        <v>447</v>
      </c>
      <c r="F127" s="58" t="s">
        <v>448</v>
      </c>
      <c r="G127" s="59" t="s">
        <v>327</v>
      </c>
      <c r="H127" s="60">
        <v>752.4</v>
      </c>
      <c r="I127" s="73"/>
      <c r="J127" s="73">
        <f t="shared" si="11"/>
        <v>0</v>
      </c>
      <c r="K127" s="58" t="s">
        <v>328</v>
      </c>
      <c r="L127" s="13"/>
      <c r="M127" s="74" t="s">
        <v>1</v>
      </c>
      <c r="N127" s="75" t="s">
        <v>35</v>
      </c>
      <c r="O127" s="76">
        <v>5.8000000000000003E-2</v>
      </c>
      <c r="P127" s="76">
        <f t="shared" si="1"/>
        <v>43.639200000000002</v>
      </c>
      <c r="Q127" s="76">
        <v>0</v>
      </c>
      <c r="R127" s="76">
        <f t="shared" si="2"/>
        <v>0</v>
      </c>
      <c r="S127" s="76">
        <v>0</v>
      </c>
      <c r="T127" s="83">
        <f t="shared" si="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4"/>
        <v>0</v>
      </c>
      <c r="BF127" s="88">
        <f t="shared" si="5"/>
        <v>0</v>
      </c>
      <c r="BG127" s="88">
        <f t="shared" si="6"/>
        <v>0</v>
      </c>
      <c r="BH127" s="88">
        <f t="shared" si="7"/>
        <v>0</v>
      </c>
      <c r="BI127" s="88">
        <f t="shared" si="10"/>
        <v>0</v>
      </c>
      <c r="BJ127" s="14" t="s">
        <v>72</v>
      </c>
      <c r="BK127" s="88">
        <f t="shared" si="9"/>
        <v>0</v>
      </c>
      <c r="BL127" s="14" t="s">
        <v>160</v>
      </c>
      <c r="BM127" s="14" t="s">
        <v>449</v>
      </c>
    </row>
    <row r="128" spans="2:65" s="1" customFormat="1" ht="16.5" customHeight="1">
      <c r="B128" s="55"/>
      <c r="C128" s="89" t="s">
        <v>450</v>
      </c>
      <c r="D128" s="89" t="s">
        <v>377</v>
      </c>
      <c r="E128" s="90" t="s">
        <v>451</v>
      </c>
      <c r="F128" s="91" t="s">
        <v>452</v>
      </c>
      <c r="G128" s="92" t="s">
        <v>453</v>
      </c>
      <c r="H128" s="93">
        <v>11.286</v>
      </c>
      <c r="I128" s="94"/>
      <c r="J128" s="94">
        <f t="shared" si="11"/>
        <v>0</v>
      </c>
      <c r="K128" s="91" t="s">
        <v>328</v>
      </c>
      <c r="L128" s="95"/>
      <c r="M128" s="96" t="s">
        <v>1</v>
      </c>
      <c r="N128" s="97" t="s">
        <v>35</v>
      </c>
      <c r="O128" s="76">
        <v>0</v>
      </c>
      <c r="P128" s="76">
        <f t="shared" si="1"/>
        <v>0</v>
      </c>
      <c r="Q128" s="76">
        <v>1E-3</v>
      </c>
      <c r="R128" s="76">
        <f t="shared" si="2"/>
        <v>1.1285999999999999E-2</v>
      </c>
      <c r="S128" s="76">
        <v>0</v>
      </c>
      <c r="T128" s="83">
        <f t="shared" si="3"/>
        <v>0</v>
      </c>
      <c r="AR128" s="14" t="s">
        <v>192</v>
      </c>
      <c r="AT128" s="14" t="s">
        <v>377</v>
      </c>
      <c r="AU128" s="14" t="s">
        <v>74</v>
      </c>
      <c r="AY128" s="14" t="s">
        <v>153</v>
      </c>
      <c r="BE128" s="88">
        <f t="shared" si="4"/>
        <v>0</v>
      </c>
      <c r="BF128" s="88">
        <f t="shared" si="5"/>
        <v>0</v>
      </c>
      <c r="BG128" s="88">
        <f t="shared" si="6"/>
        <v>0</v>
      </c>
      <c r="BH128" s="88">
        <f t="shared" si="7"/>
        <v>0</v>
      </c>
      <c r="BI128" s="88">
        <f t="shared" si="10"/>
        <v>0</v>
      </c>
      <c r="BJ128" s="14" t="s">
        <v>72</v>
      </c>
      <c r="BK128" s="88">
        <f t="shared" si="9"/>
        <v>0</v>
      </c>
      <c r="BL128" s="14" t="s">
        <v>160</v>
      </c>
      <c r="BM128" s="14" t="s">
        <v>454</v>
      </c>
    </row>
    <row r="129" spans="2:65" s="6" customFormat="1" ht="22.9" customHeight="1">
      <c r="B129" s="51"/>
      <c r="D129" s="52" t="s">
        <v>63</v>
      </c>
      <c r="E129" s="54" t="s">
        <v>160</v>
      </c>
      <c r="F129" s="54" t="s">
        <v>455</v>
      </c>
      <c r="J129" s="72">
        <f>BK129</f>
        <v>0</v>
      </c>
      <c r="L129" s="51"/>
      <c r="M129" s="69"/>
      <c r="N129" s="70"/>
      <c r="O129" s="70"/>
      <c r="P129" s="71">
        <f>P130</f>
        <v>631.87552799999992</v>
      </c>
      <c r="Q129" s="70"/>
      <c r="R129" s="71">
        <f>R130</f>
        <v>0</v>
      </c>
      <c r="S129" s="70"/>
      <c r="T129" s="82">
        <f>T130</f>
        <v>0</v>
      </c>
      <c r="AR129" s="52" t="s">
        <v>72</v>
      </c>
      <c r="AT129" s="85" t="s">
        <v>63</v>
      </c>
      <c r="AU129" s="85" t="s">
        <v>72</v>
      </c>
      <c r="AY129" s="52" t="s">
        <v>153</v>
      </c>
      <c r="BK129" s="87">
        <f>BK130</f>
        <v>0</v>
      </c>
    </row>
    <row r="130" spans="2:65" s="1" customFormat="1" ht="16.5" customHeight="1">
      <c r="B130" s="55"/>
      <c r="C130" s="56" t="s">
        <v>456</v>
      </c>
      <c r="D130" s="56" t="s">
        <v>156</v>
      </c>
      <c r="E130" s="57" t="s">
        <v>457</v>
      </c>
      <c r="F130" s="58" t="s">
        <v>458</v>
      </c>
      <c r="G130" s="59" t="s">
        <v>357</v>
      </c>
      <c r="H130" s="60">
        <v>479.78399999999999</v>
      </c>
      <c r="I130" s="73"/>
      <c r="J130" s="73">
        <f>ROUND(I130*H130,2)</f>
        <v>0</v>
      </c>
      <c r="K130" s="58" t="s">
        <v>328</v>
      </c>
      <c r="L130" s="13"/>
      <c r="M130" s="74" t="s">
        <v>1</v>
      </c>
      <c r="N130" s="75" t="s">
        <v>35</v>
      </c>
      <c r="O130" s="76">
        <v>1.3169999999999999</v>
      </c>
      <c r="P130" s="76">
        <f>O130*H130</f>
        <v>631.87552799999992</v>
      </c>
      <c r="Q130" s="76">
        <v>0</v>
      </c>
      <c r="R130" s="76">
        <f>Q130*H130</f>
        <v>0</v>
      </c>
      <c r="S130" s="76">
        <v>0</v>
      </c>
      <c r="T130" s="83">
        <f>S130*H130</f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>IF(N130="základní",J130,0)</f>
        <v>0</v>
      </c>
      <c r="BF130" s="88">
        <f>IF(N130="snížená",J130,0)</f>
        <v>0</v>
      </c>
      <c r="BG130" s="88">
        <f>IF(N130="zákl. přenesená",J130,0)</f>
        <v>0</v>
      </c>
      <c r="BH130" s="88">
        <f>IF(N130="sníž. přenesená",J130,0)</f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459</v>
      </c>
    </row>
    <row r="131" spans="2:65" s="6" customFormat="1" ht="22.9" customHeight="1">
      <c r="B131" s="51"/>
      <c r="D131" s="52" t="s">
        <v>63</v>
      </c>
      <c r="E131" s="54" t="s">
        <v>178</v>
      </c>
      <c r="F131" s="54" t="s">
        <v>460</v>
      </c>
      <c r="J131" s="72">
        <f>BK131</f>
        <v>0</v>
      </c>
      <c r="L131" s="51"/>
      <c r="M131" s="69"/>
      <c r="N131" s="70"/>
      <c r="O131" s="70"/>
      <c r="P131" s="71">
        <f>SUM(P132:P137)</f>
        <v>1515.7323519999998</v>
      </c>
      <c r="Q131" s="70"/>
      <c r="R131" s="71">
        <f>SUM(R132:R137)</f>
        <v>0</v>
      </c>
      <c r="S131" s="70"/>
      <c r="T131" s="82">
        <f>SUM(T132:T137)</f>
        <v>0</v>
      </c>
      <c r="AR131" s="52" t="s">
        <v>72</v>
      </c>
      <c r="AT131" s="85" t="s">
        <v>63</v>
      </c>
      <c r="AU131" s="85" t="s">
        <v>72</v>
      </c>
      <c r="AY131" s="52" t="s">
        <v>153</v>
      </c>
      <c r="BK131" s="87">
        <f>SUM(BK132:BK137)</f>
        <v>0</v>
      </c>
    </row>
    <row r="132" spans="2:65" s="1" customFormat="1" ht="16.5" customHeight="1">
      <c r="B132" s="55"/>
      <c r="C132" s="56" t="s">
        <v>461</v>
      </c>
      <c r="D132" s="56" t="s">
        <v>156</v>
      </c>
      <c r="E132" s="57" t="s">
        <v>462</v>
      </c>
      <c r="F132" s="58" t="s">
        <v>463</v>
      </c>
      <c r="G132" s="59" t="s">
        <v>327</v>
      </c>
      <c r="H132" s="60">
        <v>215</v>
      </c>
      <c r="I132" s="73"/>
      <c r="J132" s="73">
        <f t="shared" ref="J132:J137" si="12">ROUND(I132*H132,2)</f>
        <v>0</v>
      </c>
      <c r="K132" s="58" t="s">
        <v>328</v>
      </c>
      <c r="L132" s="13"/>
      <c r="M132" s="74" t="s">
        <v>1</v>
      </c>
      <c r="N132" s="75" t="s">
        <v>35</v>
      </c>
      <c r="O132" s="76">
        <v>2.9000000000000001E-2</v>
      </c>
      <c r="P132" s="76">
        <f t="shared" ref="P132:P137" si="13">O132*H132</f>
        <v>6.2350000000000003</v>
      </c>
      <c r="Q132" s="76">
        <v>0</v>
      </c>
      <c r="R132" s="76">
        <f t="shared" ref="R132:R137" si="14">Q132*H132</f>
        <v>0</v>
      </c>
      <c r="S132" s="76">
        <v>0</v>
      </c>
      <c r="T132" s="83">
        <f t="shared" ref="T132:T137" si="15">S132*H132</f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ref="BE132:BE137" si="16">IF(N132="základní",J132,0)</f>
        <v>0</v>
      </c>
      <c r="BF132" s="88">
        <f t="shared" ref="BF132:BF137" si="17">IF(N132="snížená",J132,0)</f>
        <v>0</v>
      </c>
      <c r="BG132" s="88">
        <f t="shared" ref="BG132:BG137" si="18">IF(N132="zákl. přenesená",J132,0)</f>
        <v>0</v>
      </c>
      <c r="BH132" s="88">
        <f t="shared" ref="BH132:BH137" si="19">IF(N132="sníž. přenesená",J132,0)</f>
        <v>0</v>
      </c>
      <c r="BI132" s="88">
        <f t="shared" ref="BI132:BI137" si="20">IF(N132="nulová",J132,0)</f>
        <v>0</v>
      </c>
      <c r="BJ132" s="14" t="s">
        <v>72</v>
      </c>
      <c r="BK132" s="88">
        <f t="shared" ref="BK132:BK137" si="21">ROUND(I132*H132,2)</f>
        <v>0</v>
      </c>
      <c r="BL132" s="14" t="s">
        <v>160</v>
      </c>
      <c r="BM132" s="14" t="s">
        <v>464</v>
      </c>
    </row>
    <row r="133" spans="2:65" s="1" customFormat="1" ht="16.5" customHeight="1">
      <c r="B133" s="55"/>
      <c r="C133" s="56" t="s">
        <v>465</v>
      </c>
      <c r="D133" s="56" t="s">
        <v>156</v>
      </c>
      <c r="E133" s="57" t="s">
        <v>466</v>
      </c>
      <c r="F133" s="58" t="s">
        <v>467</v>
      </c>
      <c r="G133" s="59" t="s">
        <v>327</v>
      </c>
      <c r="H133" s="60">
        <v>2998.32</v>
      </c>
      <c r="I133" s="73"/>
      <c r="J133" s="73">
        <f t="shared" si="12"/>
        <v>0</v>
      </c>
      <c r="K133" s="58" t="s">
        <v>328</v>
      </c>
      <c r="L133" s="13"/>
      <c r="M133" s="74" t="s">
        <v>1</v>
      </c>
      <c r="N133" s="75" t="s">
        <v>35</v>
      </c>
      <c r="O133" s="76">
        <v>3.5000000000000003E-2</v>
      </c>
      <c r="P133" s="76">
        <f t="shared" si="13"/>
        <v>104.94120000000001</v>
      </c>
      <c r="Q133" s="76">
        <v>0</v>
      </c>
      <c r="R133" s="76">
        <f t="shared" si="14"/>
        <v>0</v>
      </c>
      <c r="S133" s="76">
        <v>0</v>
      </c>
      <c r="T133" s="83">
        <f t="shared" si="15"/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si="16"/>
        <v>0</v>
      </c>
      <c r="BF133" s="88">
        <f t="shared" si="17"/>
        <v>0</v>
      </c>
      <c r="BG133" s="88">
        <f t="shared" si="18"/>
        <v>0</v>
      </c>
      <c r="BH133" s="88">
        <f t="shared" si="19"/>
        <v>0</v>
      </c>
      <c r="BI133" s="88">
        <f t="shared" si="20"/>
        <v>0</v>
      </c>
      <c r="BJ133" s="14" t="s">
        <v>72</v>
      </c>
      <c r="BK133" s="88">
        <f t="shared" si="21"/>
        <v>0</v>
      </c>
      <c r="BL133" s="14" t="s">
        <v>160</v>
      </c>
      <c r="BM133" s="14" t="s">
        <v>468</v>
      </c>
    </row>
    <row r="134" spans="2:65" s="1" customFormat="1" ht="16.5" customHeight="1">
      <c r="B134" s="55"/>
      <c r="C134" s="56" t="s">
        <v>469</v>
      </c>
      <c r="D134" s="56" t="s">
        <v>156</v>
      </c>
      <c r="E134" s="57" t="s">
        <v>470</v>
      </c>
      <c r="F134" s="58" t="s">
        <v>471</v>
      </c>
      <c r="G134" s="59" t="s">
        <v>327</v>
      </c>
      <c r="H134" s="60">
        <v>4797.3119999999999</v>
      </c>
      <c r="I134" s="73"/>
      <c r="J134" s="73">
        <f t="shared" si="12"/>
        <v>0</v>
      </c>
      <c r="K134" s="58" t="s">
        <v>328</v>
      </c>
      <c r="L134" s="13"/>
      <c r="M134" s="74" t="s">
        <v>1</v>
      </c>
      <c r="N134" s="75" t="s">
        <v>35</v>
      </c>
      <c r="O134" s="76">
        <v>7.0999999999999994E-2</v>
      </c>
      <c r="P134" s="76">
        <f t="shared" si="13"/>
        <v>340.60915199999994</v>
      </c>
      <c r="Q134" s="76">
        <v>0</v>
      </c>
      <c r="R134" s="76">
        <f t="shared" si="14"/>
        <v>0</v>
      </c>
      <c r="S134" s="76">
        <v>0</v>
      </c>
      <c r="T134" s="83">
        <f t="shared" si="15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16"/>
        <v>0</v>
      </c>
      <c r="BF134" s="88">
        <f t="shared" si="17"/>
        <v>0</v>
      </c>
      <c r="BG134" s="88">
        <f t="shared" si="18"/>
        <v>0</v>
      </c>
      <c r="BH134" s="88">
        <f t="shared" si="19"/>
        <v>0</v>
      </c>
      <c r="BI134" s="88">
        <f t="shared" si="20"/>
        <v>0</v>
      </c>
      <c r="BJ134" s="14" t="s">
        <v>72</v>
      </c>
      <c r="BK134" s="88">
        <f t="shared" si="21"/>
        <v>0</v>
      </c>
      <c r="BL134" s="14" t="s">
        <v>160</v>
      </c>
      <c r="BM134" s="14" t="s">
        <v>472</v>
      </c>
    </row>
    <row r="135" spans="2:65" s="1" customFormat="1" ht="16.5" customHeight="1">
      <c r="B135" s="55"/>
      <c r="C135" s="56" t="s">
        <v>473</v>
      </c>
      <c r="D135" s="56" t="s">
        <v>156</v>
      </c>
      <c r="E135" s="57" t="s">
        <v>474</v>
      </c>
      <c r="F135" s="58" t="s">
        <v>475</v>
      </c>
      <c r="G135" s="59" t="s">
        <v>327</v>
      </c>
      <c r="H135" s="60">
        <v>16270</v>
      </c>
      <c r="I135" s="73"/>
      <c r="J135" s="73">
        <f t="shared" si="12"/>
        <v>0</v>
      </c>
      <c r="K135" s="58" t="s">
        <v>328</v>
      </c>
      <c r="L135" s="13"/>
      <c r="M135" s="74" t="s">
        <v>1</v>
      </c>
      <c r="N135" s="75" t="s">
        <v>35</v>
      </c>
      <c r="O135" s="76">
        <v>2E-3</v>
      </c>
      <c r="P135" s="76">
        <f t="shared" si="13"/>
        <v>32.54</v>
      </c>
      <c r="Q135" s="76">
        <v>0</v>
      </c>
      <c r="R135" s="76">
        <f t="shared" si="14"/>
        <v>0</v>
      </c>
      <c r="S135" s="76">
        <v>0</v>
      </c>
      <c r="T135" s="83">
        <f t="shared" si="15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16"/>
        <v>0</v>
      </c>
      <c r="BF135" s="88">
        <f t="shared" si="17"/>
        <v>0</v>
      </c>
      <c r="BG135" s="88">
        <f t="shared" si="18"/>
        <v>0</v>
      </c>
      <c r="BH135" s="88">
        <f t="shared" si="19"/>
        <v>0</v>
      </c>
      <c r="BI135" s="88">
        <f t="shared" si="20"/>
        <v>0</v>
      </c>
      <c r="BJ135" s="14" t="s">
        <v>72</v>
      </c>
      <c r="BK135" s="88">
        <f t="shared" si="21"/>
        <v>0</v>
      </c>
      <c r="BL135" s="14" t="s">
        <v>160</v>
      </c>
      <c r="BM135" s="14" t="s">
        <v>476</v>
      </c>
    </row>
    <row r="136" spans="2:65" s="1" customFormat="1" ht="16.5" customHeight="1">
      <c r="B136" s="55"/>
      <c r="C136" s="56" t="s">
        <v>477</v>
      </c>
      <c r="D136" s="56" t="s">
        <v>156</v>
      </c>
      <c r="E136" s="57" t="s">
        <v>478</v>
      </c>
      <c r="F136" s="58" t="s">
        <v>479</v>
      </c>
      <c r="G136" s="59" t="s">
        <v>327</v>
      </c>
      <c r="H136" s="60">
        <v>8135</v>
      </c>
      <c r="I136" s="73"/>
      <c r="J136" s="73">
        <f t="shared" si="12"/>
        <v>0</v>
      </c>
      <c r="K136" s="58" t="s">
        <v>328</v>
      </c>
      <c r="L136" s="13"/>
      <c r="M136" s="74" t="s">
        <v>1</v>
      </c>
      <c r="N136" s="75" t="s">
        <v>35</v>
      </c>
      <c r="O136" s="76">
        <v>7.0999999999999994E-2</v>
      </c>
      <c r="P136" s="76">
        <f t="shared" si="13"/>
        <v>577.58499999999992</v>
      </c>
      <c r="Q136" s="76">
        <v>0</v>
      </c>
      <c r="R136" s="76">
        <f t="shared" si="14"/>
        <v>0</v>
      </c>
      <c r="S136" s="76">
        <v>0</v>
      </c>
      <c r="T136" s="83">
        <f t="shared" si="15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16"/>
        <v>0</v>
      </c>
      <c r="BF136" s="88">
        <f t="shared" si="17"/>
        <v>0</v>
      </c>
      <c r="BG136" s="88">
        <f t="shared" si="18"/>
        <v>0</v>
      </c>
      <c r="BH136" s="88">
        <f t="shared" si="19"/>
        <v>0</v>
      </c>
      <c r="BI136" s="88">
        <f t="shared" si="20"/>
        <v>0</v>
      </c>
      <c r="BJ136" s="14" t="s">
        <v>72</v>
      </c>
      <c r="BK136" s="88">
        <f t="shared" si="21"/>
        <v>0</v>
      </c>
      <c r="BL136" s="14" t="s">
        <v>160</v>
      </c>
      <c r="BM136" s="14" t="s">
        <v>480</v>
      </c>
    </row>
    <row r="137" spans="2:65" s="1" customFormat="1" ht="16.5" customHeight="1">
      <c r="B137" s="55"/>
      <c r="C137" s="56" t="s">
        <v>481</v>
      </c>
      <c r="D137" s="56" t="s">
        <v>156</v>
      </c>
      <c r="E137" s="57" t="s">
        <v>482</v>
      </c>
      <c r="F137" s="58" t="s">
        <v>483</v>
      </c>
      <c r="G137" s="59" t="s">
        <v>327</v>
      </c>
      <c r="H137" s="60">
        <v>5277</v>
      </c>
      <c r="I137" s="73"/>
      <c r="J137" s="73">
        <f t="shared" si="12"/>
        <v>0</v>
      </c>
      <c r="K137" s="58" t="s">
        <v>328</v>
      </c>
      <c r="L137" s="13"/>
      <c r="M137" s="74" t="s">
        <v>1</v>
      </c>
      <c r="N137" s="75" t="s">
        <v>35</v>
      </c>
      <c r="O137" s="76">
        <v>8.5999999999999993E-2</v>
      </c>
      <c r="P137" s="76">
        <f t="shared" si="13"/>
        <v>453.82199999999995</v>
      </c>
      <c r="Q137" s="76">
        <v>0</v>
      </c>
      <c r="R137" s="76">
        <f t="shared" si="14"/>
        <v>0</v>
      </c>
      <c r="S137" s="76">
        <v>0</v>
      </c>
      <c r="T137" s="83">
        <f t="shared" si="15"/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 t="shared" si="16"/>
        <v>0</v>
      </c>
      <c r="BF137" s="88">
        <f t="shared" si="17"/>
        <v>0</v>
      </c>
      <c r="BG137" s="88">
        <f t="shared" si="18"/>
        <v>0</v>
      </c>
      <c r="BH137" s="88">
        <f t="shared" si="19"/>
        <v>0</v>
      </c>
      <c r="BI137" s="88">
        <f t="shared" si="20"/>
        <v>0</v>
      </c>
      <c r="BJ137" s="14" t="s">
        <v>72</v>
      </c>
      <c r="BK137" s="88">
        <f t="shared" si="21"/>
        <v>0</v>
      </c>
      <c r="BL137" s="14" t="s">
        <v>160</v>
      </c>
      <c r="BM137" s="14" t="s">
        <v>484</v>
      </c>
    </row>
    <row r="138" spans="2:65" s="6" customFormat="1" ht="22.9" customHeight="1">
      <c r="B138" s="51"/>
      <c r="D138" s="52" t="s">
        <v>63</v>
      </c>
      <c r="E138" s="54" t="s">
        <v>192</v>
      </c>
      <c r="F138" s="54" t="s">
        <v>485</v>
      </c>
      <c r="J138" s="72">
        <f>SUM(J139:J267)</f>
        <v>0</v>
      </c>
      <c r="L138" s="51"/>
      <c r="M138" s="69"/>
      <c r="N138" s="70"/>
      <c r="O138" s="70"/>
      <c r="P138" s="71">
        <f>SUM(P139:P267)</f>
        <v>3059.7973440000001</v>
      </c>
      <c r="Q138" s="70"/>
      <c r="R138" s="71">
        <f>SUM(R139:R267)</f>
        <v>72.159097540000005</v>
      </c>
      <c r="S138" s="70"/>
      <c r="T138" s="82">
        <f>SUM(T139:T267)</f>
        <v>0</v>
      </c>
      <c r="AR138" s="52" t="s">
        <v>72</v>
      </c>
      <c r="AT138" s="85" t="s">
        <v>63</v>
      </c>
      <c r="AU138" s="85" t="s">
        <v>72</v>
      </c>
      <c r="AY138" s="52" t="s">
        <v>153</v>
      </c>
      <c r="BK138" s="87">
        <f>SUM(BK139:BK267)</f>
        <v>571</v>
      </c>
    </row>
    <row r="139" spans="2:65" s="1" customFormat="1" ht="16.5" customHeight="1">
      <c r="B139" s="55"/>
      <c r="C139" s="56" t="s">
        <v>486</v>
      </c>
      <c r="D139" s="56" t="s">
        <v>156</v>
      </c>
      <c r="E139" s="57" t="s">
        <v>487</v>
      </c>
      <c r="F139" s="58" t="s">
        <v>488</v>
      </c>
      <c r="G139" s="59" t="s">
        <v>489</v>
      </c>
      <c r="H139" s="60">
        <v>5</v>
      </c>
      <c r="I139" s="73"/>
      <c r="J139" s="73">
        <f t="shared" ref="J139:J202" si="22">ROUND(I139*H139,2)</f>
        <v>0</v>
      </c>
      <c r="K139" s="58" t="s">
        <v>328</v>
      </c>
      <c r="L139" s="13"/>
      <c r="M139" s="74" t="s">
        <v>1</v>
      </c>
      <c r="N139" s="75" t="s">
        <v>35</v>
      </c>
      <c r="O139" s="76">
        <v>0.75900000000000001</v>
      </c>
      <c r="P139" s="76">
        <f t="shared" ref="P139:P202" si="23">O139*H139</f>
        <v>3.7949999999999999</v>
      </c>
      <c r="Q139" s="76">
        <v>1.67E-3</v>
      </c>
      <c r="R139" s="76">
        <f t="shared" ref="R139:R202" si="24">Q139*H139</f>
        <v>8.3499999999999998E-3</v>
      </c>
      <c r="S139" s="76">
        <v>0</v>
      </c>
      <c r="T139" s="83">
        <f t="shared" ref="T139:T202" si="25"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 t="shared" ref="BE139:BE160" si="26">IF(N139="základní",J139,0)</f>
        <v>0</v>
      </c>
      <c r="BF139" s="88">
        <f t="shared" ref="BF139:BF202" si="27">IF(N139="snížená",J139,0)</f>
        <v>0</v>
      </c>
      <c r="BG139" s="88">
        <f t="shared" ref="BG139:BG202" si="28">IF(N139="zákl. přenesená",J139,0)</f>
        <v>0</v>
      </c>
      <c r="BH139" s="88">
        <f t="shared" ref="BH139:BH202" si="29">IF(N139="sníž. přenesená",J139,0)</f>
        <v>0</v>
      </c>
      <c r="BI139" s="88">
        <f t="shared" ref="BI139:BI186" si="30">IF(N139="nulová",J139,0)</f>
        <v>0</v>
      </c>
      <c r="BJ139" s="14" t="s">
        <v>72</v>
      </c>
      <c r="BK139" s="88">
        <f t="shared" ref="BK139:BK202" si="31">ROUND(I139*H139,2)</f>
        <v>0</v>
      </c>
      <c r="BL139" s="14" t="s">
        <v>160</v>
      </c>
      <c r="BM139" s="14" t="s">
        <v>490</v>
      </c>
    </row>
    <row r="140" spans="2:65" s="1" customFormat="1" ht="16.5" customHeight="1">
      <c r="B140" s="55"/>
      <c r="C140" s="89" t="s">
        <v>491</v>
      </c>
      <c r="D140" s="89" t="s">
        <v>377</v>
      </c>
      <c r="E140" s="90" t="s">
        <v>492</v>
      </c>
      <c r="F140" s="91" t="s">
        <v>493</v>
      </c>
      <c r="G140" s="92" t="s">
        <v>489</v>
      </c>
      <c r="H140" s="93">
        <v>4</v>
      </c>
      <c r="I140" s="94"/>
      <c r="J140" s="94">
        <f t="shared" si="22"/>
        <v>0</v>
      </c>
      <c r="K140" s="91" t="s">
        <v>1</v>
      </c>
      <c r="L140" s="95"/>
      <c r="M140" s="96" t="s">
        <v>1</v>
      </c>
      <c r="N140" s="97" t="s">
        <v>35</v>
      </c>
      <c r="O140" s="76">
        <v>0</v>
      </c>
      <c r="P140" s="76">
        <f t="shared" si="23"/>
        <v>0</v>
      </c>
      <c r="Q140" s="76">
        <v>2.5999999999999999E-3</v>
      </c>
      <c r="R140" s="76">
        <f t="shared" si="24"/>
        <v>1.04E-2</v>
      </c>
      <c r="S140" s="76">
        <v>0</v>
      </c>
      <c r="T140" s="83">
        <f t="shared" si="25"/>
        <v>0</v>
      </c>
      <c r="AR140" s="14" t="s">
        <v>192</v>
      </c>
      <c r="AT140" s="14" t="s">
        <v>377</v>
      </c>
      <c r="AU140" s="14" t="s">
        <v>74</v>
      </c>
      <c r="AY140" s="14" t="s">
        <v>153</v>
      </c>
      <c r="BE140" s="88">
        <f t="shared" si="26"/>
        <v>0</v>
      </c>
      <c r="BF140" s="88">
        <f t="shared" si="27"/>
        <v>0</v>
      </c>
      <c r="BG140" s="88">
        <f t="shared" si="28"/>
        <v>0</v>
      </c>
      <c r="BH140" s="88">
        <f t="shared" si="29"/>
        <v>0</v>
      </c>
      <c r="BI140" s="88">
        <f t="shared" si="30"/>
        <v>0</v>
      </c>
      <c r="BJ140" s="14" t="s">
        <v>72</v>
      </c>
      <c r="BK140" s="88">
        <f t="shared" si="31"/>
        <v>0</v>
      </c>
      <c r="BL140" s="14" t="s">
        <v>160</v>
      </c>
      <c r="BM140" s="14" t="s">
        <v>494</v>
      </c>
    </row>
    <row r="141" spans="2:65" s="1" customFormat="1" ht="16.5" customHeight="1">
      <c r="B141" s="55"/>
      <c r="C141" s="89" t="s">
        <v>495</v>
      </c>
      <c r="D141" s="89" t="s">
        <v>377</v>
      </c>
      <c r="E141" s="90" t="s">
        <v>496</v>
      </c>
      <c r="F141" s="91" t="s">
        <v>497</v>
      </c>
      <c r="G141" s="92" t="s">
        <v>489</v>
      </c>
      <c r="H141" s="93">
        <v>1</v>
      </c>
      <c r="I141" s="94"/>
      <c r="J141" s="94">
        <f t="shared" si="22"/>
        <v>0</v>
      </c>
      <c r="K141" s="91" t="s">
        <v>1</v>
      </c>
      <c r="L141" s="95"/>
      <c r="M141" s="96" t="s">
        <v>1</v>
      </c>
      <c r="N141" s="97" t="s">
        <v>35</v>
      </c>
      <c r="O141" s="76">
        <v>0</v>
      </c>
      <c r="P141" s="76">
        <f t="shared" si="23"/>
        <v>0</v>
      </c>
      <c r="Q141" s="76">
        <v>3.8E-3</v>
      </c>
      <c r="R141" s="76">
        <f t="shared" si="24"/>
        <v>3.8E-3</v>
      </c>
      <c r="S141" s="76">
        <v>0</v>
      </c>
      <c r="T141" s="83">
        <f t="shared" si="25"/>
        <v>0</v>
      </c>
      <c r="AR141" s="14" t="s">
        <v>192</v>
      </c>
      <c r="AT141" s="14" t="s">
        <v>377</v>
      </c>
      <c r="AU141" s="14" t="s">
        <v>74</v>
      </c>
      <c r="AY141" s="14" t="s">
        <v>153</v>
      </c>
      <c r="BE141" s="88">
        <f t="shared" si="26"/>
        <v>0</v>
      </c>
      <c r="BF141" s="88">
        <f t="shared" si="27"/>
        <v>0</v>
      </c>
      <c r="BG141" s="88">
        <f t="shared" si="28"/>
        <v>0</v>
      </c>
      <c r="BH141" s="88">
        <f t="shared" si="29"/>
        <v>0</v>
      </c>
      <c r="BI141" s="88">
        <f t="shared" si="30"/>
        <v>0</v>
      </c>
      <c r="BJ141" s="14" t="s">
        <v>72</v>
      </c>
      <c r="BK141" s="88">
        <f t="shared" si="31"/>
        <v>0</v>
      </c>
      <c r="BL141" s="14" t="s">
        <v>160</v>
      </c>
      <c r="BM141" s="14" t="s">
        <v>498</v>
      </c>
    </row>
    <row r="142" spans="2:65" s="1" customFormat="1" ht="16.5" customHeight="1">
      <c r="B142" s="55"/>
      <c r="C142" s="56" t="s">
        <v>499</v>
      </c>
      <c r="D142" s="56" t="s">
        <v>156</v>
      </c>
      <c r="E142" s="57" t="s">
        <v>500</v>
      </c>
      <c r="F142" s="58" t="s">
        <v>501</v>
      </c>
      <c r="G142" s="59" t="s">
        <v>489</v>
      </c>
      <c r="H142" s="60">
        <v>1</v>
      </c>
      <c r="I142" s="73"/>
      <c r="J142" s="73">
        <f t="shared" si="22"/>
        <v>0</v>
      </c>
      <c r="K142" s="58" t="s">
        <v>328</v>
      </c>
      <c r="L142" s="13"/>
      <c r="M142" s="74" t="s">
        <v>1</v>
      </c>
      <c r="N142" s="75" t="s">
        <v>35</v>
      </c>
      <c r="O142" s="76">
        <v>1.0940000000000001</v>
      </c>
      <c r="P142" s="76">
        <f t="shared" si="23"/>
        <v>1.0940000000000001</v>
      </c>
      <c r="Q142" s="76">
        <v>1.7099999999999999E-3</v>
      </c>
      <c r="R142" s="76">
        <f t="shared" si="24"/>
        <v>1.7099999999999999E-3</v>
      </c>
      <c r="S142" s="76">
        <v>0</v>
      </c>
      <c r="T142" s="83">
        <f t="shared" si="25"/>
        <v>0</v>
      </c>
      <c r="AR142" s="14" t="s">
        <v>160</v>
      </c>
      <c r="AT142" s="14" t="s">
        <v>156</v>
      </c>
      <c r="AU142" s="14" t="s">
        <v>74</v>
      </c>
      <c r="AY142" s="14" t="s">
        <v>153</v>
      </c>
      <c r="BE142" s="88">
        <f t="shared" si="26"/>
        <v>0</v>
      </c>
      <c r="BF142" s="88">
        <f t="shared" si="27"/>
        <v>0</v>
      </c>
      <c r="BG142" s="88">
        <f t="shared" si="28"/>
        <v>0</v>
      </c>
      <c r="BH142" s="88">
        <f t="shared" si="29"/>
        <v>0</v>
      </c>
      <c r="BI142" s="88">
        <f t="shared" si="30"/>
        <v>0</v>
      </c>
      <c r="BJ142" s="14" t="s">
        <v>72</v>
      </c>
      <c r="BK142" s="88">
        <f t="shared" si="31"/>
        <v>0</v>
      </c>
      <c r="BL142" s="14" t="s">
        <v>160</v>
      </c>
      <c r="BM142" s="14" t="s">
        <v>502</v>
      </c>
    </row>
    <row r="143" spans="2:65" s="1" customFormat="1" ht="16.5" customHeight="1">
      <c r="B143" s="55"/>
      <c r="C143" s="89" t="s">
        <v>503</v>
      </c>
      <c r="D143" s="89" t="s">
        <v>377</v>
      </c>
      <c r="E143" s="90" t="s">
        <v>504</v>
      </c>
      <c r="F143" s="91" t="s">
        <v>505</v>
      </c>
      <c r="G143" s="92" t="s">
        <v>489</v>
      </c>
      <c r="H143" s="93">
        <v>1</v>
      </c>
      <c r="I143" s="94"/>
      <c r="J143" s="94">
        <f t="shared" si="22"/>
        <v>0</v>
      </c>
      <c r="K143" s="91" t="s">
        <v>328</v>
      </c>
      <c r="L143" s="95"/>
      <c r="M143" s="96" t="s">
        <v>1</v>
      </c>
      <c r="N143" s="97" t="s">
        <v>35</v>
      </c>
      <c r="O143" s="76">
        <v>0</v>
      </c>
      <c r="P143" s="76">
        <f t="shared" si="23"/>
        <v>0</v>
      </c>
      <c r="Q143" s="76">
        <v>1.49E-2</v>
      </c>
      <c r="R143" s="76">
        <f t="shared" si="24"/>
        <v>1.49E-2</v>
      </c>
      <c r="S143" s="76">
        <v>0</v>
      </c>
      <c r="T143" s="83">
        <f t="shared" si="25"/>
        <v>0</v>
      </c>
      <c r="AR143" s="14" t="s">
        <v>192</v>
      </c>
      <c r="AT143" s="14" t="s">
        <v>377</v>
      </c>
      <c r="AU143" s="14" t="s">
        <v>74</v>
      </c>
      <c r="AY143" s="14" t="s">
        <v>153</v>
      </c>
      <c r="BE143" s="88">
        <f t="shared" si="26"/>
        <v>0</v>
      </c>
      <c r="BF143" s="88">
        <f t="shared" si="27"/>
        <v>0</v>
      </c>
      <c r="BG143" s="88">
        <f t="shared" si="28"/>
        <v>0</v>
      </c>
      <c r="BH143" s="88">
        <f t="shared" si="29"/>
        <v>0</v>
      </c>
      <c r="BI143" s="88">
        <f t="shared" si="30"/>
        <v>0</v>
      </c>
      <c r="BJ143" s="14" t="s">
        <v>72</v>
      </c>
      <c r="BK143" s="88">
        <f t="shared" si="31"/>
        <v>0</v>
      </c>
      <c r="BL143" s="14" t="s">
        <v>160</v>
      </c>
      <c r="BM143" s="14" t="s">
        <v>506</v>
      </c>
    </row>
    <row r="144" spans="2:65" s="1" customFormat="1" ht="16.5" customHeight="1">
      <c r="B144" s="55"/>
      <c r="C144" s="56" t="s">
        <v>507</v>
      </c>
      <c r="D144" s="56" t="s">
        <v>156</v>
      </c>
      <c r="E144" s="57" t="s">
        <v>508</v>
      </c>
      <c r="F144" s="58" t="s">
        <v>509</v>
      </c>
      <c r="G144" s="59" t="s">
        <v>344</v>
      </c>
      <c r="H144" s="60">
        <v>81.400000000000006</v>
      </c>
      <c r="I144" s="73"/>
      <c r="J144" s="73">
        <f t="shared" si="22"/>
        <v>0</v>
      </c>
      <c r="K144" s="58" t="s">
        <v>328</v>
      </c>
      <c r="L144" s="13"/>
      <c r="M144" s="74" t="s">
        <v>1</v>
      </c>
      <c r="N144" s="75" t="s">
        <v>35</v>
      </c>
      <c r="O144" s="76">
        <v>0.19900000000000001</v>
      </c>
      <c r="P144" s="76">
        <f t="shared" si="23"/>
        <v>16.198600000000003</v>
      </c>
      <c r="Q144" s="76">
        <v>0</v>
      </c>
      <c r="R144" s="76">
        <f t="shared" si="24"/>
        <v>0</v>
      </c>
      <c r="S144" s="76">
        <v>0</v>
      </c>
      <c r="T144" s="83">
        <f t="shared" si="25"/>
        <v>0</v>
      </c>
      <c r="AR144" s="14" t="s">
        <v>160</v>
      </c>
      <c r="AT144" s="14" t="s">
        <v>156</v>
      </c>
      <c r="AU144" s="14" t="s">
        <v>74</v>
      </c>
      <c r="AY144" s="14" t="s">
        <v>153</v>
      </c>
      <c r="BE144" s="88">
        <f t="shared" si="26"/>
        <v>0</v>
      </c>
      <c r="BF144" s="88">
        <f t="shared" si="27"/>
        <v>0</v>
      </c>
      <c r="BG144" s="88">
        <f t="shared" si="28"/>
        <v>0</v>
      </c>
      <c r="BH144" s="88">
        <f t="shared" si="29"/>
        <v>0</v>
      </c>
      <c r="BI144" s="88">
        <f t="shared" si="30"/>
        <v>0</v>
      </c>
      <c r="BJ144" s="14" t="s">
        <v>72</v>
      </c>
      <c r="BK144" s="88">
        <f t="shared" si="31"/>
        <v>0</v>
      </c>
      <c r="BL144" s="14" t="s">
        <v>160</v>
      </c>
      <c r="BM144" s="14" t="s">
        <v>510</v>
      </c>
    </row>
    <row r="145" spans="2:65" s="1" customFormat="1" ht="16.5" customHeight="1">
      <c r="B145" s="55"/>
      <c r="C145" s="89" t="s">
        <v>511</v>
      </c>
      <c r="D145" s="89" t="s">
        <v>377</v>
      </c>
      <c r="E145" s="90" t="s">
        <v>512</v>
      </c>
      <c r="F145" s="91" t="s">
        <v>513</v>
      </c>
      <c r="G145" s="92" t="s">
        <v>344</v>
      </c>
      <c r="H145" s="93">
        <v>85.47</v>
      </c>
      <c r="I145" s="94"/>
      <c r="J145" s="94">
        <f t="shared" si="22"/>
        <v>0</v>
      </c>
      <c r="K145" s="91" t="s">
        <v>328</v>
      </c>
      <c r="L145" s="95"/>
      <c r="M145" s="96" t="s">
        <v>1</v>
      </c>
      <c r="N145" s="97" t="s">
        <v>35</v>
      </c>
      <c r="O145" s="76">
        <v>0</v>
      </c>
      <c r="P145" s="76">
        <f t="shared" si="23"/>
        <v>0</v>
      </c>
      <c r="Q145" s="76">
        <v>6.7000000000000002E-4</v>
      </c>
      <c r="R145" s="76">
        <f t="shared" si="24"/>
        <v>5.7264900000000001E-2</v>
      </c>
      <c r="S145" s="76">
        <v>0</v>
      </c>
      <c r="T145" s="83">
        <f t="shared" si="25"/>
        <v>0</v>
      </c>
      <c r="AR145" s="14" t="s">
        <v>192</v>
      </c>
      <c r="AT145" s="14" t="s">
        <v>377</v>
      </c>
      <c r="AU145" s="14" t="s">
        <v>74</v>
      </c>
      <c r="AY145" s="14" t="s">
        <v>153</v>
      </c>
      <c r="BE145" s="88">
        <f t="shared" si="26"/>
        <v>0</v>
      </c>
      <c r="BF145" s="88">
        <f t="shared" si="27"/>
        <v>0</v>
      </c>
      <c r="BG145" s="88">
        <f t="shared" si="28"/>
        <v>0</v>
      </c>
      <c r="BH145" s="88">
        <f t="shared" si="29"/>
        <v>0</v>
      </c>
      <c r="BI145" s="88">
        <f t="shared" si="30"/>
        <v>0</v>
      </c>
      <c r="BJ145" s="14" t="s">
        <v>72</v>
      </c>
      <c r="BK145" s="88">
        <f t="shared" si="31"/>
        <v>0</v>
      </c>
      <c r="BL145" s="14" t="s">
        <v>160</v>
      </c>
      <c r="BM145" s="14" t="s">
        <v>514</v>
      </c>
    </row>
    <row r="146" spans="2:65" s="1" customFormat="1" ht="16.5" customHeight="1">
      <c r="B146" s="55"/>
      <c r="C146" s="56" t="s">
        <v>515</v>
      </c>
      <c r="D146" s="56" t="s">
        <v>156</v>
      </c>
      <c r="E146" s="57" t="s">
        <v>516</v>
      </c>
      <c r="F146" s="58" t="s">
        <v>517</v>
      </c>
      <c r="G146" s="59" t="s">
        <v>344</v>
      </c>
      <c r="H146" s="60">
        <v>1512.47</v>
      </c>
      <c r="I146" s="73"/>
      <c r="J146" s="73">
        <f t="shared" si="22"/>
        <v>0</v>
      </c>
      <c r="K146" s="58" t="s">
        <v>328</v>
      </c>
      <c r="L146" s="13"/>
      <c r="M146" s="74" t="s">
        <v>1</v>
      </c>
      <c r="N146" s="75" t="s">
        <v>35</v>
      </c>
      <c r="O146" s="76">
        <v>0.24</v>
      </c>
      <c r="P146" s="76">
        <f t="shared" si="23"/>
        <v>362.99279999999999</v>
      </c>
      <c r="Q146" s="76">
        <v>0</v>
      </c>
      <c r="R146" s="76">
        <f t="shared" si="24"/>
        <v>0</v>
      </c>
      <c r="S146" s="76">
        <v>0</v>
      </c>
      <c r="T146" s="83">
        <f t="shared" si="25"/>
        <v>0</v>
      </c>
      <c r="AR146" s="14" t="s">
        <v>160</v>
      </c>
      <c r="AT146" s="14" t="s">
        <v>156</v>
      </c>
      <c r="AU146" s="14" t="s">
        <v>74</v>
      </c>
      <c r="AY146" s="14" t="s">
        <v>153</v>
      </c>
      <c r="BE146" s="88">
        <f t="shared" si="26"/>
        <v>0</v>
      </c>
      <c r="BF146" s="88">
        <f t="shared" si="27"/>
        <v>0</v>
      </c>
      <c r="BG146" s="88">
        <f t="shared" si="28"/>
        <v>0</v>
      </c>
      <c r="BH146" s="88">
        <f t="shared" si="29"/>
        <v>0</v>
      </c>
      <c r="BI146" s="88">
        <f t="shared" si="30"/>
        <v>0</v>
      </c>
      <c r="BJ146" s="14" t="s">
        <v>72</v>
      </c>
      <c r="BK146" s="88">
        <f t="shared" si="31"/>
        <v>0</v>
      </c>
      <c r="BL146" s="14" t="s">
        <v>160</v>
      </c>
      <c r="BM146" s="14" t="s">
        <v>518</v>
      </c>
    </row>
    <row r="147" spans="2:65" s="1" customFormat="1" ht="16.5" customHeight="1">
      <c r="B147" s="55"/>
      <c r="C147" s="89" t="s">
        <v>519</v>
      </c>
      <c r="D147" s="89" t="s">
        <v>377</v>
      </c>
      <c r="E147" s="90" t="s">
        <v>520</v>
      </c>
      <c r="F147" s="91" t="s">
        <v>521</v>
      </c>
      <c r="G147" s="92" t="s">
        <v>344</v>
      </c>
      <c r="H147" s="93">
        <v>1588.096</v>
      </c>
      <c r="I147" s="94"/>
      <c r="J147" s="94">
        <f t="shared" si="22"/>
        <v>0</v>
      </c>
      <c r="K147" s="91" t="s">
        <v>328</v>
      </c>
      <c r="L147" s="95"/>
      <c r="M147" s="96" t="s">
        <v>1</v>
      </c>
      <c r="N147" s="97" t="s">
        <v>35</v>
      </c>
      <c r="O147" s="76">
        <v>0</v>
      </c>
      <c r="P147" s="76">
        <f t="shared" si="23"/>
        <v>0</v>
      </c>
      <c r="Q147" s="76">
        <v>1.06E-3</v>
      </c>
      <c r="R147" s="76">
        <f t="shared" si="24"/>
        <v>1.6833817599999998</v>
      </c>
      <c r="S147" s="76">
        <v>0</v>
      </c>
      <c r="T147" s="83">
        <f t="shared" si="25"/>
        <v>0</v>
      </c>
      <c r="AR147" s="14" t="s">
        <v>192</v>
      </c>
      <c r="AT147" s="14" t="s">
        <v>377</v>
      </c>
      <c r="AU147" s="14" t="s">
        <v>74</v>
      </c>
      <c r="AY147" s="14" t="s">
        <v>153</v>
      </c>
      <c r="BE147" s="88">
        <f t="shared" si="26"/>
        <v>0</v>
      </c>
      <c r="BF147" s="88">
        <f t="shared" si="27"/>
        <v>0</v>
      </c>
      <c r="BG147" s="88">
        <f t="shared" si="28"/>
        <v>0</v>
      </c>
      <c r="BH147" s="88">
        <f t="shared" si="29"/>
        <v>0</v>
      </c>
      <c r="BI147" s="88">
        <f t="shared" si="30"/>
        <v>0</v>
      </c>
      <c r="BJ147" s="14" t="s">
        <v>72</v>
      </c>
      <c r="BK147" s="88">
        <f t="shared" si="31"/>
        <v>0</v>
      </c>
      <c r="BL147" s="14" t="s">
        <v>160</v>
      </c>
      <c r="BM147" s="14" t="s">
        <v>522</v>
      </c>
    </row>
    <row r="148" spans="2:65" s="1" customFormat="1" ht="16.5" customHeight="1">
      <c r="B148" s="55"/>
      <c r="C148" s="56" t="s">
        <v>523</v>
      </c>
      <c r="D148" s="56" t="s">
        <v>156</v>
      </c>
      <c r="E148" s="57" t="s">
        <v>524</v>
      </c>
      <c r="F148" s="58" t="s">
        <v>525</v>
      </c>
      <c r="G148" s="59" t="s">
        <v>344</v>
      </c>
      <c r="H148" s="60">
        <v>864.62</v>
      </c>
      <c r="I148" s="73"/>
      <c r="J148" s="73">
        <f t="shared" si="22"/>
        <v>0</v>
      </c>
      <c r="K148" s="58" t="s">
        <v>328</v>
      </c>
      <c r="L148" s="13"/>
      <c r="M148" s="74" t="s">
        <v>1</v>
      </c>
      <c r="N148" s="75" t="s">
        <v>35</v>
      </c>
      <c r="O148" s="76">
        <v>0.28199999999999997</v>
      </c>
      <c r="P148" s="76">
        <f t="shared" si="23"/>
        <v>243.82283999999999</v>
      </c>
      <c r="Q148" s="76">
        <v>0</v>
      </c>
      <c r="R148" s="76">
        <f t="shared" si="24"/>
        <v>0</v>
      </c>
      <c r="S148" s="76">
        <v>0</v>
      </c>
      <c r="T148" s="83">
        <f t="shared" si="25"/>
        <v>0</v>
      </c>
      <c r="AR148" s="14" t="s">
        <v>160</v>
      </c>
      <c r="AT148" s="14" t="s">
        <v>156</v>
      </c>
      <c r="AU148" s="14" t="s">
        <v>74</v>
      </c>
      <c r="AY148" s="14" t="s">
        <v>153</v>
      </c>
      <c r="BE148" s="88">
        <f t="shared" si="26"/>
        <v>0</v>
      </c>
      <c r="BF148" s="88">
        <f t="shared" si="27"/>
        <v>0</v>
      </c>
      <c r="BG148" s="88">
        <f t="shared" si="28"/>
        <v>0</v>
      </c>
      <c r="BH148" s="88">
        <f t="shared" si="29"/>
        <v>0</v>
      </c>
      <c r="BI148" s="88">
        <f t="shared" si="30"/>
        <v>0</v>
      </c>
      <c r="BJ148" s="14" t="s">
        <v>72</v>
      </c>
      <c r="BK148" s="88">
        <f t="shared" si="31"/>
        <v>0</v>
      </c>
      <c r="BL148" s="14" t="s">
        <v>160</v>
      </c>
      <c r="BM148" s="14" t="s">
        <v>526</v>
      </c>
    </row>
    <row r="149" spans="2:65" s="1" customFormat="1" ht="16.5" customHeight="1">
      <c r="B149" s="55"/>
      <c r="C149" s="89" t="s">
        <v>527</v>
      </c>
      <c r="D149" s="89" t="s">
        <v>377</v>
      </c>
      <c r="E149" s="90" t="s">
        <v>528</v>
      </c>
      <c r="F149" s="91" t="s">
        <v>529</v>
      </c>
      <c r="G149" s="92" t="s">
        <v>344</v>
      </c>
      <c r="H149" s="93">
        <v>907.851</v>
      </c>
      <c r="I149" s="94"/>
      <c r="J149" s="94">
        <f t="shared" si="22"/>
        <v>0</v>
      </c>
      <c r="K149" s="91" t="s">
        <v>328</v>
      </c>
      <c r="L149" s="95"/>
      <c r="M149" s="96" t="s">
        <v>1</v>
      </c>
      <c r="N149" s="97" t="s">
        <v>35</v>
      </c>
      <c r="O149" s="76">
        <v>0</v>
      </c>
      <c r="P149" s="76">
        <f t="shared" si="23"/>
        <v>0</v>
      </c>
      <c r="Q149" s="76">
        <v>1.48E-3</v>
      </c>
      <c r="R149" s="76">
        <f t="shared" si="24"/>
        <v>1.3436194800000001</v>
      </c>
      <c r="S149" s="76">
        <v>0</v>
      </c>
      <c r="T149" s="83">
        <f t="shared" si="25"/>
        <v>0</v>
      </c>
      <c r="AR149" s="14" t="s">
        <v>192</v>
      </c>
      <c r="AT149" s="14" t="s">
        <v>377</v>
      </c>
      <c r="AU149" s="14" t="s">
        <v>74</v>
      </c>
      <c r="AY149" s="14" t="s">
        <v>153</v>
      </c>
      <c r="BE149" s="88">
        <f t="shared" si="26"/>
        <v>0</v>
      </c>
      <c r="BF149" s="88">
        <f t="shared" si="27"/>
        <v>0</v>
      </c>
      <c r="BG149" s="88">
        <f t="shared" si="28"/>
        <v>0</v>
      </c>
      <c r="BH149" s="88">
        <f t="shared" si="29"/>
        <v>0</v>
      </c>
      <c r="BI149" s="88">
        <f t="shared" si="30"/>
        <v>0</v>
      </c>
      <c r="BJ149" s="14" t="s">
        <v>72</v>
      </c>
      <c r="BK149" s="88">
        <f t="shared" si="31"/>
        <v>0</v>
      </c>
      <c r="BL149" s="14" t="s">
        <v>160</v>
      </c>
      <c r="BM149" s="14" t="s">
        <v>530</v>
      </c>
    </row>
    <row r="150" spans="2:65" s="1" customFormat="1" ht="16.5" customHeight="1">
      <c r="B150" s="55"/>
      <c r="C150" s="56" t="s">
        <v>531</v>
      </c>
      <c r="D150" s="56" t="s">
        <v>156</v>
      </c>
      <c r="E150" s="57" t="s">
        <v>532</v>
      </c>
      <c r="F150" s="58" t="s">
        <v>533</v>
      </c>
      <c r="G150" s="59" t="s">
        <v>344</v>
      </c>
      <c r="H150" s="60">
        <v>551.46</v>
      </c>
      <c r="I150" s="73"/>
      <c r="J150" s="73">
        <f t="shared" si="22"/>
        <v>0</v>
      </c>
      <c r="K150" s="58" t="s">
        <v>328</v>
      </c>
      <c r="L150" s="13"/>
      <c r="M150" s="74" t="s">
        <v>1</v>
      </c>
      <c r="N150" s="75" t="s">
        <v>35</v>
      </c>
      <c r="O150" s="76">
        <v>0.31</v>
      </c>
      <c r="P150" s="76">
        <f t="shared" si="23"/>
        <v>170.95260000000002</v>
      </c>
      <c r="Q150" s="76">
        <v>0</v>
      </c>
      <c r="R150" s="76">
        <f t="shared" si="24"/>
        <v>0</v>
      </c>
      <c r="S150" s="76">
        <v>0</v>
      </c>
      <c r="T150" s="83">
        <f t="shared" si="25"/>
        <v>0</v>
      </c>
      <c r="AR150" s="14" t="s">
        <v>160</v>
      </c>
      <c r="AT150" s="14" t="s">
        <v>156</v>
      </c>
      <c r="AU150" s="14" t="s">
        <v>74</v>
      </c>
      <c r="AY150" s="14" t="s">
        <v>153</v>
      </c>
      <c r="BE150" s="88">
        <f t="shared" si="26"/>
        <v>0</v>
      </c>
      <c r="BF150" s="88">
        <f t="shared" si="27"/>
        <v>0</v>
      </c>
      <c r="BG150" s="88">
        <f t="shared" si="28"/>
        <v>0</v>
      </c>
      <c r="BH150" s="88">
        <f t="shared" si="29"/>
        <v>0</v>
      </c>
      <c r="BI150" s="88">
        <f t="shared" si="30"/>
        <v>0</v>
      </c>
      <c r="BJ150" s="14" t="s">
        <v>72</v>
      </c>
      <c r="BK150" s="88">
        <f t="shared" si="31"/>
        <v>0</v>
      </c>
      <c r="BL150" s="14" t="s">
        <v>160</v>
      </c>
      <c r="BM150" s="14" t="s">
        <v>534</v>
      </c>
    </row>
    <row r="151" spans="2:65" s="1" customFormat="1" ht="16.5" customHeight="1">
      <c r="B151" s="55"/>
      <c r="C151" s="89" t="s">
        <v>535</v>
      </c>
      <c r="D151" s="89" t="s">
        <v>377</v>
      </c>
      <c r="E151" s="90" t="s">
        <v>536</v>
      </c>
      <c r="F151" s="91" t="s">
        <v>537</v>
      </c>
      <c r="G151" s="92" t="s">
        <v>344</v>
      </c>
      <c r="H151" s="93">
        <v>579.03300000000002</v>
      </c>
      <c r="I151" s="94"/>
      <c r="J151" s="94">
        <f t="shared" si="22"/>
        <v>0</v>
      </c>
      <c r="K151" s="91" t="s">
        <v>328</v>
      </c>
      <c r="L151" s="95"/>
      <c r="M151" s="96" t="s">
        <v>1</v>
      </c>
      <c r="N151" s="97" t="s">
        <v>35</v>
      </c>
      <c r="O151" s="76">
        <v>0</v>
      </c>
      <c r="P151" s="76">
        <f t="shared" si="23"/>
        <v>0</v>
      </c>
      <c r="Q151" s="76">
        <v>2.14E-3</v>
      </c>
      <c r="R151" s="76">
        <f t="shared" si="24"/>
        <v>1.2391306200000001</v>
      </c>
      <c r="S151" s="76">
        <v>0</v>
      </c>
      <c r="T151" s="83">
        <f t="shared" si="25"/>
        <v>0</v>
      </c>
      <c r="AR151" s="14" t="s">
        <v>192</v>
      </c>
      <c r="AT151" s="14" t="s">
        <v>377</v>
      </c>
      <c r="AU151" s="14" t="s">
        <v>74</v>
      </c>
      <c r="AY151" s="14" t="s">
        <v>153</v>
      </c>
      <c r="BE151" s="88">
        <f t="shared" si="26"/>
        <v>0</v>
      </c>
      <c r="BF151" s="88">
        <f t="shared" si="27"/>
        <v>0</v>
      </c>
      <c r="BG151" s="88">
        <f t="shared" si="28"/>
        <v>0</v>
      </c>
      <c r="BH151" s="88">
        <f t="shared" si="29"/>
        <v>0</v>
      </c>
      <c r="BI151" s="88">
        <f t="shared" si="30"/>
        <v>0</v>
      </c>
      <c r="BJ151" s="14" t="s">
        <v>72</v>
      </c>
      <c r="BK151" s="88">
        <f t="shared" si="31"/>
        <v>0</v>
      </c>
      <c r="BL151" s="14" t="s">
        <v>160</v>
      </c>
      <c r="BM151" s="14" t="s">
        <v>538</v>
      </c>
    </row>
    <row r="152" spans="2:65" s="1" customFormat="1" ht="16.5" customHeight="1">
      <c r="B152" s="55"/>
      <c r="C152" s="56" t="s">
        <v>539</v>
      </c>
      <c r="D152" s="56" t="s">
        <v>156</v>
      </c>
      <c r="E152" s="57" t="s">
        <v>540</v>
      </c>
      <c r="F152" s="58" t="s">
        <v>541</v>
      </c>
      <c r="G152" s="59" t="s">
        <v>344</v>
      </c>
      <c r="H152" s="60">
        <v>10.5</v>
      </c>
      <c r="I152" s="73"/>
      <c r="J152" s="73">
        <f t="shared" si="22"/>
        <v>0</v>
      </c>
      <c r="K152" s="58" t="s">
        <v>1</v>
      </c>
      <c r="L152" s="13"/>
      <c r="M152" s="74" t="s">
        <v>1</v>
      </c>
      <c r="N152" s="75" t="s">
        <v>35</v>
      </c>
      <c r="O152" s="76">
        <v>0.34100000000000003</v>
      </c>
      <c r="P152" s="76">
        <f t="shared" si="23"/>
        <v>3.5805000000000002</v>
      </c>
      <c r="Q152" s="76">
        <v>0</v>
      </c>
      <c r="R152" s="76">
        <f t="shared" si="24"/>
        <v>0</v>
      </c>
      <c r="S152" s="76">
        <v>0</v>
      </c>
      <c r="T152" s="83">
        <f t="shared" si="25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26"/>
        <v>0</v>
      </c>
      <c r="BF152" s="88">
        <f t="shared" si="27"/>
        <v>0</v>
      </c>
      <c r="BG152" s="88">
        <f t="shared" si="28"/>
        <v>0</v>
      </c>
      <c r="BH152" s="88">
        <f t="shared" si="29"/>
        <v>0</v>
      </c>
      <c r="BI152" s="88">
        <f t="shared" si="30"/>
        <v>0</v>
      </c>
      <c r="BJ152" s="14" t="s">
        <v>72</v>
      </c>
      <c r="BK152" s="88">
        <f t="shared" si="31"/>
        <v>0</v>
      </c>
      <c r="BL152" s="14" t="s">
        <v>160</v>
      </c>
      <c r="BM152" s="14" t="s">
        <v>542</v>
      </c>
    </row>
    <row r="153" spans="2:65" s="1" customFormat="1" ht="16.5" customHeight="1">
      <c r="B153" s="55"/>
      <c r="C153" s="89" t="s">
        <v>543</v>
      </c>
      <c r="D153" s="89" t="s">
        <v>377</v>
      </c>
      <c r="E153" s="90" t="s">
        <v>544</v>
      </c>
      <c r="F153" s="91" t="s">
        <v>545</v>
      </c>
      <c r="G153" s="92" t="s">
        <v>344</v>
      </c>
      <c r="H153" s="93">
        <v>10.5</v>
      </c>
      <c r="I153" s="94"/>
      <c r="J153" s="94">
        <f t="shared" si="22"/>
        <v>0</v>
      </c>
      <c r="K153" s="91" t="s">
        <v>328</v>
      </c>
      <c r="L153" s="95"/>
      <c r="M153" s="96" t="s">
        <v>1</v>
      </c>
      <c r="N153" s="97" t="s">
        <v>35</v>
      </c>
      <c r="O153" s="76">
        <v>0</v>
      </c>
      <c r="P153" s="76">
        <f t="shared" si="23"/>
        <v>0</v>
      </c>
      <c r="Q153" s="76">
        <v>2.0500000000000002E-3</v>
      </c>
      <c r="R153" s="76">
        <f t="shared" si="24"/>
        <v>2.1525000000000002E-2</v>
      </c>
      <c r="S153" s="76">
        <v>0</v>
      </c>
      <c r="T153" s="83">
        <f t="shared" si="25"/>
        <v>0</v>
      </c>
      <c r="AR153" s="14" t="s">
        <v>192</v>
      </c>
      <c r="AT153" s="14" t="s">
        <v>377</v>
      </c>
      <c r="AU153" s="14" t="s">
        <v>74</v>
      </c>
      <c r="AY153" s="14" t="s">
        <v>153</v>
      </c>
      <c r="BE153" s="88">
        <f t="shared" si="26"/>
        <v>0</v>
      </c>
      <c r="BF153" s="88">
        <f t="shared" si="27"/>
        <v>0</v>
      </c>
      <c r="BG153" s="88">
        <f t="shared" si="28"/>
        <v>0</v>
      </c>
      <c r="BH153" s="88">
        <f t="shared" si="29"/>
        <v>0</v>
      </c>
      <c r="BI153" s="88">
        <f t="shared" si="30"/>
        <v>0</v>
      </c>
      <c r="BJ153" s="14" t="s">
        <v>72</v>
      </c>
      <c r="BK153" s="88">
        <f t="shared" si="31"/>
        <v>0</v>
      </c>
      <c r="BL153" s="14" t="s">
        <v>160</v>
      </c>
      <c r="BM153" s="14" t="s">
        <v>546</v>
      </c>
    </row>
    <row r="154" spans="2:65" s="1" customFormat="1" ht="16.5" customHeight="1">
      <c r="B154" s="55"/>
      <c r="C154" s="56" t="s">
        <v>547</v>
      </c>
      <c r="D154" s="56" t="s">
        <v>156</v>
      </c>
      <c r="E154" s="57" t="s">
        <v>548</v>
      </c>
      <c r="F154" s="58" t="s">
        <v>549</v>
      </c>
      <c r="G154" s="59" t="s">
        <v>344</v>
      </c>
      <c r="H154" s="60">
        <v>834.91</v>
      </c>
      <c r="I154" s="73"/>
      <c r="J154" s="73">
        <f t="shared" si="22"/>
        <v>0</v>
      </c>
      <c r="K154" s="58" t="s">
        <v>328</v>
      </c>
      <c r="L154" s="13"/>
      <c r="M154" s="74" t="s">
        <v>1</v>
      </c>
      <c r="N154" s="75" t="s">
        <v>35</v>
      </c>
      <c r="O154" s="76">
        <v>0.35599999999999998</v>
      </c>
      <c r="P154" s="76">
        <f t="shared" si="23"/>
        <v>297.22796</v>
      </c>
      <c r="Q154" s="76">
        <v>0</v>
      </c>
      <c r="R154" s="76">
        <f t="shared" si="24"/>
        <v>0</v>
      </c>
      <c r="S154" s="76">
        <v>0</v>
      </c>
      <c r="T154" s="83">
        <f t="shared" si="25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26"/>
        <v>0</v>
      </c>
      <c r="BF154" s="88">
        <f t="shared" si="27"/>
        <v>0</v>
      </c>
      <c r="BG154" s="88">
        <f t="shared" si="28"/>
        <v>0</v>
      </c>
      <c r="BH154" s="88">
        <f t="shared" si="29"/>
        <v>0</v>
      </c>
      <c r="BI154" s="88">
        <f t="shared" si="30"/>
        <v>0</v>
      </c>
      <c r="BJ154" s="14" t="s">
        <v>72</v>
      </c>
      <c r="BK154" s="88">
        <f t="shared" si="31"/>
        <v>0</v>
      </c>
      <c r="BL154" s="14" t="s">
        <v>160</v>
      </c>
      <c r="BM154" s="14" t="s">
        <v>550</v>
      </c>
    </row>
    <row r="155" spans="2:65" s="1" customFormat="1" ht="16.5" customHeight="1">
      <c r="B155" s="55"/>
      <c r="C155" s="89" t="s">
        <v>551</v>
      </c>
      <c r="D155" s="89" t="s">
        <v>377</v>
      </c>
      <c r="E155" s="90" t="s">
        <v>552</v>
      </c>
      <c r="F155" s="91" t="s">
        <v>553</v>
      </c>
      <c r="G155" s="92" t="s">
        <v>344</v>
      </c>
      <c r="H155" s="93">
        <v>876.65599999999995</v>
      </c>
      <c r="I155" s="94"/>
      <c r="J155" s="94">
        <f t="shared" si="22"/>
        <v>0</v>
      </c>
      <c r="K155" s="91" t="s">
        <v>328</v>
      </c>
      <c r="L155" s="95"/>
      <c r="M155" s="96" t="s">
        <v>1</v>
      </c>
      <c r="N155" s="97" t="s">
        <v>35</v>
      </c>
      <c r="O155" s="76">
        <v>0</v>
      </c>
      <c r="P155" s="76">
        <f t="shared" si="23"/>
        <v>0</v>
      </c>
      <c r="Q155" s="76">
        <v>4.1200000000000004E-3</v>
      </c>
      <c r="R155" s="76">
        <f t="shared" si="24"/>
        <v>3.6118227200000002</v>
      </c>
      <c r="S155" s="76">
        <v>0</v>
      </c>
      <c r="T155" s="83">
        <f t="shared" si="25"/>
        <v>0</v>
      </c>
      <c r="AR155" s="14" t="s">
        <v>192</v>
      </c>
      <c r="AT155" s="14" t="s">
        <v>377</v>
      </c>
      <c r="AU155" s="14" t="s">
        <v>74</v>
      </c>
      <c r="AY155" s="14" t="s">
        <v>153</v>
      </c>
      <c r="BE155" s="88">
        <f t="shared" si="26"/>
        <v>0</v>
      </c>
      <c r="BF155" s="88">
        <f t="shared" si="27"/>
        <v>0</v>
      </c>
      <c r="BG155" s="88">
        <f t="shared" si="28"/>
        <v>0</v>
      </c>
      <c r="BH155" s="88">
        <f t="shared" si="29"/>
        <v>0</v>
      </c>
      <c r="BI155" s="88">
        <f t="shared" si="30"/>
        <v>0</v>
      </c>
      <c r="BJ155" s="14" t="s">
        <v>72</v>
      </c>
      <c r="BK155" s="88">
        <f t="shared" si="31"/>
        <v>0</v>
      </c>
      <c r="BL155" s="14" t="s">
        <v>160</v>
      </c>
      <c r="BM155" s="14" t="s">
        <v>554</v>
      </c>
    </row>
    <row r="156" spans="2:65" s="1" customFormat="1" ht="16.5" customHeight="1">
      <c r="B156" s="55"/>
      <c r="C156" s="56" t="s">
        <v>555</v>
      </c>
      <c r="D156" s="56" t="s">
        <v>156</v>
      </c>
      <c r="E156" s="57" t="s">
        <v>556</v>
      </c>
      <c r="F156" s="58" t="s">
        <v>557</v>
      </c>
      <c r="G156" s="59" t="s">
        <v>344</v>
      </c>
      <c r="H156" s="60">
        <v>2152.44</v>
      </c>
      <c r="I156" s="73"/>
      <c r="J156" s="73">
        <f t="shared" si="22"/>
        <v>0</v>
      </c>
      <c r="K156" s="58" t="s">
        <v>328</v>
      </c>
      <c r="L156" s="13"/>
      <c r="M156" s="74" t="s">
        <v>1</v>
      </c>
      <c r="N156" s="75" t="s">
        <v>35</v>
      </c>
      <c r="O156" s="76">
        <v>0.36299999999999999</v>
      </c>
      <c r="P156" s="76">
        <f t="shared" si="23"/>
        <v>781.33572000000004</v>
      </c>
      <c r="Q156" s="76">
        <v>0</v>
      </c>
      <c r="R156" s="76">
        <f t="shared" si="24"/>
        <v>0</v>
      </c>
      <c r="S156" s="76">
        <v>0</v>
      </c>
      <c r="T156" s="83">
        <f t="shared" si="25"/>
        <v>0</v>
      </c>
      <c r="AR156" s="14" t="s">
        <v>160</v>
      </c>
      <c r="AT156" s="14" t="s">
        <v>156</v>
      </c>
      <c r="AU156" s="14" t="s">
        <v>74</v>
      </c>
      <c r="AY156" s="14" t="s">
        <v>153</v>
      </c>
      <c r="BE156" s="88">
        <f t="shared" si="26"/>
        <v>0</v>
      </c>
      <c r="BF156" s="88">
        <f t="shared" si="27"/>
        <v>0</v>
      </c>
      <c r="BG156" s="88">
        <f t="shared" si="28"/>
        <v>0</v>
      </c>
      <c r="BH156" s="88">
        <f t="shared" si="29"/>
        <v>0</v>
      </c>
      <c r="BI156" s="88">
        <f t="shared" si="30"/>
        <v>0</v>
      </c>
      <c r="BJ156" s="14" t="s">
        <v>72</v>
      </c>
      <c r="BK156" s="88">
        <f t="shared" si="31"/>
        <v>0</v>
      </c>
      <c r="BL156" s="14" t="s">
        <v>160</v>
      </c>
      <c r="BM156" s="14" t="s">
        <v>558</v>
      </c>
    </row>
    <row r="157" spans="2:65" s="1" customFormat="1" ht="16.5" customHeight="1">
      <c r="B157" s="55"/>
      <c r="C157" s="89" t="s">
        <v>559</v>
      </c>
      <c r="D157" s="89" t="s">
        <v>377</v>
      </c>
      <c r="E157" s="90" t="s">
        <v>560</v>
      </c>
      <c r="F157" s="91" t="s">
        <v>561</v>
      </c>
      <c r="G157" s="92" t="s">
        <v>344</v>
      </c>
      <c r="H157" s="93">
        <v>2260.0619999999999</v>
      </c>
      <c r="I157" s="94"/>
      <c r="J157" s="94">
        <f t="shared" si="22"/>
        <v>0</v>
      </c>
      <c r="K157" s="91" t="s">
        <v>328</v>
      </c>
      <c r="L157" s="95"/>
      <c r="M157" s="96" t="s">
        <v>1</v>
      </c>
      <c r="N157" s="97" t="s">
        <v>35</v>
      </c>
      <c r="O157" s="76">
        <v>0</v>
      </c>
      <c r="P157" s="76">
        <f t="shared" si="23"/>
        <v>0</v>
      </c>
      <c r="Q157" s="76">
        <v>5.13E-3</v>
      </c>
      <c r="R157" s="76">
        <f t="shared" si="24"/>
        <v>11.59411806</v>
      </c>
      <c r="S157" s="76">
        <v>0</v>
      </c>
      <c r="T157" s="83">
        <f t="shared" si="25"/>
        <v>0</v>
      </c>
      <c r="AR157" s="14" t="s">
        <v>192</v>
      </c>
      <c r="AT157" s="14" t="s">
        <v>377</v>
      </c>
      <c r="AU157" s="14" t="s">
        <v>74</v>
      </c>
      <c r="AY157" s="14" t="s">
        <v>153</v>
      </c>
      <c r="BE157" s="88">
        <f t="shared" si="26"/>
        <v>0</v>
      </c>
      <c r="BF157" s="88">
        <f t="shared" si="27"/>
        <v>0</v>
      </c>
      <c r="BG157" s="88">
        <f t="shared" si="28"/>
        <v>0</v>
      </c>
      <c r="BH157" s="88">
        <f t="shared" si="29"/>
        <v>0</v>
      </c>
      <c r="BI157" s="88">
        <f t="shared" si="30"/>
        <v>0</v>
      </c>
      <c r="BJ157" s="14" t="s">
        <v>72</v>
      </c>
      <c r="BK157" s="88">
        <f t="shared" si="31"/>
        <v>0</v>
      </c>
      <c r="BL157" s="14" t="s">
        <v>160</v>
      </c>
      <c r="BM157" s="14" t="s">
        <v>562</v>
      </c>
    </row>
    <row r="158" spans="2:65" s="1" customFormat="1" ht="16.5" customHeight="1">
      <c r="B158" s="55"/>
      <c r="C158" s="56" t="s">
        <v>563</v>
      </c>
      <c r="D158" s="56" t="s">
        <v>156</v>
      </c>
      <c r="E158" s="57" t="s">
        <v>564</v>
      </c>
      <c r="F158" s="58" t="s">
        <v>565</v>
      </c>
      <c r="G158" s="59" t="s">
        <v>344</v>
      </c>
      <c r="H158" s="60">
        <v>10.5</v>
      </c>
      <c r="I158" s="73"/>
      <c r="J158" s="73">
        <f t="shared" si="22"/>
        <v>0</v>
      </c>
      <c r="K158" s="58" t="s">
        <v>328</v>
      </c>
      <c r="L158" s="13"/>
      <c r="M158" s="74" t="s">
        <v>1</v>
      </c>
      <c r="N158" s="75" t="s">
        <v>35</v>
      </c>
      <c r="O158" s="76">
        <v>0.371</v>
      </c>
      <c r="P158" s="76">
        <f t="shared" si="23"/>
        <v>3.8955000000000002</v>
      </c>
      <c r="Q158" s="76">
        <v>0</v>
      </c>
      <c r="R158" s="76">
        <f t="shared" si="24"/>
        <v>0</v>
      </c>
      <c r="S158" s="76">
        <v>0</v>
      </c>
      <c r="T158" s="83">
        <f t="shared" si="25"/>
        <v>0</v>
      </c>
      <c r="AR158" s="14" t="s">
        <v>160</v>
      </c>
      <c r="AT158" s="14" t="s">
        <v>156</v>
      </c>
      <c r="AU158" s="14" t="s">
        <v>74</v>
      </c>
      <c r="AY158" s="14" t="s">
        <v>153</v>
      </c>
      <c r="BE158" s="88">
        <f t="shared" si="26"/>
        <v>0</v>
      </c>
      <c r="BF158" s="88">
        <f t="shared" si="27"/>
        <v>0</v>
      </c>
      <c r="BG158" s="88">
        <f t="shared" si="28"/>
        <v>0</v>
      </c>
      <c r="BH158" s="88">
        <f t="shared" si="29"/>
        <v>0</v>
      </c>
      <c r="BI158" s="88">
        <f t="shared" si="30"/>
        <v>0</v>
      </c>
      <c r="BJ158" s="14" t="s">
        <v>72</v>
      </c>
      <c r="BK158" s="88">
        <f t="shared" si="31"/>
        <v>0</v>
      </c>
      <c r="BL158" s="14" t="s">
        <v>160</v>
      </c>
      <c r="BM158" s="14" t="s">
        <v>566</v>
      </c>
    </row>
    <row r="159" spans="2:65" s="1" customFormat="1" ht="16.5" customHeight="1">
      <c r="B159" s="55"/>
      <c r="C159" s="89" t="s">
        <v>567</v>
      </c>
      <c r="D159" s="89" t="s">
        <v>377</v>
      </c>
      <c r="E159" s="90" t="s">
        <v>568</v>
      </c>
      <c r="F159" s="91" t="s">
        <v>569</v>
      </c>
      <c r="G159" s="92" t="s">
        <v>344</v>
      </c>
      <c r="H159" s="93">
        <v>10.5</v>
      </c>
      <c r="I159" s="94"/>
      <c r="J159" s="94">
        <f t="shared" si="22"/>
        <v>0</v>
      </c>
      <c r="K159" s="91" t="s">
        <v>328</v>
      </c>
      <c r="L159" s="95"/>
      <c r="M159" s="96" t="s">
        <v>1</v>
      </c>
      <c r="N159" s="97" t="s">
        <v>35</v>
      </c>
      <c r="O159" s="76">
        <v>0</v>
      </c>
      <c r="P159" s="76">
        <f t="shared" si="23"/>
        <v>0</v>
      </c>
      <c r="Q159" s="76">
        <v>2.99E-3</v>
      </c>
      <c r="R159" s="76">
        <f t="shared" si="24"/>
        <v>3.1394999999999999E-2</v>
      </c>
      <c r="S159" s="76">
        <v>0</v>
      </c>
      <c r="T159" s="83">
        <f t="shared" si="25"/>
        <v>0</v>
      </c>
      <c r="AR159" s="14" t="s">
        <v>192</v>
      </c>
      <c r="AT159" s="14" t="s">
        <v>377</v>
      </c>
      <c r="AU159" s="14" t="s">
        <v>74</v>
      </c>
      <c r="AY159" s="14" t="s">
        <v>153</v>
      </c>
      <c r="BE159" s="88">
        <f t="shared" si="26"/>
        <v>0</v>
      </c>
      <c r="BF159" s="88">
        <f t="shared" si="27"/>
        <v>0</v>
      </c>
      <c r="BG159" s="88">
        <f t="shared" si="28"/>
        <v>0</v>
      </c>
      <c r="BH159" s="88">
        <f t="shared" si="29"/>
        <v>0</v>
      </c>
      <c r="BI159" s="88">
        <f t="shared" si="30"/>
        <v>0</v>
      </c>
      <c r="BJ159" s="14" t="s">
        <v>72</v>
      </c>
      <c r="BK159" s="88">
        <f t="shared" si="31"/>
        <v>0</v>
      </c>
      <c r="BL159" s="14" t="s">
        <v>160</v>
      </c>
      <c r="BM159" s="14" t="s">
        <v>570</v>
      </c>
    </row>
    <row r="160" spans="2:65" s="1" customFormat="1" ht="16.5" customHeight="1">
      <c r="B160" s="55"/>
      <c r="C160" s="56" t="s">
        <v>571</v>
      </c>
      <c r="D160" s="56" t="s">
        <v>156</v>
      </c>
      <c r="E160" s="57" t="s">
        <v>572</v>
      </c>
      <c r="F160" s="58" t="s">
        <v>573</v>
      </c>
      <c r="G160" s="59" t="s">
        <v>489</v>
      </c>
      <c r="H160" s="60">
        <v>8</v>
      </c>
      <c r="I160" s="73"/>
      <c r="J160" s="73">
        <f t="shared" si="22"/>
        <v>0</v>
      </c>
      <c r="K160" s="58" t="s">
        <v>328</v>
      </c>
      <c r="L160" s="13"/>
      <c r="M160" s="74" t="s">
        <v>1</v>
      </c>
      <c r="N160" s="75" t="s">
        <v>35</v>
      </c>
      <c r="O160" s="76">
        <v>0.52600000000000002</v>
      </c>
      <c r="P160" s="76">
        <f t="shared" si="23"/>
        <v>4.2080000000000002</v>
      </c>
      <c r="Q160" s="76">
        <v>0</v>
      </c>
      <c r="R160" s="76">
        <f t="shared" si="24"/>
        <v>0</v>
      </c>
      <c r="S160" s="76">
        <v>0</v>
      </c>
      <c r="T160" s="83">
        <f t="shared" si="25"/>
        <v>0</v>
      </c>
      <c r="AR160" s="14" t="s">
        <v>160</v>
      </c>
      <c r="AT160" s="14" t="s">
        <v>156</v>
      </c>
      <c r="AU160" s="14" t="s">
        <v>74</v>
      </c>
      <c r="AY160" s="14" t="s">
        <v>153</v>
      </c>
      <c r="BE160" s="88">
        <f t="shared" si="26"/>
        <v>0</v>
      </c>
      <c r="BF160" s="88">
        <f t="shared" si="27"/>
        <v>0</v>
      </c>
      <c r="BG160" s="88">
        <f t="shared" si="28"/>
        <v>0</v>
      </c>
      <c r="BH160" s="88">
        <f t="shared" si="29"/>
        <v>0</v>
      </c>
      <c r="BI160" s="88">
        <f t="shared" si="30"/>
        <v>0</v>
      </c>
      <c r="BJ160" s="14" t="s">
        <v>72</v>
      </c>
      <c r="BK160" s="88">
        <f t="shared" si="31"/>
        <v>0</v>
      </c>
      <c r="BL160" s="14" t="s">
        <v>160</v>
      </c>
      <c r="BM160" s="14" t="s">
        <v>574</v>
      </c>
    </row>
    <row r="161" spans="2:65" s="1" customFormat="1" ht="16.5" customHeight="1">
      <c r="B161" s="55"/>
      <c r="C161" s="89" t="s">
        <v>575</v>
      </c>
      <c r="D161" s="89" t="s">
        <v>377</v>
      </c>
      <c r="E161" s="90" t="s">
        <v>576</v>
      </c>
      <c r="F161" s="91" t="s">
        <v>577</v>
      </c>
      <c r="G161" s="92" t="s">
        <v>489</v>
      </c>
      <c r="H161" s="93">
        <v>8</v>
      </c>
      <c r="I161" s="94"/>
      <c r="J161" s="94">
        <f t="shared" si="22"/>
        <v>0</v>
      </c>
      <c r="K161" s="91" t="s">
        <v>328</v>
      </c>
      <c r="L161" s="95"/>
      <c r="M161" s="96" t="s">
        <v>1</v>
      </c>
      <c r="N161" s="97" t="s">
        <v>35</v>
      </c>
      <c r="O161" s="76">
        <v>0</v>
      </c>
      <c r="P161" s="76">
        <f t="shared" si="23"/>
        <v>0</v>
      </c>
      <c r="Q161" s="76">
        <v>1.2E-4</v>
      </c>
      <c r="R161" s="76">
        <f t="shared" si="24"/>
        <v>9.6000000000000002E-4</v>
      </c>
      <c r="S161" s="76">
        <v>0</v>
      </c>
      <c r="T161" s="83">
        <f t="shared" si="25"/>
        <v>0</v>
      </c>
      <c r="AR161" s="14" t="s">
        <v>192</v>
      </c>
      <c r="AT161" s="14" t="s">
        <v>377</v>
      </c>
      <c r="AU161" s="14" t="s">
        <v>74</v>
      </c>
      <c r="AY161" s="14" t="s">
        <v>153</v>
      </c>
      <c r="BE161" s="88">
        <v>1112</v>
      </c>
      <c r="BF161" s="88">
        <f t="shared" si="27"/>
        <v>0</v>
      </c>
      <c r="BG161" s="88">
        <f t="shared" si="28"/>
        <v>0</v>
      </c>
      <c r="BH161" s="88">
        <f t="shared" si="29"/>
        <v>0</v>
      </c>
      <c r="BI161" s="88">
        <f t="shared" si="30"/>
        <v>0</v>
      </c>
      <c r="BJ161" s="14" t="s">
        <v>72</v>
      </c>
      <c r="BK161" s="88">
        <f t="shared" si="31"/>
        <v>0</v>
      </c>
      <c r="BL161" s="14" t="s">
        <v>160</v>
      </c>
      <c r="BM161" s="14" t="s">
        <v>578</v>
      </c>
    </row>
    <row r="162" spans="2:65" s="1" customFormat="1" ht="16.5" customHeight="1">
      <c r="B162" s="55"/>
      <c r="C162" s="89" t="s">
        <v>579</v>
      </c>
      <c r="D162" s="89" t="s">
        <v>377</v>
      </c>
      <c r="E162" s="90" t="s">
        <v>580</v>
      </c>
      <c r="F162" s="91" t="s">
        <v>581</v>
      </c>
      <c r="G162" s="92" t="s">
        <v>489</v>
      </c>
      <c r="H162" s="93">
        <v>8</v>
      </c>
      <c r="I162" s="94"/>
      <c r="J162" s="94">
        <f t="shared" si="22"/>
        <v>0</v>
      </c>
      <c r="K162" s="91" t="s">
        <v>328</v>
      </c>
      <c r="L162" s="95"/>
      <c r="M162" s="96" t="s">
        <v>1</v>
      </c>
      <c r="N162" s="97" t="s">
        <v>35</v>
      </c>
      <c r="O162" s="76">
        <v>0</v>
      </c>
      <c r="P162" s="76">
        <f t="shared" si="23"/>
        <v>0</v>
      </c>
      <c r="Q162" s="76">
        <v>1.8799999999999999E-3</v>
      </c>
      <c r="R162" s="76">
        <f t="shared" si="24"/>
        <v>1.504E-2</v>
      </c>
      <c r="S162" s="76">
        <v>0</v>
      </c>
      <c r="T162" s="83">
        <f t="shared" si="25"/>
        <v>0</v>
      </c>
      <c r="AR162" s="14" t="s">
        <v>192</v>
      </c>
      <c r="AT162" s="14" t="s">
        <v>377</v>
      </c>
      <c r="AU162" s="14" t="s">
        <v>74</v>
      </c>
      <c r="AY162" s="14" t="s">
        <v>153</v>
      </c>
      <c r="BE162" s="88">
        <f t="shared" ref="BE162:BE225" si="32">IF(N162="základní",J162,0)</f>
        <v>0</v>
      </c>
      <c r="BF162" s="88">
        <f t="shared" si="27"/>
        <v>0</v>
      </c>
      <c r="BG162" s="88">
        <f t="shared" si="28"/>
        <v>0</v>
      </c>
      <c r="BH162" s="88">
        <f t="shared" si="29"/>
        <v>0</v>
      </c>
      <c r="BI162" s="88">
        <f t="shared" si="30"/>
        <v>0</v>
      </c>
      <c r="BJ162" s="14" t="s">
        <v>72</v>
      </c>
      <c r="BK162" s="88">
        <f t="shared" si="31"/>
        <v>0</v>
      </c>
      <c r="BL162" s="14" t="s">
        <v>160</v>
      </c>
      <c r="BM162" s="14" t="s">
        <v>582</v>
      </c>
    </row>
    <row r="163" spans="2:65" s="1" customFormat="1" ht="16.5" customHeight="1">
      <c r="B163" s="55"/>
      <c r="C163" s="56" t="s">
        <v>583</v>
      </c>
      <c r="D163" s="56" t="s">
        <v>156</v>
      </c>
      <c r="E163" s="57" t="s">
        <v>584</v>
      </c>
      <c r="F163" s="58" t="s">
        <v>585</v>
      </c>
      <c r="G163" s="59" t="s">
        <v>489</v>
      </c>
      <c r="H163" s="60">
        <v>4</v>
      </c>
      <c r="I163" s="73"/>
      <c r="J163" s="73">
        <f t="shared" si="22"/>
        <v>0</v>
      </c>
      <c r="K163" s="58" t="s">
        <v>328</v>
      </c>
      <c r="L163" s="13"/>
      <c r="M163" s="74" t="s">
        <v>1</v>
      </c>
      <c r="N163" s="75" t="s">
        <v>35</v>
      </c>
      <c r="O163" s="76">
        <v>0.63500000000000001</v>
      </c>
      <c r="P163" s="76">
        <f t="shared" si="23"/>
        <v>2.54</v>
      </c>
      <c r="Q163" s="76">
        <v>0</v>
      </c>
      <c r="R163" s="76">
        <f t="shared" si="24"/>
        <v>0</v>
      </c>
      <c r="S163" s="76">
        <v>0</v>
      </c>
      <c r="T163" s="83">
        <f t="shared" si="25"/>
        <v>0</v>
      </c>
      <c r="AR163" s="14" t="s">
        <v>160</v>
      </c>
      <c r="AT163" s="14" t="s">
        <v>156</v>
      </c>
      <c r="AU163" s="14" t="s">
        <v>74</v>
      </c>
      <c r="AY163" s="14" t="s">
        <v>153</v>
      </c>
      <c r="BE163" s="88">
        <f t="shared" si="32"/>
        <v>0</v>
      </c>
      <c r="BF163" s="88">
        <f t="shared" si="27"/>
        <v>0</v>
      </c>
      <c r="BG163" s="88">
        <f t="shared" si="28"/>
        <v>0</v>
      </c>
      <c r="BH163" s="88">
        <f t="shared" si="29"/>
        <v>0</v>
      </c>
      <c r="BI163" s="88">
        <f t="shared" si="30"/>
        <v>0</v>
      </c>
      <c r="BJ163" s="14" t="s">
        <v>72</v>
      </c>
      <c r="BK163" s="88">
        <f t="shared" si="31"/>
        <v>0</v>
      </c>
      <c r="BL163" s="14" t="s">
        <v>160</v>
      </c>
      <c r="BM163" s="14" t="s">
        <v>586</v>
      </c>
    </row>
    <row r="164" spans="2:65" s="1" customFormat="1" ht="16.5" customHeight="1">
      <c r="B164" s="55"/>
      <c r="C164" s="89" t="s">
        <v>587</v>
      </c>
      <c r="D164" s="89" t="s">
        <v>377</v>
      </c>
      <c r="E164" s="90" t="s">
        <v>588</v>
      </c>
      <c r="F164" s="91" t="s">
        <v>589</v>
      </c>
      <c r="G164" s="92" t="s">
        <v>489</v>
      </c>
      <c r="H164" s="93">
        <v>4</v>
      </c>
      <c r="I164" s="94"/>
      <c r="J164" s="94">
        <f t="shared" si="22"/>
        <v>0</v>
      </c>
      <c r="K164" s="91" t="s">
        <v>328</v>
      </c>
      <c r="L164" s="95"/>
      <c r="M164" s="96" t="s">
        <v>1</v>
      </c>
      <c r="N164" s="97" t="s">
        <v>35</v>
      </c>
      <c r="O164" s="76">
        <v>0</v>
      </c>
      <c r="P164" s="76">
        <f t="shared" si="23"/>
        <v>0</v>
      </c>
      <c r="Q164" s="76">
        <v>2.5000000000000001E-4</v>
      </c>
      <c r="R164" s="76">
        <f t="shared" si="24"/>
        <v>1E-3</v>
      </c>
      <c r="S164" s="76">
        <v>0</v>
      </c>
      <c r="T164" s="83">
        <f t="shared" si="25"/>
        <v>0</v>
      </c>
      <c r="AR164" s="14" t="s">
        <v>192</v>
      </c>
      <c r="AT164" s="14" t="s">
        <v>377</v>
      </c>
      <c r="AU164" s="14" t="s">
        <v>74</v>
      </c>
      <c r="AY164" s="14" t="s">
        <v>153</v>
      </c>
      <c r="BE164" s="88">
        <f t="shared" si="32"/>
        <v>0</v>
      </c>
      <c r="BF164" s="88">
        <f t="shared" si="27"/>
        <v>0</v>
      </c>
      <c r="BG164" s="88">
        <f t="shared" si="28"/>
        <v>0</v>
      </c>
      <c r="BH164" s="88">
        <f t="shared" si="29"/>
        <v>0</v>
      </c>
      <c r="BI164" s="88">
        <f t="shared" si="30"/>
        <v>0</v>
      </c>
      <c r="BJ164" s="14" t="s">
        <v>72</v>
      </c>
      <c r="BK164" s="88">
        <f t="shared" si="31"/>
        <v>0</v>
      </c>
      <c r="BL164" s="14" t="s">
        <v>160</v>
      </c>
      <c r="BM164" s="14" t="s">
        <v>590</v>
      </c>
    </row>
    <row r="165" spans="2:65" s="1" customFormat="1" ht="16.5" customHeight="1">
      <c r="B165" s="55"/>
      <c r="C165" s="56" t="s">
        <v>591</v>
      </c>
      <c r="D165" s="56" t="s">
        <v>156</v>
      </c>
      <c r="E165" s="57" t="s">
        <v>592</v>
      </c>
      <c r="F165" s="58" t="s">
        <v>593</v>
      </c>
      <c r="G165" s="59" t="s">
        <v>489</v>
      </c>
      <c r="H165" s="60">
        <v>8</v>
      </c>
      <c r="I165" s="73"/>
      <c r="J165" s="73">
        <f t="shared" si="22"/>
        <v>0</v>
      </c>
      <c r="K165" s="58" t="s">
        <v>1</v>
      </c>
      <c r="L165" s="13"/>
      <c r="M165" s="74" t="s">
        <v>1</v>
      </c>
      <c r="N165" s="75" t="s">
        <v>35</v>
      </c>
      <c r="O165" s="76">
        <v>0.56499999999999995</v>
      </c>
      <c r="P165" s="76">
        <f t="shared" si="23"/>
        <v>4.5199999999999996</v>
      </c>
      <c r="Q165" s="76">
        <v>0</v>
      </c>
      <c r="R165" s="76">
        <f t="shared" si="24"/>
        <v>0</v>
      </c>
      <c r="S165" s="76">
        <v>0</v>
      </c>
      <c r="T165" s="83">
        <f t="shared" si="25"/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 t="shared" si="32"/>
        <v>0</v>
      </c>
      <c r="BF165" s="88">
        <f t="shared" si="27"/>
        <v>0</v>
      </c>
      <c r="BG165" s="88">
        <f t="shared" si="28"/>
        <v>0</v>
      </c>
      <c r="BH165" s="88">
        <f t="shared" si="29"/>
        <v>0</v>
      </c>
      <c r="BI165" s="88">
        <f t="shared" si="30"/>
        <v>0</v>
      </c>
      <c r="BJ165" s="14" t="s">
        <v>72</v>
      </c>
      <c r="BK165" s="88">
        <f t="shared" si="31"/>
        <v>0</v>
      </c>
      <c r="BL165" s="14" t="s">
        <v>160</v>
      </c>
      <c r="BM165" s="14" t="s">
        <v>594</v>
      </c>
    </row>
    <row r="166" spans="2:65" s="1" customFormat="1" ht="16.5" customHeight="1">
      <c r="B166" s="55"/>
      <c r="C166" s="89" t="s">
        <v>595</v>
      </c>
      <c r="D166" s="89" t="s">
        <v>377</v>
      </c>
      <c r="E166" s="90" t="s">
        <v>596</v>
      </c>
      <c r="F166" s="91" t="s">
        <v>597</v>
      </c>
      <c r="G166" s="92" t="s">
        <v>489</v>
      </c>
      <c r="H166" s="93">
        <v>8</v>
      </c>
      <c r="I166" s="94"/>
      <c r="J166" s="94">
        <f t="shared" si="22"/>
        <v>0</v>
      </c>
      <c r="K166" s="91" t="s">
        <v>1</v>
      </c>
      <c r="L166" s="95"/>
      <c r="M166" s="96" t="s">
        <v>1</v>
      </c>
      <c r="N166" s="97" t="s">
        <v>35</v>
      </c>
      <c r="O166" s="76">
        <v>0</v>
      </c>
      <c r="P166" s="76">
        <f t="shared" si="23"/>
        <v>0</v>
      </c>
      <c r="Q166" s="76">
        <v>1.7000000000000001E-4</v>
      </c>
      <c r="R166" s="76">
        <f t="shared" si="24"/>
        <v>1.3600000000000001E-3</v>
      </c>
      <c r="S166" s="76">
        <v>0</v>
      </c>
      <c r="T166" s="83">
        <f t="shared" si="25"/>
        <v>0</v>
      </c>
      <c r="AR166" s="14" t="s">
        <v>192</v>
      </c>
      <c r="AT166" s="14" t="s">
        <v>377</v>
      </c>
      <c r="AU166" s="14" t="s">
        <v>74</v>
      </c>
      <c r="AY166" s="14" t="s">
        <v>153</v>
      </c>
      <c r="BE166" s="88">
        <f t="shared" si="32"/>
        <v>0</v>
      </c>
      <c r="BF166" s="88">
        <f t="shared" si="27"/>
        <v>0</v>
      </c>
      <c r="BG166" s="88">
        <f t="shared" si="28"/>
        <v>0</v>
      </c>
      <c r="BH166" s="88">
        <f t="shared" si="29"/>
        <v>0</v>
      </c>
      <c r="BI166" s="88">
        <f t="shared" si="30"/>
        <v>0</v>
      </c>
      <c r="BJ166" s="14" t="s">
        <v>72</v>
      </c>
      <c r="BK166" s="88">
        <f t="shared" si="31"/>
        <v>0</v>
      </c>
      <c r="BL166" s="14" t="s">
        <v>160</v>
      </c>
      <c r="BM166" s="14" t="s">
        <v>598</v>
      </c>
    </row>
    <row r="167" spans="2:65" s="1" customFormat="1" ht="16.5" customHeight="1">
      <c r="B167" s="55"/>
      <c r="C167" s="56" t="s">
        <v>599</v>
      </c>
      <c r="D167" s="56" t="s">
        <v>156</v>
      </c>
      <c r="E167" s="57" t="s">
        <v>600</v>
      </c>
      <c r="F167" s="58" t="s">
        <v>601</v>
      </c>
      <c r="G167" s="59" t="s">
        <v>489</v>
      </c>
      <c r="H167" s="60">
        <v>22</v>
      </c>
      <c r="I167" s="73"/>
      <c r="J167" s="73">
        <f t="shared" si="22"/>
        <v>0</v>
      </c>
      <c r="K167" s="58" t="s">
        <v>1</v>
      </c>
      <c r="L167" s="13"/>
      <c r="M167" s="74" t="s">
        <v>1</v>
      </c>
      <c r="N167" s="75" t="s">
        <v>35</v>
      </c>
      <c r="O167" s="76">
        <v>0.56499999999999995</v>
      </c>
      <c r="P167" s="76">
        <f t="shared" si="23"/>
        <v>12.43</v>
      </c>
      <c r="Q167" s="76">
        <v>0</v>
      </c>
      <c r="R167" s="76">
        <f t="shared" si="24"/>
        <v>0</v>
      </c>
      <c r="S167" s="76">
        <v>0</v>
      </c>
      <c r="T167" s="83">
        <f t="shared" si="25"/>
        <v>0</v>
      </c>
      <c r="AR167" s="14" t="s">
        <v>160</v>
      </c>
      <c r="AT167" s="14" t="s">
        <v>156</v>
      </c>
      <c r="AU167" s="14" t="s">
        <v>74</v>
      </c>
      <c r="AY167" s="14" t="s">
        <v>153</v>
      </c>
      <c r="BE167" s="88">
        <f t="shared" si="32"/>
        <v>0</v>
      </c>
      <c r="BF167" s="88">
        <f t="shared" si="27"/>
        <v>0</v>
      </c>
      <c r="BG167" s="88">
        <f t="shared" si="28"/>
        <v>0</v>
      </c>
      <c r="BH167" s="88">
        <f t="shared" si="29"/>
        <v>0</v>
      </c>
      <c r="BI167" s="88">
        <f t="shared" si="30"/>
        <v>0</v>
      </c>
      <c r="BJ167" s="14" t="s">
        <v>72</v>
      </c>
      <c r="BK167" s="88">
        <f t="shared" si="31"/>
        <v>0</v>
      </c>
      <c r="BL167" s="14" t="s">
        <v>160</v>
      </c>
      <c r="BM167" s="14" t="s">
        <v>602</v>
      </c>
    </row>
    <row r="168" spans="2:65" s="1" customFormat="1" ht="16.5" customHeight="1">
      <c r="B168" s="55"/>
      <c r="C168" s="89" t="s">
        <v>603</v>
      </c>
      <c r="D168" s="89" t="s">
        <v>377</v>
      </c>
      <c r="E168" s="90" t="s">
        <v>604</v>
      </c>
      <c r="F168" s="91" t="s">
        <v>605</v>
      </c>
      <c r="G168" s="92" t="s">
        <v>489</v>
      </c>
      <c r="H168" s="93">
        <v>22</v>
      </c>
      <c r="I168" s="94"/>
      <c r="J168" s="94">
        <f t="shared" si="22"/>
        <v>0</v>
      </c>
      <c r="K168" s="91" t="s">
        <v>328</v>
      </c>
      <c r="L168" s="95"/>
      <c r="M168" s="96" t="s">
        <v>1</v>
      </c>
      <c r="N168" s="97" t="s">
        <v>35</v>
      </c>
      <c r="O168" s="76">
        <v>0</v>
      </c>
      <c r="P168" s="76">
        <f t="shared" si="23"/>
        <v>0</v>
      </c>
      <c r="Q168" s="76">
        <v>2.2000000000000001E-3</v>
      </c>
      <c r="R168" s="76">
        <f t="shared" si="24"/>
        <v>4.8400000000000006E-2</v>
      </c>
      <c r="S168" s="76">
        <v>0</v>
      </c>
      <c r="T168" s="83">
        <f t="shared" si="25"/>
        <v>0</v>
      </c>
      <c r="AR168" s="14" t="s">
        <v>192</v>
      </c>
      <c r="AT168" s="14" t="s">
        <v>377</v>
      </c>
      <c r="AU168" s="14" t="s">
        <v>74</v>
      </c>
      <c r="AY168" s="14" t="s">
        <v>153</v>
      </c>
      <c r="BE168" s="88">
        <f t="shared" si="32"/>
        <v>0</v>
      </c>
      <c r="BF168" s="88">
        <f t="shared" si="27"/>
        <v>0</v>
      </c>
      <c r="BG168" s="88">
        <f t="shared" si="28"/>
        <v>0</v>
      </c>
      <c r="BH168" s="88">
        <f t="shared" si="29"/>
        <v>0</v>
      </c>
      <c r="BI168" s="88">
        <f t="shared" si="30"/>
        <v>0</v>
      </c>
      <c r="BJ168" s="14" t="s">
        <v>72</v>
      </c>
      <c r="BK168" s="88">
        <f t="shared" si="31"/>
        <v>0</v>
      </c>
      <c r="BL168" s="14" t="s">
        <v>160</v>
      </c>
      <c r="BM168" s="14" t="s">
        <v>606</v>
      </c>
    </row>
    <row r="169" spans="2:65" s="1" customFormat="1" ht="16.5" customHeight="1">
      <c r="B169" s="55"/>
      <c r="C169" s="89" t="s">
        <v>607</v>
      </c>
      <c r="D169" s="89" t="s">
        <v>377</v>
      </c>
      <c r="E169" s="90" t="s">
        <v>608</v>
      </c>
      <c r="F169" s="91" t="s">
        <v>609</v>
      </c>
      <c r="G169" s="92" t="s">
        <v>489</v>
      </c>
      <c r="H169" s="93">
        <v>22</v>
      </c>
      <c r="I169" s="94"/>
      <c r="J169" s="94">
        <f t="shared" si="22"/>
        <v>0</v>
      </c>
      <c r="K169" s="91" t="s">
        <v>328</v>
      </c>
      <c r="L169" s="95"/>
      <c r="M169" s="96" t="s">
        <v>1</v>
      </c>
      <c r="N169" s="97" t="s">
        <v>35</v>
      </c>
      <c r="O169" s="76">
        <v>0</v>
      </c>
      <c r="P169" s="76">
        <f t="shared" si="23"/>
        <v>0</v>
      </c>
      <c r="Q169" s="76">
        <v>1.9000000000000001E-4</v>
      </c>
      <c r="R169" s="76">
        <f t="shared" si="24"/>
        <v>4.1800000000000006E-3</v>
      </c>
      <c r="S169" s="76">
        <v>0</v>
      </c>
      <c r="T169" s="83">
        <f t="shared" si="25"/>
        <v>0</v>
      </c>
      <c r="AR169" s="14" t="s">
        <v>192</v>
      </c>
      <c r="AT169" s="14" t="s">
        <v>377</v>
      </c>
      <c r="AU169" s="14" t="s">
        <v>74</v>
      </c>
      <c r="AY169" s="14" t="s">
        <v>153</v>
      </c>
      <c r="BE169" s="88">
        <f t="shared" si="32"/>
        <v>0</v>
      </c>
      <c r="BF169" s="88">
        <f t="shared" si="27"/>
        <v>0</v>
      </c>
      <c r="BG169" s="88">
        <f t="shared" si="28"/>
        <v>0</v>
      </c>
      <c r="BH169" s="88">
        <f t="shared" si="29"/>
        <v>0</v>
      </c>
      <c r="BI169" s="88">
        <f t="shared" si="30"/>
        <v>0</v>
      </c>
      <c r="BJ169" s="14" t="s">
        <v>72</v>
      </c>
      <c r="BK169" s="88">
        <f t="shared" si="31"/>
        <v>0</v>
      </c>
      <c r="BL169" s="14" t="s">
        <v>160</v>
      </c>
      <c r="BM169" s="14" t="s">
        <v>610</v>
      </c>
    </row>
    <row r="170" spans="2:65" s="1" customFormat="1" ht="16.5" customHeight="1">
      <c r="B170" s="55"/>
      <c r="C170" s="56" t="s">
        <v>611</v>
      </c>
      <c r="D170" s="56" t="s">
        <v>156</v>
      </c>
      <c r="E170" s="57" t="s">
        <v>612</v>
      </c>
      <c r="F170" s="58" t="s">
        <v>613</v>
      </c>
      <c r="G170" s="59" t="s">
        <v>489</v>
      </c>
      <c r="H170" s="60">
        <v>1</v>
      </c>
      <c r="I170" s="73"/>
      <c r="J170" s="73">
        <f t="shared" si="22"/>
        <v>0</v>
      </c>
      <c r="K170" s="58" t="s">
        <v>328</v>
      </c>
      <c r="L170" s="13"/>
      <c r="M170" s="74" t="s">
        <v>1</v>
      </c>
      <c r="N170" s="75" t="s">
        <v>35</v>
      </c>
      <c r="O170" s="76">
        <v>0.52</v>
      </c>
      <c r="P170" s="76">
        <f t="shared" si="23"/>
        <v>0.52</v>
      </c>
      <c r="Q170" s="76">
        <v>0</v>
      </c>
      <c r="R170" s="76">
        <f t="shared" si="24"/>
        <v>0</v>
      </c>
      <c r="S170" s="76">
        <v>0</v>
      </c>
      <c r="T170" s="83">
        <f t="shared" si="25"/>
        <v>0</v>
      </c>
      <c r="AR170" s="14" t="s">
        <v>160</v>
      </c>
      <c r="AT170" s="14" t="s">
        <v>156</v>
      </c>
      <c r="AU170" s="14" t="s">
        <v>74</v>
      </c>
      <c r="AY170" s="14" t="s">
        <v>153</v>
      </c>
      <c r="BE170" s="88">
        <f t="shared" si="32"/>
        <v>0</v>
      </c>
      <c r="BF170" s="88">
        <f t="shared" si="27"/>
        <v>0</v>
      </c>
      <c r="BG170" s="88">
        <f t="shared" si="28"/>
        <v>0</v>
      </c>
      <c r="BH170" s="88">
        <f t="shared" si="29"/>
        <v>0</v>
      </c>
      <c r="BI170" s="88">
        <f t="shared" si="30"/>
        <v>0</v>
      </c>
      <c r="BJ170" s="14" t="s">
        <v>72</v>
      </c>
      <c r="BK170" s="88">
        <f t="shared" si="31"/>
        <v>0</v>
      </c>
      <c r="BL170" s="14" t="s">
        <v>160</v>
      </c>
      <c r="BM170" s="14" t="s">
        <v>614</v>
      </c>
    </row>
    <row r="171" spans="2:65" s="1" customFormat="1" ht="16.5" customHeight="1">
      <c r="B171" s="55"/>
      <c r="C171" s="89" t="s">
        <v>615</v>
      </c>
      <c r="D171" s="89" t="s">
        <v>377</v>
      </c>
      <c r="E171" s="90" t="s">
        <v>616</v>
      </c>
      <c r="F171" s="91" t="s">
        <v>617</v>
      </c>
      <c r="G171" s="92" t="s">
        <v>489</v>
      </c>
      <c r="H171" s="93">
        <v>1</v>
      </c>
      <c r="I171" s="94"/>
      <c r="J171" s="94">
        <f t="shared" si="22"/>
        <v>0</v>
      </c>
      <c r="K171" s="91" t="s">
        <v>328</v>
      </c>
      <c r="L171" s="95"/>
      <c r="M171" s="96" t="s">
        <v>1</v>
      </c>
      <c r="N171" s="97" t="s">
        <v>35</v>
      </c>
      <c r="O171" s="76">
        <v>0</v>
      </c>
      <c r="P171" s="76">
        <f t="shared" si="23"/>
        <v>0</v>
      </c>
      <c r="Q171" s="76">
        <v>2.5999999999999998E-4</v>
      </c>
      <c r="R171" s="76">
        <f t="shared" si="24"/>
        <v>2.5999999999999998E-4</v>
      </c>
      <c r="S171" s="76">
        <v>0</v>
      </c>
      <c r="T171" s="83">
        <f t="shared" si="25"/>
        <v>0</v>
      </c>
      <c r="AR171" s="14" t="s">
        <v>192</v>
      </c>
      <c r="AT171" s="14" t="s">
        <v>377</v>
      </c>
      <c r="AU171" s="14" t="s">
        <v>74</v>
      </c>
      <c r="AY171" s="14" t="s">
        <v>153</v>
      </c>
      <c r="BE171" s="88">
        <f t="shared" si="32"/>
        <v>0</v>
      </c>
      <c r="BF171" s="88">
        <f t="shared" si="27"/>
        <v>0</v>
      </c>
      <c r="BG171" s="88">
        <f t="shared" si="28"/>
        <v>0</v>
      </c>
      <c r="BH171" s="88">
        <f t="shared" si="29"/>
        <v>0</v>
      </c>
      <c r="BI171" s="88">
        <f t="shared" si="30"/>
        <v>0</v>
      </c>
      <c r="BJ171" s="14" t="s">
        <v>72</v>
      </c>
      <c r="BK171" s="88">
        <f t="shared" si="31"/>
        <v>0</v>
      </c>
      <c r="BL171" s="14" t="s">
        <v>160</v>
      </c>
      <c r="BM171" s="14" t="s">
        <v>618</v>
      </c>
    </row>
    <row r="172" spans="2:65" s="1" customFormat="1" ht="16.5" customHeight="1">
      <c r="B172" s="55"/>
      <c r="C172" s="56" t="s">
        <v>619</v>
      </c>
      <c r="D172" s="56" t="s">
        <v>156</v>
      </c>
      <c r="E172" s="57" t="s">
        <v>620</v>
      </c>
      <c r="F172" s="58" t="s">
        <v>621</v>
      </c>
      <c r="G172" s="59" t="s">
        <v>489</v>
      </c>
      <c r="H172" s="60">
        <v>5</v>
      </c>
      <c r="I172" s="73"/>
      <c r="J172" s="73">
        <f t="shared" si="22"/>
        <v>0</v>
      </c>
      <c r="K172" s="58" t="s">
        <v>328</v>
      </c>
      <c r="L172" s="13"/>
      <c r="M172" s="74" t="s">
        <v>1</v>
      </c>
      <c r="N172" s="75" t="s">
        <v>35</v>
      </c>
      <c r="O172" s="76">
        <v>0.67100000000000004</v>
      </c>
      <c r="P172" s="76">
        <f t="shared" si="23"/>
        <v>3.3550000000000004</v>
      </c>
      <c r="Q172" s="76">
        <v>0</v>
      </c>
      <c r="R172" s="76">
        <f t="shared" si="24"/>
        <v>0</v>
      </c>
      <c r="S172" s="76">
        <v>0</v>
      </c>
      <c r="T172" s="83">
        <f t="shared" si="25"/>
        <v>0</v>
      </c>
      <c r="AR172" s="14" t="s">
        <v>160</v>
      </c>
      <c r="AT172" s="14" t="s">
        <v>156</v>
      </c>
      <c r="AU172" s="14" t="s">
        <v>74</v>
      </c>
      <c r="AY172" s="14" t="s">
        <v>153</v>
      </c>
      <c r="BE172" s="88">
        <f t="shared" si="32"/>
        <v>0</v>
      </c>
      <c r="BF172" s="88">
        <f t="shared" si="27"/>
        <v>0</v>
      </c>
      <c r="BG172" s="88">
        <f t="shared" si="28"/>
        <v>0</v>
      </c>
      <c r="BH172" s="88">
        <f t="shared" si="29"/>
        <v>0</v>
      </c>
      <c r="BI172" s="88">
        <f t="shared" si="30"/>
        <v>0</v>
      </c>
      <c r="BJ172" s="14" t="s">
        <v>72</v>
      </c>
      <c r="BK172" s="88">
        <f t="shared" si="31"/>
        <v>0</v>
      </c>
      <c r="BL172" s="14" t="s">
        <v>160</v>
      </c>
      <c r="BM172" s="14" t="s">
        <v>622</v>
      </c>
    </row>
    <row r="173" spans="2:65" s="1" customFormat="1" ht="16.5" customHeight="1">
      <c r="B173" s="55"/>
      <c r="C173" s="89" t="s">
        <v>623</v>
      </c>
      <c r="D173" s="89" t="s">
        <v>377</v>
      </c>
      <c r="E173" s="90" t="s">
        <v>624</v>
      </c>
      <c r="F173" s="91" t="s">
        <v>625</v>
      </c>
      <c r="G173" s="92" t="s">
        <v>489</v>
      </c>
      <c r="H173" s="93">
        <v>5</v>
      </c>
      <c r="I173" s="94"/>
      <c r="J173" s="94">
        <f t="shared" si="22"/>
        <v>0</v>
      </c>
      <c r="K173" s="91" t="s">
        <v>328</v>
      </c>
      <c r="L173" s="95"/>
      <c r="M173" s="96" t="s">
        <v>1</v>
      </c>
      <c r="N173" s="97" t="s">
        <v>35</v>
      </c>
      <c r="O173" s="76">
        <v>0</v>
      </c>
      <c r="P173" s="76">
        <f t="shared" si="23"/>
        <v>0</v>
      </c>
      <c r="Q173" s="76">
        <v>4.0999999999999999E-4</v>
      </c>
      <c r="R173" s="76">
        <f t="shared" si="24"/>
        <v>2.0499999999999997E-3</v>
      </c>
      <c r="S173" s="76">
        <v>0</v>
      </c>
      <c r="T173" s="83">
        <f t="shared" si="25"/>
        <v>0</v>
      </c>
      <c r="AR173" s="14" t="s">
        <v>192</v>
      </c>
      <c r="AT173" s="14" t="s">
        <v>377</v>
      </c>
      <c r="AU173" s="14" t="s">
        <v>74</v>
      </c>
      <c r="AY173" s="14" t="s">
        <v>153</v>
      </c>
      <c r="BE173" s="88">
        <f t="shared" si="32"/>
        <v>0</v>
      </c>
      <c r="BF173" s="88">
        <f t="shared" si="27"/>
        <v>0</v>
      </c>
      <c r="BG173" s="88">
        <f t="shared" si="28"/>
        <v>0</v>
      </c>
      <c r="BH173" s="88">
        <f t="shared" si="29"/>
        <v>0</v>
      </c>
      <c r="BI173" s="88">
        <f t="shared" si="30"/>
        <v>0</v>
      </c>
      <c r="BJ173" s="14" t="s">
        <v>72</v>
      </c>
      <c r="BK173" s="88">
        <f t="shared" si="31"/>
        <v>0</v>
      </c>
      <c r="BL173" s="14" t="s">
        <v>160</v>
      </c>
      <c r="BM173" s="14" t="s">
        <v>626</v>
      </c>
    </row>
    <row r="174" spans="2:65" s="1" customFormat="1" ht="16.5" customHeight="1">
      <c r="B174" s="55"/>
      <c r="C174" s="56" t="s">
        <v>627</v>
      </c>
      <c r="D174" s="56" t="s">
        <v>156</v>
      </c>
      <c r="E174" s="57" t="s">
        <v>628</v>
      </c>
      <c r="F174" s="58" t="s">
        <v>629</v>
      </c>
      <c r="G174" s="59" t="s">
        <v>489</v>
      </c>
      <c r="H174" s="60">
        <v>4</v>
      </c>
      <c r="I174" s="73"/>
      <c r="J174" s="73">
        <f t="shared" si="22"/>
        <v>0</v>
      </c>
      <c r="K174" s="58" t="s">
        <v>1</v>
      </c>
      <c r="L174" s="13"/>
      <c r="M174" s="74" t="s">
        <v>1</v>
      </c>
      <c r="N174" s="75" t="s">
        <v>35</v>
      </c>
      <c r="O174" s="76">
        <v>0.67100000000000004</v>
      </c>
      <c r="P174" s="76">
        <f t="shared" si="23"/>
        <v>2.6840000000000002</v>
      </c>
      <c r="Q174" s="76">
        <v>0</v>
      </c>
      <c r="R174" s="76">
        <f t="shared" si="24"/>
        <v>0</v>
      </c>
      <c r="S174" s="76">
        <v>0</v>
      </c>
      <c r="T174" s="83">
        <f t="shared" si="25"/>
        <v>0</v>
      </c>
      <c r="AR174" s="14" t="s">
        <v>160</v>
      </c>
      <c r="AT174" s="14" t="s">
        <v>156</v>
      </c>
      <c r="AU174" s="14" t="s">
        <v>74</v>
      </c>
      <c r="AY174" s="14" t="s">
        <v>153</v>
      </c>
      <c r="BE174" s="88">
        <f t="shared" si="32"/>
        <v>0</v>
      </c>
      <c r="BF174" s="88">
        <f t="shared" si="27"/>
        <v>0</v>
      </c>
      <c r="BG174" s="88">
        <f t="shared" si="28"/>
        <v>0</v>
      </c>
      <c r="BH174" s="88">
        <f t="shared" si="29"/>
        <v>0</v>
      </c>
      <c r="BI174" s="88">
        <f t="shared" si="30"/>
        <v>0</v>
      </c>
      <c r="BJ174" s="14" t="s">
        <v>72</v>
      </c>
      <c r="BK174" s="88">
        <f t="shared" si="31"/>
        <v>0</v>
      </c>
      <c r="BL174" s="14" t="s">
        <v>160</v>
      </c>
      <c r="BM174" s="14" t="s">
        <v>630</v>
      </c>
    </row>
    <row r="175" spans="2:65" s="1" customFormat="1" ht="16.5" customHeight="1">
      <c r="B175" s="55"/>
      <c r="C175" s="89" t="s">
        <v>631</v>
      </c>
      <c r="D175" s="89" t="s">
        <v>377</v>
      </c>
      <c r="E175" s="90" t="s">
        <v>632</v>
      </c>
      <c r="F175" s="91" t="s">
        <v>633</v>
      </c>
      <c r="G175" s="92" t="s">
        <v>489</v>
      </c>
      <c r="H175" s="93">
        <v>4</v>
      </c>
      <c r="I175" s="94"/>
      <c r="J175" s="94">
        <f t="shared" si="22"/>
        <v>0</v>
      </c>
      <c r="K175" s="91" t="s">
        <v>1</v>
      </c>
      <c r="L175" s="95"/>
      <c r="M175" s="96" t="s">
        <v>1</v>
      </c>
      <c r="N175" s="97" t="s">
        <v>35</v>
      </c>
      <c r="O175" s="76">
        <v>0</v>
      </c>
      <c r="P175" s="76">
        <f t="shared" si="23"/>
        <v>0</v>
      </c>
      <c r="Q175" s="76">
        <v>4.1999999999999997E-3</v>
      </c>
      <c r="R175" s="76">
        <f t="shared" si="24"/>
        <v>1.6799999999999999E-2</v>
      </c>
      <c r="S175" s="76">
        <v>0</v>
      </c>
      <c r="T175" s="83">
        <f t="shared" si="25"/>
        <v>0</v>
      </c>
      <c r="AR175" s="14" t="s">
        <v>192</v>
      </c>
      <c r="AT175" s="14" t="s">
        <v>377</v>
      </c>
      <c r="AU175" s="14" t="s">
        <v>74</v>
      </c>
      <c r="AY175" s="14" t="s">
        <v>153</v>
      </c>
      <c r="BE175" s="88">
        <f t="shared" si="32"/>
        <v>0</v>
      </c>
      <c r="BF175" s="88">
        <f t="shared" si="27"/>
        <v>0</v>
      </c>
      <c r="BG175" s="88">
        <f t="shared" si="28"/>
        <v>0</v>
      </c>
      <c r="BH175" s="88">
        <f t="shared" si="29"/>
        <v>0</v>
      </c>
      <c r="BI175" s="88">
        <f t="shared" si="30"/>
        <v>0</v>
      </c>
      <c r="BJ175" s="14" t="s">
        <v>72</v>
      </c>
      <c r="BK175" s="88">
        <f t="shared" si="31"/>
        <v>0</v>
      </c>
      <c r="BL175" s="14" t="s">
        <v>160</v>
      </c>
      <c r="BM175" s="14" t="s">
        <v>634</v>
      </c>
    </row>
    <row r="176" spans="2:65" s="1" customFormat="1" ht="16.5" customHeight="1">
      <c r="B176" s="55"/>
      <c r="C176" s="56" t="s">
        <v>635</v>
      </c>
      <c r="D176" s="56" t="s">
        <v>156</v>
      </c>
      <c r="E176" s="57" t="s">
        <v>636</v>
      </c>
      <c r="F176" s="58" t="s">
        <v>637</v>
      </c>
      <c r="G176" s="59" t="s">
        <v>489</v>
      </c>
      <c r="H176" s="60">
        <v>2</v>
      </c>
      <c r="I176" s="73"/>
      <c r="J176" s="73">
        <f t="shared" si="22"/>
        <v>0</v>
      </c>
      <c r="K176" s="58" t="s">
        <v>328</v>
      </c>
      <c r="L176" s="13"/>
      <c r="M176" s="74" t="s">
        <v>1</v>
      </c>
      <c r="N176" s="75" t="s">
        <v>35</v>
      </c>
      <c r="O176" s="76">
        <v>0.59499999999999997</v>
      </c>
      <c r="P176" s="76">
        <f t="shared" si="23"/>
        <v>1.19</v>
      </c>
      <c r="Q176" s="76">
        <v>0</v>
      </c>
      <c r="R176" s="76">
        <f t="shared" si="24"/>
        <v>0</v>
      </c>
      <c r="S176" s="76">
        <v>0</v>
      </c>
      <c r="T176" s="83">
        <f t="shared" si="25"/>
        <v>0</v>
      </c>
      <c r="AR176" s="14" t="s">
        <v>160</v>
      </c>
      <c r="AT176" s="14" t="s">
        <v>156</v>
      </c>
      <c r="AU176" s="14" t="s">
        <v>74</v>
      </c>
      <c r="AY176" s="14" t="s">
        <v>153</v>
      </c>
      <c r="BE176" s="88">
        <f t="shared" si="32"/>
        <v>0</v>
      </c>
      <c r="BF176" s="88">
        <f t="shared" si="27"/>
        <v>0</v>
      </c>
      <c r="BG176" s="88">
        <f t="shared" si="28"/>
        <v>0</v>
      </c>
      <c r="BH176" s="88">
        <f t="shared" si="29"/>
        <v>0</v>
      </c>
      <c r="BI176" s="88">
        <f t="shared" si="30"/>
        <v>0</v>
      </c>
      <c r="BJ176" s="14" t="s">
        <v>72</v>
      </c>
      <c r="BK176" s="88">
        <f t="shared" si="31"/>
        <v>0</v>
      </c>
      <c r="BL176" s="14" t="s">
        <v>160</v>
      </c>
      <c r="BM176" s="14" t="s">
        <v>638</v>
      </c>
    </row>
    <row r="177" spans="2:65" s="1" customFormat="1" ht="16.5" customHeight="1">
      <c r="B177" s="55"/>
      <c r="C177" s="89" t="s">
        <v>639</v>
      </c>
      <c r="D177" s="89" t="s">
        <v>377</v>
      </c>
      <c r="E177" s="90" t="s">
        <v>640</v>
      </c>
      <c r="F177" s="91" t="s">
        <v>641</v>
      </c>
      <c r="G177" s="92" t="s">
        <v>489</v>
      </c>
      <c r="H177" s="93">
        <v>2</v>
      </c>
      <c r="I177" s="94"/>
      <c r="J177" s="94">
        <f t="shared" si="22"/>
        <v>0</v>
      </c>
      <c r="K177" s="91" t="s">
        <v>328</v>
      </c>
      <c r="L177" s="95"/>
      <c r="M177" s="96" t="s">
        <v>1</v>
      </c>
      <c r="N177" s="97" t="s">
        <v>35</v>
      </c>
      <c r="O177" s="76">
        <v>0</v>
      </c>
      <c r="P177" s="76">
        <f t="shared" si="23"/>
        <v>0</v>
      </c>
      <c r="Q177" s="76">
        <v>2.9E-4</v>
      </c>
      <c r="R177" s="76">
        <f t="shared" si="24"/>
        <v>5.8E-4</v>
      </c>
      <c r="S177" s="76">
        <v>0</v>
      </c>
      <c r="T177" s="83">
        <f t="shared" si="25"/>
        <v>0</v>
      </c>
      <c r="AR177" s="14" t="s">
        <v>192</v>
      </c>
      <c r="AT177" s="14" t="s">
        <v>377</v>
      </c>
      <c r="AU177" s="14" t="s">
        <v>74</v>
      </c>
      <c r="AY177" s="14" t="s">
        <v>153</v>
      </c>
      <c r="BE177" s="88">
        <f t="shared" si="32"/>
        <v>0</v>
      </c>
      <c r="BF177" s="88">
        <f t="shared" si="27"/>
        <v>0</v>
      </c>
      <c r="BG177" s="88">
        <f t="shared" si="28"/>
        <v>0</v>
      </c>
      <c r="BH177" s="88">
        <f t="shared" si="29"/>
        <v>0</v>
      </c>
      <c r="BI177" s="88">
        <f t="shared" si="30"/>
        <v>0</v>
      </c>
      <c r="BJ177" s="14" t="s">
        <v>72</v>
      </c>
      <c r="BK177" s="88">
        <f t="shared" si="31"/>
        <v>0</v>
      </c>
      <c r="BL177" s="14" t="s">
        <v>160</v>
      </c>
      <c r="BM177" s="14" t="s">
        <v>642</v>
      </c>
    </row>
    <row r="178" spans="2:65" s="1" customFormat="1" ht="16.5" customHeight="1">
      <c r="B178" s="55"/>
      <c r="C178" s="56" t="s">
        <v>643</v>
      </c>
      <c r="D178" s="56" t="s">
        <v>156</v>
      </c>
      <c r="E178" s="57" t="s">
        <v>644</v>
      </c>
      <c r="F178" s="58" t="s">
        <v>645</v>
      </c>
      <c r="G178" s="59" t="s">
        <v>489</v>
      </c>
      <c r="H178" s="60">
        <v>6</v>
      </c>
      <c r="I178" s="73"/>
      <c r="J178" s="73">
        <f t="shared" si="22"/>
        <v>0</v>
      </c>
      <c r="K178" s="58" t="s">
        <v>328</v>
      </c>
      <c r="L178" s="13"/>
      <c r="M178" s="74" t="s">
        <v>1</v>
      </c>
      <c r="N178" s="75" t="s">
        <v>35</v>
      </c>
      <c r="O178" s="76">
        <v>0.71599999999999997</v>
      </c>
      <c r="P178" s="76">
        <f t="shared" si="23"/>
        <v>4.2959999999999994</v>
      </c>
      <c r="Q178" s="76">
        <v>0</v>
      </c>
      <c r="R178" s="76">
        <f t="shared" si="24"/>
        <v>0</v>
      </c>
      <c r="S178" s="76">
        <v>0</v>
      </c>
      <c r="T178" s="83">
        <f t="shared" si="25"/>
        <v>0</v>
      </c>
      <c r="AR178" s="14" t="s">
        <v>160</v>
      </c>
      <c r="AT178" s="14" t="s">
        <v>156</v>
      </c>
      <c r="AU178" s="14" t="s">
        <v>74</v>
      </c>
      <c r="AY178" s="14" t="s">
        <v>153</v>
      </c>
      <c r="BE178" s="88">
        <f t="shared" si="32"/>
        <v>0</v>
      </c>
      <c r="BF178" s="88">
        <f t="shared" si="27"/>
        <v>0</v>
      </c>
      <c r="BG178" s="88">
        <f t="shared" si="28"/>
        <v>0</v>
      </c>
      <c r="BH178" s="88">
        <f t="shared" si="29"/>
        <v>0</v>
      </c>
      <c r="BI178" s="88">
        <f t="shared" si="30"/>
        <v>0</v>
      </c>
      <c r="BJ178" s="14" t="s">
        <v>72</v>
      </c>
      <c r="BK178" s="88">
        <f t="shared" si="31"/>
        <v>0</v>
      </c>
      <c r="BL178" s="14" t="s">
        <v>160</v>
      </c>
      <c r="BM178" s="14" t="s">
        <v>646</v>
      </c>
    </row>
    <row r="179" spans="2:65" s="1" customFormat="1" ht="16.5" customHeight="1">
      <c r="B179" s="55"/>
      <c r="C179" s="89" t="s">
        <v>647</v>
      </c>
      <c r="D179" s="89" t="s">
        <v>377</v>
      </c>
      <c r="E179" s="90" t="s">
        <v>648</v>
      </c>
      <c r="F179" s="91" t="s">
        <v>649</v>
      </c>
      <c r="G179" s="92" t="s">
        <v>489</v>
      </c>
      <c r="H179" s="93">
        <v>6</v>
      </c>
      <c r="I179" s="94"/>
      <c r="J179" s="94">
        <f t="shared" si="22"/>
        <v>0</v>
      </c>
      <c r="K179" s="91" t="s">
        <v>328</v>
      </c>
      <c r="L179" s="95"/>
      <c r="M179" s="96" t="s">
        <v>1</v>
      </c>
      <c r="N179" s="97" t="s">
        <v>35</v>
      </c>
      <c r="O179" s="76">
        <v>0</v>
      </c>
      <c r="P179" s="76">
        <f t="shared" si="23"/>
        <v>0</v>
      </c>
      <c r="Q179" s="76">
        <v>5.9999999999999995E-4</v>
      </c>
      <c r="R179" s="76">
        <f t="shared" si="24"/>
        <v>3.5999999999999999E-3</v>
      </c>
      <c r="S179" s="76">
        <v>0</v>
      </c>
      <c r="T179" s="83">
        <f t="shared" si="25"/>
        <v>0</v>
      </c>
      <c r="AR179" s="14" t="s">
        <v>192</v>
      </c>
      <c r="AT179" s="14" t="s">
        <v>377</v>
      </c>
      <c r="AU179" s="14" t="s">
        <v>74</v>
      </c>
      <c r="AY179" s="14" t="s">
        <v>153</v>
      </c>
      <c r="BE179" s="88">
        <f t="shared" si="32"/>
        <v>0</v>
      </c>
      <c r="BF179" s="88">
        <f t="shared" si="27"/>
        <v>0</v>
      </c>
      <c r="BG179" s="88">
        <f t="shared" si="28"/>
        <v>0</v>
      </c>
      <c r="BH179" s="88">
        <f t="shared" si="29"/>
        <v>0</v>
      </c>
      <c r="BI179" s="88">
        <f t="shared" si="30"/>
        <v>0</v>
      </c>
      <c r="BJ179" s="14" t="s">
        <v>72</v>
      </c>
      <c r="BK179" s="88">
        <f t="shared" si="31"/>
        <v>0</v>
      </c>
      <c r="BL179" s="14" t="s">
        <v>160</v>
      </c>
      <c r="BM179" s="14" t="s">
        <v>650</v>
      </c>
    </row>
    <row r="180" spans="2:65" s="1" customFormat="1" ht="16.5" customHeight="1">
      <c r="B180" s="55"/>
      <c r="C180" s="56" t="s">
        <v>651</v>
      </c>
      <c r="D180" s="56" t="s">
        <v>156</v>
      </c>
      <c r="E180" s="57" t="s">
        <v>652</v>
      </c>
      <c r="F180" s="58" t="s">
        <v>653</v>
      </c>
      <c r="G180" s="59" t="s">
        <v>489</v>
      </c>
      <c r="H180" s="60">
        <v>29</v>
      </c>
      <c r="I180" s="73"/>
      <c r="J180" s="73">
        <f t="shared" si="22"/>
        <v>0</v>
      </c>
      <c r="K180" s="58" t="s">
        <v>1</v>
      </c>
      <c r="L180" s="13"/>
      <c r="M180" s="74" t="s">
        <v>1</v>
      </c>
      <c r="N180" s="75" t="s">
        <v>35</v>
      </c>
      <c r="O180" s="76">
        <v>0.625</v>
      </c>
      <c r="P180" s="76">
        <f t="shared" si="23"/>
        <v>18.125</v>
      </c>
      <c r="Q180" s="76">
        <v>0</v>
      </c>
      <c r="R180" s="76">
        <f t="shared" si="24"/>
        <v>0</v>
      </c>
      <c r="S180" s="76">
        <v>0</v>
      </c>
      <c r="T180" s="83">
        <f t="shared" si="25"/>
        <v>0</v>
      </c>
      <c r="AR180" s="14" t="s">
        <v>160</v>
      </c>
      <c r="AT180" s="14" t="s">
        <v>156</v>
      </c>
      <c r="AU180" s="14" t="s">
        <v>74</v>
      </c>
      <c r="AY180" s="14" t="s">
        <v>153</v>
      </c>
      <c r="BE180" s="88">
        <f t="shared" si="32"/>
        <v>0</v>
      </c>
      <c r="BF180" s="88">
        <f t="shared" si="27"/>
        <v>0</v>
      </c>
      <c r="BG180" s="88">
        <f t="shared" si="28"/>
        <v>0</v>
      </c>
      <c r="BH180" s="88">
        <f t="shared" si="29"/>
        <v>0</v>
      </c>
      <c r="BI180" s="88">
        <f t="shared" si="30"/>
        <v>0</v>
      </c>
      <c r="BJ180" s="14" t="s">
        <v>72</v>
      </c>
      <c r="BK180" s="88">
        <f t="shared" si="31"/>
        <v>0</v>
      </c>
      <c r="BL180" s="14" t="s">
        <v>160</v>
      </c>
      <c r="BM180" s="14" t="s">
        <v>654</v>
      </c>
    </row>
    <row r="181" spans="2:65" s="1" customFormat="1" ht="16.5" customHeight="1">
      <c r="B181" s="55"/>
      <c r="C181" s="89" t="s">
        <v>655</v>
      </c>
      <c r="D181" s="89" t="s">
        <v>377</v>
      </c>
      <c r="E181" s="90" t="s">
        <v>656</v>
      </c>
      <c r="F181" s="91" t="s">
        <v>657</v>
      </c>
      <c r="G181" s="92" t="s">
        <v>489</v>
      </c>
      <c r="H181" s="93">
        <v>29</v>
      </c>
      <c r="I181" s="94"/>
      <c r="J181" s="94">
        <f t="shared" si="22"/>
        <v>0</v>
      </c>
      <c r="K181" s="91" t="s">
        <v>328</v>
      </c>
      <c r="L181" s="95"/>
      <c r="M181" s="96" t="s">
        <v>1</v>
      </c>
      <c r="N181" s="97" t="s">
        <v>35</v>
      </c>
      <c r="O181" s="76">
        <v>0</v>
      </c>
      <c r="P181" s="76">
        <f t="shared" si="23"/>
        <v>0</v>
      </c>
      <c r="Q181" s="76">
        <v>4.8000000000000001E-4</v>
      </c>
      <c r="R181" s="76">
        <f t="shared" si="24"/>
        <v>1.392E-2</v>
      </c>
      <c r="S181" s="76">
        <v>0</v>
      </c>
      <c r="T181" s="83">
        <f t="shared" si="25"/>
        <v>0</v>
      </c>
      <c r="AR181" s="14" t="s">
        <v>192</v>
      </c>
      <c r="AT181" s="14" t="s">
        <v>377</v>
      </c>
      <c r="AU181" s="14" t="s">
        <v>74</v>
      </c>
      <c r="AY181" s="14" t="s">
        <v>153</v>
      </c>
      <c r="BE181" s="88">
        <f t="shared" si="32"/>
        <v>0</v>
      </c>
      <c r="BF181" s="88">
        <f t="shared" si="27"/>
        <v>0</v>
      </c>
      <c r="BG181" s="88">
        <f t="shared" si="28"/>
        <v>0</v>
      </c>
      <c r="BH181" s="88">
        <f t="shared" si="29"/>
        <v>0</v>
      </c>
      <c r="BI181" s="88">
        <f t="shared" si="30"/>
        <v>0</v>
      </c>
      <c r="BJ181" s="14" t="s">
        <v>72</v>
      </c>
      <c r="BK181" s="88">
        <f t="shared" si="31"/>
        <v>0</v>
      </c>
      <c r="BL181" s="14" t="s">
        <v>160</v>
      </c>
      <c r="BM181" s="14" t="s">
        <v>658</v>
      </c>
    </row>
    <row r="182" spans="2:65" s="1" customFormat="1" ht="16.5" customHeight="1">
      <c r="B182" s="55"/>
      <c r="C182" s="89" t="s">
        <v>659</v>
      </c>
      <c r="D182" s="89" t="s">
        <v>377</v>
      </c>
      <c r="E182" s="90" t="s">
        <v>660</v>
      </c>
      <c r="F182" s="91" t="s">
        <v>661</v>
      </c>
      <c r="G182" s="92" t="s">
        <v>489</v>
      </c>
      <c r="H182" s="93">
        <v>29</v>
      </c>
      <c r="I182" s="94"/>
      <c r="J182" s="94">
        <f t="shared" si="22"/>
        <v>0</v>
      </c>
      <c r="K182" s="91" t="s">
        <v>328</v>
      </c>
      <c r="L182" s="95"/>
      <c r="M182" s="96" t="s">
        <v>1</v>
      </c>
      <c r="N182" s="97" t="s">
        <v>35</v>
      </c>
      <c r="O182" s="76">
        <v>0</v>
      </c>
      <c r="P182" s="76">
        <f t="shared" si="23"/>
        <v>0</v>
      </c>
      <c r="Q182" s="76">
        <v>3.5999999999999999E-3</v>
      </c>
      <c r="R182" s="76">
        <f t="shared" si="24"/>
        <v>0.10439999999999999</v>
      </c>
      <c r="S182" s="76">
        <v>0</v>
      </c>
      <c r="T182" s="83">
        <f t="shared" si="25"/>
        <v>0</v>
      </c>
      <c r="AR182" s="14" t="s">
        <v>192</v>
      </c>
      <c r="AT182" s="14" t="s">
        <v>377</v>
      </c>
      <c r="AU182" s="14" t="s">
        <v>74</v>
      </c>
      <c r="AY182" s="14" t="s">
        <v>153</v>
      </c>
      <c r="BE182" s="88">
        <f t="shared" si="32"/>
        <v>0</v>
      </c>
      <c r="BF182" s="88">
        <f t="shared" si="27"/>
        <v>0</v>
      </c>
      <c r="BG182" s="88">
        <f t="shared" si="28"/>
        <v>0</v>
      </c>
      <c r="BH182" s="88">
        <f t="shared" si="29"/>
        <v>0</v>
      </c>
      <c r="BI182" s="88">
        <f t="shared" si="30"/>
        <v>0</v>
      </c>
      <c r="BJ182" s="14" t="s">
        <v>72</v>
      </c>
      <c r="BK182" s="88">
        <f t="shared" si="31"/>
        <v>0</v>
      </c>
      <c r="BL182" s="14" t="s">
        <v>160</v>
      </c>
      <c r="BM182" s="14" t="s">
        <v>662</v>
      </c>
    </row>
    <row r="183" spans="2:65" s="1" customFormat="1" ht="16.5" customHeight="1">
      <c r="B183" s="55"/>
      <c r="C183" s="56" t="s">
        <v>663</v>
      </c>
      <c r="D183" s="56" t="s">
        <v>156</v>
      </c>
      <c r="E183" s="57" t="s">
        <v>664</v>
      </c>
      <c r="F183" s="58" t="s">
        <v>665</v>
      </c>
      <c r="G183" s="59" t="s">
        <v>489</v>
      </c>
      <c r="H183" s="60">
        <v>17</v>
      </c>
      <c r="I183" s="73"/>
      <c r="J183" s="73">
        <f t="shared" si="22"/>
        <v>0</v>
      </c>
      <c r="K183" s="58" t="s">
        <v>1</v>
      </c>
      <c r="L183" s="13"/>
      <c r="M183" s="74" t="s">
        <v>1</v>
      </c>
      <c r="N183" s="75" t="s">
        <v>35</v>
      </c>
      <c r="O183" s="76">
        <v>0.625</v>
      </c>
      <c r="P183" s="76">
        <f t="shared" si="23"/>
        <v>10.625</v>
      </c>
      <c r="Q183" s="76">
        <v>0</v>
      </c>
      <c r="R183" s="76">
        <f t="shared" si="24"/>
        <v>0</v>
      </c>
      <c r="S183" s="76">
        <v>0</v>
      </c>
      <c r="T183" s="83">
        <f t="shared" si="25"/>
        <v>0</v>
      </c>
      <c r="AR183" s="14" t="s">
        <v>160</v>
      </c>
      <c r="AT183" s="14" t="s">
        <v>156</v>
      </c>
      <c r="AU183" s="14" t="s">
        <v>74</v>
      </c>
      <c r="AY183" s="14" t="s">
        <v>153</v>
      </c>
      <c r="BE183" s="88">
        <f t="shared" si="32"/>
        <v>0</v>
      </c>
      <c r="BF183" s="88">
        <f t="shared" si="27"/>
        <v>0</v>
      </c>
      <c r="BG183" s="88">
        <f t="shared" si="28"/>
        <v>0</v>
      </c>
      <c r="BH183" s="88">
        <f t="shared" si="29"/>
        <v>0</v>
      </c>
      <c r="BI183" s="88">
        <f t="shared" si="30"/>
        <v>0</v>
      </c>
      <c r="BJ183" s="14" t="s">
        <v>72</v>
      </c>
      <c r="BK183" s="88">
        <f t="shared" si="31"/>
        <v>0</v>
      </c>
      <c r="BL183" s="14" t="s">
        <v>160</v>
      </c>
      <c r="BM183" s="14" t="s">
        <v>666</v>
      </c>
    </row>
    <row r="184" spans="2:65" s="1" customFormat="1" ht="16.5" customHeight="1">
      <c r="B184" s="55"/>
      <c r="C184" s="89" t="s">
        <v>667</v>
      </c>
      <c r="D184" s="89" t="s">
        <v>377</v>
      </c>
      <c r="E184" s="90" t="s">
        <v>668</v>
      </c>
      <c r="F184" s="91" t="s">
        <v>669</v>
      </c>
      <c r="G184" s="92" t="s">
        <v>489</v>
      </c>
      <c r="H184" s="93">
        <v>3.0910000000000002</v>
      </c>
      <c r="I184" s="94"/>
      <c r="J184" s="94">
        <f t="shared" si="22"/>
        <v>0</v>
      </c>
      <c r="K184" s="91" t="s">
        <v>1</v>
      </c>
      <c r="L184" s="95"/>
      <c r="M184" s="96" t="s">
        <v>1</v>
      </c>
      <c r="N184" s="97" t="s">
        <v>35</v>
      </c>
      <c r="O184" s="76">
        <v>0</v>
      </c>
      <c r="P184" s="76">
        <f t="shared" si="23"/>
        <v>0</v>
      </c>
      <c r="Q184" s="76">
        <v>0</v>
      </c>
      <c r="R184" s="76">
        <f t="shared" si="24"/>
        <v>0</v>
      </c>
      <c r="S184" s="76">
        <v>0</v>
      </c>
      <c r="T184" s="83">
        <f t="shared" si="25"/>
        <v>0</v>
      </c>
      <c r="AR184" s="14" t="s">
        <v>192</v>
      </c>
      <c r="AT184" s="14" t="s">
        <v>377</v>
      </c>
      <c r="AU184" s="14" t="s">
        <v>74</v>
      </c>
      <c r="AY184" s="14" t="s">
        <v>153</v>
      </c>
      <c r="BE184" s="88">
        <f t="shared" si="32"/>
        <v>0</v>
      </c>
      <c r="BF184" s="88">
        <f t="shared" si="27"/>
        <v>0</v>
      </c>
      <c r="BG184" s="88">
        <f t="shared" si="28"/>
        <v>0</v>
      </c>
      <c r="BH184" s="88">
        <f t="shared" si="29"/>
        <v>0</v>
      </c>
      <c r="BI184" s="88">
        <f t="shared" si="30"/>
        <v>0</v>
      </c>
      <c r="BJ184" s="14" t="s">
        <v>72</v>
      </c>
      <c r="BK184" s="88">
        <f t="shared" si="31"/>
        <v>0</v>
      </c>
      <c r="BL184" s="14" t="s">
        <v>160</v>
      </c>
      <c r="BM184" s="14" t="s">
        <v>670</v>
      </c>
    </row>
    <row r="185" spans="2:65" s="1" customFormat="1" ht="16.5" customHeight="1">
      <c r="B185" s="55"/>
      <c r="C185" s="89" t="s">
        <v>671</v>
      </c>
      <c r="D185" s="89" t="s">
        <v>377</v>
      </c>
      <c r="E185" s="90" t="s">
        <v>672</v>
      </c>
      <c r="F185" s="91" t="s">
        <v>673</v>
      </c>
      <c r="G185" s="92" t="s">
        <v>489</v>
      </c>
      <c r="H185" s="93">
        <v>15</v>
      </c>
      <c r="I185" s="94"/>
      <c r="J185" s="94">
        <f t="shared" si="22"/>
        <v>0</v>
      </c>
      <c r="K185" s="91" t="s">
        <v>1</v>
      </c>
      <c r="L185" s="95"/>
      <c r="M185" s="96" t="s">
        <v>1</v>
      </c>
      <c r="N185" s="97" t="s">
        <v>35</v>
      </c>
      <c r="O185" s="76">
        <v>0</v>
      </c>
      <c r="P185" s="76">
        <f t="shared" si="23"/>
        <v>0</v>
      </c>
      <c r="Q185" s="76">
        <v>0</v>
      </c>
      <c r="R185" s="76">
        <f t="shared" si="24"/>
        <v>0</v>
      </c>
      <c r="S185" s="76">
        <v>0</v>
      </c>
      <c r="T185" s="83">
        <f t="shared" si="25"/>
        <v>0</v>
      </c>
      <c r="AR185" s="14" t="s">
        <v>192</v>
      </c>
      <c r="AT185" s="14" t="s">
        <v>377</v>
      </c>
      <c r="AU185" s="14" t="s">
        <v>74</v>
      </c>
      <c r="AY185" s="14" t="s">
        <v>153</v>
      </c>
      <c r="BE185" s="88">
        <f t="shared" si="32"/>
        <v>0</v>
      </c>
      <c r="BF185" s="88">
        <f t="shared" si="27"/>
        <v>0</v>
      </c>
      <c r="BG185" s="88">
        <f t="shared" si="28"/>
        <v>0</v>
      </c>
      <c r="BH185" s="88">
        <f t="shared" si="29"/>
        <v>0</v>
      </c>
      <c r="BI185" s="88">
        <f t="shared" si="30"/>
        <v>0</v>
      </c>
      <c r="BJ185" s="14" t="s">
        <v>72</v>
      </c>
      <c r="BK185" s="88">
        <f t="shared" si="31"/>
        <v>0</v>
      </c>
      <c r="BL185" s="14" t="s">
        <v>160</v>
      </c>
      <c r="BM185" s="14" t="s">
        <v>674</v>
      </c>
    </row>
    <row r="186" spans="2:65" s="1" customFormat="1" ht="16.5" customHeight="1">
      <c r="B186" s="55"/>
      <c r="C186" s="56" t="s">
        <v>675</v>
      </c>
      <c r="D186" s="56" t="s">
        <v>156</v>
      </c>
      <c r="E186" s="57" t="s">
        <v>676</v>
      </c>
      <c r="F186" s="58" t="s">
        <v>677</v>
      </c>
      <c r="G186" s="59" t="s">
        <v>489</v>
      </c>
      <c r="H186" s="60">
        <v>5</v>
      </c>
      <c r="I186" s="73"/>
      <c r="J186" s="73">
        <f t="shared" si="22"/>
        <v>0</v>
      </c>
      <c r="K186" s="58" t="s">
        <v>328</v>
      </c>
      <c r="L186" s="13"/>
      <c r="M186" s="74" t="s">
        <v>1</v>
      </c>
      <c r="N186" s="75" t="s">
        <v>35</v>
      </c>
      <c r="O186" s="76">
        <v>0.57899999999999996</v>
      </c>
      <c r="P186" s="76">
        <f t="shared" si="23"/>
        <v>2.8949999999999996</v>
      </c>
      <c r="Q186" s="76">
        <v>0</v>
      </c>
      <c r="R186" s="76">
        <f t="shared" si="24"/>
        <v>0</v>
      </c>
      <c r="S186" s="76">
        <v>0</v>
      </c>
      <c r="T186" s="83">
        <f t="shared" si="25"/>
        <v>0</v>
      </c>
      <c r="AR186" s="14" t="s">
        <v>160</v>
      </c>
      <c r="AT186" s="14" t="s">
        <v>156</v>
      </c>
      <c r="AU186" s="14" t="s">
        <v>74</v>
      </c>
      <c r="AY186" s="14" t="s">
        <v>153</v>
      </c>
      <c r="BE186" s="88">
        <f t="shared" si="32"/>
        <v>0</v>
      </c>
      <c r="BF186" s="88">
        <f t="shared" si="27"/>
        <v>0</v>
      </c>
      <c r="BG186" s="88">
        <f t="shared" si="28"/>
        <v>0</v>
      </c>
      <c r="BH186" s="88">
        <f t="shared" si="29"/>
        <v>0</v>
      </c>
      <c r="BI186" s="88">
        <f t="shared" si="30"/>
        <v>0</v>
      </c>
      <c r="BJ186" s="14" t="s">
        <v>72</v>
      </c>
      <c r="BK186" s="88">
        <f t="shared" si="31"/>
        <v>0</v>
      </c>
      <c r="BL186" s="14" t="s">
        <v>160</v>
      </c>
      <c r="BM186" s="14" t="s">
        <v>678</v>
      </c>
    </row>
    <row r="187" spans="2:65" s="1" customFormat="1" ht="16.5" customHeight="1">
      <c r="B187" s="55"/>
      <c r="C187" s="89" t="s">
        <v>679</v>
      </c>
      <c r="D187" s="89" t="s">
        <v>377</v>
      </c>
      <c r="E187" s="90" t="s">
        <v>680</v>
      </c>
      <c r="F187" s="91" t="s">
        <v>681</v>
      </c>
      <c r="G187" s="92" t="s">
        <v>489</v>
      </c>
      <c r="H187" s="93">
        <v>2</v>
      </c>
      <c r="I187" s="94"/>
      <c r="J187" s="94">
        <f t="shared" si="22"/>
        <v>0</v>
      </c>
      <c r="K187" s="91" t="s">
        <v>328</v>
      </c>
      <c r="L187" s="95"/>
      <c r="M187" s="96" t="s">
        <v>1</v>
      </c>
      <c r="N187" s="97" t="s">
        <v>35</v>
      </c>
      <c r="O187" s="76">
        <v>0</v>
      </c>
      <c r="P187" s="76">
        <f t="shared" si="23"/>
        <v>0</v>
      </c>
      <c r="Q187" s="76">
        <v>5.5999999999999995E-4</v>
      </c>
      <c r="R187" s="76">
        <f t="shared" si="24"/>
        <v>1.1199999999999999E-3</v>
      </c>
      <c r="S187" s="76">
        <v>0</v>
      </c>
      <c r="T187" s="83">
        <f t="shared" si="25"/>
        <v>0</v>
      </c>
      <c r="AR187" s="14" t="s">
        <v>192</v>
      </c>
      <c r="AT187" s="14" t="s">
        <v>377</v>
      </c>
      <c r="AU187" s="14" t="s">
        <v>74</v>
      </c>
      <c r="AY187" s="14" t="s">
        <v>153</v>
      </c>
      <c r="BE187" s="88">
        <f t="shared" si="32"/>
        <v>0</v>
      </c>
      <c r="BF187" s="88">
        <f t="shared" si="27"/>
        <v>0</v>
      </c>
      <c r="BG187" s="88">
        <f t="shared" si="28"/>
        <v>0</v>
      </c>
      <c r="BH187" s="88">
        <f t="shared" si="29"/>
        <v>0</v>
      </c>
      <c r="BI187" s="88">
        <v>0</v>
      </c>
      <c r="BJ187" s="14" t="s">
        <v>72</v>
      </c>
      <c r="BK187" s="88">
        <f t="shared" si="31"/>
        <v>0</v>
      </c>
      <c r="BL187" s="14" t="s">
        <v>160</v>
      </c>
      <c r="BM187" s="14" t="s">
        <v>682</v>
      </c>
    </row>
    <row r="188" spans="2:65" s="1" customFormat="1" ht="16.5" customHeight="1">
      <c r="B188" s="55"/>
      <c r="C188" s="89" t="s">
        <v>683</v>
      </c>
      <c r="D188" s="89" t="s">
        <v>377</v>
      </c>
      <c r="E188" s="90" t="s">
        <v>684</v>
      </c>
      <c r="F188" s="91" t="s">
        <v>685</v>
      </c>
      <c r="G188" s="92" t="s">
        <v>1</v>
      </c>
      <c r="H188" s="93">
        <v>2</v>
      </c>
      <c r="I188" s="94"/>
      <c r="J188" s="94">
        <f t="shared" si="22"/>
        <v>0</v>
      </c>
      <c r="K188" s="91" t="s">
        <v>1</v>
      </c>
      <c r="L188" s="95"/>
      <c r="M188" s="96" t="s">
        <v>1</v>
      </c>
      <c r="N188" s="97" t="s">
        <v>35</v>
      </c>
      <c r="O188" s="76">
        <v>0</v>
      </c>
      <c r="P188" s="76">
        <f t="shared" si="23"/>
        <v>0</v>
      </c>
      <c r="Q188" s="76">
        <v>0</v>
      </c>
      <c r="R188" s="76">
        <f t="shared" si="24"/>
        <v>0</v>
      </c>
      <c r="S188" s="76">
        <v>0</v>
      </c>
      <c r="T188" s="83">
        <f t="shared" si="25"/>
        <v>0</v>
      </c>
      <c r="AR188" s="14" t="s">
        <v>192</v>
      </c>
      <c r="AT188" s="14" t="s">
        <v>377</v>
      </c>
      <c r="AU188" s="14" t="s">
        <v>74</v>
      </c>
      <c r="AY188" s="14" t="s">
        <v>153</v>
      </c>
      <c r="BE188" s="88">
        <f t="shared" si="32"/>
        <v>0</v>
      </c>
      <c r="BF188" s="88">
        <f t="shared" si="27"/>
        <v>0</v>
      </c>
      <c r="BG188" s="88">
        <f t="shared" si="28"/>
        <v>0</v>
      </c>
      <c r="BH188" s="88">
        <f t="shared" si="29"/>
        <v>0</v>
      </c>
      <c r="BI188" s="88">
        <v>0</v>
      </c>
      <c r="BJ188" s="14" t="s">
        <v>72</v>
      </c>
      <c r="BK188" s="88">
        <f t="shared" si="31"/>
        <v>0</v>
      </c>
      <c r="BL188" s="14" t="s">
        <v>160</v>
      </c>
      <c r="BM188" s="14" t="s">
        <v>686</v>
      </c>
    </row>
    <row r="189" spans="2:65" s="1" customFormat="1" ht="16.5" customHeight="1">
      <c r="B189" s="55"/>
      <c r="C189" s="89" t="s">
        <v>687</v>
      </c>
      <c r="D189" s="89" t="s">
        <v>377</v>
      </c>
      <c r="E189" s="90" t="s">
        <v>688</v>
      </c>
      <c r="F189" s="91" t="s">
        <v>689</v>
      </c>
      <c r="G189" s="92" t="s">
        <v>489</v>
      </c>
      <c r="H189" s="93">
        <v>1</v>
      </c>
      <c r="I189" s="94"/>
      <c r="J189" s="94">
        <f t="shared" si="22"/>
        <v>0</v>
      </c>
      <c r="K189" s="91" t="s">
        <v>1</v>
      </c>
      <c r="L189" s="95"/>
      <c r="M189" s="96" t="s">
        <v>1</v>
      </c>
      <c r="N189" s="97" t="s">
        <v>35</v>
      </c>
      <c r="O189" s="76">
        <v>0</v>
      </c>
      <c r="P189" s="76">
        <f t="shared" si="23"/>
        <v>0</v>
      </c>
      <c r="Q189" s="76">
        <v>0</v>
      </c>
      <c r="R189" s="76">
        <f t="shared" si="24"/>
        <v>0</v>
      </c>
      <c r="S189" s="76">
        <v>0</v>
      </c>
      <c r="T189" s="83">
        <f t="shared" si="25"/>
        <v>0</v>
      </c>
      <c r="AR189" s="14" t="s">
        <v>192</v>
      </c>
      <c r="AT189" s="14" t="s">
        <v>377</v>
      </c>
      <c r="AU189" s="14" t="s">
        <v>74</v>
      </c>
      <c r="AY189" s="14" t="s">
        <v>153</v>
      </c>
      <c r="BE189" s="88">
        <f t="shared" si="32"/>
        <v>0</v>
      </c>
      <c r="BF189" s="88">
        <f t="shared" si="27"/>
        <v>0</v>
      </c>
      <c r="BG189" s="88">
        <f t="shared" si="28"/>
        <v>0</v>
      </c>
      <c r="BH189" s="88">
        <f t="shared" si="29"/>
        <v>0</v>
      </c>
      <c r="BI189" s="88">
        <f t="shared" ref="BI189:BI252" si="33">IF(N189="nulová",J189,0)</f>
        <v>0</v>
      </c>
      <c r="BJ189" s="14" t="s">
        <v>72</v>
      </c>
      <c r="BK189" s="88">
        <f t="shared" si="31"/>
        <v>0</v>
      </c>
      <c r="BL189" s="14" t="s">
        <v>160</v>
      </c>
      <c r="BM189" s="14" t="s">
        <v>690</v>
      </c>
    </row>
    <row r="190" spans="2:65" s="1" customFormat="1" ht="16.5" customHeight="1">
      <c r="B190" s="55"/>
      <c r="C190" s="56" t="s">
        <v>691</v>
      </c>
      <c r="D190" s="56" t="s">
        <v>156</v>
      </c>
      <c r="E190" s="57" t="s">
        <v>692</v>
      </c>
      <c r="F190" s="58" t="s">
        <v>693</v>
      </c>
      <c r="G190" s="59" t="s">
        <v>489</v>
      </c>
      <c r="H190" s="60">
        <v>6</v>
      </c>
      <c r="I190" s="73"/>
      <c r="J190" s="73">
        <f t="shared" si="22"/>
        <v>0</v>
      </c>
      <c r="K190" s="58" t="s">
        <v>328</v>
      </c>
      <c r="L190" s="13"/>
      <c r="M190" s="74" t="s">
        <v>1</v>
      </c>
      <c r="N190" s="75" t="s">
        <v>35</v>
      </c>
      <c r="O190" s="76">
        <v>0.71599999999999997</v>
      </c>
      <c r="P190" s="76">
        <f t="shared" si="23"/>
        <v>4.2959999999999994</v>
      </c>
      <c r="Q190" s="76">
        <v>0</v>
      </c>
      <c r="R190" s="76">
        <f t="shared" si="24"/>
        <v>0</v>
      </c>
      <c r="S190" s="76">
        <v>0</v>
      </c>
      <c r="T190" s="83">
        <f t="shared" si="25"/>
        <v>0</v>
      </c>
      <c r="AR190" s="14" t="s">
        <v>160</v>
      </c>
      <c r="AT190" s="14" t="s">
        <v>156</v>
      </c>
      <c r="AU190" s="14" t="s">
        <v>74</v>
      </c>
      <c r="AY190" s="14" t="s">
        <v>153</v>
      </c>
      <c r="BE190" s="88">
        <f t="shared" si="32"/>
        <v>0</v>
      </c>
      <c r="BF190" s="88">
        <f t="shared" si="27"/>
        <v>0</v>
      </c>
      <c r="BG190" s="88">
        <f t="shared" si="28"/>
        <v>0</v>
      </c>
      <c r="BH190" s="88">
        <f t="shared" si="29"/>
        <v>0</v>
      </c>
      <c r="BI190" s="88">
        <f t="shared" si="33"/>
        <v>0</v>
      </c>
      <c r="BJ190" s="14" t="s">
        <v>72</v>
      </c>
      <c r="BK190" s="88">
        <f t="shared" si="31"/>
        <v>0</v>
      </c>
      <c r="BL190" s="14" t="s">
        <v>160</v>
      </c>
      <c r="BM190" s="14" t="s">
        <v>694</v>
      </c>
    </row>
    <row r="191" spans="2:65" s="1" customFormat="1" ht="16.5" customHeight="1">
      <c r="B191" s="55"/>
      <c r="C191" s="89" t="s">
        <v>695</v>
      </c>
      <c r="D191" s="89" t="s">
        <v>377</v>
      </c>
      <c r="E191" s="90" t="s">
        <v>696</v>
      </c>
      <c r="F191" s="91" t="s">
        <v>697</v>
      </c>
      <c r="G191" s="92" t="s">
        <v>489</v>
      </c>
      <c r="H191" s="93">
        <v>4</v>
      </c>
      <c r="I191" s="94"/>
      <c r="J191" s="94">
        <f t="shared" si="22"/>
        <v>0</v>
      </c>
      <c r="K191" s="91" t="s">
        <v>328</v>
      </c>
      <c r="L191" s="95"/>
      <c r="M191" s="96" t="s">
        <v>1</v>
      </c>
      <c r="N191" s="97" t="s">
        <v>35</v>
      </c>
      <c r="O191" s="76">
        <v>0</v>
      </c>
      <c r="P191" s="76">
        <f t="shared" si="23"/>
        <v>0</v>
      </c>
      <c r="Q191" s="76">
        <v>9.6000000000000002E-4</v>
      </c>
      <c r="R191" s="76">
        <f t="shared" si="24"/>
        <v>3.8400000000000001E-3</v>
      </c>
      <c r="S191" s="76">
        <v>0</v>
      </c>
      <c r="T191" s="83">
        <f t="shared" si="25"/>
        <v>0</v>
      </c>
      <c r="AR191" s="14" t="s">
        <v>192</v>
      </c>
      <c r="AT191" s="14" t="s">
        <v>377</v>
      </c>
      <c r="AU191" s="14" t="s">
        <v>74</v>
      </c>
      <c r="AY191" s="14" t="s">
        <v>153</v>
      </c>
      <c r="BE191" s="88">
        <f t="shared" si="32"/>
        <v>0</v>
      </c>
      <c r="BF191" s="88">
        <f t="shared" si="27"/>
        <v>0</v>
      </c>
      <c r="BG191" s="88">
        <f t="shared" si="28"/>
        <v>0</v>
      </c>
      <c r="BH191" s="88">
        <f t="shared" si="29"/>
        <v>0</v>
      </c>
      <c r="BI191" s="88">
        <f t="shared" si="33"/>
        <v>0</v>
      </c>
      <c r="BJ191" s="14" t="s">
        <v>72</v>
      </c>
      <c r="BK191" s="88">
        <f t="shared" si="31"/>
        <v>0</v>
      </c>
      <c r="BL191" s="14" t="s">
        <v>160</v>
      </c>
      <c r="BM191" s="14" t="s">
        <v>698</v>
      </c>
    </row>
    <row r="192" spans="2:65" s="1" customFormat="1" ht="16.5" customHeight="1">
      <c r="B192" s="55"/>
      <c r="C192" s="89" t="s">
        <v>699</v>
      </c>
      <c r="D192" s="89" t="s">
        <v>377</v>
      </c>
      <c r="E192" s="90" t="s">
        <v>700</v>
      </c>
      <c r="F192" s="91" t="s">
        <v>701</v>
      </c>
      <c r="G192" s="92" t="s">
        <v>489</v>
      </c>
      <c r="H192" s="93">
        <v>1</v>
      </c>
      <c r="I192" s="94"/>
      <c r="J192" s="94">
        <f t="shared" si="22"/>
        <v>0</v>
      </c>
      <c r="K192" s="91" t="s">
        <v>1</v>
      </c>
      <c r="L192" s="95"/>
      <c r="M192" s="96" t="s">
        <v>1</v>
      </c>
      <c r="N192" s="97" t="s">
        <v>35</v>
      </c>
      <c r="O192" s="76">
        <v>0</v>
      </c>
      <c r="P192" s="76">
        <f t="shared" si="23"/>
        <v>0</v>
      </c>
      <c r="Q192" s="76">
        <v>1E-3</v>
      </c>
      <c r="R192" s="76">
        <f t="shared" si="24"/>
        <v>1E-3</v>
      </c>
      <c r="S192" s="76">
        <v>0</v>
      </c>
      <c r="T192" s="83">
        <f t="shared" si="25"/>
        <v>0</v>
      </c>
      <c r="AR192" s="14" t="s">
        <v>192</v>
      </c>
      <c r="AT192" s="14" t="s">
        <v>377</v>
      </c>
      <c r="AU192" s="14" t="s">
        <v>74</v>
      </c>
      <c r="AY192" s="14" t="s">
        <v>153</v>
      </c>
      <c r="BE192" s="88">
        <f t="shared" si="32"/>
        <v>0</v>
      </c>
      <c r="BF192" s="88">
        <f t="shared" si="27"/>
        <v>0</v>
      </c>
      <c r="BG192" s="88">
        <f t="shared" si="28"/>
        <v>0</v>
      </c>
      <c r="BH192" s="88">
        <f t="shared" si="29"/>
        <v>0</v>
      </c>
      <c r="BI192" s="88">
        <f t="shared" si="33"/>
        <v>0</v>
      </c>
      <c r="BJ192" s="14" t="s">
        <v>72</v>
      </c>
      <c r="BK192" s="88">
        <f t="shared" si="31"/>
        <v>0</v>
      </c>
      <c r="BL192" s="14" t="s">
        <v>160</v>
      </c>
      <c r="BM192" s="14" t="s">
        <v>702</v>
      </c>
    </row>
    <row r="193" spans="2:65" s="1" customFormat="1" ht="16.5" customHeight="1">
      <c r="B193" s="55"/>
      <c r="C193" s="89" t="s">
        <v>703</v>
      </c>
      <c r="D193" s="89" t="s">
        <v>377</v>
      </c>
      <c r="E193" s="90" t="s">
        <v>704</v>
      </c>
      <c r="F193" s="91" t="s">
        <v>705</v>
      </c>
      <c r="G193" s="92" t="s">
        <v>489</v>
      </c>
      <c r="H193" s="93">
        <v>1</v>
      </c>
      <c r="I193" s="94"/>
      <c r="J193" s="94">
        <f t="shared" si="22"/>
        <v>0</v>
      </c>
      <c r="K193" s="91" t="s">
        <v>1</v>
      </c>
      <c r="L193" s="95"/>
      <c r="M193" s="96" t="s">
        <v>1</v>
      </c>
      <c r="N193" s="97" t="s">
        <v>35</v>
      </c>
      <c r="O193" s="76">
        <v>0</v>
      </c>
      <c r="P193" s="76">
        <f t="shared" si="23"/>
        <v>0</v>
      </c>
      <c r="Q193" s="76">
        <v>0</v>
      </c>
      <c r="R193" s="76">
        <f t="shared" si="24"/>
        <v>0</v>
      </c>
      <c r="S193" s="76">
        <v>0</v>
      </c>
      <c r="T193" s="83">
        <f t="shared" si="25"/>
        <v>0</v>
      </c>
      <c r="AR193" s="14" t="s">
        <v>192</v>
      </c>
      <c r="AT193" s="14" t="s">
        <v>377</v>
      </c>
      <c r="AU193" s="14" t="s">
        <v>74</v>
      </c>
      <c r="AY193" s="14" t="s">
        <v>153</v>
      </c>
      <c r="BE193" s="88">
        <f t="shared" si="32"/>
        <v>0</v>
      </c>
      <c r="BF193" s="88">
        <f t="shared" si="27"/>
        <v>0</v>
      </c>
      <c r="BG193" s="88">
        <f t="shared" si="28"/>
        <v>0</v>
      </c>
      <c r="BH193" s="88">
        <f t="shared" si="29"/>
        <v>0</v>
      </c>
      <c r="BI193" s="88">
        <f t="shared" si="33"/>
        <v>0</v>
      </c>
      <c r="BJ193" s="14" t="s">
        <v>72</v>
      </c>
      <c r="BK193" s="88">
        <f t="shared" si="31"/>
        <v>0</v>
      </c>
      <c r="BL193" s="14" t="s">
        <v>160</v>
      </c>
      <c r="BM193" s="14" t="s">
        <v>706</v>
      </c>
    </row>
    <row r="194" spans="2:65" s="1" customFormat="1" ht="16.5" customHeight="1">
      <c r="B194" s="55"/>
      <c r="C194" s="56" t="s">
        <v>707</v>
      </c>
      <c r="D194" s="56" t="s">
        <v>156</v>
      </c>
      <c r="E194" s="57" t="s">
        <v>708</v>
      </c>
      <c r="F194" s="58" t="s">
        <v>709</v>
      </c>
      <c r="G194" s="59" t="s">
        <v>489</v>
      </c>
      <c r="H194" s="60">
        <v>1</v>
      </c>
      <c r="I194" s="73"/>
      <c r="J194" s="73">
        <f t="shared" si="22"/>
        <v>0</v>
      </c>
      <c r="K194" s="58" t="s">
        <v>1</v>
      </c>
      <c r="L194" s="13"/>
      <c r="M194" s="74" t="s">
        <v>1</v>
      </c>
      <c r="N194" s="75" t="s">
        <v>35</v>
      </c>
      <c r="O194" s="76">
        <v>0.67500000000000004</v>
      </c>
      <c r="P194" s="76">
        <f t="shared" si="23"/>
        <v>0.67500000000000004</v>
      </c>
      <c r="Q194" s="76">
        <v>0</v>
      </c>
      <c r="R194" s="76">
        <f t="shared" si="24"/>
        <v>0</v>
      </c>
      <c r="S194" s="76">
        <v>0</v>
      </c>
      <c r="T194" s="83">
        <f t="shared" si="25"/>
        <v>0</v>
      </c>
      <c r="AR194" s="14" t="s">
        <v>160</v>
      </c>
      <c r="AT194" s="14" t="s">
        <v>156</v>
      </c>
      <c r="AU194" s="14" t="s">
        <v>74</v>
      </c>
      <c r="AY194" s="14" t="s">
        <v>153</v>
      </c>
      <c r="BE194" s="88">
        <f t="shared" si="32"/>
        <v>0</v>
      </c>
      <c r="BF194" s="88">
        <f t="shared" si="27"/>
        <v>0</v>
      </c>
      <c r="BG194" s="88">
        <f t="shared" si="28"/>
        <v>0</v>
      </c>
      <c r="BH194" s="88">
        <f t="shared" si="29"/>
        <v>0</v>
      </c>
      <c r="BI194" s="88">
        <f t="shared" si="33"/>
        <v>0</v>
      </c>
      <c r="BJ194" s="14" t="s">
        <v>72</v>
      </c>
      <c r="BK194" s="88">
        <f t="shared" si="31"/>
        <v>0</v>
      </c>
      <c r="BL194" s="14" t="s">
        <v>160</v>
      </c>
      <c r="BM194" s="14" t="s">
        <v>710</v>
      </c>
    </row>
    <row r="195" spans="2:65" s="1" customFormat="1" ht="16.5" customHeight="1">
      <c r="B195" s="55"/>
      <c r="C195" s="89" t="s">
        <v>711</v>
      </c>
      <c r="D195" s="89" t="s">
        <v>377</v>
      </c>
      <c r="E195" s="90" t="s">
        <v>712</v>
      </c>
      <c r="F195" s="91" t="s">
        <v>713</v>
      </c>
      <c r="G195" s="92" t="s">
        <v>489</v>
      </c>
      <c r="H195" s="93">
        <v>1</v>
      </c>
      <c r="I195" s="94"/>
      <c r="J195" s="94">
        <f t="shared" si="22"/>
        <v>0</v>
      </c>
      <c r="K195" s="91" t="s">
        <v>328</v>
      </c>
      <c r="L195" s="95"/>
      <c r="M195" s="96" t="s">
        <v>1</v>
      </c>
      <c r="N195" s="97" t="s">
        <v>35</v>
      </c>
      <c r="O195" s="76">
        <v>0</v>
      </c>
      <c r="P195" s="76">
        <f t="shared" si="23"/>
        <v>0</v>
      </c>
      <c r="Q195" s="76">
        <v>7.2000000000000005E-4</v>
      </c>
      <c r="R195" s="76">
        <f t="shared" si="24"/>
        <v>7.2000000000000005E-4</v>
      </c>
      <c r="S195" s="76">
        <v>0</v>
      </c>
      <c r="T195" s="83">
        <f t="shared" si="25"/>
        <v>0</v>
      </c>
      <c r="AR195" s="14" t="s">
        <v>192</v>
      </c>
      <c r="AT195" s="14" t="s">
        <v>377</v>
      </c>
      <c r="AU195" s="14" t="s">
        <v>74</v>
      </c>
      <c r="AY195" s="14" t="s">
        <v>153</v>
      </c>
      <c r="BE195" s="88">
        <f t="shared" si="32"/>
        <v>0</v>
      </c>
      <c r="BF195" s="88">
        <f t="shared" si="27"/>
        <v>0</v>
      </c>
      <c r="BG195" s="88">
        <f t="shared" si="28"/>
        <v>0</v>
      </c>
      <c r="BH195" s="88">
        <f t="shared" si="29"/>
        <v>0</v>
      </c>
      <c r="BI195" s="88">
        <f t="shared" si="33"/>
        <v>0</v>
      </c>
      <c r="BJ195" s="14" t="s">
        <v>72</v>
      </c>
      <c r="BK195" s="88">
        <f t="shared" si="31"/>
        <v>0</v>
      </c>
      <c r="BL195" s="14" t="s">
        <v>160</v>
      </c>
      <c r="BM195" s="14" t="s">
        <v>714</v>
      </c>
    </row>
    <row r="196" spans="2:65" s="1" customFormat="1" ht="16.5" customHeight="1">
      <c r="B196" s="55"/>
      <c r="C196" s="89" t="s">
        <v>715</v>
      </c>
      <c r="D196" s="89" t="s">
        <v>377</v>
      </c>
      <c r="E196" s="90" t="s">
        <v>716</v>
      </c>
      <c r="F196" s="91" t="s">
        <v>717</v>
      </c>
      <c r="G196" s="92" t="s">
        <v>489</v>
      </c>
      <c r="H196" s="93">
        <v>1</v>
      </c>
      <c r="I196" s="94"/>
      <c r="J196" s="94">
        <f t="shared" si="22"/>
        <v>0</v>
      </c>
      <c r="K196" s="91" t="s">
        <v>328</v>
      </c>
      <c r="L196" s="95"/>
      <c r="M196" s="96" t="s">
        <v>1</v>
      </c>
      <c r="N196" s="97" t="s">
        <v>35</v>
      </c>
      <c r="O196" s="76">
        <v>0</v>
      </c>
      <c r="P196" s="76">
        <f t="shared" si="23"/>
        <v>0</v>
      </c>
      <c r="Q196" s="76">
        <v>4.0000000000000001E-3</v>
      </c>
      <c r="R196" s="76">
        <f t="shared" si="24"/>
        <v>4.0000000000000001E-3</v>
      </c>
      <c r="S196" s="76">
        <v>0</v>
      </c>
      <c r="T196" s="83">
        <f t="shared" si="25"/>
        <v>0</v>
      </c>
      <c r="AR196" s="14" t="s">
        <v>192</v>
      </c>
      <c r="AT196" s="14" t="s">
        <v>377</v>
      </c>
      <c r="AU196" s="14" t="s">
        <v>74</v>
      </c>
      <c r="AY196" s="14" t="s">
        <v>153</v>
      </c>
      <c r="BE196" s="88">
        <f t="shared" si="32"/>
        <v>0</v>
      </c>
      <c r="BF196" s="88">
        <f t="shared" si="27"/>
        <v>0</v>
      </c>
      <c r="BG196" s="88">
        <f t="shared" si="28"/>
        <v>0</v>
      </c>
      <c r="BH196" s="88">
        <f t="shared" si="29"/>
        <v>0</v>
      </c>
      <c r="BI196" s="88">
        <f t="shared" si="33"/>
        <v>0</v>
      </c>
      <c r="BJ196" s="14" t="s">
        <v>72</v>
      </c>
      <c r="BK196" s="88">
        <f t="shared" si="31"/>
        <v>0</v>
      </c>
      <c r="BL196" s="14" t="s">
        <v>160</v>
      </c>
      <c r="BM196" s="14" t="s">
        <v>718</v>
      </c>
    </row>
    <row r="197" spans="2:65" s="1" customFormat="1" ht="16.5" customHeight="1">
      <c r="B197" s="55"/>
      <c r="C197" s="56" t="s">
        <v>719</v>
      </c>
      <c r="D197" s="56" t="s">
        <v>156</v>
      </c>
      <c r="E197" s="57" t="s">
        <v>720</v>
      </c>
      <c r="F197" s="58" t="s">
        <v>721</v>
      </c>
      <c r="G197" s="59" t="s">
        <v>489</v>
      </c>
      <c r="H197" s="60">
        <v>1</v>
      </c>
      <c r="I197" s="73"/>
      <c r="J197" s="73">
        <f t="shared" si="22"/>
        <v>0</v>
      </c>
      <c r="K197" s="58" t="s">
        <v>328</v>
      </c>
      <c r="L197" s="13"/>
      <c r="M197" s="74" t="s">
        <v>1</v>
      </c>
      <c r="N197" s="75" t="s">
        <v>35</v>
      </c>
      <c r="O197" s="76">
        <v>0.78900000000000003</v>
      </c>
      <c r="P197" s="76">
        <f t="shared" si="23"/>
        <v>0.78900000000000003</v>
      </c>
      <c r="Q197" s="76">
        <v>0</v>
      </c>
      <c r="R197" s="76">
        <f t="shared" si="24"/>
        <v>0</v>
      </c>
      <c r="S197" s="76">
        <v>0</v>
      </c>
      <c r="T197" s="83">
        <f t="shared" si="25"/>
        <v>0</v>
      </c>
      <c r="AR197" s="14" t="s">
        <v>160</v>
      </c>
      <c r="AT197" s="14" t="s">
        <v>156</v>
      </c>
      <c r="AU197" s="14" t="s">
        <v>74</v>
      </c>
      <c r="AY197" s="14" t="s">
        <v>153</v>
      </c>
      <c r="BE197" s="88">
        <f t="shared" si="32"/>
        <v>0</v>
      </c>
      <c r="BF197" s="88">
        <f t="shared" si="27"/>
        <v>0</v>
      </c>
      <c r="BG197" s="88">
        <f t="shared" si="28"/>
        <v>0</v>
      </c>
      <c r="BH197" s="88">
        <f t="shared" si="29"/>
        <v>0</v>
      </c>
      <c r="BI197" s="88">
        <f t="shared" si="33"/>
        <v>0</v>
      </c>
      <c r="BJ197" s="14" t="s">
        <v>72</v>
      </c>
      <c r="BK197" s="88">
        <f t="shared" si="31"/>
        <v>0</v>
      </c>
      <c r="BL197" s="14" t="s">
        <v>160</v>
      </c>
      <c r="BM197" s="14" t="s">
        <v>722</v>
      </c>
    </row>
    <row r="198" spans="2:65" s="1" customFormat="1" ht="16.5" customHeight="1">
      <c r="B198" s="55"/>
      <c r="C198" s="89" t="s">
        <v>723</v>
      </c>
      <c r="D198" s="89" t="s">
        <v>377</v>
      </c>
      <c r="E198" s="90" t="s">
        <v>724</v>
      </c>
      <c r="F198" s="91" t="s">
        <v>725</v>
      </c>
      <c r="G198" s="92" t="s">
        <v>489</v>
      </c>
      <c r="H198" s="93">
        <v>1</v>
      </c>
      <c r="I198" s="94"/>
      <c r="J198" s="94">
        <f t="shared" si="22"/>
        <v>0</v>
      </c>
      <c r="K198" s="91" t="s">
        <v>328</v>
      </c>
      <c r="L198" s="95"/>
      <c r="M198" s="96" t="s">
        <v>1</v>
      </c>
      <c r="N198" s="97" t="s">
        <v>35</v>
      </c>
      <c r="O198" s="76">
        <v>0</v>
      </c>
      <c r="P198" s="76">
        <f t="shared" si="23"/>
        <v>0</v>
      </c>
      <c r="Q198" s="76">
        <v>8.8000000000000003E-4</v>
      </c>
      <c r="R198" s="76">
        <f t="shared" si="24"/>
        <v>8.8000000000000003E-4</v>
      </c>
      <c r="S198" s="76">
        <v>0</v>
      </c>
      <c r="T198" s="83">
        <f t="shared" si="25"/>
        <v>0</v>
      </c>
      <c r="AR198" s="14" t="s">
        <v>192</v>
      </c>
      <c r="AT198" s="14" t="s">
        <v>377</v>
      </c>
      <c r="AU198" s="14" t="s">
        <v>74</v>
      </c>
      <c r="AY198" s="14" t="s">
        <v>153</v>
      </c>
      <c r="BE198" s="88">
        <f t="shared" si="32"/>
        <v>0</v>
      </c>
      <c r="BF198" s="88">
        <f t="shared" si="27"/>
        <v>0</v>
      </c>
      <c r="BG198" s="88">
        <f t="shared" si="28"/>
        <v>0</v>
      </c>
      <c r="BH198" s="88">
        <f t="shared" si="29"/>
        <v>0</v>
      </c>
      <c r="BI198" s="88">
        <f t="shared" si="33"/>
        <v>0</v>
      </c>
      <c r="BJ198" s="14" t="s">
        <v>72</v>
      </c>
      <c r="BK198" s="88">
        <f t="shared" si="31"/>
        <v>0</v>
      </c>
      <c r="BL198" s="14" t="s">
        <v>160</v>
      </c>
      <c r="BM198" s="14" t="s">
        <v>726</v>
      </c>
    </row>
    <row r="199" spans="2:65" s="1" customFormat="1" ht="16.5" customHeight="1">
      <c r="B199" s="55"/>
      <c r="C199" s="56" t="s">
        <v>727</v>
      </c>
      <c r="D199" s="56" t="s">
        <v>156</v>
      </c>
      <c r="E199" s="57" t="s">
        <v>728</v>
      </c>
      <c r="F199" s="58" t="s">
        <v>729</v>
      </c>
      <c r="G199" s="59" t="s">
        <v>489</v>
      </c>
      <c r="H199" s="60">
        <v>1</v>
      </c>
      <c r="I199" s="73"/>
      <c r="J199" s="73">
        <f t="shared" si="22"/>
        <v>0</v>
      </c>
      <c r="K199" s="58" t="s">
        <v>1</v>
      </c>
      <c r="L199" s="13"/>
      <c r="M199" s="74" t="s">
        <v>1</v>
      </c>
      <c r="N199" s="75" t="s">
        <v>35</v>
      </c>
      <c r="O199" s="76">
        <v>0.78900000000000003</v>
      </c>
      <c r="P199" s="76">
        <f t="shared" si="23"/>
        <v>0.78900000000000003</v>
      </c>
      <c r="Q199" s="76">
        <v>0</v>
      </c>
      <c r="R199" s="76">
        <f t="shared" si="24"/>
        <v>0</v>
      </c>
      <c r="S199" s="76">
        <v>0</v>
      </c>
      <c r="T199" s="83">
        <f t="shared" si="25"/>
        <v>0</v>
      </c>
      <c r="AR199" s="14" t="s">
        <v>160</v>
      </c>
      <c r="AT199" s="14" t="s">
        <v>156</v>
      </c>
      <c r="AU199" s="14" t="s">
        <v>74</v>
      </c>
      <c r="AY199" s="14" t="s">
        <v>153</v>
      </c>
      <c r="BE199" s="88">
        <f t="shared" si="32"/>
        <v>0</v>
      </c>
      <c r="BF199" s="88">
        <f t="shared" si="27"/>
        <v>0</v>
      </c>
      <c r="BG199" s="88">
        <f t="shared" si="28"/>
        <v>0</v>
      </c>
      <c r="BH199" s="88">
        <f t="shared" si="29"/>
        <v>0</v>
      </c>
      <c r="BI199" s="88">
        <f t="shared" si="33"/>
        <v>0</v>
      </c>
      <c r="BJ199" s="14" t="s">
        <v>72</v>
      </c>
      <c r="BK199" s="88">
        <f t="shared" si="31"/>
        <v>0</v>
      </c>
      <c r="BL199" s="14" t="s">
        <v>160</v>
      </c>
      <c r="BM199" s="14" t="s">
        <v>730</v>
      </c>
    </row>
    <row r="200" spans="2:65" s="1" customFormat="1" ht="16.5" customHeight="1">
      <c r="B200" s="55"/>
      <c r="C200" s="89" t="s">
        <v>731</v>
      </c>
      <c r="D200" s="89" t="s">
        <v>377</v>
      </c>
      <c r="E200" s="90" t="s">
        <v>732</v>
      </c>
      <c r="F200" s="91" t="s">
        <v>733</v>
      </c>
      <c r="G200" s="92" t="s">
        <v>489</v>
      </c>
      <c r="H200" s="93">
        <v>1</v>
      </c>
      <c r="I200" s="94"/>
      <c r="J200" s="94">
        <f t="shared" si="22"/>
        <v>0</v>
      </c>
      <c r="K200" s="91" t="s">
        <v>328</v>
      </c>
      <c r="L200" s="95"/>
      <c r="M200" s="96" t="s">
        <v>1</v>
      </c>
      <c r="N200" s="97" t="s">
        <v>35</v>
      </c>
      <c r="O200" s="76">
        <v>0</v>
      </c>
      <c r="P200" s="76">
        <f t="shared" si="23"/>
        <v>0</v>
      </c>
      <c r="Q200" s="76">
        <v>8.4000000000000003E-4</v>
      </c>
      <c r="R200" s="76">
        <f t="shared" si="24"/>
        <v>8.4000000000000003E-4</v>
      </c>
      <c r="S200" s="76">
        <v>0</v>
      </c>
      <c r="T200" s="83">
        <f t="shared" si="25"/>
        <v>0</v>
      </c>
      <c r="AR200" s="14" t="s">
        <v>192</v>
      </c>
      <c r="AT200" s="14" t="s">
        <v>377</v>
      </c>
      <c r="AU200" s="14" t="s">
        <v>74</v>
      </c>
      <c r="AY200" s="14" t="s">
        <v>153</v>
      </c>
      <c r="BE200" s="88">
        <f t="shared" si="32"/>
        <v>0</v>
      </c>
      <c r="BF200" s="88">
        <f t="shared" si="27"/>
        <v>0</v>
      </c>
      <c r="BG200" s="88">
        <f t="shared" si="28"/>
        <v>0</v>
      </c>
      <c r="BH200" s="88">
        <f t="shared" si="29"/>
        <v>0</v>
      </c>
      <c r="BI200" s="88">
        <f t="shared" si="33"/>
        <v>0</v>
      </c>
      <c r="BJ200" s="14" t="s">
        <v>72</v>
      </c>
      <c r="BK200" s="88">
        <f t="shared" si="31"/>
        <v>0</v>
      </c>
      <c r="BL200" s="14" t="s">
        <v>160</v>
      </c>
      <c r="BM200" s="14" t="s">
        <v>734</v>
      </c>
    </row>
    <row r="201" spans="2:65" s="1" customFormat="1" ht="16.5" customHeight="1">
      <c r="B201" s="55"/>
      <c r="C201" s="89" t="s">
        <v>735</v>
      </c>
      <c r="D201" s="89" t="s">
        <v>377</v>
      </c>
      <c r="E201" s="90" t="s">
        <v>736</v>
      </c>
      <c r="F201" s="91" t="s">
        <v>737</v>
      </c>
      <c r="G201" s="92" t="s">
        <v>489</v>
      </c>
      <c r="H201" s="93">
        <v>1</v>
      </c>
      <c r="I201" s="94"/>
      <c r="J201" s="94">
        <f t="shared" si="22"/>
        <v>0</v>
      </c>
      <c r="K201" s="91" t="s">
        <v>1</v>
      </c>
      <c r="L201" s="95"/>
      <c r="M201" s="96" t="s">
        <v>1</v>
      </c>
      <c r="N201" s="97" t="s">
        <v>35</v>
      </c>
      <c r="O201" s="76">
        <v>0</v>
      </c>
      <c r="P201" s="76">
        <f t="shared" si="23"/>
        <v>0</v>
      </c>
      <c r="Q201" s="76">
        <v>8.0000000000000004E-4</v>
      </c>
      <c r="R201" s="76">
        <f t="shared" si="24"/>
        <v>8.0000000000000004E-4</v>
      </c>
      <c r="S201" s="76">
        <v>0</v>
      </c>
      <c r="T201" s="83">
        <f t="shared" si="25"/>
        <v>0</v>
      </c>
      <c r="AR201" s="14" t="s">
        <v>192</v>
      </c>
      <c r="AT201" s="14" t="s">
        <v>377</v>
      </c>
      <c r="AU201" s="14" t="s">
        <v>74</v>
      </c>
      <c r="AY201" s="14" t="s">
        <v>153</v>
      </c>
      <c r="BE201" s="88">
        <f t="shared" si="32"/>
        <v>0</v>
      </c>
      <c r="BF201" s="88">
        <f t="shared" si="27"/>
        <v>0</v>
      </c>
      <c r="BG201" s="88">
        <f t="shared" si="28"/>
        <v>0</v>
      </c>
      <c r="BH201" s="88">
        <f t="shared" si="29"/>
        <v>0</v>
      </c>
      <c r="BI201" s="88">
        <f t="shared" si="33"/>
        <v>0</v>
      </c>
      <c r="BJ201" s="14" t="s">
        <v>72</v>
      </c>
      <c r="BK201" s="88">
        <f t="shared" si="31"/>
        <v>0</v>
      </c>
      <c r="BL201" s="14" t="s">
        <v>160</v>
      </c>
      <c r="BM201" s="14" t="s">
        <v>738</v>
      </c>
    </row>
    <row r="202" spans="2:65" s="1" customFormat="1" ht="16.5" customHeight="1">
      <c r="B202" s="55"/>
      <c r="C202" s="56" t="s">
        <v>739</v>
      </c>
      <c r="D202" s="56" t="s">
        <v>156</v>
      </c>
      <c r="E202" s="57" t="s">
        <v>740</v>
      </c>
      <c r="F202" s="58" t="s">
        <v>741</v>
      </c>
      <c r="G202" s="59" t="s">
        <v>489</v>
      </c>
      <c r="H202" s="60">
        <v>1</v>
      </c>
      <c r="I202" s="73"/>
      <c r="J202" s="73">
        <f t="shared" si="22"/>
        <v>0</v>
      </c>
      <c r="K202" s="58" t="s">
        <v>1</v>
      </c>
      <c r="L202" s="13"/>
      <c r="M202" s="74" t="s">
        <v>1</v>
      </c>
      <c r="N202" s="75" t="s">
        <v>35</v>
      </c>
      <c r="O202" s="76">
        <v>0.78900000000000003</v>
      </c>
      <c r="P202" s="76">
        <f t="shared" si="23"/>
        <v>0.78900000000000003</v>
      </c>
      <c r="Q202" s="76">
        <v>0</v>
      </c>
      <c r="R202" s="76">
        <f t="shared" si="24"/>
        <v>0</v>
      </c>
      <c r="S202" s="76">
        <v>0</v>
      </c>
      <c r="T202" s="83">
        <f t="shared" si="25"/>
        <v>0</v>
      </c>
      <c r="AR202" s="14" t="s">
        <v>160</v>
      </c>
      <c r="AT202" s="14" t="s">
        <v>156</v>
      </c>
      <c r="AU202" s="14" t="s">
        <v>74</v>
      </c>
      <c r="AY202" s="14" t="s">
        <v>153</v>
      </c>
      <c r="BE202" s="88">
        <f t="shared" si="32"/>
        <v>0</v>
      </c>
      <c r="BF202" s="88">
        <f t="shared" si="27"/>
        <v>0</v>
      </c>
      <c r="BG202" s="88">
        <f t="shared" si="28"/>
        <v>0</v>
      </c>
      <c r="BH202" s="88">
        <f t="shared" si="29"/>
        <v>0</v>
      </c>
      <c r="BI202" s="88">
        <f t="shared" si="33"/>
        <v>0</v>
      </c>
      <c r="BJ202" s="14" t="s">
        <v>72</v>
      </c>
      <c r="BK202" s="88">
        <f t="shared" si="31"/>
        <v>0</v>
      </c>
      <c r="BL202" s="14" t="s">
        <v>160</v>
      </c>
      <c r="BM202" s="14" t="s">
        <v>742</v>
      </c>
    </row>
    <row r="203" spans="2:65" s="1" customFormat="1" ht="16.5" customHeight="1">
      <c r="B203" s="55"/>
      <c r="C203" s="89" t="s">
        <v>743</v>
      </c>
      <c r="D203" s="89" t="s">
        <v>377</v>
      </c>
      <c r="E203" s="90" t="s">
        <v>744</v>
      </c>
      <c r="F203" s="91" t="s">
        <v>745</v>
      </c>
      <c r="G203" s="92" t="s">
        <v>489</v>
      </c>
      <c r="H203" s="93">
        <v>1</v>
      </c>
      <c r="I203" s="94"/>
      <c r="J203" s="94">
        <f t="shared" ref="J203:J224" si="34">ROUND(I203*H203,2)</f>
        <v>0</v>
      </c>
      <c r="K203" s="91" t="s">
        <v>328</v>
      </c>
      <c r="L203" s="95"/>
      <c r="M203" s="96" t="s">
        <v>1</v>
      </c>
      <c r="N203" s="97" t="s">
        <v>35</v>
      </c>
      <c r="O203" s="76">
        <v>0</v>
      </c>
      <c r="P203" s="76">
        <f t="shared" ref="P203:P266" si="35">O203*H203</f>
        <v>0</v>
      </c>
      <c r="Q203" s="76">
        <v>3.6000000000000002E-4</v>
      </c>
      <c r="R203" s="76">
        <f t="shared" ref="R203:R266" si="36">Q203*H203</f>
        <v>3.6000000000000002E-4</v>
      </c>
      <c r="S203" s="76">
        <v>0</v>
      </c>
      <c r="T203" s="83">
        <f t="shared" ref="T203:T266" si="37">S203*H203</f>
        <v>0</v>
      </c>
      <c r="AR203" s="14" t="s">
        <v>192</v>
      </c>
      <c r="AT203" s="14" t="s">
        <v>377</v>
      </c>
      <c r="AU203" s="14" t="s">
        <v>74</v>
      </c>
      <c r="AY203" s="14" t="s">
        <v>153</v>
      </c>
      <c r="BE203" s="88">
        <f t="shared" si="32"/>
        <v>0</v>
      </c>
      <c r="BF203" s="88">
        <f t="shared" ref="BF203:BF266" si="38">IF(N203="snížená",J203,0)</f>
        <v>0</v>
      </c>
      <c r="BG203" s="88">
        <f t="shared" ref="BG203:BG248" si="39">IF(N203="zákl. přenesená",J203,0)</f>
        <v>0</v>
      </c>
      <c r="BH203" s="88">
        <f t="shared" ref="BH203:BH266" si="40">IF(N203="sníž. přenesená",J203,0)</f>
        <v>0</v>
      </c>
      <c r="BI203" s="88">
        <f t="shared" si="33"/>
        <v>0</v>
      </c>
      <c r="BJ203" s="14" t="s">
        <v>72</v>
      </c>
      <c r="BK203" s="88">
        <f t="shared" ref="BK203:BK239" si="41">ROUND(I203*H203,2)</f>
        <v>0</v>
      </c>
      <c r="BL203" s="14" t="s">
        <v>160</v>
      </c>
      <c r="BM203" s="14" t="s">
        <v>746</v>
      </c>
    </row>
    <row r="204" spans="2:65" s="1" customFormat="1" ht="16.5" customHeight="1">
      <c r="B204" s="55"/>
      <c r="C204" s="56" t="s">
        <v>747</v>
      </c>
      <c r="D204" s="56" t="s">
        <v>156</v>
      </c>
      <c r="E204" s="57" t="s">
        <v>748</v>
      </c>
      <c r="F204" s="58" t="s">
        <v>749</v>
      </c>
      <c r="G204" s="59" t="s">
        <v>489</v>
      </c>
      <c r="H204" s="60">
        <v>7</v>
      </c>
      <c r="I204" s="73"/>
      <c r="J204" s="73">
        <f t="shared" si="34"/>
        <v>0</v>
      </c>
      <c r="K204" s="58" t="s">
        <v>328</v>
      </c>
      <c r="L204" s="13"/>
      <c r="M204" s="74" t="s">
        <v>1</v>
      </c>
      <c r="N204" s="75" t="s">
        <v>35</v>
      </c>
      <c r="O204" s="76">
        <v>0.72399999999999998</v>
      </c>
      <c r="P204" s="76">
        <f t="shared" si="35"/>
        <v>5.0679999999999996</v>
      </c>
      <c r="Q204" s="76">
        <v>0</v>
      </c>
      <c r="R204" s="76">
        <f t="shared" si="36"/>
        <v>0</v>
      </c>
      <c r="S204" s="76">
        <v>0</v>
      </c>
      <c r="T204" s="83">
        <f t="shared" si="37"/>
        <v>0</v>
      </c>
      <c r="AR204" s="14" t="s">
        <v>160</v>
      </c>
      <c r="AT204" s="14" t="s">
        <v>156</v>
      </c>
      <c r="AU204" s="14" t="s">
        <v>74</v>
      </c>
      <c r="AY204" s="14" t="s">
        <v>153</v>
      </c>
      <c r="BE204" s="88">
        <f t="shared" si="32"/>
        <v>0</v>
      </c>
      <c r="BF204" s="88">
        <f t="shared" si="38"/>
        <v>0</v>
      </c>
      <c r="BG204" s="88">
        <f t="shared" si="39"/>
        <v>0</v>
      </c>
      <c r="BH204" s="88">
        <f t="shared" si="40"/>
        <v>0</v>
      </c>
      <c r="BI204" s="88">
        <f t="shared" si="33"/>
        <v>0</v>
      </c>
      <c r="BJ204" s="14" t="s">
        <v>72</v>
      </c>
      <c r="BK204" s="88">
        <f t="shared" si="41"/>
        <v>0</v>
      </c>
      <c r="BL204" s="14" t="s">
        <v>160</v>
      </c>
      <c r="BM204" s="14" t="s">
        <v>750</v>
      </c>
    </row>
    <row r="205" spans="2:65" s="1" customFormat="1" ht="16.5" customHeight="1">
      <c r="B205" s="55"/>
      <c r="C205" s="89" t="s">
        <v>751</v>
      </c>
      <c r="D205" s="89" t="s">
        <v>377</v>
      </c>
      <c r="E205" s="90" t="s">
        <v>752</v>
      </c>
      <c r="F205" s="91" t="s">
        <v>753</v>
      </c>
      <c r="G205" s="92" t="s">
        <v>489</v>
      </c>
      <c r="H205" s="93">
        <v>7</v>
      </c>
      <c r="I205" s="94"/>
      <c r="J205" s="94">
        <f t="shared" si="34"/>
        <v>0</v>
      </c>
      <c r="K205" s="91" t="s">
        <v>328</v>
      </c>
      <c r="L205" s="95"/>
      <c r="M205" s="96" t="s">
        <v>1</v>
      </c>
      <c r="N205" s="97" t="s">
        <v>35</v>
      </c>
      <c r="O205" s="76">
        <v>0</v>
      </c>
      <c r="P205" s="76">
        <f t="shared" si="35"/>
        <v>0</v>
      </c>
      <c r="Q205" s="76">
        <v>9.7000000000000005E-4</v>
      </c>
      <c r="R205" s="76">
        <f t="shared" si="36"/>
        <v>6.79E-3</v>
      </c>
      <c r="S205" s="76">
        <v>0</v>
      </c>
      <c r="T205" s="83">
        <f t="shared" si="37"/>
        <v>0</v>
      </c>
      <c r="AR205" s="14" t="s">
        <v>192</v>
      </c>
      <c r="AT205" s="14" t="s">
        <v>377</v>
      </c>
      <c r="AU205" s="14" t="s">
        <v>74</v>
      </c>
      <c r="AY205" s="14" t="s">
        <v>153</v>
      </c>
      <c r="BE205" s="88">
        <f t="shared" si="32"/>
        <v>0</v>
      </c>
      <c r="BF205" s="88">
        <f t="shared" si="38"/>
        <v>0</v>
      </c>
      <c r="BG205" s="88">
        <f t="shared" si="39"/>
        <v>0</v>
      </c>
      <c r="BH205" s="88">
        <f t="shared" si="40"/>
        <v>0</v>
      </c>
      <c r="BI205" s="88">
        <f t="shared" si="33"/>
        <v>0</v>
      </c>
      <c r="BJ205" s="14" t="s">
        <v>72</v>
      </c>
      <c r="BK205" s="88">
        <f t="shared" si="41"/>
        <v>0</v>
      </c>
      <c r="BL205" s="14" t="s">
        <v>160</v>
      </c>
      <c r="BM205" s="14" t="s">
        <v>754</v>
      </c>
    </row>
    <row r="206" spans="2:65" s="1" customFormat="1" ht="16.5" customHeight="1">
      <c r="B206" s="55"/>
      <c r="C206" s="56" t="s">
        <v>755</v>
      </c>
      <c r="D206" s="56" t="s">
        <v>156</v>
      </c>
      <c r="E206" s="57" t="s">
        <v>756</v>
      </c>
      <c r="F206" s="58" t="s">
        <v>757</v>
      </c>
      <c r="G206" s="59" t="s">
        <v>489</v>
      </c>
      <c r="H206" s="60">
        <v>4</v>
      </c>
      <c r="I206" s="73"/>
      <c r="J206" s="73">
        <f t="shared" si="34"/>
        <v>0</v>
      </c>
      <c r="K206" s="58" t="s">
        <v>328</v>
      </c>
      <c r="L206" s="13"/>
      <c r="M206" s="74" t="s">
        <v>1</v>
      </c>
      <c r="N206" s="75" t="s">
        <v>35</v>
      </c>
      <c r="O206" s="76">
        <v>0.78900000000000003</v>
      </c>
      <c r="P206" s="76">
        <f t="shared" si="35"/>
        <v>3.1560000000000001</v>
      </c>
      <c r="Q206" s="76">
        <v>0</v>
      </c>
      <c r="R206" s="76">
        <f t="shared" si="36"/>
        <v>0</v>
      </c>
      <c r="S206" s="76">
        <v>0</v>
      </c>
      <c r="T206" s="83">
        <f t="shared" si="37"/>
        <v>0</v>
      </c>
      <c r="AR206" s="14" t="s">
        <v>160</v>
      </c>
      <c r="AT206" s="14" t="s">
        <v>156</v>
      </c>
      <c r="AU206" s="14" t="s">
        <v>74</v>
      </c>
      <c r="AY206" s="14" t="s">
        <v>153</v>
      </c>
      <c r="BE206" s="88">
        <f t="shared" si="32"/>
        <v>0</v>
      </c>
      <c r="BF206" s="88">
        <f t="shared" si="38"/>
        <v>0</v>
      </c>
      <c r="BG206" s="88">
        <f t="shared" si="39"/>
        <v>0</v>
      </c>
      <c r="BH206" s="88">
        <f t="shared" si="40"/>
        <v>0</v>
      </c>
      <c r="BI206" s="88">
        <f t="shared" si="33"/>
        <v>0</v>
      </c>
      <c r="BJ206" s="14" t="s">
        <v>72</v>
      </c>
      <c r="BK206" s="88">
        <f t="shared" si="41"/>
        <v>0</v>
      </c>
      <c r="BL206" s="14" t="s">
        <v>160</v>
      </c>
      <c r="BM206" s="14" t="s">
        <v>758</v>
      </c>
    </row>
    <row r="207" spans="2:65" s="1" customFormat="1" ht="16.5" customHeight="1">
      <c r="B207" s="55"/>
      <c r="C207" s="89" t="s">
        <v>759</v>
      </c>
      <c r="D207" s="89" t="s">
        <v>377</v>
      </c>
      <c r="E207" s="90" t="s">
        <v>760</v>
      </c>
      <c r="F207" s="91" t="s">
        <v>761</v>
      </c>
      <c r="G207" s="92" t="s">
        <v>489</v>
      </c>
      <c r="H207" s="93">
        <v>4</v>
      </c>
      <c r="I207" s="94"/>
      <c r="J207" s="94">
        <f t="shared" si="34"/>
        <v>0</v>
      </c>
      <c r="K207" s="91" t="s">
        <v>328</v>
      </c>
      <c r="L207" s="95"/>
      <c r="M207" s="96" t="s">
        <v>1</v>
      </c>
      <c r="N207" s="97" t="s">
        <v>35</v>
      </c>
      <c r="O207" s="76">
        <v>0</v>
      </c>
      <c r="P207" s="76">
        <f t="shared" si="35"/>
        <v>0</v>
      </c>
      <c r="Q207" s="76">
        <v>1.98E-3</v>
      </c>
      <c r="R207" s="76">
        <f t="shared" si="36"/>
        <v>7.92E-3</v>
      </c>
      <c r="S207" s="76">
        <v>0</v>
      </c>
      <c r="T207" s="83">
        <f t="shared" si="37"/>
        <v>0</v>
      </c>
      <c r="AR207" s="14" t="s">
        <v>192</v>
      </c>
      <c r="AT207" s="14" t="s">
        <v>377</v>
      </c>
      <c r="AU207" s="14" t="s">
        <v>74</v>
      </c>
      <c r="AY207" s="14" t="s">
        <v>153</v>
      </c>
      <c r="BE207" s="88">
        <f t="shared" si="32"/>
        <v>0</v>
      </c>
      <c r="BF207" s="88">
        <f t="shared" si="38"/>
        <v>0</v>
      </c>
      <c r="BG207" s="88">
        <f t="shared" si="39"/>
        <v>0</v>
      </c>
      <c r="BH207" s="88">
        <f t="shared" si="40"/>
        <v>0</v>
      </c>
      <c r="BI207" s="88">
        <f t="shared" si="33"/>
        <v>0</v>
      </c>
      <c r="BJ207" s="14" t="s">
        <v>72</v>
      </c>
      <c r="BK207" s="88">
        <f t="shared" si="41"/>
        <v>0</v>
      </c>
      <c r="BL207" s="14" t="s">
        <v>160</v>
      </c>
      <c r="BM207" s="14" t="s">
        <v>762</v>
      </c>
    </row>
    <row r="208" spans="2:65" s="1" customFormat="1" ht="16.5" customHeight="1">
      <c r="B208" s="55"/>
      <c r="C208" s="56" t="s">
        <v>763</v>
      </c>
      <c r="D208" s="56" t="s">
        <v>156</v>
      </c>
      <c r="E208" s="57" t="s">
        <v>764</v>
      </c>
      <c r="F208" s="58" t="s">
        <v>765</v>
      </c>
      <c r="G208" s="59" t="s">
        <v>489</v>
      </c>
      <c r="H208" s="60">
        <v>1</v>
      </c>
      <c r="I208" s="73"/>
      <c r="J208" s="73">
        <f t="shared" si="34"/>
        <v>0</v>
      </c>
      <c r="K208" s="58" t="s">
        <v>328</v>
      </c>
      <c r="L208" s="13"/>
      <c r="M208" s="74" t="s">
        <v>1</v>
      </c>
      <c r="N208" s="75" t="s">
        <v>35</v>
      </c>
      <c r="O208" s="76">
        <v>0.79200000000000004</v>
      </c>
      <c r="P208" s="76">
        <f t="shared" si="35"/>
        <v>0.79200000000000004</v>
      </c>
      <c r="Q208" s="76">
        <v>0</v>
      </c>
      <c r="R208" s="76">
        <f t="shared" si="36"/>
        <v>0</v>
      </c>
      <c r="S208" s="76">
        <v>0</v>
      </c>
      <c r="T208" s="83">
        <f t="shared" si="37"/>
        <v>0</v>
      </c>
      <c r="AR208" s="14" t="s">
        <v>160</v>
      </c>
      <c r="AT208" s="14" t="s">
        <v>156</v>
      </c>
      <c r="AU208" s="14" t="s">
        <v>74</v>
      </c>
      <c r="AY208" s="14" t="s">
        <v>153</v>
      </c>
      <c r="BE208" s="88">
        <f t="shared" si="32"/>
        <v>0</v>
      </c>
      <c r="BF208" s="88">
        <f t="shared" si="38"/>
        <v>0</v>
      </c>
      <c r="BG208" s="88">
        <f t="shared" si="39"/>
        <v>0</v>
      </c>
      <c r="BH208" s="88">
        <f t="shared" si="40"/>
        <v>0</v>
      </c>
      <c r="BI208" s="88">
        <f t="shared" si="33"/>
        <v>0</v>
      </c>
      <c r="BJ208" s="14" t="s">
        <v>72</v>
      </c>
      <c r="BK208" s="88">
        <f t="shared" si="41"/>
        <v>0</v>
      </c>
      <c r="BL208" s="14" t="s">
        <v>160</v>
      </c>
      <c r="BM208" s="14" t="s">
        <v>766</v>
      </c>
    </row>
    <row r="209" spans="2:65" s="1" customFormat="1" ht="16.5" customHeight="1">
      <c r="B209" s="55"/>
      <c r="C209" s="89" t="s">
        <v>767</v>
      </c>
      <c r="D209" s="89" t="s">
        <v>377</v>
      </c>
      <c r="E209" s="90" t="s">
        <v>768</v>
      </c>
      <c r="F209" s="91" t="s">
        <v>769</v>
      </c>
      <c r="G209" s="92" t="s">
        <v>489</v>
      </c>
      <c r="H209" s="93">
        <v>1</v>
      </c>
      <c r="I209" s="94"/>
      <c r="J209" s="94">
        <f t="shared" si="34"/>
        <v>0</v>
      </c>
      <c r="K209" s="91" t="s">
        <v>1</v>
      </c>
      <c r="L209" s="95"/>
      <c r="M209" s="96" t="s">
        <v>1</v>
      </c>
      <c r="N209" s="97" t="s">
        <v>35</v>
      </c>
      <c r="O209" s="76">
        <v>0</v>
      </c>
      <c r="P209" s="76">
        <f t="shared" si="35"/>
        <v>0</v>
      </c>
      <c r="Q209" s="76">
        <v>2.2000000000000001E-3</v>
      </c>
      <c r="R209" s="76">
        <f t="shared" si="36"/>
        <v>2.2000000000000001E-3</v>
      </c>
      <c r="S209" s="76">
        <v>0</v>
      </c>
      <c r="T209" s="83">
        <f t="shared" si="37"/>
        <v>0</v>
      </c>
      <c r="AR209" s="14" t="s">
        <v>192</v>
      </c>
      <c r="AT209" s="14" t="s">
        <v>377</v>
      </c>
      <c r="AU209" s="14" t="s">
        <v>74</v>
      </c>
      <c r="AY209" s="14" t="s">
        <v>153</v>
      </c>
      <c r="BE209" s="88">
        <f t="shared" si="32"/>
        <v>0</v>
      </c>
      <c r="BF209" s="88">
        <f t="shared" si="38"/>
        <v>0</v>
      </c>
      <c r="BG209" s="88">
        <f t="shared" si="39"/>
        <v>0</v>
      </c>
      <c r="BH209" s="88">
        <f t="shared" si="40"/>
        <v>0</v>
      </c>
      <c r="BI209" s="88">
        <f t="shared" si="33"/>
        <v>0</v>
      </c>
      <c r="BJ209" s="14" t="s">
        <v>72</v>
      </c>
      <c r="BK209" s="88">
        <f t="shared" si="41"/>
        <v>0</v>
      </c>
      <c r="BL209" s="14" t="s">
        <v>160</v>
      </c>
      <c r="BM209" s="14" t="s">
        <v>770</v>
      </c>
    </row>
    <row r="210" spans="2:65" s="1" customFormat="1" ht="16.5" customHeight="1">
      <c r="B210" s="55"/>
      <c r="C210" s="56" t="s">
        <v>771</v>
      </c>
      <c r="D210" s="56" t="s">
        <v>156</v>
      </c>
      <c r="E210" s="57" t="s">
        <v>772</v>
      </c>
      <c r="F210" s="58" t="s">
        <v>773</v>
      </c>
      <c r="G210" s="59" t="s">
        <v>489</v>
      </c>
      <c r="H210" s="60">
        <v>1</v>
      </c>
      <c r="I210" s="73"/>
      <c r="J210" s="73">
        <f t="shared" si="34"/>
        <v>0</v>
      </c>
      <c r="K210" s="58" t="s">
        <v>328</v>
      </c>
      <c r="L210" s="13"/>
      <c r="M210" s="74" t="s">
        <v>1</v>
      </c>
      <c r="N210" s="75" t="s">
        <v>35</v>
      </c>
      <c r="O210" s="76">
        <v>0.83699999999999997</v>
      </c>
      <c r="P210" s="76">
        <f t="shared" si="35"/>
        <v>0.83699999999999997</v>
      </c>
      <c r="Q210" s="76">
        <v>0</v>
      </c>
      <c r="R210" s="76">
        <f t="shared" si="36"/>
        <v>0</v>
      </c>
      <c r="S210" s="76">
        <v>0</v>
      </c>
      <c r="T210" s="83">
        <f t="shared" si="37"/>
        <v>0</v>
      </c>
      <c r="AR210" s="14" t="s">
        <v>160</v>
      </c>
      <c r="AT210" s="14" t="s">
        <v>156</v>
      </c>
      <c r="AU210" s="14" t="s">
        <v>74</v>
      </c>
      <c r="AY210" s="14" t="s">
        <v>153</v>
      </c>
      <c r="BE210" s="88">
        <f t="shared" si="32"/>
        <v>0</v>
      </c>
      <c r="BF210" s="88">
        <f t="shared" si="38"/>
        <v>0</v>
      </c>
      <c r="BG210" s="88">
        <f t="shared" si="39"/>
        <v>0</v>
      </c>
      <c r="BH210" s="88">
        <f t="shared" si="40"/>
        <v>0</v>
      </c>
      <c r="BI210" s="88">
        <f t="shared" si="33"/>
        <v>0</v>
      </c>
      <c r="BJ210" s="14" t="s">
        <v>72</v>
      </c>
      <c r="BK210" s="88">
        <f t="shared" si="41"/>
        <v>0</v>
      </c>
      <c r="BL210" s="14" t="s">
        <v>160</v>
      </c>
      <c r="BM210" s="14" t="s">
        <v>774</v>
      </c>
    </row>
    <row r="211" spans="2:65" s="1" customFormat="1" ht="16.5" customHeight="1">
      <c r="B211" s="55"/>
      <c r="C211" s="89" t="s">
        <v>775</v>
      </c>
      <c r="D211" s="89" t="s">
        <v>377</v>
      </c>
      <c r="E211" s="90" t="s">
        <v>776</v>
      </c>
      <c r="F211" s="91" t="s">
        <v>777</v>
      </c>
      <c r="G211" s="92" t="s">
        <v>489</v>
      </c>
      <c r="H211" s="93">
        <v>1</v>
      </c>
      <c r="I211" s="94"/>
      <c r="J211" s="94">
        <f t="shared" si="34"/>
        <v>0</v>
      </c>
      <c r="K211" s="91" t="s">
        <v>328</v>
      </c>
      <c r="L211" s="95"/>
      <c r="M211" s="96" t="s">
        <v>1</v>
      </c>
      <c r="N211" s="97" t="s">
        <v>35</v>
      </c>
      <c r="O211" s="76">
        <v>0</v>
      </c>
      <c r="P211" s="76">
        <f t="shared" si="35"/>
        <v>0</v>
      </c>
      <c r="Q211" s="76">
        <v>1.08E-3</v>
      </c>
      <c r="R211" s="76">
        <f t="shared" si="36"/>
        <v>1.08E-3</v>
      </c>
      <c r="S211" s="76">
        <v>0</v>
      </c>
      <c r="T211" s="83">
        <f t="shared" si="37"/>
        <v>0</v>
      </c>
      <c r="AR211" s="14" t="s">
        <v>192</v>
      </c>
      <c r="AT211" s="14" t="s">
        <v>377</v>
      </c>
      <c r="AU211" s="14" t="s">
        <v>74</v>
      </c>
      <c r="AY211" s="14" t="s">
        <v>153</v>
      </c>
      <c r="BE211" s="88">
        <f t="shared" si="32"/>
        <v>0</v>
      </c>
      <c r="BF211" s="88">
        <f t="shared" si="38"/>
        <v>0</v>
      </c>
      <c r="BG211" s="88">
        <f t="shared" si="39"/>
        <v>0</v>
      </c>
      <c r="BH211" s="88">
        <f t="shared" si="40"/>
        <v>0</v>
      </c>
      <c r="BI211" s="88">
        <f t="shared" si="33"/>
        <v>0</v>
      </c>
      <c r="BJ211" s="14" t="s">
        <v>72</v>
      </c>
      <c r="BK211" s="88">
        <f t="shared" si="41"/>
        <v>0</v>
      </c>
      <c r="BL211" s="14" t="s">
        <v>160</v>
      </c>
      <c r="BM211" s="14" t="s">
        <v>778</v>
      </c>
    </row>
    <row r="212" spans="2:65" s="1" customFormat="1" ht="16.5" customHeight="1">
      <c r="B212" s="55"/>
      <c r="C212" s="56" t="s">
        <v>779</v>
      </c>
      <c r="D212" s="56" t="s">
        <v>156</v>
      </c>
      <c r="E212" s="57" t="s">
        <v>780</v>
      </c>
      <c r="F212" s="58" t="s">
        <v>781</v>
      </c>
      <c r="G212" s="59" t="s">
        <v>489</v>
      </c>
      <c r="H212" s="60">
        <v>12</v>
      </c>
      <c r="I212" s="73"/>
      <c r="J212" s="73">
        <f t="shared" si="34"/>
        <v>0</v>
      </c>
      <c r="K212" s="58" t="s">
        <v>1</v>
      </c>
      <c r="L212" s="13"/>
      <c r="M212" s="74" t="s">
        <v>1</v>
      </c>
      <c r="N212" s="75" t="s">
        <v>35</v>
      </c>
      <c r="O212" s="76">
        <v>0.83699999999999997</v>
      </c>
      <c r="P212" s="76">
        <f t="shared" si="35"/>
        <v>10.044</v>
      </c>
      <c r="Q212" s="76">
        <v>0</v>
      </c>
      <c r="R212" s="76">
        <f t="shared" si="36"/>
        <v>0</v>
      </c>
      <c r="S212" s="76">
        <v>0</v>
      </c>
      <c r="T212" s="83">
        <f t="shared" si="37"/>
        <v>0</v>
      </c>
      <c r="AR212" s="14" t="s">
        <v>160</v>
      </c>
      <c r="AT212" s="14" t="s">
        <v>156</v>
      </c>
      <c r="AU212" s="14" t="s">
        <v>74</v>
      </c>
      <c r="AY212" s="14" t="s">
        <v>153</v>
      </c>
      <c r="BE212" s="88">
        <f t="shared" si="32"/>
        <v>0</v>
      </c>
      <c r="BF212" s="88">
        <f t="shared" si="38"/>
        <v>0</v>
      </c>
      <c r="BG212" s="88">
        <f t="shared" si="39"/>
        <v>0</v>
      </c>
      <c r="BH212" s="88">
        <f t="shared" si="40"/>
        <v>0</v>
      </c>
      <c r="BI212" s="88">
        <f t="shared" si="33"/>
        <v>0</v>
      </c>
      <c r="BJ212" s="14" t="s">
        <v>72</v>
      </c>
      <c r="BK212" s="88">
        <f t="shared" si="41"/>
        <v>0</v>
      </c>
      <c r="BL212" s="14" t="s">
        <v>160</v>
      </c>
      <c r="BM212" s="14" t="s">
        <v>782</v>
      </c>
    </row>
    <row r="213" spans="2:65" s="1" customFormat="1" ht="16.5" customHeight="1">
      <c r="B213" s="55"/>
      <c r="C213" s="89" t="s">
        <v>783</v>
      </c>
      <c r="D213" s="89" t="s">
        <v>377</v>
      </c>
      <c r="E213" s="90" t="s">
        <v>784</v>
      </c>
      <c r="F213" s="91" t="s">
        <v>785</v>
      </c>
      <c r="G213" s="92" t="s">
        <v>489</v>
      </c>
      <c r="H213" s="93">
        <v>12</v>
      </c>
      <c r="I213" s="94"/>
      <c r="J213" s="94">
        <f t="shared" si="34"/>
        <v>0</v>
      </c>
      <c r="K213" s="91" t="s">
        <v>328</v>
      </c>
      <c r="L213" s="95"/>
      <c r="M213" s="96" t="s">
        <v>1</v>
      </c>
      <c r="N213" s="97" t="s">
        <v>35</v>
      </c>
      <c r="O213" s="76">
        <v>0</v>
      </c>
      <c r="P213" s="76">
        <f t="shared" si="35"/>
        <v>0</v>
      </c>
      <c r="Q213" s="76">
        <v>1.3799999999999999E-3</v>
      </c>
      <c r="R213" s="76">
        <f t="shared" si="36"/>
        <v>1.6559999999999998E-2</v>
      </c>
      <c r="S213" s="76">
        <v>0</v>
      </c>
      <c r="T213" s="83">
        <f t="shared" si="37"/>
        <v>0</v>
      </c>
      <c r="AR213" s="14" t="s">
        <v>192</v>
      </c>
      <c r="AT213" s="14" t="s">
        <v>377</v>
      </c>
      <c r="AU213" s="14" t="s">
        <v>74</v>
      </c>
      <c r="AY213" s="14" t="s">
        <v>153</v>
      </c>
      <c r="BE213" s="88">
        <f t="shared" si="32"/>
        <v>0</v>
      </c>
      <c r="BF213" s="88">
        <f t="shared" si="38"/>
        <v>0</v>
      </c>
      <c r="BG213" s="88">
        <f t="shared" si="39"/>
        <v>0</v>
      </c>
      <c r="BH213" s="88">
        <f t="shared" si="40"/>
        <v>0</v>
      </c>
      <c r="BI213" s="88">
        <f t="shared" si="33"/>
        <v>0</v>
      </c>
      <c r="BJ213" s="14" t="s">
        <v>72</v>
      </c>
      <c r="BK213" s="88">
        <f t="shared" si="41"/>
        <v>0</v>
      </c>
      <c r="BL213" s="14" t="s">
        <v>160</v>
      </c>
      <c r="BM213" s="14" t="s">
        <v>786</v>
      </c>
    </row>
    <row r="214" spans="2:65" s="1" customFormat="1" ht="16.5" customHeight="1">
      <c r="B214" s="55"/>
      <c r="C214" s="89" t="s">
        <v>787</v>
      </c>
      <c r="D214" s="89" t="s">
        <v>377</v>
      </c>
      <c r="E214" s="90" t="s">
        <v>788</v>
      </c>
      <c r="F214" s="91" t="s">
        <v>789</v>
      </c>
      <c r="G214" s="92" t="s">
        <v>489</v>
      </c>
      <c r="H214" s="93">
        <v>12</v>
      </c>
      <c r="I214" s="94"/>
      <c r="J214" s="94">
        <f t="shared" si="34"/>
        <v>0</v>
      </c>
      <c r="K214" s="91" t="s">
        <v>1</v>
      </c>
      <c r="L214" s="95"/>
      <c r="M214" s="96" t="s">
        <v>1</v>
      </c>
      <c r="N214" s="97" t="s">
        <v>35</v>
      </c>
      <c r="O214" s="76">
        <v>0</v>
      </c>
      <c r="P214" s="76">
        <f t="shared" si="35"/>
        <v>0</v>
      </c>
      <c r="Q214" s="76">
        <v>4.0000000000000001E-3</v>
      </c>
      <c r="R214" s="76">
        <f t="shared" si="36"/>
        <v>4.8000000000000001E-2</v>
      </c>
      <c r="S214" s="76">
        <v>0</v>
      </c>
      <c r="T214" s="83">
        <f t="shared" si="37"/>
        <v>0</v>
      </c>
      <c r="AR214" s="14" t="s">
        <v>192</v>
      </c>
      <c r="AT214" s="14" t="s">
        <v>377</v>
      </c>
      <c r="AU214" s="14" t="s">
        <v>74</v>
      </c>
      <c r="AY214" s="14" t="s">
        <v>153</v>
      </c>
      <c r="BE214" s="88">
        <f t="shared" si="32"/>
        <v>0</v>
      </c>
      <c r="BF214" s="88">
        <f t="shared" si="38"/>
        <v>0</v>
      </c>
      <c r="BG214" s="88">
        <f t="shared" si="39"/>
        <v>0</v>
      </c>
      <c r="BH214" s="88">
        <f t="shared" si="40"/>
        <v>0</v>
      </c>
      <c r="BI214" s="88">
        <f t="shared" si="33"/>
        <v>0</v>
      </c>
      <c r="BJ214" s="14" t="s">
        <v>72</v>
      </c>
      <c r="BK214" s="88">
        <f t="shared" si="41"/>
        <v>0</v>
      </c>
      <c r="BL214" s="14" t="s">
        <v>160</v>
      </c>
      <c r="BM214" s="14" t="s">
        <v>790</v>
      </c>
    </row>
    <row r="215" spans="2:65" s="1" customFormat="1" ht="16.5" customHeight="1">
      <c r="B215" s="55"/>
      <c r="C215" s="56" t="s">
        <v>791</v>
      </c>
      <c r="D215" s="56" t="s">
        <v>156</v>
      </c>
      <c r="E215" s="57" t="s">
        <v>792</v>
      </c>
      <c r="F215" s="58" t="s">
        <v>793</v>
      </c>
      <c r="G215" s="59" t="s">
        <v>489</v>
      </c>
      <c r="H215" s="60">
        <v>9</v>
      </c>
      <c r="I215" s="73"/>
      <c r="J215" s="73">
        <f t="shared" si="34"/>
        <v>0</v>
      </c>
      <c r="K215" s="58" t="s">
        <v>328</v>
      </c>
      <c r="L215" s="13"/>
      <c r="M215" s="74" t="s">
        <v>1</v>
      </c>
      <c r="N215" s="75" t="s">
        <v>35</v>
      </c>
      <c r="O215" s="76">
        <v>0.83199999999999996</v>
      </c>
      <c r="P215" s="76">
        <f t="shared" si="35"/>
        <v>7.4879999999999995</v>
      </c>
      <c r="Q215" s="76">
        <v>0</v>
      </c>
      <c r="R215" s="76">
        <f t="shared" si="36"/>
        <v>0</v>
      </c>
      <c r="S215" s="76">
        <v>0</v>
      </c>
      <c r="T215" s="83">
        <f t="shared" si="37"/>
        <v>0</v>
      </c>
      <c r="AR215" s="14" t="s">
        <v>160</v>
      </c>
      <c r="AT215" s="14" t="s">
        <v>156</v>
      </c>
      <c r="AU215" s="14" t="s">
        <v>74</v>
      </c>
      <c r="AY215" s="14" t="s">
        <v>153</v>
      </c>
      <c r="BE215" s="88">
        <f t="shared" si="32"/>
        <v>0</v>
      </c>
      <c r="BF215" s="88">
        <f t="shared" si="38"/>
        <v>0</v>
      </c>
      <c r="BG215" s="88">
        <f t="shared" si="39"/>
        <v>0</v>
      </c>
      <c r="BH215" s="88">
        <f t="shared" si="40"/>
        <v>0</v>
      </c>
      <c r="BI215" s="88">
        <f t="shared" si="33"/>
        <v>0</v>
      </c>
      <c r="BJ215" s="14" t="s">
        <v>72</v>
      </c>
      <c r="BK215" s="88">
        <f t="shared" si="41"/>
        <v>0</v>
      </c>
      <c r="BL215" s="14" t="s">
        <v>160</v>
      </c>
      <c r="BM215" s="14" t="s">
        <v>794</v>
      </c>
    </row>
    <row r="216" spans="2:65" s="1" customFormat="1" ht="16.5" customHeight="1">
      <c r="B216" s="55"/>
      <c r="C216" s="89" t="s">
        <v>795</v>
      </c>
      <c r="D216" s="89" t="s">
        <v>377</v>
      </c>
      <c r="E216" s="90" t="s">
        <v>796</v>
      </c>
      <c r="F216" s="91" t="s">
        <v>797</v>
      </c>
      <c r="G216" s="92" t="s">
        <v>489</v>
      </c>
      <c r="H216" s="93">
        <v>9</v>
      </c>
      <c r="I216" s="94"/>
      <c r="J216" s="94">
        <f t="shared" si="34"/>
        <v>0</v>
      </c>
      <c r="K216" s="91" t="s">
        <v>328</v>
      </c>
      <c r="L216" s="95"/>
      <c r="M216" s="96" t="s">
        <v>1</v>
      </c>
      <c r="N216" s="97" t="s">
        <v>35</v>
      </c>
      <c r="O216" s="76">
        <v>0</v>
      </c>
      <c r="P216" s="76">
        <f t="shared" si="35"/>
        <v>0</v>
      </c>
      <c r="Q216" s="76">
        <v>1.6000000000000001E-3</v>
      </c>
      <c r="R216" s="76">
        <f t="shared" si="36"/>
        <v>1.4400000000000001E-2</v>
      </c>
      <c r="S216" s="76">
        <v>0</v>
      </c>
      <c r="T216" s="83">
        <f t="shared" si="37"/>
        <v>0</v>
      </c>
      <c r="AR216" s="14" t="s">
        <v>192</v>
      </c>
      <c r="AT216" s="14" t="s">
        <v>377</v>
      </c>
      <c r="AU216" s="14" t="s">
        <v>74</v>
      </c>
      <c r="AY216" s="14" t="s">
        <v>153</v>
      </c>
      <c r="BE216" s="88">
        <f t="shared" si="32"/>
        <v>0</v>
      </c>
      <c r="BF216" s="88">
        <f t="shared" si="38"/>
        <v>0</v>
      </c>
      <c r="BG216" s="88">
        <f t="shared" si="39"/>
        <v>0</v>
      </c>
      <c r="BH216" s="88">
        <f t="shared" si="40"/>
        <v>0</v>
      </c>
      <c r="BI216" s="88">
        <f t="shared" si="33"/>
        <v>0</v>
      </c>
      <c r="BJ216" s="14" t="s">
        <v>72</v>
      </c>
      <c r="BK216" s="88">
        <f t="shared" si="41"/>
        <v>0</v>
      </c>
      <c r="BL216" s="14" t="s">
        <v>160</v>
      </c>
      <c r="BM216" s="14" t="s">
        <v>798</v>
      </c>
    </row>
    <row r="217" spans="2:65" s="1" customFormat="1" ht="16.5" customHeight="1">
      <c r="B217" s="55"/>
      <c r="C217" s="56" t="s">
        <v>799</v>
      </c>
      <c r="D217" s="56" t="s">
        <v>156</v>
      </c>
      <c r="E217" s="57" t="s">
        <v>800</v>
      </c>
      <c r="F217" s="58" t="s">
        <v>801</v>
      </c>
      <c r="G217" s="59" t="s">
        <v>489</v>
      </c>
      <c r="H217" s="60">
        <v>7</v>
      </c>
      <c r="I217" s="73"/>
      <c r="J217" s="73">
        <f t="shared" si="34"/>
        <v>0</v>
      </c>
      <c r="K217" s="58" t="s">
        <v>328</v>
      </c>
      <c r="L217" s="13"/>
      <c r="M217" s="74" t="s">
        <v>1</v>
      </c>
      <c r="N217" s="75" t="s">
        <v>35</v>
      </c>
      <c r="O217" s="76">
        <v>0.90400000000000003</v>
      </c>
      <c r="P217" s="76">
        <f t="shared" si="35"/>
        <v>6.3280000000000003</v>
      </c>
      <c r="Q217" s="76">
        <v>0</v>
      </c>
      <c r="R217" s="76">
        <f t="shared" si="36"/>
        <v>0</v>
      </c>
      <c r="S217" s="76">
        <v>0</v>
      </c>
      <c r="T217" s="83">
        <f t="shared" si="37"/>
        <v>0</v>
      </c>
      <c r="AR217" s="14" t="s">
        <v>160</v>
      </c>
      <c r="AT217" s="14" t="s">
        <v>156</v>
      </c>
      <c r="AU217" s="14" t="s">
        <v>74</v>
      </c>
      <c r="AY217" s="14" t="s">
        <v>153</v>
      </c>
      <c r="BE217" s="88">
        <f t="shared" si="32"/>
        <v>0</v>
      </c>
      <c r="BF217" s="88">
        <f t="shared" si="38"/>
        <v>0</v>
      </c>
      <c r="BG217" s="88">
        <f t="shared" si="39"/>
        <v>0</v>
      </c>
      <c r="BH217" s="88">
        <f t="shared" si="40"/>
        <v>0</v>
      </c>
      <c r="BI217" s="88">
        <f t="shared" si="33"/>
        <v>0</v>
      </c>
      <c r="BJ217" s="14" t="s">
        <v>72</v>
      </c>
      <c r="BK217" s="88">
        <f t="shared" si="41"/>
        <v>0</v>
      </c>
      <c r="BL217" s="14" t="s">
        <v>160</v>
      </c>
      <c r="BM217" s="14" t="s">
        <v>802</v>
      </c>
    </row>
    <row r="218" spans="2:65" s="1" customFormat="1" ht="16.5" customHeight="1">
      <c r="B218" s="55"/>
      <c r="C218" s="89" t="s">
        <v>803</v>
      </c>
      <c r="D218" s="89" t="s">
        <v>377</v>
      </c>
      <c r="E218" s="90" t="s">
        <v>804</v>
      </c>
      <c r="F218" s="91" t="s">
        <v>805</v>
      </c>
      <c r="G218" s="92" t="s">
        <v>489</v>
      </c>
      <c r="H218" s="93">
        <v>7</v>
      </c>
      <c r="I218" s="94"/>
      <c r="J218" s="94">
        <f t="shared" si="34"/>
        <v>0</v>
      </c>
      <c r="K218" s="91" t="s">
        <v>328</v>
      </c>
      <c r="L218" s="95"/>
      <c r="M218" s="96" t="s">
        <v>1</v>
      </c>
      <c r="N218" s="97" t="s">
        <v>35</v>
      </c>
      <c r="O218" s="76">
        <v>0</v>
      </c>
      <c r="P218" s="76">
        <f t="shared" si="35"/>
        <v>0</v>
      </c>
      <c r="Q218" s="76">
        <v>1.92E-3</v>
      </c>
      <c r="R218" s="76">
        <f t="shared" si="36"/>
        <v>1.3440000000000001E-2</v>
      </c>
      <c r="S218" s="76">
        <v>0</v>
      </c>
      <c r="T218" s="83">
        <f t="shared" si="37"/>
        <v>0</v>
      </c>
      <c r="AR218" s="14" t="s">
        <v>192</v>
      </c>
      <c r="AT218" s="14" t="s">
        <v>377</v>
      </c>
      <c r="AU218" s="14" t="s">
        <v>74</v>
      </c>
      <c r="AY218" s="14" t="s">
        <v>153</v>
      </c>
      <c r="BE218" s="88">
        <f t="shared" si="32"/>
        <v>0</v>
      </c>
      <c r="BF218" s="88">
        <f t="shared" si="38"/>
        <v>0</v>
      </c>
      <c r="BG218" s="88">
        <f t="shared" si="39"/>
        <v>0</v>
      </c>
      <c r="BH218" s="88">
        <f t="shared" si="40"/>
        <v>0</v>
      </c>
      <c r="BI218" s="88">
        <f t="shared" si="33"/>
        <v>0</v>
      </c>
      <c r="BJ218" s="14" t="s">
        <v>72</v>
      </c>
      <c r="BK218" s="88">
        <f t="shared" si="41"/>
        <v>0</v>
      </c>
      <c r="BL218" s="14" t="s">
        <v>160</v>
      </c>
      <c r="BM218" s="14" t="s">
        <v>806</v>
      </c>
    </row>
    <row r="219" spans="2:65" s="1" customFormat="1" ht="16.5" customHeight="1">
      <c r="B219" s="55"/>
      <c r="C219" s="56" t="s">
        <v>807</v>
      </c>
      <c r="D219" s="56" t="s">
        <v>156</v>
      </c>
      <c r="E219" s="57" t="s">
        <v>808</v>
      </c>
      <c r="F219" s="58" t="s">
        <v>809</v>
      </c>
      <c r="G219" s="59" t="s">
        <v>489</v>
      </c>
      <c r="H219" s="60">
        <v>11</v>
      </c>
      <c r="I219" s="73"/>
      <c r="J219" s="73">
        <f t="shared" si="34"/>
        <v>0</v>
      </c>
      <c r="K219" s="58" t="s">
        <v>1</v>
      </c>
      <c r="L219" s="13"/>
      <c r="M219" s="74" t="s">
        <v>1</v>
      </c>
      <c r="N219" s="75" t="s">
        <v>35</v>
      </c>
      <c r="O219" s="76">
        <v>0.94099999999999995</v>
      </c>
      <c r="P219" s="76">
        <f t="shared" si="35"/>
        <v>10.350999999999999</v>
      </c>
      <c r="Q219" s="76">
        <v>0</v>
      </c>
      <c r="R219" s="76">
        <f t="shared" si="36"/>
        <v>0</v>
      </c>
      <c r="S219" s="76">
        <v>0</v>
      </c>
      <c r="T219" s="83">
        <f t="shared" si="37"/>
        <v>0</v>
      </c>
      <c r="AR219" s="14" t="s">
        <v>160</v>
      </c>
      <c r="AT219" s="14" t="s">
        <v>156</v>
      </c>
      <c r="AU219" s="14" t="s">
        <v>74</v>
      </c>
      <c r="AY219" s="14" t="s">
        <v>153</v>
      </c>
      <c r="BE219" s="88">
        <f t="shared" si="32"/>
        <v>0</v>
      </c>
      <c r="BF219" s="88">
        <f t="shared" si="38"/>
        <v>0</v>
      </c>
      <c r="BG219" s="88">
        <f t="shared" si="39"/>
        <v>0</v>
      </c>
      <c r="BH219" s="88">
        <f t="shared" si="40"/>
        <v>0</v>
      </c>
      <c r="BI219" s="88">
        <f t="shared" si="33"/>
        <v>0</v>
      </c>
      <c r="BJ219" s="14" t="s">
        <v>72</v>
      </c>
      <c r="BK219" s="88">
        <f t="shared" si="41"/>
        <v>0</v>
      </c>
      <c r="BL219" s="14" t="s">
        <v>160</v>
      </c>
      <c r="BM219" s="14" t="s">
        <v>810</v>
      </c>
    </row>
    <row r="220" spans="2:65" s="1" customFormat="1" ht="16.5" customHeight="1">
      <c r="B220" s="55"/>
      <c r="C220" s="89" t="s">
        <v>811</v>
      </c>
      <c r="D220" s="89" t="s">
        <v>377</v>
      </c>
      <c r="E220" s="90" t="s">
        <v>812</v>
      </c>
      <c r="F220" s="91" t="s">
        <v>813</v>
      </c>
      <c r="G220" s="92" t="s">
        <v>489</v>
      </c>
      <c r="H220" s="93">
        <v>2</v>
      </c>
      <c r="I220" s="94"/>
      <c r="J220" s="94">
        <f t="shared" si="34"/>
        <v>0</v>
      </c>
      <c r="K220" s="91" t="s">
        <v>1</v>
      </c>
      <c r="L220" s="95"/>
      <c r="M220" s="96" t="s">
        <v>1</v>
      </c>
      <c r="N220" s="97" t="s">
        <v>35</v>
      </c>
      <c r="O220" s="76">
        <v>0</v>
      </c>
      <c r="P220" s="76">
        <f t="shared" si="35"/>
        <v>0</v>
      </c>
      <c r="Q220" s="76">
        <v>0</v>
      </c>
      <c r="R220" s="76">
        <f t="shared" si="36"/>
        <v>0</v>
      </c>
      <c r="S220" s="76">
        <v>0</v>
      </c>
      <c r="T220" s="83">
        <f t="shared" si="37"/>
        <v>0</v>
      </c>
      <c r="AR220" s="14" t="s">
        <v>192</v>
      </c>
      <c r="AT220" s="14" t="s">
        <v>377</v>
      </c>
      <c r="AU220" s="14" t="s">
        <v>74</v>
      </c>
      <c r="AY220" s="14" t="s">
        <v>153</v>
      </c>
      <c r="BE220" s="88">
        <f t="shared" si="32"/>
        <v>0</v>
      </c>
      <c r="BF220" s="88">
        <f t="shared" si="38"/>
        <v>0</v>
      </c>
      <c r="BG220" s="88">
        <f t="shared" si="39"/>
        <v>0</v>
      </c>
      <c r="BH220" s="88">
        <f t="shared" si="40"/>
        <v>0</v>
      </c>
      <c r="BI220" s="88">
        <f t="shared" si="33"/>
        <v>0</v>
      </c>
      <c r="BJ220" s="14" t="s">
        <v>72</v>
      </c>
      <c r="BK220" s="88">
        <f t="shared" si="41"/>
        <v>0</v>
      </c>
      <c r="BL220" s="14" t="s">
        <v>160</v>
      </c>
      <c r="BM220" s="14" t="s">
        <v>814</v>
      </c>
    </row>
    <row r="221" spans="2:65" s="1" customFormat="1" ht="16.5" customHeight="1">
      <c r="B221" s="55"/>
      <c r="C221" s="89" t="s">
        <v>815</v>
      </c>
      <c r="D221" s="89" t="s">
        <v>377</v>
      </c>
      <c r="E221" s="90" t="s">
        <v>816</v>
      </c>
      <c r="F221" s="91" t="s">
        <v>817</v>
      </c>
      <c r="G221" s="92" t="s">
        <v>489</v>
      </c>
      <c r="H221" s="93">
        <v>9</v>
      </c>
      <c r="I221" s="94"/>
      <c r="J221" s="94">
        <f t="shared" si="34"/>
        <v>0</v>
      </c>
      <c r="K221" s="91" t="s">
        <v>1</v>
      </c>
      <c r="L221" s="95"/>
      <c r="M221" s="96" t="s">
        <v>1</v>
      </c>
      <c r="N221" s="97" t="s">
        <v>35</v>
      </c>
      <c r="O221" s="76">
        <v>0</v>
      </c>
      <c r="P221" s="76">
        <f t="shared" si="35"/>
        <v>0</v>
      </c>
      <c r="Q221" s="76">
        <v>0</v>
      </c>
      <c r="R221" s="76">
        <f t="shared" si="36"/>
        <v>0</v>
      </c>
      <c r="S221" s="76">
        <v>0</v>
      </c>
      <c r="T221" s="83">
        <f t="shared" si="37"/>
        <v>0</v>
      </c>
      <c r="AR221" s="14" t="s">
        <v>192</v>
      </c>
      <c r="AT221" s="14" t="s">
        <v>377</v>
      </c>
      <c r="AU221" s="14" t="s">
        <v>74</v>
      </c>
      <c r="AY221" s="14" t="s">
        <v>153</v>
      </c>
      <c r="BE221" s="88">
        <f t="shared" si="32"/>
        <v>0</v>
      </c>
      <c r="BF221" s="88">
        <f t="shared" si="38"/>
        <v>0</v>
      </c>
      <c r="BG221" s="88">
        <f t="shared" si="39"/>
        <v>0</v>
      </c>
      <c r="BH221" s="88">
        <f t="shared" si="40"/>
        <v>0</v>
      </c>
      <c r="BI221" s="88">
        <f t="shared" si="33"/>
        <v>0</v>
      </c>
      <c r="BJ221" s="14" t="s">
        <v>72</v>
      </c>
      <c r="BK221" s="88">
        <f t="shared" si="41"/>
        <v>0</v>
      </c>
      <c r="BL221" s="14" t="s">
        <v>160</v>
      </c>
      <c r="BM221" s="14" t="s">
        <v>818</v>
      </c>
    </row>
    <row r="222" spans="2:65" s="1" customFormat="1" ht="16.5" customHeight="1">
      <c r="B222" s="55"/>
      <c r="C222" s="56" t="s">
        <v>819</v>
      </c>
      <c r="D222" s="56" t="s">
        <v>156</v>
      </c>
      <c r="E222" s="57" t="s">
        <v>820</v>
      </c>
      <c r="F222" s="58" t="s">
        <v>821</v>
      </c>
      <c r="G222" s="59" t="s">
        <v>489</v>
      </c>
      <c r="H222" s="60">
        <v>4</v>
      </c>
      <c r="I222" s="73"/>
      <c r="J222" s="73">
        <f t="shared" si="34"/>
        <v>0</v>
      </c>
      <c r="K222" s="58" t="s">
        <v>328</v>
      </c>
      <c r="L222" s="13"/>
      <c r="M222" s="74" t="s">
        <v>1</v>
      </c>
      <c r="N222" s="75" t="s">
        <v>35</v>
      </c>
      <c r="O222" s="76">
        <v>1.1819999999999999</v>
      </c>
      <c r="P222" s="76">
        <f t="shared" si="35"/>
        <v>4.7279999999999998</v>
      </c>
      <c r="Q222" s="76">
        <v>7.2000000000000005E-4</v>
      </c>
      <c r="R222" s="76">
        <f t="shared" si="36"/>
        <v>2.8800000000000002E-3</v>
      </c>
      <c r="S222" s="76">
        <v>0</v>
      </c>
      <c r="T222" s="83">
        <f t="shared" si="37"/>
        <v>0</v>
      </c>
      <c r="AR222" s="14" t="s">
        <v>160</v>
      </c>
      <c r="AT222" s="14" t="s">
        <v>156</v>
      </c>
      <c r="AU222" s="14" t="s">
        <v>74</v>
      </c>
      <c r="AY222" s="14" t="s">
        <v>153</v>
      </c>
      <c r="BE222" s="88">
        <f t="shared" si="32"/>
        <v>0</v>
      </c>
      <c r="BF222" s="88">
        <f t="shared" si="38"/>
        <v>0</v>
      </c>
      <c r="BG222" s="88">
        <f t="shared" si="39"/>
        <v>0</v>
      </c>
      <c r="BH222" s="88">
        <f t="shared" si="40"/>
        <v>0</v>
      </c>
      <c r="BI222" s="88">
        <f t="shared" si="33"/>
        <v>0</v>
      </c>
      <c r="BJ222" s="14" t="s">
        <v>72</v>
      </c>
      <c r="BK222" s="88">
        <f t="shared" si="41"/>
        <v>0</v>
      </c>
      <c r="BL222" s="14" t="s">
        <v>160</v>
      </c>
      <c r="BM222" s="14" t="s">
        <v>822</v>
      </c>
    </row>
    <row r="223" spans="2:65" s="1" customFormat="1" ht="16.5" customHeight="1">
      <c r="B223" s="55"/>
      <c r="C223" s="89" t="s">
        <v>823</v>
      </c>
      <c r="D223" s="89" t="s">
        <v>377</v>
      </c>
      <c r="E223" s="90" t="s">
        <v>824</v>
      </c>
      <c r="F223" s="91" t="s">
        <v>825</v>
      </c>
      <c r="G223" s="92" t="s">
        <v>1</v>
      </c>
      <c r="H223" s="93">
        <v>4</v>
      </c>
      <c r="I223" s="94"/>
      <c r="J223" s="94">
        <f t="shared" si="34"/>
        <v>0</v>
      </c>
      <c r="K223" s="91" t="s">
        <v>1</v>
      </c>
      <c r="L223" s="95"/>
      <c r="M223" s="96" t="s">
        <v>1</v>
      </c>
      <c r="N223" s="97" t="s">
        <v>35</v>
      </c>
      <c r="O223" s="76">
        <v>0</v>
      </c>
      <c r="P223" s="76">
        <f t="shared" si="35"/>
        <v>0</v>
      </c>
      <c r="Q223" s="76">
        <v>0</v>
      </c>
      <c r="R223" s="76">
        <f t="shared" si="36"/>
        <v>0</v>
      </c>
      <c r="S223" s="76">
        <v>0</v>
      </c>
      <c r="T223" s="83">
        <f t="shared" si="37"/>
        <v>0</v>
      </c>
      <c r="AR223" s="14" t="s">
        <v>192</v>
      </c>
      <c r="AT223" s="14" t="s">
        <v>377</v>
      </c>
      <c r="AU223" s="14" t="s">
        <v>74</v>
      </c>
      <c r="AY223" s="14" t="s">
        <v>153</v>
      </c>
      <c r="BE223" s="88">
        <f t="shared" si="32"/>
        <v>0</v>
      </c>
      <c r="BF223" s="88">
        <f t="shared" si="38"/>
        <v>0</v>
      </c>
      <c r="BG223" s="88">
        <f t="shared" si="39"/>
        <v>0</v>
      </c>
      <c r="BH223" s="88">
        <f t="shared" si="40"/>
        <v>0</v>
      </c>
      <c r="BI223" s="88">
        <f t="shared" si="33"/>
        <v>0</v>
      </c>
      <c r="BJ223" s="14" t="s">
        <v>72</v>
      </c>
      <c r="BK223" s="88">
        <f t="shared" si="41"/>
        <v>0</v>
      </c>
      <c r="BL223" s="14" t="s">
        <v>160</v>
      </c>
      <c r="BM223" s="14" t="s">
        <v>826</v>
      </c>
    </row>
    <row r="224" spans="2:65" s="1" customFormat="1" ht="16.5" customHeight="1">
      <c r="B224" s="55"/>
      <c r="C224" s="56" t="s">
        <v>827</v>
      </c>
      <c r="D224" s="56" t="s">
        <v>156</v>
      </c>
      <c r="E224" s="57" t="s">
        <v>828</v>
      </c>
      <c r="F224" s="58" t="s">
        <v>829</v>
      </c>
      <c r="G224" s="59" t="s">
        <v>489</v>
      </c>
      <c r="H224" s="60">
        <v>19</v>
      </c>
      <c r="I224" s="73"/>
      <c r="J224" s="73">
        <f t="shared" si="34"/>
        <v>0</v>
      </c>
      <c r="K224" s="58" t="s">
        <v>328</v>
      </c>
      <c r="L224" s="13"/>
      <c r="M224" s="74" t="s">
        <v>1</v>
      </c>
      <c r="N224" s="75" t="s">
        <v>35</v>
      </c>
      <c r="O224" s="76">
        <v>1.278</v>
      </c>
      <c r="P224" s="76">
        <f t="shared" si="35"/>
        <v>24.282</v>
      </c>
      <c r="Q224" s="76">
        <v>7.2000000000000005E-4</v>
      </c>
      <c r="R224" s="76">
        <f t="shared" si="36"/>
        <v>1.3680000000000001E-2</v>
      </c>
      <c r="S224" s="76">
        <v>0</v>
      </c>
      <c r="T224" s="83">
        <f t="shared" si="37"/>
        <v>0</v>
      </c>
      <c r="AR224" s="14" t="s">
        <v>160</v>
      </c>
      <c r="AT224" s="14" t="s">
        <v>156</v>
      </c>
      <c r="AU224" s="14" t="s">
        <v>74</v>
      </c>
      <c r="AY224" s="14" t="s">
        <v>153</v>
      </c>
      <c r="BE224" s="88">
        <f t="shared" si="32"/>
        <v>0</v>
      </c>
      <c r="BF224" s="88">
        <f t="shared" si="38"/>
        <v>0</v>
      </c>
      <c r="BG224" s="88">
        <f t="shared" si="39"/>
        <v>0</v>
      </c>
      <c r="BH224" s="88">
        <f t="shared" si="40"/>
        <v>0</v>
      </c>
      <c r="BI224" s="88">
        <f t="shared" si="33"/>
        <v>0</v>
      </c>
      <c r="BJ224" s="14" t="s">
        <v>72</v>
      </c>
      <c r="BK224" s="88">
        <f t="shared" si="41"/>
        <v>0</v>
      </c>
      <c r="BL224" s="14" t="s">
        <v>160</v>
      </c>
      <c r="BM224" s="14" t="s">
        <v>830</v>
      </c>
    </row>
    <row r="225" spans="2:65" s="1" customFormat="1" ht="16.5" customHeight="1">
      <c r="B225" s="55"/>
      <c r="C225" s="89" t="s">
        <v>831</v>
      </c>
      <c r="D225" s="89" t="s">
        <v>377</v>
      </c>
      <c r="E225" s="90" t="s">
        <v>832</v>
      </c>
      <c r="F225" s="91" t="s">
        <v>833</v>
      </c>
      <c r="G225" s="92" t="s">
        <v>489</v>
      </c>
      <c r="H225" s="93">
        <v>8</v>
      </c>
      <c r="I225" s="94"/>
      <c r="J225" s="94">
        <f>ROUND(I225*H225,2)</f>
        <v>0</v>
      </c>
      <c r="K225" s="91" t="s">
        <v>1</v>
      </c>
      <c r="L225" s="95"/>
      <c r="M225" s="96" t="s">
        <v>1</v>
      </c>
      <c r="N225" s="97" t="s">
        <v>35</v>
      </c>
      <c r="O225" s="76">
        <v>0</v>
      </c>
      <c r="P225" s="76">
        <f t="shared" si="35"/>
        <v>0</v>
      </c>
      <c r="Q225" s="76">
        <v>6.0000000000000001E-3</v>
      </c>
      <c r="R225" s="76">
        <f t="shared" si="36"/>
        <v>4.8000000000000001E-2</v>
      </c>
      <c r="S225" s="76">
        <v>0</v>
      </c>
      <c r="T225" s="83">
        <f t="shared" si="37"/>
        <v>0</v>
      </c>
      <c r="AR225" s="14" t="s">
        <v>192</v>
      </c>
      <c r="AT225" s="14" t="s">
        <v>377</v>
      </c>
      <c r="AU225" s="14" t="s">
        <v>74</v>
      </c>
      <c r="AY225" s="14" t="s">
        <v>153</v>
      </c>
      <c r="BE225" s="88">
        <f t="shared" si="32"/>
        <v>0</v>
      </c>
      <c r="BF225" s="88">
        <f t="shared" si="38"/>
        <v>0</v>
      </c>
      <c r="BG225" s="88">
        <f t="shared" si="39"/>
        <v>0</v>
      </c>
      <c r="BH225" s="88">
        <f t="shared" si="40"/>
        <v>0</v>
      </c>
      <c r="BI225" s="88">
        <f t="shared" si="33"/>
        <v>0</v>
      </c>
      <c r="BJ225" s="14" t="s">
        <v>72</v>
      </c>
      <c r="BK225" s="88">
        <f t="shared" si="41"/>
        <v>0</v>
      </c>
      <c r="BL225" s="14" t="s">
        <v>160</v>
      </c>
      <c r="BM225" s="14" t="s">
        <v>834</v>
      </c>
    </row>
    <row r="226" spans="2:65" s="1" customFormat="1" ht="16.5" customHeight="1">
      <c r="B226" s="55"/>
      <c r="C226" s="89" t="s">
        <v>835</v>
      </c>
      <c r="D226" s="89" t="s">
        <v>377</v>
      </c>
      <c r="E226" s="90" t="s">
        <v>836</v>
      </c>
      <c r="F226" s="91" t="s">
        <v>837</v>
      </c>
      <c r="G226" s="92" t="s">
        <v>489</v>
      </c>
      <c r="H226" s="93">
        <v>11</v>
      </c>
      <c r="I226" s="94"/>
      <c r="J226" s="94">
        <f t="shared" ref="J226:J267" si="42">ROUND(I226*H226,2)</f>
        <v>0</v>
      </c>
      <c r="K226" s="91" t="s">
        <v>1</v>
      </c>
      <c r="L226" s="95"/>
      <c r="M226" s="96" t="s">
        <v>1</v>
      </c>
      <c r="N226" s="97" t="s">
        <v>35</v>
      </c>
      <c r="O226" s="76">
        <v>0</v>
      </c>
      <c r="P226" s="76">
        <f t="shared" si="35"/>
        <v>0</v>
      </c>
      <c r="Q226" s="76">
        <v>9.4999999999999998E-3</v>
      </c>
      <c r="R226" s="76">
        <f t="shared" si="36"/>
        <v>0.1045</v>
      </c>
      <c r="S226" s="76">
        <v>0</v>
      </c>
      <c r="T226" s="83">
        <f t="shared" si="37"/>
        <v>0</v>
      </c>
      <c r="AR226" s="14" t="s">
        <v>192</v>
      </c>
      <c r="AT226" s="14" t="s">
        <v>377</v>
      </c>
      <c r="AU226" s="14" t="s">
        <v>74</v>
      </c>
      <c r="AY226" s="14" t="s">
        <v>153</v>
      </c>
      <c r="BE226" s="88">
        <f t="shared" ref="BE226:BE267" si="43">IF(N226="základní",J226,0)</f>
        <v>0</v>
      </c>
      <c r="BF226" s="88">
        <f t="shared" si="38"/>
        <v>0</v>
      </c>
      <c r="BG226" s="88">
        <f t="shared" si="39"/>
        <v>0</v>
      </c>
      <c r="BH226" s="88">
        <f t="shared" si="40"/>
        <v>0</v>
      </c>
      <c r="BI226" s="88">
        <f t="shared" si="33"/>
        <v>0</v>
      </c>
      <c r="BJ226" s="14" t="s">
        <v>72</v>
      </c>
      <c r="BK226" s="88">
        <f t="shared" si="41"/>
        <v>0</v>
      </c>
      <c r="BL226" s="14" t="s">
        <v>160</v>
      </c>
      <c r="BM226" s="14" t="s">
        <v>838</v>
      </c>
    </row>
    <row r="227" spans="2:65" s="1" customFormat="1" ht="16.5" customHeight="1">
      <c r="B227" s="55"/>
      <c r="C227" s="89" t="s">
        <v>839</v>
      </c>
      <c r="D227" s="89" t="s">
        <v>377</v>
      </c>
      <c r="E227" s="90" t="s">
        <v>840</v>
      </c>
      <c r="F227" s="91" t="s">
        <v>841</v>
      </c>
      <c r="G227" s="92" t="s">
        <v>489</v>
      </c>
      <c r="H227" s="93">
        <v>6</v>
      </c>
      <c r="I227" s="94"/>
      <c r="J227" s="94">
        <f t="shared" si="42"/>
        <v>0</v>
      </c>
      <c r="K227" s="91" t="s">
        <v>328</v>
      </c>
      <c r="L227" s="95"/>
      <c r="M227" s="96" t="s">
        <v>1</v>
      </c>
      <c r="N227" s="97" t="s">
        <v>35</v>
      </c>
      <c r="O227" s="76">
        <v>0</v>
      </c>
      <c r="P227" s="76">
        <f t="shared" si="35"/>
        <v>0</v>
      </c>
      <c r="Q227" s="76">
        <v>3.5000000000000001E-3</v>
      </c>
      <c r="R227" s="76">
        <f t="shared" si="36"/>
        <v>2.1000000000000001E-2</v>
      </c>
      <c r="S227" s="76">
        <v>0</v>
      </c>
      <c r="T227" s="83">
        <f t="shared" si="37"/>
        <v>0</v>
      </c>
      <c r="AR227" s="14" t="s">
        <v>192</v>
      </c>
      <c r="AT227" s="14" t="s">
        <v>377</v>
      </c>
      <c r="AU227" s="14" t="s">
        <v>74</v>
      </c>
      <c r="AY227" s="14" t="s">
        <v>153</v>
      </c>
      <c r="BE227" s="88">
        <f t="shared" si="43"/>
        <v>0</v>
      </c>
      <c r="BF227" s="88">
        <f t="shared" si="38"/>
        <v>0</v>
      </c>
      <c r="BG227" s="88">
        <f t="shared" si="39"/>
        <v>0</v>
      </c>
      <c r="BH227" s="88">
        <f t="shared" si="40"/>
        <v>0</v>
      </c>
      <c r="BI227" s="88">
        <f t="shared" si="33"/>
        <v>0</v>
      </c>
      <c r="BJ227" s="14" t="s">
        <v>72</v>
      </c>
      <c r="BK227" s="88">
        <f t="shared" si="41"/>
        <v>0</v>
      </c>
      <c r="BL227" s="14" t="s">
        <v>160</v>
      </c>
      <c r="BM227" s="14" t="s">
        <v>842</v>
      </c>
    </row>
    <row r="228" spans="2:65" s="1" customFormat="1" ht="16.5" customHeight="1">
      <c r="B228" s="55"/>
      <c r="C228" s="56" t="s">
        <v>843</v>
      </c>
      <c r="D228" s="56" t="s">
        <v>156</v>
      </c>
      <c r="E228" s="57" t="s">
        <v>844</v>
      </c>
      <c r="F228" s="58" t="s">
        <v>845</v>
      </c>
      <c r="G228" s="59" t="s">
        <v>489</v>
      </c>
      <c r="H228" s="60">
        <v>4</v>
      </c>
      <c r="I228" s="73"/>
      <c r="J228" s="73">
        <f t="shared" si="42"/>
        <v>0</v>
      </c>
      <c r="K228" s="58" t="s">
        <v>328</v>
      </c>
      <c r="L228" s="13"/>
      <c r="M228" s="74" t="s">
        <v>1</v>
      </c>
      <c r="N228" s="75" t="s">
        <v>35</v>
      </c>
      <c r="O228" s="76">
        <v>0.63</v>
      </c>
      <c r="P228" s="76">
        <f t="shared" si="35"/>
        <v>2.52</v>
      </c>
      <c r="Q228" s="76">
        <v>6.8999999999999997E-4</v>
      </c>
      <c r="R228" s="76">
        <f t="shared" si="36"/>
        <v>2.7599999999999999E-3</v>
      </c>
      <c r="S228" s="76">
        <v>0</v>
      </c>
      <c r="T228" s="83">
        <f t="shared" si="37"/>
        <v>0</v>
      </c>
      <c r="AR228" s="14" t="s">
        <v>160</v>
      </c>
      <c r="AT228" s="14" t="s">
        <v>156</v>
      </c>
      <c r="AU228" s="14" t="s">
        <v>74</v>
      </c>
      <c r="AY228" s="14" t="s">
        <v>153</v>
      </c>
      <c r="BE228" s="88">
        <f t="shared" si="43"/>
        <v>0</v>
      </c>
      <c r="BF228" s="88">
        <f t="shared" si="38"/>
        <v>0</v>
      </c>
      <c r="BG228" s="88">
        <f t="shared" si="39"/>
        <v>0</v>
      </c>
      <c r="BH228" s="88">
        <f t="shared" si="40"/>
        <v>0</v>
      </c>
      <c r="BI228" s="88">
        <f t="shared" si="33"/>
        <v>0</v>
      </c>
      <c r="BJ228" s="14" t="s">
        <v>72</v>
      </c>
      <c r="BK228" s="88">
        <f t="shared" si="41"/>
        <v>0</v>
      </c>
      <c r="BL228" s="14" t="s">
        <v>160</v>
      </c>
      <c r="BM228" s="14" t="s">
        <v>846</v>
      </c>
    </row>
    <row r="229" spans="2:65" s="1" customFormat="1" ht="16.5" customHeight="1">
      <c r="B229" s="55"/>
      <c r="C229" s="89" t="s">
        <v>847</v>
      </c>
      <c r="D229" s="89" t="s">
        <v>377</v>
      </c>
      <c r="E229" s="90" t="s">
        <v>848</v>
      </c>
      <c r="F229" s="91" t="s">
        <v>849</v>
      </c>
      <c r="G229" s="92" t="s">
        <v>489</v>
      </c>
      <c r="H229" s="93">
        <v>4</v>
      </c>
      <c r="I229" s="94"/>
      <c r="J229" s="94">
        <f t="shared" si="42"/>
        <v>0</v>
      </c>
      <c r="K229" s="91" t="s">
        <v>1</v>
      </c>
      <c r="L229" s="95"/>
      <c r="M229" s="96" t="s">
        <v>1</v>
      </c>
      <c r="N229" s="97" t="s">
        <v>35</v>
      </c>
      <c r="O229" s="76">
        <v>0</v>
      </c>
      <c r="P229" s="76">
        <f t="shared" si="35"/>
        <v>0</v>
      </c>
      <c r="Q229" s="76">
        <v>4.7999999999999996E-3</v>
      </c>
      <c r="R229" s="76">
        <f t="shared" si="36"/>
        <v>1.9199999999999998E-2</v>
      </c>
      <c r="S229" s="76">
        <v>0</v>
      </c>
      <c r="T229" s="83">
        <f t="shared" si="37"/>
        <v>0</v>
      </c>
      <c r="AR229" s="14" t="s">
        <v>192</v>
      </c>
      <c r="AT229" s="14" t="s">
        <v>377</v>
      </c>
      <c r="AU229" s="14" t="s">
        <v>74</v>
      </c>
      <c r="AY229" s="14" t="s">
        <v>153</v>
      </c>
      <c r="BE229" s="88">
        <f t="shared" si="43"/>
        <v>0</v>
      </c>
      <c r="BF229" s="88">
        <f t="shared" si="38"/>
        <v>0</v>
      </c>
      <c r="BG229" s="88">
        <f t="shared" si="39"/>
        <v>0</v>
      </c>
      <c r="BH229" s="88">
        <f t="shared" si="40"/>
        <v>0</v>
      </c>
      <c r="BI229" s="88">
        <f t="shared" si="33"/>
        <v>0</v>
      </c>
      <c r="BJ229" s="14" t="s">
        <v>72</v>
      </c>
      <c r="BK229" s="88">
        <f t="shared" si="41"/>
        <v>0</v>
      </c>
      <c r="BL229" s="14" t="s">
        <v>160</v>
      </c>
      <c r="BM229" s="14" t="s">
        <v>850</v>
      </c>
    </row>
    <row r="230" spans="2:65" s="1" customFormat="1" ht="16.5" customHeight="1">
      <c r="B230" s="55"/>
      <c r="C230" s="56" t="s">
        <v>851</v>
      </c>
      <c r="D230" s="56" t="s">
        <v>156</v>
      </c>
      <c r="E230" s="57" t="s">
        <v>852</v>
      </c>
      <c r="F230" s="58" t="s">
        <v>853</v>
      </c>
      <c r="G230" s="59" t="s">
        <v>489</v>
      </c>
      <c r="H230" s="60">
        <v>13</v>
      </c>
      <c r="I230" s="73"/>
      <c r="J230" s="73">
        <f t="shared" si="42"/>
        <v>0</v>
      </c>
      <c r="K230" s="58" t="s">
        <v>328</v>
      </c>
      <c r="L230" s="13"/>
      <c r="M230" s="74" t="s">
        <v>1</v>
      </c>
      <c r="N230" s="75" t="s">
        <v>35</v>
      </c>
      <c r="O230" s="76">
        <v>1.554</v>
      </c>
      <c r="P230" s="76">
        <f t="shared" si="35"/>
        <v>20.202000000000002</v>
      </c>
      <c r="Q230" s="76">
        <v>1.6199999999999999E-3</v>
      </c>
      <c r="R230" s="76">
        <f t="shared" si="36"/>
        <v>2.1059999999999999E-2</v>
      </c>
      <c r="S230" s="76">
        <v>0</v>
      </c>
      <c r="T230" s="83">
        <f t="shared" si="37"/>
        <v>0</v>
      </c>
      <c r="AR230" s="14" t="s">
        <v>160</v>
      </c>
      <c r="AT230" s="14" t="s">
        <v>156</v>
      </c>
      <c r="AU230" s="14" t="s">
        <v>74</v>
      </c>
      <c r="AY230" s="14" t="s">
        <v>153</v>
      </c>
      <c r="BE230" s="88">
        <f t="shared" si="43"/>
        <v>0</v>
      </c>
      <c r="BF230" s="88">
        <f t="shared" si="38"/>
        <v>0</v>
      </c>
      <c r="BG230" s="88">
        <f t="shared" si="39"/>
        <v>0</v>
      </c>
      <c r="BH230" s="88">
        <f t="shared" si="40"/>
        <v>0</v>
      </c>
      <c r="BI230" s="88">
        <f t="shared" si="33"/>
        <v>0</v>
      </c>
      <c r="BJ230" s="14" t="s">
        <v>72</v>
      </c>
      <c r="BK230" s="88">
        <f t="shared" si="41"/>
        <v>0</v>
      </c>
      <c r="BL230" s="14" t="s">
        <v>160</v>
      </c>
      <c r="BM230" s="14" t="s">
        <v>854</v>
      </c>
    </row>
    <row r="231" spans="2:65" s="1" customFormat="1" ht="16.5" customHeight="1">
      <c r="B231" s="55"/>
      <c r="C231" s="89" t="s">
        <v>855</v>
      </c>
      <c r="D231" s="89" t="s">
        <v>377</v>
      </c>
      <c r="E231" s="90" t="s">
        <v>856</v>
      </c>
      <c r="F231" s="91" t="s">
        <v>857</v>
      </c>
      <c r="G231" s="92" t="s">
        <v>489</v>
      </c>
      <c r="H231" s="93">
        <v>2</v>
      </c>
      <c r="I231" s="94"/>
      <c r="J231" s="94">
        <f t="shared" si="42"/>
        <v>0</v>
      </c>
      <c r="K231" s="91" t="s">
        <v>1</v>
      </c>
      <c r="L231" s="95"/>
      <c r="M231" s="96" t="s">
        <v>1</v>
      </c>
      <c r="N231" s="97" t="s">
        <v>35</v>
      </c>
      <c r="O231" s="76">
        <v>0</v>
      </c>
      <c r="P231" s="76">
        <f t="shared" si="35"/>
        <v>0</v>
      </c>
      <c r="Q231" s="76">
        <v>1.2999999999999999E-2</v>
      </c>
      <c r="R231" s="76">
        <f t="shared" si="36"/>
        <v>2.5999999999999999E-2</v>
      </c>
      <c r="S231" s="76">
        <v>0</v>
      </c>
      <c r="T231" s="83">
        <f t="shared" si="37"/>
        <v>0</v>
      </c>
      <c r="AR231" s="14" t="s">
        <v>192</v>
      </c>
      <c r="AT231" s="14" t="s">
        <v>377</v>
      </c>
      <c r="AU231" s="14" t="s">
        <v>74</v>
      </c>
      <c r="AY231" s="14" t="s">
        <v>153</v>
      </c>
      <c r="BE231" s="88">
        <f t="shared" si="43"/>
        <v>0</v>
      </c>
      <c r="BF231" s="88">
        <f t="shared" si="38"/>
        <v>0</v>
      </c>
      <c r="BG231" s="88">
        <f t="shared" si="39"/>
        <v>0</v>
      </c>
      <c r="BH231" s="88">
        <f t="shared" si="40"/>
        <v>0</v>
      </c>
      <c r="BI231" s="88">
        <f t="shared" si="33"/>
        <v>0</v>
      </c>
      <c r="BJ231" s="14" t="s">
        <v>72</v>
      </c>
      <c r="BK231" s="88">
        <f t="shared" si="41"/>
        <v>0</v>
      </c>
      <c r="BL231" s="14" t="s">
        <v>160</v>
      </c>
      <c r="BM231" s="14" t="s">
        <v>858</v>
      </c>
    </row>
    <row r="232" spans="2:65" s="1" customFormat="1" ht="16.5" customHeight="1">
      <c r="B232" s="55"/>
      <c r="C232" s="89" t="s">
        <v>859</v>
      </c>
      <c r="D232" s="89" t="s">
        <v>377</v>
      </c>
      <c r="E232" s="90" t="s">
        <v>860</v>
      </c>
      <c r="F232" s="91" t="s">
        <v>861</v>
      </c>
      <c r="G232" s="92" t="s">
        <v>489</v>
      </c>
      <c r="H232" s="93">
        <v>11</v>
      </c>
      <c r="I232" s="94"/>
      <c r="J232" s="94">
        <f t="shared" si="42"/>
        <v>0</v>
      </c>
      <c r="K232" s="91" t="s">
        <v>1</v>
      </c>
      <c r="L232" s="95"/>
      <c r="M232" s="96" t="s">
        <v>1</v>
      </c>
      <c r="N232" s="97" t="s">
        <v>35</v>
      </c>
      <c r="O232" s="76">
        <v>0</v>
      </c>
      <c r="P232" s="76">
        <f t="shared" si="35"/>
        <v>0</v>
      </c>
      <c r="Q232" s="76">
        <v>1.9300000000000001E-2</v>
      </c>
      <c r="R232" s="76">
        <f t="shared" si="36"/>
        <v>0.21230000000000002</v>
      </c>
      <c r="S232" s="76">
        <v>0</v>
      </c>
      <c r="T232" s="83">
        <f t="shared" si="37"/>
        <v>0</v>
      </c>
      <c r="AR232" s="14" t="s">
        <v>192</v>
      </c>
      <c r="AT232" s="14" t="s">
        <v>377</v>
      </c>
      <c r="AU232" s="14" t="s">
        <v>74</v>
      </c>
      <c r="AY232" s="14" t="s">
        <v>153</v>
      </c>
      <c r="BE232" s="88">
        <f t="shared" si="43"/>
        <v>0</v>
      </c>
      <c r="BF232" s="88">
        <f t="shared" si="38"/>
        <v>0</v>
      </c>
      <c r="BG232" s="88">
        <f t="shared" si="39"/>
        <v>0</v>
      </c>
      <c r="BH232" s="88">
        <f t="shared" si="40"/>
        <v>0</v>
      </c>
      <c r="BI232" s="88">
        <f t="shared" si="33"/>
        <v>0</v>
      </c>
      <c r="BJ232" s="14" t="s">
        <v>72</v>
      </c>
      <c r="BK232" s="88">
        <f t="shared" si="41"/>
        <v>0</v>
      </c>
      <c r="BL232" s="14" t="s">
        <v>160</v>
      </c>
      <c r="BM232" s="14" t="s">
        <v>862</v>
      </c>
    </row>
    <row r="233" spans="2:65" s="1" customFormat="1" ht="16.5" customHeight="1">
      <c r="B233" s="55"/>
      <c r="C233" s="89" t="s">
        <v>863</v>
      </c>
      <c r="D233" s="89" t="s">
        <v>377</v>
      </c>
      <c r="E233" s="90" t="s">
        <v>864</v>
      </c>
      <c r="F233" s="91" t="s">
        <v>865</v>
      </c>
      <c r="G233" s="92" t="s">
        <v>489</v>
      </c>
      <c r="H233" s="93">
        <v>26</v>
      </c>
      <c r="I233" s="94"/>
      <c r="J233" s="94">
        <f t="shared" si="42"/>
        <v>0</v>
      </c>
      <c r="K233" s="91" t="s">
        <v>328</v>
      </c>
      <c r="L233" s="95"/>
      <c r="M233" s="96" t="s">
        <v>1</v>
      </c>
      <c r="N233" s="97" t="s">
        <v>35</v>
      </c>
      <c r="O233" s="76">
        <v>0</v>
      </c>
      <c r="P233" s="76">
        <f t="shared" si="35"/>
        <v>0</v>
      </c>
      <c r="Q233" s="76">
        <v>4.0000000000000001E-3</v>
      </c>
      <c r="R233" s="76">
        <f t="shared" si="36"/>
        <v>0.10400000000000001</v>
      </c>
      <c r="S233" s="76">
        <v>0</v>
      </c>
      <c r="T233" s="83">
        <f t="shared" si="37"/>
        <v>0</v>
      </c>
      <c r="AR233" s="14" t="s">
        <v>192</v>
      </c>
      <c r="AT233" s="14" t="s">
        <v>377</v>
      </c>
      <c r="AU233" s="14" t="s">
        <v>74</v>
      </c>
      <c r="AY233" s="14" t="s">
        <v>153</v>
      </c>
      <c r="BE233" s="88">
        <f t="shared" si="43"/>
        <v>0</v>
      </c>
      <c r="BF233" s="88">
        <f t="shared" si="38"/>
        <v>0</v>
      </c>
      <c r="BG233" s="88">
        <f t="shared" si="39"/>
        <v>0</v>
      </c>
      <c r="BH233" s="88">
        <f t="shared" si="40"/>
        <v>0</v>
      </c>
      <c r="BI233" s="88">
        <f t="shared" si="33"/>
        <v>0</v>
      </c>
      <c r="BJ233" s="14" t="s">
        <v>72</v>
      </c>
      <c r="BK233" s="88">
        <f t="shared" si="41"/>
        <v>0</v>
      </c>
      <c r="BL233" s="14" t="s">
        <v>160</v>
      </c>
      <c r="BM233" s="14" t="s">
        <v>866</v>
      </c>
    </row>
    <row r="234" spans="2:65" s="1" customFormat="1" ht="16.5" customHeight="1">
      <c r="B234" s="55"/>
      <c r="C234" s="56" t="s">
        <v>867</v>
      </c>
      <c r="D234" s="56" t="s">
        <v>156</v>
      </c>
      <c r="E234" s="57" t="s">
        <v>868</v>
      </c>
      <c r="F234" s="58" t="s">
        <v>869</v>
      </c>
      <c r="G234" s="59" t="s">
        <v>489</v>
      </c>
      <c r="H234" s="60">
        <v>1</v>
      </c>
      <c r="I234" s="73"/>
      <c r="J234" s="73">
        <f t="shared" si="42"/>
        <v>0</v>
      </c>
      <c r="K234" s="58" t="s">
        <v>328</v>
      </c>
      <c r="L234" s="13"/>
      <c r="M234" s="74" t="s">
        <v>1</v>
      </c>
      <c r="N234" s="75" t="s">
        <v>35</v>
      </c>
      <c r="O234" s="76">
        <v>0.78</v>
      </c>
      <c r="P234" s="76">
        <f t="shared" si="35"/>
        <v>0.78</v>
      </c>
      <c r="Q234" s="76">
        <v>1.56E-3</v>
      </c>
      <c r="R234" s="76">
        <f t="shared" si="36"/>
        <v>1.56E-3</v>
      </c>
      <c r="S234" s="76">
        <v>0</v>
      </c>
      <c r="T234" s="83">
        <f t="shared" si="37"/>
        <v>0</v>
      </c>
      <c r="AR234" s="14" t="s">
        <v>160</v>
      </c>
      <c r="AT234" s="14" t="s">
        <v>156</v>
      </c>
      <c r="AU234" s="14" t="s">
        <v>74</v>
      </c>
      <c r="AY234" s="14" t="s">
        <v>153</v>
      </c>
      <c r="BE234" s="88">
        <f t="shared" si="43"/>
        <v>0</v>
      </c>
      <c r="BF234" s="88">
        <f t="shared" si="38"/>
        <v>0</v>
      </c>
      <c r="BG234" s="88">
        <f t="shared" si="39"/>
        <v>0</v>
      </c>
      <c r="BH234" s="88">
        <f t="shared" si="40"/>
        <v>0</v>
      </c>
      <c r="BI234" s="88">
        <f t="shared" si="33"/>
        <v>0</v>
      </c>
      <c r="BJ234" s="14" t="s">
        <v>72</v>
      </c>
      <c r="BK234" s="88">
        <f t="shared" si="41"/>
        <v>0</v>
      </c>
      <c r="BL234" s="14" t="s">
        <v>160</v>
      </c>
      <c r="BM234" s="14" t="s">
        <v>870</v>
      </c>
    </row>
    <row r="235" spans="2:65" s="1" customFormat="1" ht="16.5" customHeight="1">
      <c r="B235" s="55"/>
      <c r="C235" s="89" t="s">
        <v>871</v>
      </c>
      <c r="D235" s="89" t="s">
        <v>377</v>
      </c>
      <c r="E235" s="90" t="s">
        <v>872</v>
      </c>
      <c r="F235" s="91" t="s">
        <v>873</v>
      </c>
      <c r="G235" s="92" t="s">
        <v>489</v>
      </c>
      <c r="H235" s="93">
        <v>1</v>
      </c>
      <c r="I235" s="94"/>
      <c r="J235" s="94">
        <f t="shared" si="42"/>
        <v>0</v>
      </c>
      <c r="K235" s="91" t="s">
        <v>1</v>
      </c>
      <c r="L235" s="95"/>
      <c r="M235" s="96" t="s">
        <v>1</v>
      </c>
      <c r="N235" s="97" t="s">
        <v>35</v>
      </c>
      <c r="O235" s="76">
        <v>0</v>
      </c>
      <c r="P235" s="76">
        <f t="shared" si="35"/>
        <v>0</v>
      </c>
      <c r="Q235" s="76">
        <v>1.7100000000000001E-2</v>
      </c>
      <c r="R235" s="76">
        <f t="shared" si="36"/>
        <v>1.7100000000000001E-2</v>
      </c>
      <c r="S235" s="76">
        <v>0</v>
      </c>
      <c r="T235" s="83">
        <f t="shared" si="37"/>
        <v>0</v>
      </c>
      <c r="AR235" s="14" t="s">
        <v>192</v>
      </c>
      <c r="AT235" s="14" t="s">
        <v>377</v>
      </c>
      <c r="AU235" s="14" t="s">
        <v>74</v>
      </c>
      <c r="AY235" s="14" t="s">
        <v>153</v>
      </c>
      <c r="BE235" s="88">
        <f t="shared" si="43"/>
        <v>0</v>
      </c>
      <c r="BF235" s="88">
        <f t="shared" si="38"/>
        <v>0</v>
      </c>
      <c r="BG235" s="88">
        <f t="shared" si="39"/>
        <v>0</v>
      </c>
      <c r="BH235" s="88">
        <f t="shared" si="40"/>
        <v>0</v>
      </c>
      <c r="BI235" s="88">
        <f t="shared" si="33"/>
        <v>0</v>
      </c>
      <c r="BJ235" s="14" t="s">
        <v>72</v>
      </c>
      <c r="BK235" s="88">
        <f t="shared" si="41"/>
        <v>0</v>
      </c>
      <c r="BL235" s="14" t="s">
        <v>160</v>
      </c>
      <c r="BM235" s="14" t="s">
        <v>874</v>
      </c>
    </row>
    <row r="236" spans="2:65" s="1" customFormat="1" ht="16.5" customHeight="1">
      <c r="B236" s="55"/>
      <c r="C236" s="56" t="s">
        <v>875</v>
      </c>
      <c r="D236" s="56" t="s">
        <v>156</v>
      </c>
      <c r="E236" s="57" t="s">
        <v>876</v>
      </c>
      <c r="F236" s="58" t="s">
        <v>877</v>
      </c>
      <c r="G236" s="59" t="s">
        <v>489</v>
      </c>
      <c r="H236" s="60">
        <v>1</v>
      </c>
      <c r="I236" s="73"/>
      <c r="J236" s="73">
        <f t="shared" si="42"/>
        <v>0</v>
      </c>
      <c r="K236" s="58" t="s">
        <v>1</v>
      </c>
      <c r="L236" s="13"/>
      <c r="M236" s="74" t="s">
        <v>1</v>
      </c>
      <c r="N236" s="75" t="s">
        <v>35</v>
      </c>
      <c r="O236" s="76">
        <v>1.8660000000000001</v>
      </c>
      <c r="P236" s="76">
        <f t="shared" si="35"/>
        <v>1.8660000000000001</v>
      </c>
      <c r="Q236" s="76">
        <v>1.65E-3</v>
      </c>
      <c r="R236" s="76">
        <f t="shared" si="36"/>
        <v>1.65E-3</v>
      </c>
      <c r="S236" s="76">
        <v>0</v>
      </c>
      <c r="T236" s="83">
        <f t="shared" si="37"/>
        <v>0</v>
      </c>
      <c r="AR236" s="14" t="s">
        <v>160</v>
      </c>
      <c r="AT236" s="14" t="s">
        <v>156</v>
      </c>
      <c r="AU236" s="14" t="s">
        <v>74</v>
      </c>
      <c r="AY236" s="14" t="s">
        <v>153</v>
      </c>
      <c r="BE236" s="88">
        <f t="shared" si="43"/>
        <v>0</v>
      </c>
      <c r="BF236" s="88">
        <f t="shared" si="38"/>
        <v>0</v>
      </c>
      <c r="BG236" s="88">
        <f t="shared" si="39"/>
        <v>0</v>
      </c>
      <c r="BH236" s="88">
        <f t="shared" si="40"/>
        <v>0</v>
      </c>
      <c r="BI236" s="88">
        <f t="shared" si="33"/>
        <v>0</v>
      </c>
      <c r="BJ236" s="14" t="s">
        <v>72</v>
      </c>
      <c r="BK236" s="88">
        <f t="shared" si="41"/>
        <v>0</v>
      </c>
      <c r="BL236" s="14" t="s">
        <v>160</v>
      </c>
      <c r="BM236" s="14" t="s">
        <v>878</v>
      </c>
    </row>
    <row r="237" spans="2:65" s="1" customFormat="1" ht="16.5" customHeight="1">
      <c r="B237" s="55"/>
      <c r="C237" s="89" t="s">
        <v>879</v>
      </c>
      <c r="D237" s="89" t="s">
        <v>377</v>
      </c>
      <c r="E237" s="90" t="s">
        <v>880</v>
      </c>
      <c r="F237" s="91" t="s">
        <v>881</v>
      </c>
      <c r="G237" s="92" t="s">
        <v>489</v>
      </c>
      <c r="H237" s="93">
        <v>1</v>
      </c>
      <c r="I237" s="94"/>
      <c r="J237" s="94">
        <f t="shared" si="42"/>
        <v>0</v>
      </c>
      <c r="K237" s="91" t="s">
        <v>1</v>
      </c>
      <c r="L237" s="95"/>
      <c r="M237" s="96" t="s">
        <v>1</v>
      </c>
      <c r="N237" s="97" t="s">
        <v>35</v>
      </c>
      <c r="O237" s="76">
        <v>0</v>
      </c>
      <c r="P237" s="76">
        <f t="shared" si="35"/>
        <v>0</v>
      </c>
      <c r="Q237" s="76">
        <v>1.4999999999999999E-2</v>
      </c>
      <c r="R237" s="76">
        <f t="shared" si="36"/>
        <v>1.4999999999999999E-2</v>
      </c>
      <c r="S237" s="76">
        <v>0</v>
      </c>
      <c r="T237" s="83">
        <f t="shared" si="37"/>
        <v>0</v>
      </c>
      <c r="AR237" s="14" t="s">
        <v>192</v>
      </c>
      <c r="AT237" s="14" t="s">
        <v>377</v>
      </c>
      <c r="AU237" s="14" t="s">
        <v>74</v>
      </c>
      <c r="AY237" s="14" t="s">
        <v>153</v>
      </c>
      <c r="BE237" s="88">
        <f t="shared" si="43"/>
        <v>0</v>
      </c>
      <c r="BF237" s="88">
        <f t="shared" si="38"/>
        <v>0</v>
      </c>
      <c r="BG237" s="88">
        <f t="shared" si="39"/>
        <v>0</v>
      </c>
      <c r="BH237" s="88">
        <f t="shared" si="40"/>
        <v>0</v>
      </c>
      <c r="BI237" s="88">
        <f t="shared" si="33"/>
        <v>0</v>
      </c>
      <c r="BJ237" s="14" t="s">
        <v>72</v>
      </c>
      <c r="BK237" s="88">
        <f t="shared" si="41"/>
        <v>0</v>
      </c>
      <c r="BL237" s="14" t="s">
        <v>160</v>
      </c>
      <c r="BM237" s="14" t="s">
        <v>882</v>
      </c>
    </row>
    <row r="238" spans="2:65" s="1" customFormat="1" ht="16.5" customHeight="1">
      <c r="B238" s="55"/>
      <c r="C238" s="56" t="s">
        <v>883</v>
      </c>
      <c r="D238" s="56" t="s">
        <v>156</v>
      </c>
      <c r="E238" s="57" t="s">
        <v>884</v>
      </c>
      <c r="F238" s="58" t="s">
        <v>885</v>
      </c>
      <c r="G238" s="59" t="s">
        <v>489</v>
      </c>
      <c r="H238" s="60">
        <v>1</v>
      </c>
      <c r="I238" s="73"/>
      <c r="J238" s="73">
        <f t="shared" si="42"/>
        <v>0</v>
      </c>
      <c r="K238" s="58" t="s">
        <v>1</v>
      </c>
      <c r="L238" s="13"/>
      <c r="M238" s="74" t="s">
        <v>1</v>
      </c>
      <c r="N238" s="75" t="s">
        <v>35</v>
      </c>
      <c r="O238" s="76">
        <v>1.25</v>
      </c>
      <c r="P238" s="76">
        <f t="shared" si="35"/>
        <v>1.25</v>
      </c>
      <c r="Q238" s="76">
        <v>9.1E-4</v>
      </c>
      <c r="R238" s="76">
        <f t="shared" si="36"/>
        <v>9.1E-4</v>
      </c>
      <c r="S238" s="76">
        <v>0</v>
      </c>
      <c r="T238" s="83">
        <f t="shared" si="37"/>
        <v>0</v>
      </c>
      <c r="AR238" s="14" t="s">
        <v>160</v>
      </c>
      <c r="AT238" s="14" t="s">
        <v>156</v>
      </c>
      <c r="AU238" s="14" t="s">
        <v>74</v>
      </c>
      <c r="AY238" s="14" t="s">
        <v>153</v>
      </c>
      <c r="BE238" s="88">
        <f t="shared" si="43"/>
        <v>0</v>
      </c>
      <c r="BF238" s="88">
        <f t="shared" si="38"/>
        <v>0</v>
      </c>
      <c r="BG238" s="88">
        <f t="shared" si="39"/>
        <v>0</v>
      </c>
      <c r="BH238" s="88">
        <f t="shared" si="40"/>
        <v>0</v>
      </c>
      <c r="BI238" s="88">
        <f t="shared" si="33"/>
        <v>0</v>
      </c>
      <c r="BJ238" s="14" t="s">
        <v>72</v>
      </c>
      <c r="BK238" s="88">
        <f t="shared" si="41"/>
        <v>0</v>
      </c>
      <c r="BL238" s="14" t="s">
        <v>160</v>
      </c>
      <c r="BM238" s="14" t="s">
        <v>886</v>
      </c>
    </row>
    <row r="239" spans="2:65" s="1" customFormat="1" ht="16.5" customHeight="1">
      <c r="B239" s="55"/>
      <c r="C239" s="89" t="s">
        <v>887</v>
      </c>
      <c r="D239" s="89" t="s">
        <v>377</v>
      </c>
      <c r="E239" s="90" t="s">
        <v>888</v>
      </c>
      <c r="F239" s="91" t="s">
        <v>889</v>
      </c>
      <c r="G239" s="92" t="s">
        <v>489</v>
      </c>
      <c r="H239" s="93">
        <v>1</v>
      </c>
      <c r="I239" s="94"/>
      <c r="J239" s="94">
        <f t="shared" si="42"/>
        <v>0</v>
      </c>
      <c r="K239" s="91" t="s">
        <v>1</v>
      </c>
      <c r="L239" s="95"/>
      <c r="M239" s="96" t="s">
        <v>1</v>
      </c>
      <c r="N239" s="97" t="s">
        <v>35</v>
      </c>
      <c r="O239" s="76">
        <v>0</v>
      </c>
      <c r="P239" s="76">
        <f t="shared" si="35"/>
        <v>0</v>
      </c>
      <c r="Q239" s="76">
        <v>5.8000000000000003E-2</v>
      </c>
      <c r="R239" s="76">
        <f t="shared" si="36"/>
        <v>5.8000000000000003E-2</v>
      </c>
      <c r="S239" s="76">
        <v>0</v>
      </c>
      <c r="T239" s="83">
        <f t="shared" si="37"/>
        <v>0</v>
      </c>
      <c r="AR239" s="14" t="s">
        <v>192</v>
      </c>
      <c r="AT239" s="14" t="s">
        <v>377</v>
      </c>
      <c r="AU239" s="14" t="s">
        <v>74</v>
      </c>
      <c r="AY239" s="14" t="s">
        <v>153</v>
      </c>
      <c r="BE239" s="88">
        <f t="shared" si="43"/>
        <v>0</v>
      </c>
      <c r="BF239" s="88">
        <f t="shared" si="38"/>
        <v>0</v>
      </c>
      <c r="BG239" s="88">
        <f t="shared" si="39"/>
        <v>0</v>
      </c>
      <c r="BH239" s="88">
        <f t="shared" si="40"/>
        <v>0</v>
      </c>
      <c r="BI239" s="88">
        <f t="shared" si="33"/>
        <v>0</v>
      </c>
      <c r="BJ239" s="14" t="s">
        <v>72</v>
      </c>
      <c r="BK239" s="88">
        <f t="shared" si="41"/>
        <v>0</v>
      </c>
      <c r="BL239" s="14" t="s">
        <v>160</v>
      </c>
      <c r="BM239" s="14" t="s">
        <v>890</v>
      </c>
    </row>
    <row r="240" spans="2:65" s="1" customFormat="1" ht="16.5" customHeight="1">
      <c r="B240" s="55"/>
      <c r="C240" s="56" t="s">
        <v>891</v>
      </c>
      <c r="D240" s="56" t="s">
        <v>156</v>
      </c>
      <c r="E240" s="57" t="s">
        <v>892</v>
      </c>
      <c r="F240" s="58" t="s">
        <v>893</v>
      </c>
      <c r="G240" s="59" t="s">
        <v>489</v>
      </c>
      <c r="H240" s="60">
        <v>1</v>
      </c>
      <c r="I240" s="73"/>
      <c r="J240" s="73">
        <f t="shared" si="42"/>
        <v>0</v>
      </c>
      <c r="K240" s="58" t="s">
        <v>1</v>
      </c>
      <c r="L240" s="13"/>
      <c r="M240" s="74" t="s">
        <v>1</v>
      </c>
      <c r="N240" s="75" t="s">
        <v>35</v>
      </c>
      <c r="O240" s="76">
        <v>1.1599999999999999</v>
      </c>
      <c r="P240" s="76">
        <f t="shared" si="35"/>
        <v>1.1599999999999999</v>
      </c>
      <c r="Q240" s="76">
        <v>1.6000000000000001E-3</v>
      </c>
      <c r="R240" s="76">
        <f t="shared" si="36"/>
        <v>1.6000000000000001E-3</v>
      </c>
      <c r="S240" s="76">
        <v>0</v>
      </c>
      <c r="T240" s="83">
        <f t="shared" si="37"/>
        <v>0</v>
      </c>
      <c r="AR240" s="14" t="s">
        <v>160</v>
      </c>
      <c r="AT240" s="14" t="s">
        <v>156</v>
      </c>
      <c r="AU240" s="14" t="s">
        <v>74</v>
      </c>
      <c r="AY240" s="14" t="s">
        <v>153</v>
      </c>
      <c r="BE240" s="88">
        <f t="shared" si="43"/>
        <v>0</v>
      </c>
      <c r="BF240" s="88">
        <f t="shared" si="38"/>
        <v>0</v>
      </c>
      <c r="BG240" s="88">
        <f t="shared" si="39"/>
        <v>0</v>
      </c>
      <c r="BH240" s="88">
        <f t="shared" si="40"/>
        <v>0</v>
      </c>
      <c r="BI240" s="88">
        <f t="shared" si="33"/>
        <v>0</v>
      </c>
      <c r="BJ240" s="14" t="s">
        <v>72</v>
      </c>
      <c r="BK240" s="88">
        <v>571</v>
      </c>
      <c r="BL240" s="14" t="s">
        <v>160</v>
      </c>
      <c r="BM240" s="14" t="s">
        <v>894</v>
      </c>
    </row>
    <row r="241" spans="2:65" s="1" customFormat="1" ht="16.5" customHeight="1">
      <c r="B241" s="55"/>
      <c r="C241" s="89" t="s">
        <v>895</v>
      </c>
      <c r="D241" s="89" t="s">
        <v>377</v>
      </c>
      <c r="E241" s="90" t="s">
        <v>896</v>
      </c>
      <c r="F241" s="91" t="s">
        <v>897</v>
      </c>
      <c r="G241" s="92" t="s">
        <v>1</v>
      </c>
      <c r="H241" s="93">
        <v>1</v>
      </c>
      <c r="I241" s="94"/>
      <c r="J241" s="94">
        <f t="shared" si="42"/>
        <v>0</v>
      </c>
      <c r="K241" s="91" t="s">
        <v>1</v>
      </c>
      <c r="L241" s="95"/>
      <c r="M241" s="96" t="s">
        <v>1</v>
      </c>
      <c r="N241" s="97" t="s">
        <v>35</v>
      </c>
      <c r="O241" s="76">
        <v>0</v>
      </c>
      <c r="P241" s="76">
        <f t="shared" si="35"/>
        <v>0</v>
      </c>
      <c r="Q241" s="76">
        <v>0</v>
      </c>
      <c r="R241" s="76">
        <f t="shared" si="36"/>
        <v>0</v>
      </c>
      <c r="S241" s="76">
        <v>0</v>
      </c>
      <c r="T241" s="83">
        <f t="shared" si="37"/>
        <v>0</v>
      </c>
      <c r="AR241" s="14" t="s">
        <v>192</v>
      </c>
      <c r="AT241" s="14" t="s">
        <v>377</v>
      </c>
      <c r="AU241" s="14" t="s">
        <v>74</v>
      </c>
      <c r="AY241" s="14" t="s">
        <v>153</v>
      </c>
      <c r="BE241" s="88">
        <f t="shared" si="43"/>
        <v>0</v>
      </c>
      <c r="BF241" s="88">
        <f t="shared" si="38"/>
        <v>0</v>
      </c>
      <c r="BG241" s="88">
        <f t="shared" si="39"/>
        <v>0</v>
      </c>
      <c r="BH241" s="88">
        <f t="shared" si="40"/>
        <v>0</v>
      </c>
      <c r="BI241" s="88">
        <f t="shared" si="33"/>
        <v>0</v>
      </c>
      <c r="BJ241" s="14" t="s">
        <v>72</v>
      </c>
      <c r="BK241" s="88">
        <f t="shared" ref="BK241:BK267" si="44">ROUND(I241*H241,2)</f>
        <v>0</v>
      </c>
      <c r="BL241" s="14" t="s">
        <v>160</v>
      </c>
      <c r="BM241" s="14" t="s">
        <v>898</v>
      </c>
    </row>
    <row r="242" spans="2:65" s="1" customFormat="1" ht="16.5" customHeight="1">
      <c r="B242" s="55"/>
      <c r="C242" s="56" t="s">
        <v>899</v>
      </c>
      <c r="D242" s="56" t="s">
        <v>156</v>
      </c>
      <c r="E242" s="57" t="s">
        <v>900</v>
      </c>
      <c r="F242" s="58" t="s">
        <v>901</v>
      </c>
      <c r="G242" s="59" t="s">
        <v>489</v>
      </c>
      <c r="H242" s="60">
        <v>6</v>
      </c>
      <c r="I242" s="73"/>
      <c r="J242" s="73">
        <f t="shared" si="42"/>
        <v>0</v>
      </c>
      <c r="K242" s="58" t="s">
        <v>1</v>
      </c>
      <c r="L242" s="13"/>
      <c r="M242" s="74" t="s">
        <v>1</v>
      </c>
      <c r="N242" s="75" t="s">
        <v>35</v>
      </c>
      <c r="O242" s="76">
        <v>2.1280000000000001</v>
      </c>
      <c r="P242" s="76">
        <f t="shared" si="35"/>
        <v>12.768000000000001</v>
      </c>
      <c r="Q242" s="76">
        <v>2.96E-3</v>
      </c>
      <c r="R242" s="76">
        <f t="shared" si="36"/>
        <v>1.7759999999999998E-2</v>
      </c>
      <c r="S242" s="76">
        <v>0</v>
      </c>
      <c r="T242" s="83">
        <f t="shared" si="37"/>
        <v>0</v>
      </c>
      <c r="AR242" s="14" t="s">
        <v>160</v>
      </c>
      <c r="AT242" s="14" t="s">
        <v>156</v>
      </c>
      <c r="AU242" s="14" t="s">
        <v>74</v>
      </c>
      <c r="AY242" s="14" t="s">
        <v>153</v>
      </c>
      <c r="BE242" s="88">
        <f t="shared" si="43"/>
        <v>0</v>
      </c>
      <c r="BF242" s="88">
        <f t="shared" si="38"/>
        <v>0</v>
      </c>
      <c r="BG242" s="88">
        <f t="shared" si="39"/>
        <v>0</v>
      </c>
      <c r="BH242" s="88">
        <f t="shared" si="40"/>
        <v>0</v>
      </c>
      <c r="BI242" s="88">
        <f t="shared" si="33"/>
        <v>0</v>
      </c>
      <c r="BJ242" s="14" t="s">
        <v>72</v>
      </c>
      <c r="BK242" s="88">
        <f t="shared" si="44"/>
        <v>0</v>
      </c>
      <c r="BL242" s="14" t="s">
        <v>160</v>
      </c>
      <c r="BM242" s="14" t="s">
        <v>902</v>
      </c>
    </row>
    <row r="243" spans="2:65" s="1" customFormat="1" ht="16.5" customHeight="1">
      <c r="B243" s="55"/>
      <c r="C243" s="89" t="s">
        <v>903</v>
      </c>
      <c r="D243" s="89" t="s">
        <v>377</v>
      </c>
      <c r="E243" s="90" t="s">
        <v>904</v>
      </c>
      <c r="F243" s="91" t="s">
        <v>905</v>
      </c>
      <c r="G243" s="92" t="s">
        <v>489</v>
      </c>
      <c r="H243" s="93">
        <v>6</v>
      </c>
      <c r="I243" s="94"/>
      <c r="J243" s="94">
        <f t="shared" si="42"/>
        <v>0</v>
      </c>
      <c r="K243" s="91" t="s">
        <v>328</v>
      </c>
      <c r="L243" s="95"/>
      <c r="M243" s="96" t="s">
        <v>1</v>
      </c>
      <c r="N243" s="97" t="s">
        <v>35</v>
      </c>
      <c r="O243" s="76">
        <v>0</v>
      </c>
      <c r="P243" s="76">
        <f t="shared" si="35"/>
        <v>0</v>
      </c>
      <c r="Q243" s="76">
        <v>3.1E-2</v>
      </c>
      <c r="R243" s="76">
        <f t="shared" si="36"/>
        <v>0.186</v>
      </c>
      <c r="S243" s="76">
        <v>0</v>
      </c>
      <c r="T243" s="83">
        <f t="shared" si="37"/>
        <v>0</v>
      </c>
      <c r="AR243" s="14" t="s">
        <v>192</v>
      </c>
      <c r="AT243" s="14" t="s">
        <v>377</v>
      </c>
      <c r="AU243" s="14" t="s">
        <v>74</v>
      </c>
      <c r="AY243" s="14" t="s">
        <v>153</v>
      </c>
      <c r="BE243" s="88">
        <f t="shared" si="43"/>
        <v>0</v>
      </c>
      <c r="BF243" s="88">
        <f t="shared" si="38"/>
        <v>0</v>
      </c>
      <c r="BG243" s="88">
        <f t="shared" si="39"/>
        <v>0</v>
      </c>
      <c r="BH243" s="88">
        <f t="shared" si="40"/>
        <v>0</v>
      </c>
      <c r="BI243" s="88">
        <f t="shared" si="33"/>
        <v>0</v>
      </c>
      <c r="BJ243" s="14" t="s">
        <v>72</v>
      </c>
      <c r="BK243" s="88">
        <f t="shared" si="44"/>
        <v>0</v>
      </c>
      <c r="BL243" s="14" t="s">
        <v>160</v>
      </c>
      <c r="BM243" s="14" t="s">
        <v>906</v>
      </c>
    </row>
    <row r="244" spans="2:65" s="1" customFormat="1" ht="16.5" customHeight="1">
      <c r="B244" s="55"/>
      <c r="C244" s="56" t="s">
        <v>907</v>
      </c>
      <c r="D244" s="56" t="s">
        <v>156</v>
      </c>
      <c r="E244" s="57" t="s">
        <v>908</v>
      </c>
      <c r="F244" s="58" t="s">
        <v>909</v>
      </c>
      <c r="G244" s="59" t="s">
        <v>344</v>
      </c>
      <c r="H244" s="60">
        <v>2538.1860000000001</v>
      </c>
      <c r="I244" s="73"/>
      <c r="J244" s="73">
        <f t="shared" si="42"/>
        <v>0</v>
      </c>
      <c r="K244" s="58" t="s">
        <v>328</v>
      </c>
      <c r="L244" s="13"/>
      <c r="M244" s="74" t="s">
        <v>1</v>
      </c>
      <c r="N244" s="75" t="s">
        <v>35</v>
      </c>
      <c r="O244" s="76">
        <v>4.3999999999999997E-2</v>
      </c>
      <c r="P244" s="76">
        <f t="shared" si="35"/>
        <v>111.680184</v>
      </c>
      <c r="Q244" s="76">
        <v>0</v>
      </c>
      <c r="R244" s="76">
        <f t="shared" si="36"/>
        <v>0</v>
      </c>
      <c r="S244" s="76">
        <v>0</v>
      </c>
      <c r="T244" s="83">
        <f t="shared" si="37"/>
        <v>0</v>
      </c>
      <c r="AR244" s="14" t="s">
        <v>160</v>
      </c>
      <c r="AT244" s="14" t="s">
        <v>156</v>
      </c>
      <c r="AU244" s="14" t="s">
        <v>74</v>
      </c>
      <c r="AY244" s="14" t="s">
        <v>153</v>
      </c>
      <c r="BE244" s="88">
        <f t="shared" si="43"/>
        <v>0</v>
      </c>
      <c r="BF244" s="88">
        <f t="shared" si="38"/>
        <v>0</v>
      </c>
      <c r="BG244" s="88">
        <f t="shared" si="39"/>
        <v>0</v>
      </c>
      <c r="BH244" s="88">
        <f t="shared" si="40"/>
        <v>0</v>
      </c>
      <c r="BI244" s="88">
        <f t="shared" si="33"/>
        <v>0</v>
      </c>
      <c r="BJ244" s="14" t="s">
        <v>72</v>
      </c>
      <c r="BK244" s="88">
        <f t="shared" si="44"/>
        <v>0</v>
      </c>
      <c r="BL244" s="14" t="s">
        <v>160</v>
      </c>
      <c r="BM244" s="14" t="s">
        <v>910</v>
      </c>
    </row>
    <row r="245" spans="2:65" s="1" customFormat="1" ht="16.5" customHeight="1">
      <c r="B245" s="55"/>
      <c r="C245" s="56" t="s">
        <v>911</v>
      </c>
      <c r="D245" s="56" t="s">
        <v>156</v>
      </c>
      <c r="E245" s="57" t="s">
        <v>912</v>
      </c>
      <c r="F245" s="58" t="s">
        <v>913</v>
      </c>
      <c r="G245" s="59" t="s">
        <v>344</v>
      </c>
      <c r="H245" s="60">
        <v>3538.81</v>
      </c>
      <c r="I245" s="73"/>
      <c r="J245" s="73">
        <f t="shared" si="42"/>
        <v>0</v>
      </c>
      <c r="K245" s="58" t="s">
        <v>328</v>
      </c>
      <c r="L245" s="13"/>
      <c r="M245" s="74" t="s">
        <v>1</v>
      </c>
      <c r="N245" s="75" t="s">
        <v>35</v>
      </c>
      <c r="O245" s="76">
        <v>4.3999999999999997E-2</v>
      </c>
      <c r="P245" s="76">
        <f t="shared" si="35"/>
        <v>155.70764</v>
      </c>
      <c r="Q245" s="76">
        <v>0</v>
      </c>
      <c r="R245" s="76">
        <f t="shared" si="36"/>
        <v>0</v>
      </c>
      <c r="S245" s="76">
        <v>0</v>
      </c>
      <c r="T245" s="83">
        <f t="shared" si="37"/>
        <v>0</v>
      </c>
      <c r="AR245" s="14" t="s">
        <v>160</v>
      </c>
      <c r="AT245" s="14" t="s">
        <v>156</v>
      </c>
      <c r="AU245" s="14" t="s">
        <v>74</v>
      </c>
      <c r="AY245" s="14" t="s">
        <v>153</v>
      </c>
      <c r="BE245" s="88">
        <f t="shared" si="43"/>
        <v>0</v>
      </c>
      <c r="BF245" s="88">
        <f t="shared" si="38"/>
        <v>0</v>
      </c>
      <c r="BG245" s="88">
        <f t="shared" si="39"/>
        <v>0</v>
      </c>
      <c r="BH245" s="88">
        <f t="shared" si="40"/>
        <v>0</v>
      </c>
      <c r="BI245" s="88">
        <f t="shared" si="33"/>
        <v>0</v>
      </c>
      <c r="BJ245" s="14" t="s">
        <v>72</v>
      </c>
      <c r="BK245" s="88">
        <f t="shared" si="44"/>
        <v>0</v>
      </c>
      <c r="BL245" s="14" t="s">
        <v>160</v>
      </c>
      <c r="BM245" s="14" t="s">
        <v>914</v>
      </c>
    </row>
    <row r="246" spans="2:65" s="1" customFormat="1" ht="16.5" customHeight="1">
      <c r="B246" s="55"/>
      <c r="C246" s="56" t="s">
        <v>915</v>
      </c>
      <c r="D246" s="56" t="s">
        <v>156</v>
      </c>
      <c r="E246" s="57" t="s">
        <v>916</v>
      </c>
      <c r="F246" s="58" t="s">
        <v>917</v>
      </c>
      <c r="G246" s="59" t="s">
        <v>489</v>
      </c>
      <c r="H246" s="60">
        <v>1</v>
      </c>
      <c r="I246" s="73"/>
      <c r="J246" s="73">
        <f t="shared" si="42"/>
        <v>0</v>
      </c>
      <c r="K246" s="58" t="s">
        <v>1</v>
      </c>
      <c r="L246" s="13"/>
      <c r="M246" s="74" t="s">
        <v>1</v>
      </c>
      <c r="N246" s="75" t="s">
        <v>35</v>
      </c>
      <c r="O246" s="76">
        <v>0</v>
      </c>
      <c r="P246" s="76">
        <f t="shared" si="35"/>
        <v>0</v>
      </c>
      <c r="Q246" s="76">
        <v>0</v>
      </c>
      <c r="R246" s="76">
        <f t="shared" si="36"/>
        <v>0</v>
      </c>
      <c r="S246" s="76">
        <v>0</v>
      </c>
      <c r="T246" s="83">
        <f t="shared" si="37"/>
        <v>0</v>
      </c>
      <c r="AR246" s="14" t="s">
        <v>160</v>
      </c>
      <c r="AT246" s="14" t="s">
        <v>156</v>
      </c>
      <c r="AU246" s="14" t="s">
        <v>74</v>
      </c>
      <c r="AY246" s="14" t="s">
        <v>153</v>
      </c>
      <c r="BE246" s="88">
        <f t="shared" si="43"/>
        <v>0</v>
      </c>
      <c r="BF246" s="88">
        <f t="shared" si="38"/>
        <v>0</v>
      </c>
      <c r="BG246" s="88">
        <f t="shared" si="39"/>
        <v>0</v>
      </c>
      <c r="BH246" s="88">
        <f t="shared" si="40"/>
        <v>0</v>
      </c>
      <c r="BI246" s="88">
        <f t="shared" si="33"/>
        <v>0</v>
      </c>
      <c r="BJ246" s="14" t="s">
        <v>72</v>
      </c>
      <c r="BK246" s="88">
        <f t="shared" si="44"/>
        <v>0</v>
      </c>
      <c r="BL246" s="14" t="s">
        <v>160</v>
      </c>
      <c r="BM246" s="14" t="s">
        <v>918</v>
      </c>
    </row>
    <row r="247" spans="2:65" s="1" customFormat="1" ht="16.5" customHeight="1">
      <c r="B247" s="55"/>
      <c r="C247" s="56" t="s">
        <v>919</v>
      </c>
      <c r="D247" s="56" t="s">
        <v>156</v>
      </c>
      <c r="E247" s="57" t="s">
        <v>920</v>
      </c>
      <c r="F247" s="58" t="s">
        <v>921</v>
      </c>
      <c r="G247" s="59" t="s">
        <v>489</v>
      </c>
      <c r="H247" s="60">
        <v>8</v>
      </c>
      <c r="I247" s="73"/>
      <c r="J247" s="73">
        <f t="shared" si="42"/>
        <v>0</v>
      </c>
      <c r="K247" s="58" t="s">
        <v>328</v>
      </c>
      <c r="L247" s="13"/>
      <c r="M247" s="74" t="s">
        <v>1</v>
      </c>
      <c r="N247" s="75" t="s">
        <v>35</v>
      </c>
      <c r="O247" s="76">
        <v>10.3</v>
      </c>
      <c r="P247" s="76">
        <f t="shared" si="35"/>
        <v>82.4</v>
      </c>
      <c r="Q247" s="76">
        <v>0.46009</v>
      </c>
      <c r="R247" s="76">
        <f t="shared" si="36"/>
        <v>3.68072</v>
      </c>
      <c r="S247" s="76">
        <v>0</v>
      </c>
      <c r="T247" s="83">
        <f t="shared" si="37"/>
        <v>0</v>
      </c>
      <c r="AR247" s="14" t="s">
        <v>160</v>
      </c>
      <c r="AT247" s="14" t="s">
        <v>156</v>
      </c>
      <c r="AU247" s="14" t="s">
        <v>74</v>
      </c>
      <c r="AY247" s="14" t="s">
        <v>153</v>
      </c>
      <c r="BE247" s="88">
        <f t="shared" si="43"/>
        <v>0</v>
      </c>
      <c r="BF247" s="88">
        <f t="shared" si="38"/>
        <v>0</v>
      </c>
      <c r="BG247" s="88">
        <f t="shared" si="39"/>
        <v>0</v>
      </c>
      <c r="BH247" s="88">
        <f t="shared" si="40"/>
        <v>0</v>
      </c>
      <c r="BI247" s="88">
        <f t="shared" si="33"/>
        <v>0</v>
      </c>
      <c r="BJ247" s="14" t="s">
        <v>72</v>
      </c>
      <c r="BK247" s="88">
        <f t="shared" si="44"/>
        <v>0</v>
      </c>
      <c r="BL247" s="14" t="s">
        <v>160</v>
      </c>
      <c r="BM247" s="14" t="s">
        <v>922</v>
      </c>
    </row>
    <row r="248" spans="2:65" s="1" customFormat="1" ht="16.5" customHeight="1">
      <c r="B248" s="55"/>
      <c r="C248" s="56" t="s">
        <v>923</v>
      </c>
      <c r="D248" s="56" t="s">
        <v>156</v>
      </c>
      <c r="E248" s="57" t="s">
        <v>924</v>
      </c>
      <c r="F248" s="58" t="s">
        <v>925</v>
      </c>
      <c r="G248" s="59" t="s">
        <v>344</v>
      </c>
      <c r="H248" s="60">
        <v>9.4</v>
      </c>
      <c r="I248" s="73"/>
      <c r="J248" s="73">
        <f t="shared" si="42"/>
        <v>0</v>
      </c>
      <c r="K248" s="58" t="s">
        <v>1</v>
      </c>
      <c r="L248" s="13"/>
      <c r="M248" s="74" t="s">
        <v>1</v>
      </c>
      <c r="N248" s="75" t="s">
        <v>35</v>
      </c>
      <c r="O248" s="76">
        <v>0</v>
      </c>
      <c r="P248" s="76">
        <f t="shared" si="35"/>
        <v>0</v>
      </c>
      <c r="Q248" s="76">
        <v>0</v>
      </c>
      <c r="R248" s="76">
        <f t="shared" si="36"/>
        <v>0</v>
      </c>
      <c r="S248" s="76">
        <v>0</v>
      </c>
      <c r="T248" s="83">
        <f t="shared" si="37"/>
        <v>0</v>
      </c>
      <c r="AR248" s="14" t="s">
        <v>160</v>
      </c>
      <c r="AT248" s="14" t="s">
        <v>156</v>
      </c>
      <c r="AU248" s="14" t="s">
        <v>74</v>
      </c>
      <c r="AY248" s="14" t="s">
        <v>153</v>
      </c>
      <c r="BE248" s="88">
        <f t="shared" si="43"/>
        <v>0</v>
      </c>
      <c r="BF248" s="88">
        <f t="shared" si="38"/>
        <v>0</v>
      </c>
      <c r="BG248" s="88">
        <f t="shared" si="39"/>
        <v>0</v>
      </c>
      <c r="BH248" s="88">
        <f t="shared" si="40"/>
        <v>0</v>
      </c>
      <c r="BI248" s="88">
        <f t="shared" si="33"/>
        <v>0</v>
      </c>
      <c r="BJ248" s="14" t="s">
        <v>72</v>
      </c>
      <c r="BK248" s="88">
        <f t="shared" si="44"/>
        <v>0</v>
      </c>
      <c r="BL248" s="14" t="s">
        <v>160</v>
      </c>
      <c r="BM248" s="14" t="s">
        <v>926</v>
      </c>
    </row>
    <row r="249" spans="2:65" s="1" customFormat="1" ht="16.5" customHeight="1">
      <c r="B249" s="55"/>
      <c r="C249" s="56" t="s">
        <v>927</v>
      </c>
      <c r="D249" s="56" t="s">
        <v>156</v>
      </c>
      <c r="E249" s="57" t="s">
        <v>928</v>
      </c>
      <c r="F249" s="58" t="s">
        <v>929</v>
      </c>
      <c r="G249" s="59" t="s">
        <v>489</v>
      </c>
      <c r="H249" s="60">
        <v>5</v>
      </c>
      <c r="I249" s="73"/>
      <c r="J249" s="73">
        <f t="shared" si="42"/>
        <v>0</v>
      </c>
      <c r="K249" s="58" t="s">
        <v>1</v>
      </c>
      <c r="L249" s="13"/>
      <c r="M249" s="74" t="s">
        <v>1</v>
      </c>
      <c r="N249" s="75" t="s">
        <v>35</v>
      </c>
      <c r="O249" s="76">
        <v>0</v>
      </c>
      <c r="P249" s="76">
        <f t="shared" si="35"/>
        <v>0</v>
      </c>
      <c r="Q249" s="76">
        <v>0</v>
      </c>
      <c r="R249" s="76">
        <f t="shared" si="36"/>
        <v>0</v>
      </c>
      <c r="S249" s="76">
        <v>0</v>
      </c>
      <c r="T249" s="83">
        <f t="shared" si="37"/>
        <v>0</v>
      </c>
      <c r="AR249" s="14" t="s">
        <v>160</v>
      </c>
      <c r="AT249" s="14" t="s">
        <v>156</v>
      </c>
      <c r="AU249" s="14" t="s">
        <v>74</v>
      </c>
      <c r="AY249" s="14" t="s">
        <v>153</v>
      </c>
      <c r="BE249" s="88">
        <f t="shared" si="43"/>
        <v>0</v>
      </c>
      <c r="BF249" s="88">
        <f t="shared" si="38"/>
        <v>0</v>
      </c>
      <c r="BG249" s="88">
        <v>0</v>
      </c>
      <c r="BH249" s="88">
        <f t="shared" si="40"/>
        <v>0</v>
      </c>
      <c r="BI249" s="88">
        <f t="shared" si="33"/>
        <v>0</v>
      </c>
      <c r="BJ249" s="14" t="s">
        <v>72</v>
      </c>
      <c r="BK249" s="88">
        <f t="shared" si="44"/>
        <v>0</v>
      </c>
      <c r="BL249" s="14" t="s">
        <v>160</v>
      </c>
      <c r="BM249" s="14" t="s">
        <v>930</v>
      </c>
    </row>
    <row r="250" spans="2:65" s="1" customFormat="1" ht="16.5" customHeight="1">
      <c r="B250" s="55"/>
      <c r="C250" s="56" t="s">
        <v>931</v>
      </c>
      <c r="D250" s="56" t="s">
        <v>156</v>
      </c>
      <c r="E250" s="57" t="s">
        <v>932</v>
      </c>
      <c r="F250" s="58" t="s">
        <v>933</v>
      </c>
      <c r="G250" s="59" t="s">
        <v>489</v>
      </c>
      <c r="H250" s="60">
        <v>1</v>
      </c>
      <c r="I250" s="73"/>
      <c r="J250" s="73">
        <f t="shared" si="42"/>
        <v>0</v>
      </c>
      <c r="K250" s="58" t="s">
        <v>1</v>
      </c>
      <c r="L250" s="13"/>
      <c r="M250" s="74" t="s">
        <v>1</v>
      </c>
      <c r="N250" s="75" t="s">
        <v>35</v>
      </c>
      <c r="O250" s="76">
        <v>0</v>
      </c>
      <c r="P250" s="76">
        <f t="shared" si="35"/>
        <v>0</v>
      </c>
      <c r="Q250" s="76">
        <v>0</v>
      </c>
      <c r="R250" s="76">
        <f t="shared" si="36"/>
        <v>0</v>
      </c>
      <c r="S250" s="76">
        <v>0</v>
      </c>
      <c r="T250" s="83">
        <f t="shared" si="37"/>
        <v>0</v>
      </c>
      <c r="AR250" s="14" t="s">
        <v>160</v>
      </c>
      <c r="AT250" s="14" t="s">
        <v>156</v>
      </c>
      <c r="AU250" s="14" t="s">
        <v>74</v>
      </c>
      <c r="AY250" s="14" t="s">
        <v>153</v>
      </c>
      <c r="BE250" s="88">
        <f t="shared" si="43"/>
        <v>0</v>
      </c>
      <c r="BF250" s="88">
        <f t="shared" si="38"/>
        <v>0</v>
      </c>
      <c r="BG250" s="88">
        <f t="shared" ref="BG250:BG267" si="45">IF(N250="zákl. přenesená",J250,0)</f>
        <v>0</v>
      </c>
      <c r="BH250" s="88">
        <f t="shared" si="40"/>
        <v>0</v>
      </c>
      <c r="BI250" s="88">
        <f t="shared" si="33"/>
        <v>0</v>
      </c>
      <c r="BJ250" s="14" t="s">
        <v>72</v>
      </c>
      <c r="BK250" s="88">
        <f t="shared" si="44"/>
        <v>0</v>
      </c>
      <c r="BL250" s="14" t="s">
        <v>160</v>
      </c>
      <c r="BM250" s="14" t="s">
        <v>934</v>
      </c>
    </row>
    <row r="251" spans="2:65" s="1" customFormat="1" ht="16.5" customHeight="1">
      <c r="B251" s="55"/>
      <c r="C251" s="56" t="s">
        <v>935</v>
      </c>
      <c r="D251" s="56" t="s">
        <v>156</v>
      </c>
      <c r="E251" s="57" t="s">
        <v>936</v>
      </c>
      <c r="F251" s="58" t="s">
        <v>937</v>
      </c>
      <c r="G251" s="59" t="s">
        <v>489</v>
      </c>
      <c r="H251" s="60">
        <v>20</v>
      </c>
      <c r="I251" s="73"/>
      <c r="J251" s="73">
        <f t="shared" si="42"/>
        <v>0</v>
      </c>
      <c r="K251" s="58" t="s">
        <v>1</v>
      </c>
      <c r="L251" s="13"/>
      <c r="M251" s="74" t="s">
        <v>1</v>
      </c>
      <c r="N251" s="75" t="s">
        <v>35</v>
      </c>
      <c r="O251" s="76">
        <v>0</v>
      </c>
      <c r="P251" s="76">
        <f t="shared" si="35"/>
        <v>0</v>
      </c>
      <c r="Q251" s="76">
        <v>0</v>
      </c>
      <c r="R251" s="76">
        <f t="shared" si="36"/>
        <v>0</v>
      </c>
      <c r="S251" s="76">
        <v>0</v>
      </c>
      <c r="T251" s="83">
        <f t="shared" si="37"/>
        <v>0</v>
      </c>
      <c r="AR251" s="14" t="s">
        <v>160</v>
      </c>
      <c r="AT251" s="14" t="s">
        <v>156</v>
      </c>
      <c r="AU251" s="14" t="s">
        <v>74</v>
      </c>
      <c r="AY251" s="14" t="s">
        <v>153</v>
      </c>
      <c r="BE251" s="88">
        <f t="shared" si="43"/>
        <v>0</v>
      </c>
      <c r="BF251" s="88">
        <f t="shared" si="38"/>
        <v>0</v>
      </c>
      <c r="BG251" s="88">
        <f t="shared" si="45"/>
        <v>0</v>
      </c>
      <c r="BH251" s="88">
        <f t="shared" si="40"/>
        <v>0</v>
      </c>
      <c r="BI251" s="88">
        <f t="shared" si="33"/>
        <v>0</v>
      </c>
      <c r="BJ251" s="14" t="s">
        <v>72</v>
      </c>
      <c r="BK251" s="88">
        <f t="shared" si="44"/>
        <v>0</v>
      </c>
      <c r="BL251" s="14" t="s">
        <v>160</v>
      </c>
      <c r="BM251" s="14" t="s">
        <v>938</v>
      </c>
    </row>
    <row r="252" spans="2:65" s="1" customFormat="1" ht="16.5" customHeight="1">
      <c r="B252" s="55"/>
      <c r="C252" s="89" t="s">
        <v>939</v>
      </c>
      <c r="D252" s="89" t="s">
        <v>377</v>
      </c>
      <c r="E252" s="90" t="s">
        <v>940</v>
      </c>
      <c r="F252" s="91" t="s">
        <v>941</v>
      </c>
      <c r="G252" s="92" t="s">
        <v>489</v>
      </c>
      <c r="H252" s="93">
        <v>5</v>
      </c>
      <c r="I252" s="94"/>
      <c r="J252" s="94">
        <f t="shared" si="42"/>
        <v>0</v>
      </c>
      <c r="K252" s="91" t="s">
        <v>1</v>
      </c>
      <c r="L252" s="95"/>
      <c r="M252" s="96" t="s">
        <v>1</v>
      </c>
      <c r="N252" s="97" t="s">
        <v>35</v>
      </c>
      <c r="O252" s="76">
        <v>0</v>
      </c>
      <c r="P252" s="76">
        <f t="shared" si="35"/>
        <v>0</v>
      </c>
      <c r="Q252" s="76">
        <v>0.51</v>
      </c>
      <c r="R252" s="76">
        <f t="shared" si="36"/>
        <v>2.5499999999999998</v>
      </c>
      <c r="S252" s="76">
        <v>0</v>
      </c>
      <c r="T252" s="83">
        <f t="shared" si="37"/>
        <v>0</v>
      </c>
      <c r="AR252" s="14" t="s">
        <v>192</v>
      </c>
      <c r="AT252" s="14" t="s">
        <v>377</v>
      </c>
      <c r="AU252" s="14" t="s">
        <v>74</v>
      </c>
      <c r="AY252" s="14" t="s">
        <v>153</v>
      </c>
      <c r="BE252" s="88">
        <f t="shared" si="43"/>
        <v>0</v>
      </c>
      <c r="BF252" s="88">
        <f t="shared" si="38"/>
        <v>0</v>
      </c>
      <c r="BG252" s="88">
        <f t="shared" si="45"/>
        <v>0</v>
      </c>
      <c r="BH252" s="88">
        <f t="shared" si="40"/>
        <v>0</v>
      </c>
      <c r="BI252" s="88">
        <f t="shared" si="33"/>
        <v>0</v>
      </c>
      <c r="BJ252" s="14" t="s">
        <v>72</v>
      </c>
      <c r="BK252" s="88">
        <f t="shared" si="44"/>
        <v>0</v>
      </c>
      <c r="BL252" s="14" t="s">
        <v>160</v>
      </c>
      <c r="BM252" s="14" t="s">
        <v>942</v>
      </c>
    </row>
    <row r="253" spans="2:65" s="1" customFormat="1" ht="16.5" customHeight="1">
      <c r="B253" s="55"/>
      <c r="C253" s="89" t="s">
        <v>943</v>
      </c>
      <c r="D253" s="89" t="s">
        <v>377</v>
      </c>
      <c r="E253" s="90" t="s">
        <v>944</v>
      </c>
      <c r="F253" s="91" t="s">
        <v>945</v>
      </c>
      <c r="G253" s="92" t="s">
        <v>489</v>
      </c>
      <c r="H253" s="93">
        <v>5</v>
      </c>
      <c r="I253" s="94"/>
      <c r="J253" s="94">
        <f t="shared" si="42"/>
        <v>0</v>
      </c>
      <c r="K253" s="91" t="s">
        <v>1</v>
      </c>
      <c r="L253" s="95"/>
      <c r="M253" s="96" t="s">
        <v>1</v>
      </c>
      <c r="N253" s="97" t="s">
        <v>35</v>
      </c>
      <c r="O253" s="76">
        <v>0</v>
      </c>
      <c r="P253" s="76">
        <f t="shared" si="35"/>
        <v>0</v>
      </c>
      <c r="Q253" s="76">
        <v>0.58499999999999996</v>
      </c>
      <c r="R253" s="76">
        <f t="shared" si="36"/>
        <v>2.9249999999999998</v>
      </c>
      <c r="S253" s="76">
        <v>0</v>
      </c>
      <c r="T253" s="83">
        <f t="shared" si="37"/>
        <v>0</v>
      </c>
      <c r="AR253" s="14" t="s">
        <v>192</v>
      </c>
      <c r="AT253" s="14" t="s">
        <v>377</v>
      </c>
      <c r="AU253" s="14" t="s">
        <v>74</v>
      </c>
      <c r="AY253" s="14" t="s">
        <v>153</v>
      </c>
      <c r="BE253" s="88">
        <f t="shared" si="43"/>
        <v>0</v>
      </c>
      <c r="BF253" s="88">
        <f t="shared" si="38"/>
        <v>0</v>
      </c>
      <c r="BG253" s="88">
        <f t="shared" si="45"/>
        <v>0</v>
      </c>
      <c r="BH253" s="88">
        <f t="shared" si="40"/>
        <v>0</v>
      </c>
      <c r="BI253" s="88">
        <f t="shared" ref="BI253:BI267" si="46">IF(N253="nulová",J253,0)</f>
        <v>0</v>
      </c>
      <c r="BJ253" s="14" t="s">
        <v>72</v>
      </c>
      <c r="BK253" s="88">
        <f t="shared" si="44"/>
        <v>0</v>
      </c>
      <c r="BL253" s="14" t="s">
        <v>160</v>
      </c>
      <c r="BM253" s="14" t="s">
        <v>946</v>
      </c>
    </row>
    <row r="254" spans="2:65" s="1" customFormat="1" ht="16.5" customHeight="1">
      <c r="B254" s="55"/>
      <c r="C254" s="89" t="s">
        <v>947</v>
      </c>
      <c r="D254" s="89" t="s">
        <v>377</v>
      </c>
      <c r="E254" s="90" t="s">
        <v>948</v>
      </c>
      <c r="F254" s="91" t="s">
        <v>949</v>
      </c>
      <c r="G254" s="92" t="s">
        <v>489</v>
      </c>
      <c r="H254" s="93">
        <v>5</v>
      </c>
      <c r="I254" s="94"/>
      <c r="J254" s="94">
        <f t="shared" si="42"/>
        <v>0</v>
      </c>
      <c r="K254" s="91" t="s">
        <v>1</v>
      </c>
      <c r="L254" s="95"/>
      <c r="M254" s="96" t="s">
        <v>1</v>
      </c>
      <c r="N254" s="97" t="s">
        <v>35</v>
      </c>
      <c r="O254" s="76">
        <v>0</v>
      </c>
      <c r="P254" s="76">
        <f t="shared" si="35"/>
        <v>0</v>
      </c>
      <c r="Q254" s="76">
        <v>0.7</v>
      </c>
      <c r="R254" s="76">
        <f t="shared" si="36"/>
        <v>3.5</v>
      </c>
      <c r="S254" s="76">
        <v>0</v>
      </c>
      <c r="T254" s="83">
        <f t="shared" si="37"/>
        <v>0</v>
      </c>
      <c r="AR254" s="14" t="s">
        <v>192</v>
      </c>
      <c r="AT254" s="14" t="s">
        <v>377</v>
      </c>
      <c r="AU254" s="14" t="s">
        <v>74</v>
      </c>
      <c r="AY254" s="14" t="s">
        <v>153</v>
      </c>
      <c r="BE254" s="88">
        <f t="shared" si="43"/>
        <v>0</v>
      </c>
      <c r="BF254" s="88">
        <f t="shared" si="38"/>
        <v>0</v>
      </c>
      <c r="BG254" s="88">
        <f t="shared" si="45"/>
        <v>0</v>
      </c>
      <c r="BH254" s="88">
        <f t="shared" si="40"/>
        <v>0</v>
      </c>
      <c r="BI254" s="88">
        <f t="shared" si="46"/>
        <v>0</v>
      </c>
      <c r="BJ254" s="14" t="s">
        <v>72</v>
      </c>
      <c r="BK254" s="88">
        <f t="shared" si="44"/>
        <v>0</v>
      </c>
      <c r="BL254" s="14" t="s">
        <v>160</v>
      </c>
      <c r="BM254" s="14" t="s">
        <v>950</v>
      </c>
    </row>
    <row r="255" spans="2:65" s="1" customFormat="1" ht="16.5" customHeight="1">
      <c r="B255" s="55"/>
      <c r="C255" s="89" t="s">
        <v>951</v>
      </c>
      <c r="D255" s="89" t="s">
        <v>377</v>
      </c>
      <c r="E255" s="90" t="s">
        <v>952</v>
      </c>
      <c r="F255" s="91" t="s">
        <v>953</v>
      </c>
      <c r="G255" s="92" t="s">
        <v>489</v>
      </c>
      <c r="H255" s="93">
        <v>5</v>
      </c>
      <c r="I255" s="94"/>
      <c r="J255" s="94">
        <f t="shared" si="42"/>
        <v>0</v>
      </c>
      <c r="K255" s="91" t="s">
        <v>1</v>
      </c>
      <c r="L255" s="95"/>
      <c r="M255" s="96" t="s">
        <v>1</v>
      </c>
      <c r="N255" s="97" t="s">
        <v>35</v>
      </c>
      <c r="O255" s="76">
        <v>0</v>
      </c>
      <c r="P255" s="76">
        <f t="shared" si="35"/>
        <v>0</v>
      </c>
      <c r="Q255" s="76">
        <v>4.5199999999999996</v>
      </c>
      <c r="R255" s="76">
        <f t="shared" si="36"/>
        <v>22.599999999999998</v>
      </c>
      <c r="S255" s="76">
        <v>0</v>
      </c>
      <c r="T255" s="83">
        <f t="shared" si="37"/>
        <v>0</v>
      </c>
      <c r="AR255" s="14" t="s">
        <v>192</v>
      </c>
      <c r="AT255" s="14" t="s">
        <v>377</v>
      </c>
      <c r="AU255" s="14" t="s">
        <v>74</v>
      </c>
      <c r="AY255" s="14" t="s">
        <v>153</v>
      </c>
      <c r="BE255" s="88">
        <f t="shared" si="43"/>
        <v>0</v>
      </c>
      <c r="BF255" s="88">
        <f t="shared" si="38"/>
        <v>0</v>
      </c>
      <c r="BG255" s="88">
        <f t="shared" si="45"/>
        <v>0</v>
      </c>
      <c r="BH255" s="88">
        <f t="shared" si="40"/>
        <v>0</v>
      </c>
      <c r="BI255" s="88">
        <f t="shared" si="46"/>
        <v>0</v>
      </c>
      <c r="BJ255" s="14" t="s">
        <v>72</v>
      </c>
      <c r="BK255" s="88">
        <f t="shared" si="44"/>
        <v>0</v>
      </c>
      <c r="BL255" s="14" t="s">
        <v>160</v>
      </c>
      <c r="BM255" s="14" t="s">
        <v>954</v>
      </c>
    </row>
    <row r="256" spans="2:65" s="1" customFormat="1" ht="16.5" customHeight="1">
      <c r="B256" s="55"/>
      <c r="C256" s="56" t="s">
        <v>955</v>
      </c>
      <c r="D256" s="56" t="s">
        <v>156</v>
      </c>
      <c r="E256" s="57" t="s">
        <v>956</v>
      </c>
      <c r="F256" s="58" t="s">
        <v>957</v>
      </c>
      <c r="G256" s="59" t="s">
        <v>489</v>
      </c>
      <c r="H256" s="60">
        <v>14</v>
      </c>
      <c r="I256" s="73"/>
      <c r="J256" s="73">
        <f t="shared" si="42"/>
        <v>0</v>
      </c>
      <c r="K256" s="58" t="s">
        <v>1</v>
      </c>
      <c r="L256" s="13"/>
      <c r="M256" s="74" t="s">
        <v>1</v>
      </c>
      <c r="N256" s="75" t="s">
        <v>35</v>
      </c>
      <c r="O256" s="76">
        <v>0</v>
      </c>
      <c r="P256" s="76">
        <f t="shared" si="35"/>
        <v>0</v>
      </c>
      <c r="Q256" s="76">
        <v>1.7999999999999999E-2</v>
      </c>
      <c r="R256" s="76">
        <f t="shared" si="36"/>
        <v>0.252</v>
      </c>
      <c r="S256" s="76">
        <v>0</v>
      </c>
      <c r="T256" s="83">
        <f t="shared" si="37"/>
        <v>0</v>
      </c>
      <c r="AR256" s="14" t="s">
        <v>160</v>
      </c>
      <c r="AT256" s="14" t="s">
        <v>156</v>
      </c>
      <c r="AU256" s="14" t="s">
        <v>74</v>
      </c>
      <c r="AY256" s="14" t="s">
        <v>153</v>
      </c>
      <c r="BE256" s="88">
        <f t="shared" si="43"/>
        <v>0</v>
      </c>
      <c r="BF256" s="88">
        <f t="shared" si="38"/>
        <v>0</v>
      </c>
      <c r="BG256" s="88">
        <f t="shared" si="45"/>
        <v>0</v>
      </c>
      <c r="BH256" s="88">
        <f t="shared" si="40"/>
        <v>0</v>
      </c>
      <c r="BI256" s="88">
        <f t="shared" si="46"/>
        <v>0</v>
      </c>
      <c r="BJ256" s="14" t="s">
        <v>72</v>
      </c>
      <c r="BK256" s="88">
        <f t="shared" si="44"/>
        <v>0</v>
      </c>
      <c r="BL256" s="14" t="s">
        <v>160</v>
      </c>
      <c r="BM256" s="14" t="s">
        <v>958</v>
      </c>
    </row>
    <row r="257" spans="2:65" s="1" customFormat="1" ht="16.5" customHeight="1">
      <c r="B257" s="55"/>
      <c r="C257" s="56" t="s">
        <v>959</v>
      </c>
      <c r="D257" s="56" t="s">
        <v>156</v>
      </c>
      <c r="E257" s="57" t="s">
        <v>960</v>
      </c>
      <c r="F257" s="58" t="s">
        <v>961</v>
      </c>
      <c r="G257" s="59" t="s">
        <v>489</v>
      </c>
      <c r="H257" s="60">
        <v>7</v>
      </c>
      <c r="I257" s="73"/>
      <c r="J257" s="73">
        <f t="shared" si="42"/>
        <v>0</v>
      </c>
      <c r="K257" s="58" t="s">
        <v>1</v>
      </c>
      <c r="L257" s="13"/>
      <c r="M257" s="74" t="s">
        <v>1</v>
      </c>
      <c r="N257" s="75" t="s">
        <v>35</v>
      </c>
      <c r="O257" s="76">
        <v>0</v>
      </c>
      <c r="P257" s="76">
        <f t="shared" si="35"/>
        <v>0</v>
      </c>
      <c r="Q257" s="76">
        <v>2.8000000000000001E-2</v>
      </c>
      <c r="R257" s="76">
        <f t="shared" si="36"/>
        <v>0.19600000000000001</v>
      </c>
      <c r="S257" s="76">
        <v>0</v>
      </c>
      <c r="T257" s="83">
        <f t="shared" si="37"/>
        <v>0</v>
      </c>
      <c r="AR257" s="14" t="s">
        <v>160</v>
      </c>
      <c r="AT257" s="14" t="s">
        <v>156</v>
      </c>
      <c r="AU257" s="14" t="s">
        <v>74</v>
      </c>
      <c r="AY257" s="14" t="s">
        <v>153</v>
      </c>
      <c r="BE257" s="88">
        <f t="shared" si="43"/>
        <v>0</v>
      </c>
      <c r="BF257" s="88">
        <f t="shared" si="38"/>
        <v>0</v>
      </c>
      <c r="BG257" s="88">
        <f t="shared" si="45"/>
        <v>0</v>
      </c>
      <c r="BH257" s="88">
        <f t="shared" si="40"/>
        <v>0</v>
      </c>
      <c r="BI257" s="88">
        <f t="shared" si="46"/>
        <v>0</v>
      </c>
      <c r="BJ257" s="14" t="s">
        <v>72</v>
      </c>
      <c r="BK257" s="88">
        <f t="shared" si="44"/>
        <v>0</v>
      </c>
      <c r="BL257" s="14" t="s">
        <v>160</v>
      </c>
      <c r="BM257" s="14" t="s">
        <v>962</v>
      </c>
    </row>
    <row r="258" spans="2:65" s="1" customFormat="1" ht="16.5" customHeight="1">
      <c r="B258" s="55"/>
      <c r="C258" s="56" t="s">
        <v>963</v>
      </c>
      <c r="D258" s="56" t="s">
        <v>156</v>
      </c>
      <c r="E258" s="57" t="s">
        <v>964</v>
      </c>
      <c r="F258" s="58" t="s">
        <v>965</v>
      </c>
      <c r="G258" s="59" t="s">
        <v>489</v>
      </c>
      <c r="H258" s="60">
        <v>5</v>
      </c>
      <c r="I258" s="73"/>
      <c r="J258" s="73">
        <f t="shared" si="42"/>
        <v>0</v>
      </c>
      <c r="K258" s="58" t="s">
        <v>328</v>
      </c>
      <c r="L258" s="13"/>
      <c r="M258" s="74" t="s">
        <v>1</v>
      </c>
      <c r="N258" s="75" t="s">
        <v>35</v>
      </c>
      <c r="O258" s="76">
        <v>1.694</v>
      </c>
      <c r="P258" s="76">
        <f t="shared" si="35"/>
        <v>8.4699999999999989</v>
      </c>
      <c r="Q258" s="76">
        <v>0.21734000000000001</v>
      </c>
      <c r="R258" s="76">
        <f t="shared" si="36"/>
        <v>1.0867</v>
      </c>
      <c r="S258" s="76">
        <v>0</v>
      </c>
      <c r="T258" s="83">
        <f t="shared" si="37"/>
        <v>0</v>
      </c>
      <c r="AR258" s="14" t="s">
        <v>160</v>
      </c>
      <c r="AT258" s="14" t="s">
        <v>156</v>
      </c>
      <c r="AU258" s="14" t="s">
        <v>74</v>
      </c>
      <c r="AY258" s="14" t="s">
        <v>153</v>
      </c>
      <c r="BE258" s="88">
        <f t="shared" si="43"/>
        <v>0</v>
      </c>
      <c r="BF258" s="88">
        <f t="shared" si="38"/>
        <v>0</v>
      </c>
      <c r="BG258" s="88">
        <f t="shared" si="45"/>
        <v>0</v>
      </c>
      <c r="BH258" s="88">
        <f t="shared" si="40"/>
        <v>0</v>
      </c>
      <c r="BI258" s="88">
        <f t="shared" si="46"/>
        <v>0</v>
      </c>
      <c r="BJ258" s="14" t="s">
        <v>72</v>
      </c>
      <c r="BK258" s="88">
        <f t="shared" si="44"/>
        <v>0</v>
      </c>
      <c r="BL258" s="14" t="s">
        <v>160</v>
      </c>
      <c r="BM258" s="14" t="s">
        <v>966</v>
      </c>
    </row>
    <row r="259" spans="2:65" s="1" customFormat="1" ht="16.5" customHeight="1">
      <c r="B259" s="55"/>
      <c r="C259" s="89" t="s">
        <v>967</v>
      </c>
      <c r="D259" s="89" t="s">
        <v>377</v>
      </c>
      <c r="E259" s="90" t="s">
        <v>968</v>
      </c>
      <c r="F259" s="91" t="s">
        <v>969</v>
      </c>
      <c r="G259" s="92" t="s">
        <v>489</v>
      </c>
      <c r="H259" s="93">
        <v>5</v>
      </c>
      <c r="I259" s="94"/>
      <c r="J259" s="94">
        <f t="shared" si="42"/>
        <v>0</v>
      </c>
      <c r="K259" s="91" t="s">
        <v>328</v>
      </c>
      <c r="L259" s="95"/>
      <c r="M259" s="96" t="s">
        <v>1</v>
      </c>
      <c r="N259" s="97" t="s">
        <v>35</v>
      </c>
      <c r="O259" s="76">
        <v>0</v>
      </c>
      <c r="P259" s="76">
        <f t="shared" si="35"/>
        <v>0</v>
      </c>
      <c r="Q259" s="76">
        <v>0.19600000000000001</v>
      </c>
      <c r="R259" s="76">
        <f t="shared" si="36"/>
        <v>0.98</v>
      </c>
      <c r="S259" s="76">
        <v>0</v>
      </c>
      <c r="T259" s="83">
        <f t="shared" si="37"/>
        <v>0</v>
      </c>
      <c r="AR259" s="14" t="s">
        <v>192</v>
      </c>
      <c r="AT259" s="14" t="s">
        <v>377</v>
      </c>
      <c r="AU259" s="14" t="s">
        <v>74</v>
      </c>
      <c r="AY259" s="14" t="s">
        <v>153</v>
      </c>
      <c r="BE259" s="88">
        <f t="shared" si="43"/>
        <v>0</v>
      </c>
      <c r="BF259" s="88">
        <f t="shared" si="38"/>
        <v>0</v>
      </c>
      <c r="BG259" s="88">
        <f t="shared" si="45"/>
        <v>0</v>
      </c>
      <c r="BH259" s="88">
        <f t="shared" si="40"/>
        <v>0</v>
      </c>
      <c r="BI259" s="88">
        <f t="shared" si="46"/>
        <v>0</v>
      </c>
      <c r="BJ259" s="14" t="s">
        <v>72</v>
      </c>
      <c r="BK259" s="88">
        <f t="shared" si="44"/>
        <v>0</v>
      </c>
      <c r="BL259" s="14" t="s">
        <v>160</v>
      </c>
      <c r="BM259" s="14" t="s">
        <v>970</v>
      </c>
    </row>
    <row r="260" spans="2:65" s="1" customFormat="1" ht="16.5" customHeight="1">
      <c r="B260" s="55"/>
      <c r="C260" s="56" t="s">
        <v>971</v>
      </c>
      <c r="D260" s="56" t="s">
        <v>156</v>
      </c>
      <c r="E260" s="57" t="s">
        <v>972</v>
      </c>
      <c r="F260" s="58" t="s">
        <v>973</v>
      </c>
      <c r="G260" s="59" t="s">
        <v>489</v>
      </c>
      <c r="H260" s="60">
        <v>32</v>
      </c>
      <c r="I260" s="73"/>
      <c r="J260" s="73">
        <f t="shared" si="42"/>
        <v>0</v>
      </c>
      <c r="K260" s="58" t="s">
        <v>328</v>
      </c>
      <c r="L260" s="13"/>
      <c r="M260" s="74" t="s">
        <v>1</v>
      </c>
      <c r="N260" s="75" t="s">
        <v>35</v>
      </c>
      <c r="O260" s="76">
        <v>0.86299999999999999</v>
      </c>
      <c r="P260" s="76">
        <f t="shared" si="35"/>
        <v>27.616</v>
      </c>
      <c r="Q260" s="76">
        <v>0.12303</v>
      </c>
      <c r="R260" s="76">
        <f t="shared" si="36"/>
        <v>3.93696</v>
      </c>
      <c r="S260" s="76">
        <v>0</v>
      </c>
      <c r="T260" s="83">
        <f t="shared" si="37"/>
        <v>0</v>
      </c>
      <c r="AR260" s="14" t="s">
        <v>160</v>
      </c>
      <c r="AT260" s="14" t="s">
        <v>156</v>
      </c>
      <c r="AU260" s="14" t="s">
        <v>74</v>
      </c>
      <c r="AY260" s="14" t="s">
        <v>153</v>
      </c>
      <c r="BE260" s="88">
        <f t="shared" si="43"/>
        <v>0</v>
      </c>
      <c r="BF260" s="88">
        <f t="shared" si="38"/>
        <v>0</v>
      </c>
      <c r="BG260" s="88">
        <f t="shared" si="45"/>
        <v>0</v>
      </c>
      <c r="BH260" s="88">
        <f t="shared" si="40"/>
        <v>0</v>
      </c>
      <c r="BI260" s="88">
        <f t="shared" si="46"/>
        <v>0</v>
      </c>
      <c r="BJ260" s="14" t="s">
        <v>72</v>
      </c>
      <c r="BK260" s="88">
        <f t="shared" si="44"/>
        <v>0</v>
      </c>
      <c r="BL260" s="14" t="s">
        <v>160</v>
      </c>
      <c r="BM260" s="14" t="s">
        <v>974</v>
      </c>
    </row>
    <row r="261" spans="2:65" s="1" customFormat="1" ht="16.5" customHeight="1">
      <c r="B261" s="55"/>
      <c r="C261" s="89" t="s">
        <v>975</v>
      </c>
      <c r="D261" s="89" t="s">
        <v>377</v>
      </c>
      <c r="E261" s="90" t="s">
        <v>976</v>
      </c>
      <c r="F261" s="91" t="s">
        <v>977</v>
      </c>
      <c r="G261" s="92" t="s">
        <v>489</v>
      </c>
      <c r="H261" s="93">
        <v>32</v>
      </c>
      <c r="I261" s="94"/>
      <c r="J261" s="94">
        <f t="shared" si="42"/>
        <v>0</v>
      </c>
      <c r="K261" s="91" t="s">
        <v>328</v>
      </c>
      <c r="L261" s="95"/>
      <c r="M261" s="96" t="s">
        <v>1</v>
      </c>
      <c r="N261" s="97" t="s">
        <v>35</v>
      </c>
      <c r="O261" s="76">
        <v>0</v>
      </c>
      <c r="P261" s="76">
        <f t="shared" si="35"/>
        <v>0</v>
      </c>
      <c r="Q261" s="76">
        <v>1.3299999999999999E-2</v>
      </c>
      <c r="R261" s="76">
        <f t="shared" si="36"/>
        <v>0.42559999999999998</v>
      </c>
      <c r="S261" s="76">
        <v>0</v>
      </c>
      <c r="T261" s="83">
        <f t="shared" si="37"/>
        <v>0</v>
      </c>
      <c r="AR261" s="14" t="s">
        <v>192</v>
      </c>
      <c r="AT261" s="14" t="s">
        <v>377</v>
      </c>
      <c r="AU261" s="14" t="s">
        <v>74</v>
      </c>
      <c r="AY261" s="14" t="s">
        <v>153</v>
      </c>
      <c r="BE261" s="88">
        <f t="shared" si="43"/>
        <v>0</v>
      </c>
      <c r="BF261" s="88">
        <f t="shared" si="38"/>
        <v>0</v>
      </c>
      <c r="BG261" s="88">
        <f t="shared" si="45"/>
        <v>0</v>
      </c>
      <c r="BH261" s="88">
        <f t="shared" si="40"/>
        <v>0</v>
      </c>
      <c r="BI261" s="88">
        <f t="shared" si="46"/>
        <v>0</v>
      </c>
      <c r="BJ261" s="14" t="s">
        <v>72</v>
      </c>
      <c r="BK261" s="88">
        <f t="shared" si="44"/>
        <v>0</v>
      </c>
      <c r="BL261" s="14" t="s">
        <v>160</v>
      </c>
      <c r="BM261" s="14" t="s">
        <v>978</v>
      </c>
    </row>
    <row r="262" spans="2:65" s="1" customFormat="1" ht="16.5" customHeight="1">
      <c r="B262" s="55"/>
      <c r="C262" s="56" t="s">
        <v>979</v>
      </c>
      <c r="D262" s="56" t="s">
        <v>156</v>
      </c>
      <c r="E262" s="57" t="s">
        <v>980</v>
      </c>
      <c r="F262" s="58" t="s">
        <v>981</v>
      </c>
      <c r="G262" s="59" t="s">
        <v>489</v>
      </c>
      <c r="H262" s="60">
        <v>21</v>
      </c>
      <c r="I262" s="73"/>
      <c r="J262" s="73">
        <f t="shared" si="42"/>
        <v>0</v>
      </c>
      <c r="K262" s="58" t="s">
        <v>328</v>
      </c>
      <c r="L262" s="13"/>
      <c r="M262" s="74" t="s">
        <v>1</v>
      </c>
      <c r="N262" s="75" t="s">
        <v>35</v>
      </c>
      <c r="O262" s="76">
        <v>1.1819999999999999</v>
      </c>
      <c r="P262" s="76">
        <f t="shared" si="35"/>
        <v>24.821999999999999</v>
      </c>
      <c r="Q262" s="76">
        <v>0.32906000000000002</v>
      </c>
      <c r="R262" s="76">
        <f t="shared" si="36"/>
        <v>6.9102600000000001</v>
      </c>
      <c r="S262" s="76">
        <v>0</v>
      </c>
      <c r="T262" s="83">
        <f t="shared" si="37"/>
        <v>0</v>
      </c>
      <c r="AR262" s="14" t="s">
        <v>160</v>
      </c>
      <c r="AT262" s="14" t="s">
        <v>156</v>
      </c>
      <c r="AU262" s="14" t="s">
        <v>74</v>
      </c>
      <c r="AY262" s="14" t="s">
        <v>153</v>
      </c>
      <c r="BE262" s="88">
        <f t="shared" si="43"/>
        <v>0</v>
      </c>
      <c r="BF262" s="88">
        <f t="shared" si="38"/>
        <v>0</v>
      </c>
      <c r="BG262" s="88">
        <f t="shared" si="45"/>
        <v>0</v>
      </c>
      <c r="BH262" s="88">
        <f t="shared" si="40"/>
        <v>0</v>
      </c>
      <c r="BI262" s="88">
        <f t="shared" si="46"/>
        <v>0</v>
      </c>
      <c r="BJ262" s="14" t="s">
        <v>72</v>
      </c>
      <c r="BK262" s="88">
        <f t="shared" si="44"/>
        <v>0</v>
      </c>
      <c r="BL262" s="14" t="s">
        <v>160</v>
      </c>
      <c r="BM262" s="14" t="s">
        <v>982</v>
      </c>
    </row>
    <row r="263" spans="2:65" s="1" customFormat="1" ht="16.5" customHeight="1">
      <c r="B263" s="55"/>
      <c r="C263" s="89" t="s">
        <v>983</v>
      </c>
      <c r="D263" s="89" t="s">
        <v>377</v>
      </c>
      <c r="E263" s="90" t="s">
        <v>984</v>
      </c>
      <c r="F263" s="91" t="s">
        <v>985</v>
      </c>
      <c r="G263" s="92" t="s">
        <v>489</v>
      </c>
      <c r="H263" s="93">
        <v>21</v>
      </c>
      <c r="I263" s="94"/>
      <c r="J263" s="94">
        <f t="shared" si="42"/>
        <v>0</v>
      </c>
      <c r="K263" s="91" t="s">
        <v>328</v>
      </c>
      <c r="L263" s="95"/>
      <c r="M263" s="96" t="s">
        <v>1</v>
      </c>
      <c r="N263" s="97" t="s">
        <v>35</v>
      </c>
      <c r="O263" s="76">
        <v>0</v>
      </c>
      <c r="P263" s="76">
        <f t="shared" si="35"/>
        <v>0</v>
      </c>
      <c r="Q263" s="76">
        <v>2.9499999999999998E-2</v>
      </c>
      <c r="R263" s="76">
        <f t="shared" si="36"/>
        <v>0.61949999999999994</v>
      </c>
      <c r="S263" s="76">
        <v>0</v>
      </c>
      <c r="T263" s="83">
        <f t="shared" si="37"/>
        <v>0</v>
      </c>
      <c r="AR263" s="14" t="s">
        <v>192</v>
      </c>
      <c r="AT263" s="14" t="s">
        <v>377</v>
      </c>
      <c r="AU263" s="14" t="s">
        <v>74</v>
      </c>
      <c r="AY263" s="14" t="s">
        <v>153</v>
      </c>
      <c r="BE263" s="88">
        <f t="shared" si="43"/>
        <v>0</v>
      </c>
      <c r="BF263" s="88">
        <f t="shared" si="38"/>
        <v>0</v>
      </c>
      <c r="BG263" s="88">
        <f t="shared" si="45"/>
        <v>0</v>
      </c>
      <c r="BH263" s="88">
        <f t="shared" si="40"/>
        <v>0</v>
      </c>
      <c r="BI263" s="88">
        <f t="shared" si="46"/>
        <v>0</v>
      </c>
      <c r="BJ263" s="14" t="s">
        <v>72</v>
      </c>
      <c r="BK263" s="88">
        <f t="shared" si="44"/>
        <v>0</v>
      </c>
      <c r="BL263" s="14" t="s">
        <v>160</v>
      </c>
      <c r="BM263" s="14" t="s">
        <v>986</v>
      </c>
    </row>
    <row r="264" spans="2:65" s="1" customFormat="1" ht="16.5" customHeight="1">
      <c r="B264" s="55"/>
      <c r="C264" s="56" t="s">
        <v>987</v>
      </c>
      <c r="D264" s="56" t="s">
        <v>156</v>
      </c>
      <c r="E264" s="57" t="s">
        <v>988</v>
      </c>
      <c r="F264" s="58" t="s">
        <v>989</v>
      </c>
      <c r="G264" s="59" t="s">
        <v>489</v>
      </c>
      <c r="H264" s="60">
        <v>234</v>
      </c>
      <c r="I264" s="73"/>
      <c r="J264" s="73">
        <f t="shared" si="42"/>
        <v>0</v>
      </c>
      <c r="K264" s="58" t="s">
        <v>1</v>
      </c>
      <c r="L264" s="13"/>
      <c r="M264" s="74" t="s">
        <v>1</v>
      </c>
      <c r="N264" s="75" t="s">
        <v>35</v>
      </c>
      <c r="O264" s="76">
        <v>0.40300000000000002</v>
      </c>
      <c r="P264" s="76">
        <f t="shared" si="35"/>
        <v>94.302000000000007</v>
      </c>
      <c r="Q264" s="76">
        <v>1.6000000000000001E-4</v>
      </c>
      <c r="R264" s="76">
        <f t="shared" si="36"/>
        <v>3.7440000000000001E-2</v>
      </c>
      <c r="S264" s="76">
        <v>0</v>
      </c>
      <c r="T264" s="83">
        <f t="shared" si="37"/>
        <v>0</v>
      </c>
      <c r="AR264" s="14" t="s">
        <v>160</v>
      </c>
      <c r="AT264" s="14" t="s">
        <v>156</v>
      </c>
      <c r="AU264" s="14" t="s">
        <v>74</v>
      </c>
      <c r="AY264" s="14" t="s">
        <v>153</v>
      </c>
      <c r="BE264" s="88">
        <f t="shared" si="43"/>
        <v>0</v>
      </c>
      <c r="BF264" s="88">
        <f t="shared" si="38"/>
        <v>0</v>
      </c>
      <c r="BG264" s="88">
        <f t="shared" si="45"/>
        <v>0</v>
      </c>
      <c r="BH264" s="88">
        <f t="shared" si="40"/>
        <v>0</v>
      </c>
      <c r="BI264" s="88">
        <f t="shared" si="46"/>
        <v>0</v>
      </c>
      <c r="BJ264" s="14" t="s">
        <v>72</v>
      </c>
      <c r="BK264" s="88">
        <f t="shared" si="44"/>
        <v>0</v>
      </c>
      <c r="BL264" s="14" t="s">
        <v>160</v>
      </c>
      <c r="BM264" s="14" t="s">
        <v>990</v>
      </c>
    </row>
    <row r="265" spans="2:65" s="1" customFormat="1" ht="16.5" customHeight="1">
      <c r="B265" s="55"/>
      <c r="C265" s="56" t="s">
        <v>991</v>
      </c>
      <c r="D265" s="56" t="s">
        <v>156</v>
      </c>
      <c r="E265" s="57" t="s">
        <v>992</v>
      </c>
      <c r="F265" s="58" t="s">
        <v>1908</v>
      </c>
      <c r="G265" s="59" t="s">
        <v>344</v>
      </c>
      <c r="H265" s="60">
        <v>6254</v>
      </c>
      <c r="I265" s="73"/>
      <c r="J265" s="73">
        <f t="shared" si="42"/>
        <v>0</v>
      </c>
      <c r="K265" s="58" t="s">
        <v>328</v>
      </c>
      <c r="L265" s="13"/>
      <c r="M265" s="74" t="s">
        <v>1</v>
      </c>
      <c r="N265" s="75" t="s">
        <v>35</v>
      </c>
      <c r="O265" s="76">
        <v>5.3999999999999999E-2</v>
      </c>
      <c r="P265" s="76">
        <f t="shared" si="35"/>
        <v>337.71600000000001</v>
      </c>
      <c r="Q265" s="76">
        <v>1.9000000000000001E-4</v>
      </c>
      <c r="R265" s="76">
        <f t="shared" si="36"/>
        <v>1.1882600000000001</v>
      </c>
      <c r="S265" s="76">
        <v>0</v>
      </c>
      <c r="T265" s="83">
        <f t="shared" si="37"/>
        <v>0</v>
      </c>
      <c r="AR265" s="14" t="s">
        <v>160</v>
      </c>
      <c r="AT265" s="14" t="s">
        <v>156</v>
      </c>
      <c r="AU265" s="14" t="s">
        <v>74</v>
      </c>
      <c r="AY265" s="14" t="s">
        <v>153</v>
      </c>
      <c r="BE265" s="88">
        <f t="shared" si="43"/>
        <v>0</v>
      </c>
      <c r="BF265" s="88">
        <f t="shared" si="38"/>
        <v>0</v>
      </c>
      <c r="BG265" s="88">
        <f t="shared" si="45"/>
        <v>0</v>
      </c>
      <c r="BH265" s="88">
        <f t="shared" si="40"/>
        <v>0</v>
      </c>
      <c r="BI265" s="88">
        <f t="shared" si="46"/>
        <v>0</v>
      </c>
      <c r="BJ265" s="14" t="s">
        <v>72</v>
      </c>
      <c r="BK265" s="88">
        <f t="shared" si="44"/>
        <v>0</v>
      </c>
      <c r="BL265" s="14" t="s">
        <v>160</v>
      </c>
      <c r="BM265" s="14" t="s">
        <v>993</v>
      </c>
    </row>
    <row r="266" spans="2:65" s="1" customFormat="1" ht="16.5" customHeight="1">
      <c r="B266" s="55"/>
      <c r="C266" s="56" t="s">
        <v>994</v>
      </c>
      <c r="D266" s="56" t="s">
        <v>156</v>
      </c>
      <c r="E266" s="57" t="s">
        <v>995</v>
      </c>
      <c r="F266" s="58" t="s">
        <v>996</v>
      </c>
      <c r="G266" s="59" t="s">
        <v>344</v>
      </c>
      <c r="H266" s="60">
        <v>6254</v>
      </c>
      <c r="I266" s="73"/>
      <c r="J266" s="73">
        <f t="shared" si="42"/>
        <v>0</v>
      </c>
      <c r="K266" s="58" t="s">
        <v>328</v>
      </c>
      <c r="L266" s="13"/>
      <c r="M266" s="74" t="s">
        <v>1</v>
      </c>
      <c r="N266" s="75" t="s">
        <v>35</v>
      </c>
      <c r="O266" s="76">
        <v>2.3E-2</v>
      </c>
      <c r="P266" s="76">
        <f t="shared" si="35"/>
        <v>143.84199999999998</v>
      </c>
      <c r="Q266" s="76">
        <v>6.9999999999999994E-5</v>
      </c>
      <c r="R266" s="76">
        <f t="shared" si="36"/>
        <v>0.43777999999999995</v>
      </c>
      <c r="S266" s="76">
        <v>0</v>
      </c>
      <c r="T266" s="83">
        <f t="shared" si="37"/>
        <v>0</v>
      </c>
      <c r="AR266" s="14" t="s">
        <v>160</v>
      </c>
      <c r="AT266" s="14" t="s">
        <v>156</v>
      </c>
      <c r="AU266" s="14" t="s">
        <v>74</v>
      </c>
      <c r="AY266" s="14" t="s">
        <v>153</v>
      </c>
      <c r="BE266" s="88">
        <f t="shared" si="43"/>
        <v>0</v>
      </c>
      <c r="BF266" s="88">
        <f t="shared" si="38"/>
        <v>0</v>
      </c>
      <c r="BG266" s="88">
        <f t="shared" si="45"/>
        <v>0</v>
      </c>
      <c r="BH266" s="88">
        <f t="shared" si="40"/>
        <v>0</v>
      </c>
      <c r="BI266" s="88">
        <f t="shared" si="46"/>
        <v>0</v>
      </c>
      <c r="BJ266" s="14" t="s">
        <v>72</v>
      </c>
      <c r="BK266" s="88">
        <f t="shared" si="44"/>
        <v>0</v>
      </c>
      <c r="BL266" s="14" t="s">
        <v>160</v>
      </c>
      <c r="BM266" s="14" t="s">
        <v>997</v>
      </c>
    </row>
    <row r="267" spans="2:65" s="1" customFormat="1" ht="16.5" customHeight="1">
      <c r="B267" s="55"/>
      <c r="C267" s="56" t="s">
        <v>998</v>
      </c>
      <c r="D267" s="56" t="s">
        <v>156</v>
      </c>
      <c r="E267" s="57" t="s">
        <v>999</v>
      </c>
      <c r="F267" s="58" t="s">
        <v>1000</v>
      </c>
      <c r="G267" s="59" t="s">
        <v>489</v>
      </c>
      <c r="H267" s="60">
        <v>1</v>
      </c>
      <c r="I267" s="73"/>
      <c r="J267" s="73">
        <f t="shared" si="42"/>
        <v>0</v>
      </c>
      <c r="K267" s="58" t="s">
        <v>1</v>
      </c>
      <c r="L267" s="13"/>
      <c r="M267" s="74" t="s">
        <v>1</v>
      </c>
      <c r="N267" s="75" t="s">
        <v>35</v>
      </c>
      <c r="O267" s="76">
        <v>0</v>
      </c>
      <c r="P267" s="76">
        <f>O267*H267</f>
        <v>0</v>
      </c>
      <c r="Q267" s="76">
        <v>0</v>
      </c>
      <c r="R267" s="76">
        <f>Q267*H267</f>
        <v>0</v>
      </c>
      <c r="S267" s="76">
        <v>0</v>
      </c>
      <c r="T267" s="83">
        <f>S267*H267</f>
        <v>0</v>
      </c>
      <c r="AR267" s="14" t="s">
        <v>160</v>
      </c>
      <c r="AT267" s="14" t="s">
        <v>156</v>
      </c>
      <c r="AU267" s="14" t="s">
        <v>74</v>
      </c>
      <c r="AY267" s="14" t="s">
        <v>153</v>
      </c>
      <c r="BE267" s="88">
        <f t="shared" si="43"/>
        <v>0</v>
      </c>
      <c r="BF267" s="88">
        <f>IF(N267="snížená",J267,0)</f>
        <v>0</v>
      </c>
      <c r="BG267" s="88">
        <f t="shared" si="45"/>
        <v>0</v>
      </c>
      <c r="BH267" s="88">
        <f>IF(N267="sníž. přenesená",J267,0)</f>
        <v>0</v>
      </c>
      <c r="BI267" s="88">
        <f t="shared" si="46"/>
        <v>0</v>
      </c>
      <c r="BJ267" s="14" t="s">
        <v>72</v>
      </c>
      <c r="BK267" s="88">
        <f t="shared" si="44"/>
        <v>0</v>
      </c>
      <c r="BL267" s="14" t="s">
        <v>160</v>
      </c>
      <c r="BM267" s="14" t="s">
        <v>1001</v>
      </c>
    </row>
    <row r="268" spans="2:65" s="6" customFormat="1" ht="22.9" customHeight="1">
      <c r="B268" s="51"/>
      <c r="D268" s="52" t="s">
        <v>63</v>
      </c>
      <c r="E268" s="54" t="s">
        <v>198</v>
      </c>
      <c r="F268" s="54" t="s">
        <v>1002</v>
      </c>
      <c r="J268" s="72">
        <f>BK268</f>
        <v>0</v>
      </c>
      <c r="L268" s="51"/>
      <c r="M268" s="69"/>
      <c r="N268" s="70"/>
      <c r="O268" s="70"/>
      <c r="P268" s="71">
        <f>SUM(P269:P270)</f>
        <v>1707.4464000000003</v>
      </c>
      <c r="Q268" s="70"/>
      <c r="R268" s="71">
        <f>SUM(R269:R270)</f>
        <v>4.4932799999999995</v>
      </c>
      <c r="S268" s="70"/>
      <c r="T268" s="82">
        <f>SUM(T269:T270)</f>
        <v>0</v>
      </c>
      <c r="AR268" s="52" t="s">
        <v>72</v>
      </c>
      <c r="AT268" s="85" t="s">
        <v>63</v>
      </c>
      <c r="AU268" s="85" t="s">
        <v>72</v>
      </c>
      <c r="AY268" s="52" t="s">
        <v>153</v>
      </c>
      <c r="BK268" s="87">
        <f>SUM(BK269:BK270)</f>
        <v>0</v>
      </c>
    </row>
    <row r="269" spans="2:65" s="1" customFormat="1" ht="16.5" customHeight="1">
      <c r="B269" s="55"/>
      <c r="C269" s="56" t="s">
        <v>1003</v>
      </c>
      <c r="D269" s="56" t="s">
        <v>156</v>
      </c>
      <c r="E269" s="57" t="s">
        <v>1004</v>
      </c>
      <c r="F269" s="58" t="s">
        <v>1005</v>
      </c>
      <c r="G269" s="59" t="s">
        <v>344</v>
      </c>
      <c r="H269" s="60">
        <v>7488.8</v>
      </c>
      <c r="I269" s="73"/>
      <c r="J269" s="73">
        <f>ROUND(I269*H269,2)</f>
        <v>0</v>
      </c>
      <c r="K269" s="58" t="s">
        <v>1006</v>
      </c>
      <c r="L269" s="13"/>
      <c r="M269" s="74" t="s">
        <v>1</v>
      </c>
      <c r="N269" s="75" t="s">
        <v>35</v>
      </c>
      <c r="O269" s="76">
        <v>7.2999999999999995E-2</v>
      </c>
      <c r="P269" s="76">
        <f>O269*H269</f>
        <v>546.68240000000003</v>
      </c>
      <c r="Q269" s="76">
        <v>5.9999999999999995E-4</v>
      </c>
      <c r="R269" s="76">
        <f>Q269*H269</f>
        <v>4.4932799999999995</v>
      </c>
      <c r="S269" s="76">
        <v>0</v>
      </c>
      <c r="T269" s="83">
        <f>S269*H269</f>
        <v>0</v>
      </c>
      <c r="AR269" s="14" t="s">
        <v>160</v>
      </c>
      <c r="AT269" s="14" t="s">
        <v>156</v>
      </c>
      <c r="AU269" s="14" t="s">
        <v>74</v>
      </c>
      <c r="AY269" s="14" t="s">
        <v>153</v>
      </c>
      <c r="BE269" s="88">
        <f>IF(N269="základní",J269,0)</f>
        <v>0</v>
      </c>
      <c r="BF269" s="88">
        <f>IF(N269="snížená",J269,0)</f>
        <v>0</v>
      </c>
      <c r="BG269" s="88">
        <f>IF(N269="zákl. přenesená",J269,0)</f>
        <v>0</v>
      </c>
      <c r="BH269" s="88">
        <f>IF(N269="sníž. přenesená",J269,0)</f>
        <v>0</v>
      </c>
      <c r="BI269" s="88">
        <f>IF(N269="nulová",J269,0)</f>
        <v>0</v>
      </c>
      <c r="BJ269" s="14" t="s">
        <v>72</v>
      </c>
      <c r="BK269" s="88">
        <f>ROUND(I269*H269,2)</f>
        <v>0</v>
      </c>
      <c r="BL269" s="14" t="s">
        <v>160</v>
      </c>
      <c r="BM269" s="14" t="s">
        <v>1007</v>
      </c>
    </row>
    <row r="270" spans="2:65" s="1" customFormat="1" ht="16.5" customHeight="1">
      <c r="B270" s="55"/>
      <c r="C270" s="56" t="s">
        <v>1008</v>
      </c>
      <c r="D270" s="56" t="s">
        <v>156</v>
      </c>
      <c r="E270" s="57" t="s">
        <v>1009</v>
      </c>
      <c r="F270" s="58" t="s">
        <v>1010</v>
      </c>
      <c r="G270" s="59" t="s">
        <v>344</v>
      </c>
      <c r="H270" s="60">
        <v>7488.8</v>
      </c>
      <c r="I270" s="73"/>
      <c r="J270" s="73">
        <f>ROUND(I270*H270,2)</f>
        <v>0</v>
      </c>
      <c r="K270" s="58" t="s">
        <v>328</v>
      </c>
      <c r="L270" s="13"/>
      <c r="M270" s="74" t="s">
        <v>1</v>
      </c>
      <c r="N270" s="75" t="s">
        <v>35</v>
      </c>
      <c r="O270" s="76">
        <v>0.155</v>
      </c>
      <c r="P270" s="76">
        <f>O270*H270</f>
        <v>1160.7640000000001</v>
      </c>
      <c r="Q270" s="76">
        <v>0</v>
      </c>
      <c r="R270" s="76">
        <f>Q270*H270</f>
        <v>0</v>
      </c>
      <c r="S270" s="76">
        <v>0</v>
      </c>
      <c r="T270" s="83">
        <f>S270*H270</f>
        <v>0</v>
      </c>
      <c r="AR270" s="14" t="s">
        <v>160</v>
      </c>
      <c r="AT270" s="14" t="s">
        <v>156</v>
      </c>
      <c r="AU270" s="14" t="s">
        <v>74</v>
      </c>
      <c r="AY270" s="14" t="s">
        <v>153</v>
      </c>
      <c r="BE270" s="88">
        <f>IF(N270="základní",J270,0)</f>
        <v>0</v>
      </c>
      <c r="BF270" s="88">
        <f>IF(N270="snížená",J270,0)</f>
        <v>0</v>
      </c>
      <c r="BG270" s="88">
        <f>IF(N270="zákl. přenesená",J270,0)</f>
        <v>0</v>
      </c>
      <c r="BH270" s="88">
        <f>IF(N270="sníž. přenesená",J270,0)</f>
        <v>0</v>
      </c>
      <c r="BI270" s="88">
        <f>IF(N270="nulová",J270,0)</f>
        <v>0</v>
      </c>
      <c r="BJ270" s="14" t="s">
        <v>72</v>
      </c>
      <c r="BK270" s="88">
        <f>ROUND(I270*H270,2)</f>
        <v>0</v>
      </c>
      <c r="BL270" s="14" t="s">
        <v>160</v>
      </c>
      <c r="BM270" s="14" t="s">
        <v>1011</v>
      </c>
    </row>
    <row r="271" spans="2:65" s="6" customFormat="1" ht="22.9" customHeight="1">
      <c r="B271" s="51"/>
      <c r="D271" s="52" t="s">
        <v>63</v>
      </c>
      <c r="E271" s="54" t="s">
        <v>1012</v>
      </c>
      <c r="F271" s="54" t="s">
        <v>1013</v>
      </c>
      <c r="J271" s="72">
        <f>BK271</f>
        <v>0</v>
      </c>
      <c r="L271" s="51"/>
      <c r="M271" s="69"/>
      <c r="N271" s="70"/>
      <c r="O271" s="70"/>
      <c r="P271" s="71">
        <f>SUM(P272:P277)</f>
        <v>923.21738699999992</v>
      </c>
      <c r="Q271" s="70"/>
      <c r="R271" s="71">
        <f>SUM(R272:R277)</f>
        <v>0</v>
      </c>
      <c r="S271" s="70"/>
      <c r="T271" s="82">
        <f>SUM(T272:T277)</f>
        <v>0</v>
      </c>
      <c r="AR271" s="52" t="s">
        <v>72</v>
      </c>
      <c r="AT271" s="85" t="s">
        <v>63</v>
      </c>
      <c r="AU271" s="85" t="s">
        <v>72</v>
      </c>
      <c r="AY271" s="52" t="s">
        <v>153</v>
      </c>
      <c r="BK271" s="87">
        <f>SUM(BK272:BK277)</f>
        <v>0</v>
      </c>
    </row>
    <row r="272" spans="2:65" s="1" customFormat="1" ht="16.5" customHeight="1">
      <c r="B272" s="55"/>
      <c r="C272" s="56" t="s">
        <v>1014</v>
      </c>
      <c r="D272" s="56" t="s">
        <v>156</v>
      </c>
      <c r="E272" s="57" t="s">
        <v>1015</v>
      </c>
      <c r="F272" s="58" t="s">
        <v>1016</v>
      </c>
      <c r="G272" s="59" t="s">
        <v>424</v>
      </c>
      <c r="H272" s="60">
        <v>1368.701</v>
      </c>
      <c r="I272" s="73"/>
      <c r="J272" s="73">
        <f t="shared" ref="J272:J277" si="47">ROUND(I272*H272,2)</f>
        <v>0</v>
      </c>
      <c r="K272" s="58" t="s">
        <v>1017</v>
      </c>
      <c r="L272" s="13"/>
      <c r="M272" s="74" t="s">
        <v>1</v>
      </c>
      <c r="N272" s="75" t="s">
        <v>35</v>
      </c>
      <c r="O272" s="76">
        <v>0</v>
      </c>
      <c r="P272" s="76">
        <f t="shared" ref="P272:P277" si="48">O272*H272</f>
        <v>0</v>
      </c>
      <c r="Q272" s="76">
        <v>0</v>
      </c>
      <c r="R272" s="76">
        <f t="shared" ref="R272:R277" si="49">Q272*H272</f>
        <v>0</v>
      </c>
      <c r="S272" s="76">
        <v>0</v>
      </c>
      <c r="T272" s="83">
        <f t="shared" ref="T272:T277" si="50">S272*H272</f>
        <v>0</v>
      </c>
      <c r="AR272" s="14" t="s">
        <v>160</v>
      </c>
      <c r="AT272" s="14" t="s">
        <v>156</v>
      </c>
      <c r="AU272" s="14" t="s">
        <v>74</v>
      </c>
      <c r="AY272" s="14" t="s">
        <v>153</v>
      </c>
      <c r="BE272" s="88">
        <f t="shared" ref="BE272:BE277" si="51">IF(N272="základní",J272,0)</f>
        <v>0</v>
      </c>
      <c r="BF272" s="88">
        <f t="shared" ref="BF272:BF277" si="52">IF(N272="snížená",J272,0)</f>
        <v>0</v>
      </c>
      <c r="BG272" s="88">
        <f t="shared" ref="BG272:BG277" si="53">IF(N272="zákl. přenesená",J272,0)</f>
        <v>0</v>
      </c>
      <c r="BH272" s="88">
        <f t="shared" ref="BH272:BH277" si="54">IF(N272="sníž. přenesená",J272,0)</f>
        <v>0</v>
      </c>
      <c r="BI272" s="88">
        <f t="shared" ref="BI272:BI277" si="55">IF(N272="nulová",J272,0)</f>
        <v>0</v>
      </c>
      <c r="BJ272" s="14" t="s">
        <v>72</v>
      </c>
      <c r="BK272" s="88">
        <f t="shared" ref="BK272:BK277" si="56">ROUND(I272*H272,2)</f>
        <v>0</v>
      </c>
      <c r="BL272" s="14" t="s">
        <v>160</v>
      </c>
      <c r="BM272" s="14" t="s">
        <v>1018</v>
      </c>
    </row>
    <row r="273" spans="2:65" s="1" customFormat="1" ht="16.5" customHeight="1">
      <c r="B273" s="55"/>
      <c r="C273" s="56" t="s">
        <v>1019</v>
      </c>
      <c r="D273" s="56" t="s">
        <v>156</v>
      </c>
      <c r="E273" s="57" t="s">
        <v>1020</v>
      </c>
      <c r="F273" s="58" t="s">
        <v>1021</v>
      </c>
      <c r="G273" s="59" t="s">
        <v>424</v>
      </c>
      <c r="H273" s="60">
        <v>1368.701</v>
      </c>
      <c r="I273" s="73"/>
      <c r="J273" s="73">
        <f t="shared" si="47"/>
        <v>0</v>
      </c>
      <c r="K273" s="58" t="s">
        <v>328</v>
      </c>
      <c r="L273" s="13"/>
      <c r="M273" s="74" t="s">
        <v>1</v>
      </c>
      <c r="N273" s="75" t="s">
        <v>35</v>
      </c>
      <c r="O273" s="76">
        <v>0.24</v>
      </c>
      <c r="P273" s="76">
        <f t="shared" si="48"/>
        <v>328.48824000000002</v>
      </c>
      <c r="Q273" s="76">
        <v>0</v>
      </c>
      <c r="R273" s="76">
        <f t="shared" si="49"/>
        <v>0</v>
      </c>
      <c r="S273" s="76">
        <v>0</v>
      </c>
      <c r="T273" s="83">
        <f t="shared" si="50"/>
        <v>0</v>
      </c>
      <c r="AR273" s="14" t="s">
        <v>160</v>
      </c>
      <c r="AT273" s="14" t="s">
        <v>156</v>
      </c>
      <c r="AU273" s="14" t="s">
        <v>74</v>
      </c>
      <c r="AY273" s="14" t="s">
        <v>153</v>
      </c>
      <c r="BE273" s="88">
        <f t="shared" si="51"/>
        <v>0</v>
      </c>
      <c r="BF273" s="88">
        <f t="shared" si="52"/>
        <v>0</v>
      </c>
      <c r="BG273" s="88">
        <f t="shared" si="53"/>
        <v>0</v>
      </c>
      <c r="BH273" s="88">
        <f t="shared" si="54"/>
        <v>0</v>
      </c>
      <c r="BI273" s="88">
        <f t="shared" si="55"/>
        <v>0</v>
      </c>
      <c r="BJ273" s="14" t="s">
        <v>72</v>
      </c>
      <c r="BK273" s="88">
        <f t="shared" si="56"/>
        <v>0</v>
      </c>
      <c r="BL273" s="14" t="s">
        <v>160</v>
      </c>
      <c r="BM273" s="14" t="s">
        <v>1022</v>
      </c>
    </row>
    <row r="274" spans="2:65" s="1" customFormat="1" ht="16.5" customHeight="1">
      <c r="B274" s="55"/>
      <c r="C274" s="56" t="s">
        <v>1023</v>
      </c>
      <c r="D274" s="56" t="s">
        <v>156</v>
      </c>
      <c r="E274" s="57" t="s">
        <v>1024</v>
      </c>
      <c r="F274" s="58" t="s">
        <v>1025</v>
      </c>
      <c r="G274" s="59" t="s">
        <v>424</v>
      </c>
      <c r="H274" s="60">
        <v>12318.308999999999</v>
      </c>
      <c r="I274" s="73"/>
      <c r="J274" s="73">
        <f t="shared" si="47"/>
        <v>0</v>
      </c>
      <c r="K274" s="58" t="s">
        <v>328</v>
      </c>
      <c r="L274" s="13"/>
      <c r="M274" s="74" t="s">
        <v>1</v>
      </c>
      <c r="N274" s="75" t="s">
        <v>35</v>
      </c>
      <c r="O274" s="76">
        <v>4.0000000000000001E-3</v>
      </c>
      <c r="P274" s="76">
        <f t="shared" si="48"/>
        <v>49.273235999999997</v>
      </c>
      <c r="Q274" s="76">
        <v>0</v>
      </c>
      <c r="R274" s="76">
        <f t="shared" si="49"/>
        <v>0</v>
      </c>
      <c r="S274" s="76">
        <v>0</v>
      </c>
      <c r="T274" s="83">
        <f t="shared" si="50"/>
        <v>0</v>
      </c>
      <c r="AR274" s="14" t="s">
        <v>160</v>
      </c>
      <c r="AT274" s="14" t="s">
        <v>156</v>
      </c>
      <c r="AU274" s="14" t="s">
        <v>74</v>
      </c>
      <c r="AY274" s="14" t="s">
        <v>153</v>
      </c>
      <c r="BE274" s="88">
        <f t="shared" si="51"/>
        <v>0</v>
      </c>
      <c r="BF274" s="88">
        <f t="shared" si="52"/>
        <v>0</v>
      </c>
      <c r="BG274" s="88">
        <f t="shared" si="53"/>
        <v>0</v>
      </c>
      <c r="BH274" s="88">
        <f t="shared" si="54"/>
        <v>0</v>
      </c>
      <c r="BI274" s="88">
        <f t="shared" si="55"/>
        <v>0</v>
      </c>
      <c r="BJ274" s="14" t="s">
        <v>72</v>
      </c>
      <c r="BK274" s="88">
        <f t="shared" si="56"/>
        <v>0</v>
      </c>
      <c r="BL274" s="14" t="s">
        <v>160</v>
      </c>
      <c r="BM274" s="14" t="s">
        <v>1026</v>
      </c>
    </row>
    <row r="275" spans="2:65" s="1" customFormat="1" ht="16.5" customHeight="1">
      <c r="B275" s="55"/>
      <c r="C275" s="56" t="s">
        <v>1027</v>
      </c>
      <c r="D275" s="56" t="s">
        <v>156</v>
      </c>
      <c r="E275" s="57" t="s">
        <v>1028</v>
      </c>
      <c r="F275" s="58" t="s">
        <v>1029</v>
      </c>
      <c r="G275" s="59" t="s">
        <v>424</v>
      </c>
      <c r="H275" s="60">
        <v>626.24099999999999</v>
      </c>
      <c r="I275" s="73"/>
      <c r="J275" s="73">
        <f t="shared" si="47"/>
        <v>0</v>
      </c>
      <c r="K275" s="58" t="s">
        <v>328</v>
      </c>
      <c r="L275" s="13"/>
      <c r="M275" s="74" t="s">
        <v>1</v>
      </c>
      <c r="N275" s="75" t="s">
        <v>35</v>
      </c>
      <c r="O275" s="76">
        <v>0.83499999999999996</v>
      </c>
      <c r="P275" s="76">
        <f t="shared" si="48"/>
        <v>522.91123499999992</v>
      </c>
      <c r="Q275" s="76">
        <v>0</v>
      </c>
      <c r="R275" s="76">
        <f t="shared" si="49"/>
        <v>0</v>
      </c>
      <c r="S275" s="76">
        <v>0</v>
      </c>
      <c r="T275" s="83">
        <f t="shared" si="50"/>
        <v>0</v>
      </c>
      <c r="AR275" s="14" t="s">
        <v>160</v>
      </c>
      <c r="AT275" s="14" t="s">
        <v>156</v>
      </c>
      <c r="AU275" s="14" t="s">
        <v>74</v>
      </c>
      <c r="AY275" s="14" t="s">
        <v>153</v>
      </c>
      <c r="BE275" s="88">
        <f t="shared" si="51"/>
        <v>0</v>
      </c>
      <c r="BF275" s="88">
        <f t="shared" si="52"/>
        <v>0</v>
      </c>
      <c r="BG275" s="88">
        <f t="shared" si="53"/>
        <v>0</v>
      </c>
      <c r="BH275" s="88">
        <f t="shared" si="54"/>
        <v>0</v>
      </c>
      <c r="BI275" s="88">
        <f t="shared" si="55"/>
        <v>0</v>
      </c>
      <c r="BJ275" s="14" t="s">
        <v>72</v>
      </c>
      <c r="BK275" s="88">
        <f t="shared" si="56"/>
        <v>0</v>
      </c>
      <c r="BL275" s="14" t="s">
        <v>160</v>
      </c>
      <c r="BM275" s="14" t="s">
        <v>1030</v>
      </c>
    </row>
    <row r="276" spans="2:65" s="1" customFormat="1" ht="16.5" customHeight="1">
      <c r="B276" s="55"/>
      <c r="C276" s="56" t="s">
        <v>1031</v>
      </c>
      <c r="D276" s="56" t="s">
        <v>156</v>
      </c>
      <c r="E276" s="57" t="s">
        <v>1032</v>
      </c>
      <c r="F276" s="58" t="s">
        <v>1033</v>
      </c>
      <c r="G276" s="59" t="s">
        <v>424</v>
      </c>
      <c r="H276" s="60">
        <v>5636.1689999999999</v>
      </c>
      <c r="I276" s="73"/>
      <c r="J276" s="73">
        <f t="shared" si="47"/>
        <v>0</v>
      </c>
      <c r="K276" s="58" t="s">
        <v>328</v>
      </c>
      <c r="L276" s="13"/>
      <c r="M276" s="74" t="s">
        <v>1</v>
      </c>
      <c r="N276" s="75" t="s">
        <v>35</v>
      </c>
      <c r="O276" s="76">
        <v>4.0000000000000001E-3</v>
      </c>
      <c r="P276" s="76">
        <f t="shared" si="48"/>
        <v>22.544675999999999</v>
      </c>
      <c r="Q276" s="76">
        <v>0</v>
      </c>
      <c r="R276" s="76">
        <f t="shared" si="49"/>
        <v>0</v>
      </c>
      <c r="S276" s="76">
        <v>0</v>
      </c>
      <c r="T276" s="83">
        <f t="shared" si="50"/>
        <v>0</v>
      </c>
      <c r="AR276" s="14" t="s">
        <v>160</v>
      </c>
      <c r="AT276" s="14" t="s">
        <v>156</v>
      </c>
      <c r="AU276" s="14" t="s">
        <v>74</v>
      </c>
      <c r="AY276" s="14" t="s">
        <v>153</v>
      </c>
      <c r="BE276" s="88">
        <f t="shared" si="51"/>
        <v>0</v>
      </c>
      <c r="BF276" s="88">
        <f t="shared" si="52"/>
        <v>0</v>
      </c>
      <c r="BG276" s="88">
        <f t="shared" si="53"/>
        <v>0</v>
      </c>
      <c r="BH276" s="88">
        <f t="shared" si="54"/>
        <v>0</v>
      </c>
      <c r="BI276" s="88">
        <f t="shared" si="55"/>
        <v>0</v>
      </c>
      <c r="BJ276" s="14" t="s">
        <v>72</v>
      </c>
      <c r="BK276" s="88">
        <f t="shared" si="56"/>
        <v>0</v>
      </c>
      <c r="BL276" s="14" t="s">
        <v>160</v>
      </c>
      <c r="BM276" s="14" t="s">
        <v>1034</v>
      </c>
    </row>
    <row r="277" spans="2:65" s="1" customFormat="1" ht="16.5" customHeight="1">
      <c r="B277" s="55"/>
      <c r="C277" s="56" t="s">
        <v>1035</v>
      </c>
      <c r="D277" s="56" t="s">
        <v>156</v>
      </c>
      <c r="E277" s="57" t="s">
        <v>1036</v>
      </c>
      <c r="F277" s="58" t="s">
        <v>1037</v>
      </c>
      <c r="G277" s="59" t="s">
        <v>424</v>
      </c>
      <c r="H277" s="60">
        <v>626.24099999999999</v>
      </c>
      <c r="I277" s="73"/>
      <c r="J277" s="73">
        <f t="shared" si="47"/>
        <v>0</v>
      </c>
      <c r="K277" s="58" t="s">
        <v>1</v>
      </c>
      <c r="L277" s="13"/>
      <c r="M277" s="74" t="s">
        <v>1</v>
      </c>
      <c r="N277" s="75" t="s">
        <v>35</v>
      </c>
      <c r="O277" s="76">
        <v>0</v>
      </c>
      <c r="P277" s="76">
        <f t="shared" si="48"/>
        <v>0</v>
      </c>
      <c r="Q277" s="76">
        <v>0</v>
      </c>
      <c r="R277" s="76">
        <f t="shared" si="49"/>
        <v>0</v>
      </c>
      <c r="S277" s="76">
        <v>0</v>
      </c>
      <c r="T277" s="83">
        <f t="shared" si="50"/>
        <v>0</v>
      </c>
      <c r="AR277" s="14" t="s">
        <v>160</v>
      </c>
      <c r="AT277" s="14" t="s">
        <v>156</v>
      </c>
      <c r="AU277" s="14" t="s">
        <v>74</v>
      </c>
      <c r="AY277" s="14" t="s">
        <v>153</v>
      </c>
      <c r="BE277" s="88">
        <f t="shared" si="51"/>
        <v>0</v>
      </c>
      <c r="BF277" s="88">
        <f t="shared" si="52"/>
        <v>0</v>
      </c>
      <c r="BG277" s="88">
        <f t="shared" si="53"/>
        <v>0</v>
      </c>
      <c r="BH277" s="88">
        <f t="shared" si="54"/>
        <v>0</v>
      </c>
      <c r="BI277" s="88">
        <f t="shared" si="55"/>
        <v>0</v>
      </c>
      <c r="BJ277" s="14" t="s">
        <v>72</v>
      </c>
      <c r="BK277" s="88">
        <f t="shared" si="56"/>
        <v>0</v>
      </c>
      <c r="BL277" s="14" t="s">
        <v>160</v>
      </c>
      <c r="BM277" s="14" t="s">
        <v>1038</v>
      </c>
    </row>
    <row r="278" spans="2:65" s="6" customFormat="1" ht="22.9" customHeight="1">
      <c r="B278" s="51"/>
      <c r="D278" s="52" t="s">
        <v>63</v>
      </c>
      <c r="E278" s="54" t="s">
        <v>1039</v>
      </c>
      <c r="F278" s="54" t="s">
        <v>1040</v>
      </c>
      <c r="J278" s="72">
        <f>BK278</f>
        <v>0</v>
      </c>
      <c r="L278" s="51"/>
      <c r="M278" s="69"/>
      <c r="N278" s="70"/>
      <c r="O278" s="70"/>
      <c r="P278" s="71">
        <f>P279</f>
        <v>997.50224000000003</v>
      </c>
      <c r="Q278" s="70"/>
      <c r="R278" s="71">
        <f>R279</f>
        <v>0</v>
      </c>
      <c r="S278" s="70"/>
      <c r="T278" s="82">
        <f>T279</f>
        <v>0</v>
      </c>
      <c r="AR278" s="52" t="s">
        <v>72</v>
      </c>
      <c r="AT278" s="85" t="s">
        <v>63</v>
      </c>
      <c r="AU278" s="85" t="s">
        <v>72</v>
      </c>
      <c r="AY278" s="52" t="s">
        <v>153</v>
      </c>
      <c r="BK278" s="87">
        <f>BK279</f>
        <v>0</v>
      </c>
    </row>
    <row r="279" spans="2:65" s="1" customFormat="1" ht="16.5" customHeight="1">
      <c r="B279" s="55"/>
      <c r="C279" s="56" t="s">
        <v>1041</v>
      </c>
      <c r="D279" s="56" t="s">
        <v>156</v>
      </c>
      <c r="E279" s="57" t="s">
        <v>1042</v>
      </c>
      <c r="F279" s="58" t="s">
        <v>1043</v>
      </c>
      <c r="G279" s="59" t="s">
        <v>424</v>
      </c>
      <c r="H279" s="60">
        <v>673.98800000000006</v>
      </c>
      <c r="I279" s="73"/>
      <c r="J279" s="73">
        <f>ROUND(I279*H279,2)</f>
        <v>0</v>
      </c>
      <c r="K279" s="58" t="s">
        <v>328</v>
      </c>
      <c r="L279" s="13"/>
      <c r="M279" s="77" t="s">
        <v>1</v>
      </c>
      <c r="N279" s="78" t="s">
        <v>35</v>
      </c>
      <c r="O279" s="79">
        <v>1.48</v>
      </c>
      <c r="P279" s="79">
        <f>O279*H279</f>
        <v>997.50224000000003</v>
      </c>
      <c r="Q279" s="79">
        <v>0</v>
      </c>
      <c r="R279" s="79">
        <f>Q279*H279</f>
        <v>0</v>
      </c>
      <c r="S279" s="79">
        <v>0</v>
      </c>
      <c r="T279" s="84">
        <f>S279*H279</f>
        <v>0</v>
      </c>
      <c r="AR279" s="14" t="s">
        <v>160</v>
      </c>
      <c r="AT279" s="14" t="s">
        <v>156</v>
      </c>
      <c r="AU279" s="14" t="s">
        <v>74</v>
      </c>
      <c r="AY279" s="14" t="s">
        <v>153</v>
      </c>
      <c r="BE279" s="88">
        <f>IF(N279="základní",J279,0)</f>
        <v>0</v>
      </c>
      <c r="BF279" s="88">
        <f>IF(N279="snížená",J279,0)</f>
        <v>0</v>
      </c>
      <c r="BG279" s="88">
        <f>IF(N279="zákl. přenesená",J279,0)</f>
        <v>0</v>
      </c>
      <c r="BH279" s="88">
        <f>IF(N279="sníž. přenesená",J279,0)</f>
        <v>0</v>
      </c>
      <c r="BI279" s="88">
        <f>IF(N279="nulová",J279,0)</f>
        <v>0</v>
      </c>
      <c r="BJ279" s="14" t="s">
        <v>72</v>
      </c>
      <c r="BK279" s="88">
        <f>ROUND(I279*H279,2)</f>
        <v>0</v>
      </c>
      <c r="BL279" s="14" t="s">
        <v>160</v>
      </c>
      <c r="BM279" s="14" t="s">
        <v>1044</v>
      </c>
    </row>
    <row r="280" spans="2:65" s="1" customFormat="1" ht="6.95" customHeight="1">
      <c r="B280" s="26"/>
      <c r="C280" s="27"/>
      <c r="D280" s="27"/>
      <c r="E280" s="27"/>
      <c r="F280" s="27"/>
      <c r="G280" s="27"/>
      <c r="H280" s="27"/>
      <c r="I280" s="27"/>
      <c r="J280" s="27"/>
      <c r="K280" s="27"/>
      <c r="L280" s="13"/>
    </row>
  </sheetData>
  <autoFilter ref="C86:K279"/>
  <mergeCells count="9">
    <mergeCell ref="E48:H48"/>
    <mergeCell ref="E50:H50"/>
    <mergeCell ref="E77:H77"/>
    <mergeCell ref="E79:H7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9"/>
  <sheetViews>
    <sheetView showGridLines="0" topLeftCell="A140" workbookViewId="0">
      <selection activeCell="F158" sqref="F158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80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1045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ROUND(J87,2)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ROUND((SUM(BE87:BE168)),2)</f>
        <v>0</v>
      </c>
      <c r="I33" s="41">
        <v>0.21</v>
      </c>
      <c r="J33" s="20">
        <f>ROUND(((SUM(BE87:BE168))*I33),2)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ROUND((SUM(BF87:BF168)),2)</f>
        <v>0</v>
      </c>
      <c r="I34" s="41">
        <v>0.15</v>
      </c>
      <c r="J34" s="20">
        <f>ROUND(((SUM(BF87:BF168))*I34),2)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ROUND((SUM(BG87:BG168)),2)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ROUND((SUM(BH87:BH168)),2)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ROUND((SUM(BI87:BI168)),2)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01.1 - Podružné řady tlakové kanalizace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J87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J88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J89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J121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J124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J133</f>
        <v>0</v>
      </c>
      <c r="L64" s="35"/>
    </row>
    <row r="65" spans="2:12" s="4" customFormat="1" ht="19.899999999999999" customHeight="1">
      <c r="B65" s="35"/>
      <c r="D65" s="36" t="s">
        <v>320</v>
      </c>
      <c r="E65" s="37"/>
      <c r="F65" s="37"/>
      <c r="G65" s="37"/>
      <c r="H65" s="37"/>
      <c r="I65" s="37"/>
      <c r="J65" s="46">
        <f>J160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J163</f>
        <v>0</v>
      </c>
      <c r="L66" s="35"/>
    </row>
    <row r="67" spans="2:12" s="4" customFormat="1" ht="19.899999999999999" customHeight="1">
      <c r="B67" s="35"/>
      <c r="D67" s="36" t="s">
        <v>322</v>
      </c>
      <c r="E67" s="37"/>
      <c r="F67" s="37"/>
      <c r="G67" s="37"/>
      <c r="H67" s="37"/>
      <c r="I67" s="37"/>
      <c r="J67" s="46">
        <f>J167</f>
        <v>0</v>
      </c>
      <c r="L67" s="35"/>
    </row>
    <row r="68" spans="2:12" s="1" customFormat="1" ht="21.95" customHeight="1">
      <c r="B68" s="13"/>
      <c r="L68" s="13"/>
    </row>
    <row r="69" spans="2:12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13"/>
    </row>
    <row r="73" spans="2:12" s="1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3"/>
    </row>
    <row r="74" spans="2:12" s="1" customFormat="1" ht="24.95" customHeight="1">
      <c r="B74" s="13"/>
      <c r="C74" s="11" t="s">
        <v>139</v>
      </c>
      <c r="L74" s="13"/>
    </row>
    <row r="75" spans="2:12" s="1" customFormat="1" ht="6.95" customHeight="1">
      <c r="B75" s="13"/>
      <c r="L75" s="13"/>
    </row>
    <row r="76" spans="2:12" s="1" customFormat="1" ht="12" customHeight="1">
      <c r="B76" s="13"/>
      <c r="C76" s="12" t="s">
        <v>14</v>
      </c>
      <c r="L76" s="13"/>
    </row>
    <row r="77" spans="2:12" s="1" customFormat="1" ht="16.5" customHeight="1">
      <c r="B77" s="13"/>
      <c r="E77" s="189" t="str">
        <f>E7</f>
        <v>Vybudování oddíl.splašk. kanalizace v měst.části Bobrovníky, Malánky,Hlučín,přestavba ČOV Bobrovníky na ČS a dešť.zdrž</v>
      </c>
      <c r="F77" s="190"/>
      <c r="G77" s="190"/>
      <c r="H77" s="190"/>
      <c r="L77" s="13"/>
    </row>
    <row r="78" spans="2:12" s="1" customFormat="1" ht="12" customHeight="1">
      <c r="B78" s="13"/>
      <c r="C78" s="12" t="s">
        <v>113</v>
      </c>
      <c r="L78" s="13"/>
    </row>
    <row r="79" spans="2:12" s="1" customFormat="1" ht="16.5" customHeight="1">
      <c r="B79" s="13"/>
      <c r="E79" s="166" t="str">
        <f>E9</f>
        <v>01.1 - Podružné řady tlakové kanalizace</v>
      </c>
      <c r="F79" s="170"/>
      <c r="G79" s="170"/>
      <c r="H79" s="170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F12</f>
        <v xml:space="preserve"> </v>
      </c>
      <c r="I81" s="12" t="s">
        <v>20</v>
      </c>
      <c r="J81" s="39" t="str">
        <f>IF(J12="","",J12)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E15</f>
        <v xml:space="preserve"> </v>
      </c>
      <c r="I83" s="12" t="s">
        <v>26</v>
      </c>
      <c r="J83" s="16" t="str">
        <f>E21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IF(E18="","",E18)</f>
        <v xml:space="preserve"> </v>
      </c>
      <c r="I84" s="12" t="s">
        <v>28</v>
      </c>
      <c r="J84" s="16" t="str">
        <f>E24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J88</f>
        <v>0</v>
      </c>
      <c r="L87" s="13"/>
      <c r="M87" s="66"/>
      <c r="N87" s="17"/>
      <c r="O87" s="17"/>
      <c r="P87" s="67">
        <f>P88</f>
        <v>15968.769296999997</v>
      </c>
      <c r="Q87" s="17"/>
      <c r="R87" s="67">
        <f>R88</f>
        <v>189.31136789999999</v>
      </c>
      <c r="S87" s="17"/>
      <c r="T87" s="81">
        <f>T88</f>
        <v>555.97400000000005</v>
      </c>
      <c r="AT87" s="14" t="s">
        <v>63</v>
      </c>
      <c r="AU87" s="14" t="s">
        <v>119</v>
      </c>
      <c r="BK87" s="86">
        <f>BK88</f>
        <v>219769.2</v>
      </c>
    </row>
    <row r="88" spans="2:65" s="6" customFormat="1" ht="25.9" customHeight="1">
      <c r="B88" s="51"/>
      <c r="D88" s="52" t="s">
        <v>63</v>
      </c>
      <c r="E88" s="53" t="s">
        <v>152</v>
      </c>
      <c r="F88" s="53" t="s">
        <v>323</v>
      </c>
      <c r="J88" s="68">
        <f>J89+J121+J124+J133+J160+J163+J167</f>
        <v>0</v>
      </c>
      <c r="L88" s="51"/>
      <c r="M88" s="69"/>
      <c r="N88" s="70"/>
      <c r="O88" s="70"/>
      <c r="P88" s="71">
        <f>P89+P121+P124+P133+P160+P163+P167</f>
        <v>15968.769296999997</v>
      </c>
      <c r="Q88" s="70"/>
      <c r="R88" s="71">
        <f>R89+R121+R124+R133+R160+R163+R167</f>
        <v>189.31136789999999</v>
      </c>
      <c r="S88" s="70"/>
      <c r="T88" s="82">
        <f>T89+T121+T124+T133+T160+T163+T167</f>
        <v>555.97400000000005</v>
      </c>
      <c r="AR88" s="52" t="s">
        <v>72</v>
      </c>
      <c r="AT88" s="85" t="s">
        <v>63</v>
      </c>
      <c r="AU88" s="85" t="s">
        <v>64</v>
      </c>
      <c r="AY88" s="52" t="s">
        <v>153</v>
      </c>
      <c r="BK88" s="87">
        <f>BK89+BK121+BK124+BK133+BK160+BK163+BK167</f>
        <v>219769.2</v>
      </c>
    </row>
    <row r="89" spans="2:65" s="6" customFormat="1" ht="22.9" customHeight="1">
      <c r="B89" s="51"/>
      <c r="D89" s="52" t="s">
        <v>63</v>
      </c>
      <c r="E89" s="54" t="s">
        <v>72</v>
      </c>
      <c r="F89" s="54" t="s">
        <v>324</v>
      </c>
      <c r="J89" s="72">
        <f>SUM(J90:J120)</f>
        <v>0</v>
      </c>
      <c r="L89" s="51"/>
      <c r="M89" s="69"/>
      <c r="N89" s="70"/>
      <c r="O89" s="70"/>
      <c r="P89" s="71">
        <f>SUM(P90:P120)</f>
        <v>12141.386856999998</v>
      </c>
      <c r="Q89" s="70"/>
      <c r="R89" s="71">
        <f>SUM(R90:R120)</f>
        <v>27.6626981</v>
      </c>
      <c r="S89" s="70"/>
      <c r="T89" s="82">
        <f>SUM(T90:T120)</f>
        <v>555.97400000000005</v>
      </c>
      <c r="AR89" s="52" t="s">
        <v>72</v>
      </c>
      <c r="AT89" s="85" t="s">
        <v>63</v>
      </c>
      <c r="AU89" s="85" t="s">
        <v>72</v>
      </c>
      <c r="AY89" s="52" t="s">
        <v>153</v>
      </c>
      <c r="BK89" s="87">
        <f>SUM(BK90:BK120)</f>
        <v>219769.2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1046</v>
      </c>
      <c r="F90" s="58" t="s">
        <v>1047</v>
      </c>
      <c r="G90" s="59" t="s">
        <v>327</v>
      </c>
      <c r="H90" s="60">
        <v>214.8</v>
      </c>
      <c r="I90" s="73"/>
      <c r="J90" s="73">
        <f t="shared" ref="J90:J120" si="0">ROUND(I90*H90,2)</f>
        <v>0</v>
      </c>
      <c r="K90" s="58" t="s">
        <v>328</v>
      </c>
      <c r="L90" s="13"/>
      <c r="M90" s="74" t="s">
        <v>1</v>
      </c>
      <c r="N90" s="75" t="s">
        <v>35</v>
      </c>
      <c r="O90" s="76">
        <v>0.41</v>
      </c>
      <c r="P90" s="76">
        <f t="shared" ref="P90:P120" si="1">O90*H90</f>
        <v>88.067999999999998</v>
      </c>
      <c r="Q90" s="76">
        <v>0</v>
      </c>
      <c r="R90" s="76">
        <f t="shared" ref="R90:R120" si="2">Q90*H90</f>
        <v>0</v>
      </c>
      <c r="S90" s="76">
        <v>0.26</v>
      </c>
      <c r="T90" s="83">
        <f t="shared" ref="T90:T120" si="3">S90*H90</f>
        <v>55.848000000000006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ref="BE90:BE120" si="4">IF(N90="základní",J90,0)</f>
        <v>0</v>
      </c>
      <c r="BF90" s="88">
        <f t="shared" ref="BF90:BF97" si="5">IF(N90="snížená",J90,0)</f>
        <v>0</v>
      </c>
      <c r="BG90" s="88">
        <f t="shared" ref="BG90:BG120" si="6">IF(N90="zákl. přenesená",J90,0)</f>
        <v>0</v>
      </c>
      <c r="BH90" s="88">
        <f t="shared" ref="BH90:BH120" si="7">IF(N90="sníž. přenesená",J90,0)</f>
        <v>0</v>
      </c>
      <c r="BI90" s="88">
        <f t="shared" ref="BI90:BI120" si="8">IF(N90="nulová",J90,0)</f>
        <v>0</v>
      </c>
      <c r="BJ90" s="14" t="s">
        <v>72</v>
      </c>
      <c r="BK90" s="88">
        <f t="shared" ref="BK90:BK104" si="9">ROUND(I90*H90,2)</f>
        <v>0</v>
      </c>
      <c r="BL90" s="14" t="s">
        <v>160</v>
      </c>
      <c r="BM90" s="14" t="s">
        <v>1048</v>
      </c>
    </row>
    <row r="91" spans="2:65" s="1" customFormat="1" ht="16.5" customHeight="1">
      <c r="B91" s="55"/>
      <c r="C91" s="56" t="s">
        <v>74</v>
      </c>
      <c r="D91" s="56" t="s">
        <v>156</v>
      </c>
      <c r="E91" s="57" t="s">
        <v>325</v>
      </c>
      <c r="F91" s="58" t="s">
        <v>326</v>
      </c>
      <c r="G91" s="59" t="s">
        <v>327</v>
      </c>
      <c r="H91" s="60">
        <v>214.8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7.2999999999999995E-2</v>
      </c>
      <c r="P91" s="76">
        <f t="shared" si="1"/>
        <v>15.680400000000001</v>
      </c>
      <c r="Q91" s="76">
        <v>0</v>
      </c>
      <c r="R91" s="76">
        <f t="shared" si="2"/>
        <v>0</v>
      </c>
      <c r="S91" s="76">
        <v>0.28999999999999998</v>
      </c>
      <c r="T91" s="83">
        <f t="shared" si="3"/>
        <v>62.292000000000002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1049</v>
      </c>
    </row>
    <row r="92" spans="2:65" s="1" customFormat="1" ht="16.5" customHeight="1">
      <c r="B92" s="55"/>
      <c r="C92" s="56" t="s">
        <v>169</v>
      </c>
      <c r="D92" s="56" t="s">
        <v>156</v>
      </c>
      <c r="E92" s="57" t="s">
        <v>330</v>
      </c>
      <c r="F92" s="58" t="s">
        <v>331</v>
      </c>
      <c r="G92" s="59" t="s">
        <v>327</v>
      </c>
      <c r="H92" s="60">
        <v>716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0.11899999999999999</v>
      </c>
      <c r="P92" s="76">
        <f t="shared" si="1"/>
        <v>85.203999999999994</v>
      </c>
      <c r="Q92" s="76">
        <v>0</v>
      </c>
      <c r="R92" s="76">
        <f t="shared" si="2"/>
        <v>0</v>
      </c>
      <c r="S92" s="76">
        <v>0.44</v>
      </c>
      <c r="T92" s="83">
        <f t="shared" si="3"/>
        <v>315.04000000000002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1050</v>
      </c>
    </row>
    <row r="93" spans="2:65" s="1" customFormat="1" ht="16.5" customHeight="1">
      <c r="B93" s="55"/>
      <c r="C93" s="56" t="s">
        <v>160</v>
      </c>
      <c r="D93" s="56" t="s">
        <v>156</v>
      </c>
      <c r="E93" s="57" t="s">
        <v>1051</v>
      </c>
      <c r="F93" s="58" t="s">
        <v>1052</v>
      </c>
      <c r="G93" s="59" t="s">
        <v>327</v>
      </c>
      <c r="H93" s="60">
        <v>1253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5.7000000000000002E-2</v>
      </c>
      <c r="P93" s="76">
        <f t="shared" si="1"/>
        <v>71.421000000000006</v>
      </c>
      <c r="Q93" s="76">
        <v>0</v>
      </c>
      <c r="R93" s="76">
        <f t="shared" si="2"/>
        <v>0</v>
      </c>
      <c r="S93" s="76">
        <v>9.8000000000000004E-2</v>
      </c>
      <c r="T93" s="83">
        <f t="shared" si="3"/>
        <v>122.79400000000001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1053</v>
      </c>
    </row>
    <row r="94" spans="2:65" s="1" customFormat="1" ht="16.5" customHeight="1">
      <c r="B94" s="55"/>
      <c r="C94" s="56" t="s">
        <v>178</v>
      </c>
      <c r="D94" s="56" t="s">
        <v>156</v>
      </c>
      <c r="E94" s="57" t="s">
        <v>342</v>
      </c>
      <c r="F94" s="58" t="s">
        <v>343</v>
      </c>
      <c r="G94" s="59" t="s">
        <v>344</v>
      </c>
      <c r="H94" s="60">
        <v>236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0.58099999999999996</v>
      </c>
      <c r="P94" s="76">
        <f t="shared" si="1"/>
        <v>137.11599999999999</v>
      </c>
      <c r="Q94" s="76">
        <v>3.6900000000000002E-2</v>
      </c>
      <c r="R94" s="76">
        <f t="shared" si="2"/>
        <v>8.708400000000001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1054</v>
      </c>
    </row>
    <row r="95" spans="2:65" s="1" customFormat="1" ht="16.5" customHeight="1">
      <c r="B95" s="55"/>
      <c r="C95" s="56" t="s">
        <v>184</v>
      </c>
      <c r="D95" s="56" t="s">
        <v>156</v>
      </c>
      <c r="E95" s="57" t="s">
        <v>349</v>
      </c>
      <c r="F95" s="58" t="s">
        <v>350</v>
      </c>
      <c r="G95" s="59" t="s">
        <v>344</v>
      </c>
      <c r="H95" s="60">
        <v>101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0.54700000000000004</v>
      </c>
      <c r="P95" s="76">
        <f t="shared" si="1"/>
        <v>55.247000000000007</v>
      </c>
      <c r="Q95" s="76">
        <v>3.6900000000000002E-2</v>
      </c>
      <c r="R95" s="76">
        <f t="shared" si="2"/>
        <v>3.7269000000000001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1055</v>
      </c>
    </row>
    <row r="96" spans="2:65" s="1" customFormat="1" ht="16.5" customHeight="1">
      <c r="B96" s="55"/>
      <c r="C96" s="56" t="s">
        <v>188</v>
      </c>
      <c r="D96" s="56" t="s">
        <v>156</v>
      </c>
      <c r="E96" s="57" t="s">
        <v>352</v>
      </c>
      <c r="F96" s="58" t="s">
        <v>353</v>
      </c>
      <c r="G96" s="59" t="s">
        <v>344</v>
      </c>
      <c r="H96" s="60">
        <v>68.8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0.753</v>
      </c>
      <c r="P96" s="76">
        <f t="shared" si="1"/>
        <v>51.806399999999996</v>
      </c>
      <c r="Q96" s="76">
        <v>6.053E-2</v>
      </c>
      <c r="R96" s="76">
        <f t="shared" si="2"/>
        <v>4.1644639999999997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1056</v>
      </c>
    </row>
    <row r="97" spans="2:65" s="1" customFormat="1" ht="16.5" customHeight="1">
      <c r="B97" s="55"/>
      <c r="C97" s="56" t="s">
        <v>192</v>
      </c>
      <c r="D97" s="56" t="s">
        <v>156</v>
      </c>
      <c r="E97" s="57" t="s">
        <v>1057</v>
      </c>
      <c r="F97" s="58" t="s">
        <v>1058</v>
      </c>
      <c r="G97" s="59" t="s">
        <v>327</v>
      </c>
      <c r="H97" s="60">
        <v>156.25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0.58499999999999996</v>
      </c>
      <c r="P97" s="76">
        <f t="shared" si="1"/>
        <v>91.40625</v>
      </c>
      <c r="Q97" s="76">
        <v>6.4000000000000005E-4</v>
      </c>
      <c r="R97" s="76">
        <f t="shared" si="2"/>
        <v>0.1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1059</v>
      </c>
    </row>
    <row r="98" spans="2:65" s="1" customFormat="1" ht="16.5" customHeight="1">
      <c r="B98" s="55"/>
      <c r="C98" s="56" t="s">
        <v>198</v>
      </c>
      <c r="D98" s="56" t="s">
        <v>156</v>
      </c>
      <c r="E98" s="57" t="s">
        <v>1060</v>
      </c>
      <c r="F98" s="58" t="s">
        <v>1061</v>
      </c>
      <c r="G98" s="59" t="s">
        <v>327</v>
      </c>
      <c r="H98" s="60">
        <v>156.25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0.221</v>
      </c>
      <c r="P98" s="76">
        <f t="shared" si="1"/>
        <v>34.53125</v>
      </c>
      <c r="Q98" s="76">
        <v>0</v>
      </c>
      <c r="R98" s="76">
        <f t="shared" si="2"/>
        <v>0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1062</v>
      </c>
    </row>
    <row r="99" spans="2:65" s="1" customFormat="1" ht="16.5" customHeight="1">
      <c r="B99" s="55"/>
      <c r="C99" s="56" t="s">
        <v>204</v>
      </c>
      <c r="D99" s="56" t="s">
        <v>156</v>
      </c>
      <c r="E99" s="57" t="s">
        <v>355</v>
      </c>
      <c r="F99" s="58" t="s">
        <v>356</v>
      </c>
      <c r="G99" s="59" t="s">
        <v>357</v>
      </c>
      <c r="H99" s="60">
        <v>613.024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9.7000000000000003E-2</v>
      </c>
      <c r="P99" s="76">
        <f t="shared" si="1"/>
        <v>59.463328000000004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ref="BF99:BF120" si="10">IF(N99="snížená",J99,0)</f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1063</v>
      </c>
    </row>
    <row r="100" spans="2:65" s="1" customFormat="1" ht="16.5" customHeight="1">
      <c r="B100" s="55"/>
      <c r="C100" s="56" t="s">
        <v>210</v>
      </c>
      <c r="D100" s="56" t="s">
        <v>156</v>
      </c>
      <c r="E100" s="57" t="s">
        <v>359</v>
      </c>
      <c r="F100" s="58" t="s">
        <v>360</v>
      </c>
      <c r="G100" s="59" t="s">
        <v>357</v>
      </c>
      <c r="H100" s="60">
        <v>292.17599999999999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1.7629999999999999</v>
      </c>
      <c r="P100" s="76">
        <f t="shared" si="1"/>
        <v>515.10628799999995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10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1064</v>
      </c>
    </row>
    <row r="101" spans="2:65" s="1" customFormat="1" ht="16.5" customHeight="1">
      <c r="B101" s="55"/>
      <c r="C101" s="56" t="s">
        <v>214</v>
      </c>
      <c r="D101" s="56" t="s">
        <v>156</v>
      </c>
      <c r="E101" s="57" t="s">
        <v>1065</v>
      </c>
      <c r="F101" s="58" t="s">
        <v>1066</v>
      </c>
      <c r="G101" s="59" t="s">
        <v>357</v>
      </c>
      <c r="H101" s="60">
        <v>148.5</v>
      </c>
      <c r="I101" s="73"/>
      <c r="J101" s="73">
        <f t="shared" si="0"/>
        <v>0</v>
      </c>
      <c r="K101" s="58" t="s">
        <v>328</v>
      </c>
      <c r="L101" s="13"/>
      <c r="M101" s="74" t="s">
        <v>1</v>
      </c>
      <c r="N101" s="75" t="s">
        <v>35</v>
      </c>
      <c r="O101" s="76">
        <v>0.25900000000000001</v>
      </c>
      <c r="P101" s="76">
        <f t="shared" si="1"/>
        <v>38.461500000000001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10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f t="shared" si="9"/>
        <v>0</v>
      </c>
      <c r="BL101" s="14" t="s">
        <v>160</v>
      </c>
      <c r="BM101" s="14" t="s">
        <v>1067</v>
      </c>
    </row>
    <row r="102" spans="2:65" s="1" customFormat="1" ht="16.5" customHeight="1">
      <c r="B102" s="55"/>
      <c r="C102" s="56" t="s">
        <v>220</v>
      </c>
      <c r="D102" s="56" t="s">
        <v>156</v>
      </c>
      <c r="E102" s="57" t="s">
        <v>365</v>
      </c>
      <c r="F102" s="58" t="s">
        <v>366</v>
      </c>
      <c r="G102" s="59" t="s">
        <v>357</v>
      </c>
      <c r="H102" s="60">
        <v>44.55</v>
      </c>
      <c r="I102" s="73"/>
      <c r="J102" s="73">
        <f t="shared" si="0"/>
        <v>0</v>
      </c>
      <c r="K102" s="58" t="s">
        <v>328</v>
      </c>
      <c r="L102" s="13"/>
      <c r="M102" s="74" t="s">
        <v>1</v>
      </c>
      <c r="N102" s="75" t="s">
        <v>35</v>
      </c>
      <c r="O102" s="76">
        <v>0.107</v>
      </c>
      <c r="P102" s="76">
        <f t="shared" si="1"/>
        <v>4.7668499999999998</v>
      </c>
      <c r="Q102" s="76">
        <v>0</v>
      </c>
      <c r="R102" s="76">
        <f t="shared" si="2"/>
        <v>0</v>
      </c>
      <c r="S102" s="76">
        <v>0</v>
      </c>
      <c r="T102" s="83">
        <f t="shared" si="3"/>
        <v>0</v>
      </c>
      <c r="AR102" s="14" t="s">
        <v>160</v>
      </c>
      <c r="AT102" s="14" t="s">
        <v>156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10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1068</v>
      </c>
    </row>
    <row r="103" spans="2:65" s="1" customFormat="1" ht="16.5" customHeight="1">
      <c r="B103" s="55"/>
      <c r="C103" s="56" t="s">
        <v>224</v>
      </c>
      <c r="D103" s="56" t="s">
        <v>156</v>
      </c>
      <c r="E103" s="57" t="s">
        <v>368</v>
      </c>
      <c r="F103" s="58" t="s">
        <v>369</v>
      </c>
      <c r="G103" s="59" t="s">
        <v>357</v>
      </c>
      <c r="H103" s="60">
        <v>5354.6850000000004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0.189</v>
      </c>
      <c r="P103" s="76">
        <f t="shared" si="1"/>
        <v>1012.035465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10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1069</v>
      </c>
    </row>
    <row r="104" spans="2:65" s="1" customFormat="1" ht="16.5" customHeight="1">
      <c r="B104" s="55"/>
      <c r="C104" s="56" t="s">
        <v>8</v>
      </c>
      <c r="D104" s="56" t="s">
        <v>156</v>
      </c>
      <c r="E104" s="57" t="s">
        <v>371</v>
      </c>
      <c r="F104" s="58" t="s">
        <v>372</v>
      </c>
      <c r="G104" s="59" t="s">
        <v>357</v>
      </c>
      <c r="H104" s="60">
        <v>1606.4059999999999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0.1</v>
      </c>
      <c r="P104" s="76">
        <f t="shared" si="1"/>
        <v>160.64060000000001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10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1070</v>
      </c>
    </row>
    <row r="105" spans="2:65" s="1" customFormat="1" ht="16.5" customHeight="1">
      <c r="B105" s="55"/>
      <c r="C105" s="56" t="s">
        <v>233</v>
      </c>
      <c r="D105" s="56" t="s">
        <v>156</v>
      </c>
      <c r="E105" s="57" t="s">
        <v>1071</v>
      </c>
      <c r="F105" s="58" t="s">
        <v>1072</v>
      </c>
      <c r="G105" s="59" t="s">
        <v>344</v>
      </c>
      <c r="H105" s="60">
        <v>275.39999999999998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0.68</v>
      </c>
      <c r="P105" s="76">
        <f t="shared" si="1"/>
        <v>187.27199999999999</v>
      </c>
      <c r="Q105" s="76">
        <v>0</v>
      </c>
      <c r="R105" s="76">
        <f t="shared" si="2"/>
        <v>0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10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v>219769.2</v>
      </c>
      <c r="BL105" s="14" t="s">
        <v>160</v>
      </c>
      <c r="BM105" s="14" t="s">
        <v>1073</v>
      </c>
    </row>
    <row r="106" spans="2:65" s="1" customFormat="1" ht="16.5" customHeight="1">
      <c r="B106" s="55"/>
      <c r="C106" s="89" t="s">
        <v>238</v>
      </c>
      <c r="D106" s="89" t="s">
        <v>377</v>
      </c>
      <c r="E106" s="90" t="s">
        <v>1074</v>
      </c>
      <c r="F106" s="91" t="s">
        <v>1075</v>
      </c>
      <c r="G106" s="92" t="s">
        <v>344</v>
      </c>
      <c r="H106" s="93">
        <v>289.17</v>
      </c>
      <c r="I106" s="94"/>
      <c r="J106" s="94">
        <f t="shared" si="0"/>
        <v>0</v>
      </c>
      <c r="K106" s="91" t="s">
        <v>328</v>
      </c>
      <c r="L106" s="95"/>
      <c r="M106" s="96" t="s">
        <v>1</v>
      </c>
      <c r="N106" s="97" t="s">
        <v>35</v>
      </c>
      <c r="O106" s="76">
        <v>0</v>
      </c>
      <c r="P106" s="76">
        <f t="shared" si="1"/>
        <v>0</v>
      </c>
      <c r="Q106" s="76">
        <v>2.0300000000000001E-3</v>
      </c>
      <c r="R106" s="76">
        <f t="shared" si="2"/>
        <v>0.58701510000000001</v>
      </c>
      <c r="S106" s="76">
        <v>0</v>
      </c>
      <c r="T106" s="83">
        <f t="shared" si="3"/>
        <v>0</v>
      </c>
      <c r="AR106" s="14" t="s">
        <v>192</v>
      </c>
      <c r="AT106" s="14" t="s">
        <v>377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10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ref="BK106:BK120" si="11">ROUND(I106*H106,2)</f>
        <v>0</v>
      </c>
      <c r="BL106" s="14" t="s">
        <v>160</v>
      </c>
      <c r="BM106" s="14" t="s">
        <v>1076</v>
      </c>
    </row>
    <row r="107" spans="2:65" s="1" customFormat="1" ht="16.5" customHeight="1">
      <c r="B107" s="55"/>
      <c r="C107" s="56" t="s">
        <v>244</v>
      </c>
      <c r="D107" s="56" t="s">
        <v>156</v>
      </c>
      <c r="E107" s="57" t="s">
        <v>398</v>
      </c>
      <c r="F107" s="58" t="s">
        <v>399</v>
      </c>
      <c r="G107" s="59" t="s">
        <v>327</v>
      </c>
      <c r="H107" s="60">
        <v>12148.8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0.23599999999999999</v>
      </c>
      <c r="P107" s="76">
        <f t="shared" si="1"/>
        <v>2867.1167999999998</v>
      </c>
      <c r="Q107" s="76">
        <v>8.4000000000000003E-4</v>
      </c>
      <c r="R107" s="76">
        <f t="shared" si="2"/>
        <v>10.204991999999999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10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11"/>
        <v>0</v>
      </c>
      <c r="BL107" s="14" t="s">
        <v>160</v>
      </c>
      <c r="BM107" s="14" t="s">
        <v>1077</v>
      </c>
    </row>
    <row r="108" spans="2:65" s="1" customFormat="1" ht="16.5" customHeight="1">
      <c r="B108" s="55"/>
      <c r="C108" s="56" t="s">
        <v>248</v>
      </c>
      <c r="D108" s="56" t="s">
        <v>156</v>
      </c>
      <c r="E108" s="57" t="s">
        <v>401</v>
      </c>
      <c r="F108" s="58" t="s">
        <v>402</v>
      </c>
      <c r="G108" s="59" t="s">
        <v>327</v>
      </c>
      <c r="H108" s="60">
        <v>12148.8</v>
      </c>
      <c r="I108" s="73"/>
      <c r="J108" s="73">
        <f t="shared" si="0"/>
        <v>0</v>
      </c>
      <c r="K108" s="58" t="s">
        <v>328</v>
      </c>
      <c r="L108" s="13"/>
      <c r="M108" s="74" t="s">
        <v>1</v>
      </c>
      <c r="N108" s="75" t="s">
        <v>35</v>
      </c>
      <c r="O108" s="76">
        <v>0.216</v>
      </c>
      <c r="P108" s="76">
        <f t="shared" si="1"/>
        <v>2624.1407999999997</v>
      </c>
      <c r="Q108" s="76">
        <v>0</v>
      </c>
      <c r="R108" s="76">
        <f t="shared" si="2"/>
        <v>0</v>
      </c>
      <c r="S108" s="76">
        <v>0</v>
      </c>
      <c r="T108" s="83">
        <f t="shared" si="3"/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10"/>
        <v>0</v>
      </c>
      <c r="BG108" s="88">
        <f t="shared" si="6"/>
        <v>0</v>
      </c>
      <c r="BH108" s="88">
        <f t="shared" si="7"/>
        <v>0</v>
      </c>
      <c r="BI108" s="88">
        <f t="shared" si="8"/>
        <v>0</v>
      </c>
      <c r="BJ108" s="14" t="s">
        <v>72</v>
      </c>
      <c r="BK108" s="88">
        <f t="shared" si="11"/>
        <v>0</v>
      </c>
      <c r="BL108" s="14" t="s">
        <v>160</v>
      </c>
      <c r="BM108" s="14" t="s">
        <v>1078</v>
      </c>
    </row>
    <row r="109" spans="2:65" s="1" customFormat="1" ht="16.5" customHeight="1">
      <c r="B109" s="55"/>
      <c r="C109" s="56" t="s">
        <v>252</v>
      </c>
      <c r="D109" s="56" t="s">
        <v>156</v>
      </c>
      <c r="E109" s="57" t="s">
        <v>404</v>
      </c>
      <c r="F109" s="58" t="s">
        <v>405</v>
      </c>
      <c r="G109" s="59" t="s">
        <v>327</v>
      </c>
      <c r="H109" s="60">
        <v>178.5</v>
      </c>
      <c r="I109" s="73"/>
      <c r="J109" s="73">
        <f t="shared" si="0"/>
        <v>0</v>
      </c>
      <c r="K109" s="58" t="s">
        <v>328</v>
      </c>
      <c r="L109" s="13"/>
      <c r="M109" s="74" t="s">
        <v>1</v>
      </c>
      <c r="N109" s="75" t="s">
        <v>35</v>
      </c>
      <c r="O109" s="76">
        <v>0.156</v>
      </c>
      <c r="P109" s="76">
        <f t="shared" si="1"/>
        <v>27.846</v>
      </c>
      <c r="Q109" s="76">
        <v>6.9999999999999999E-4</v>
      </c>
      <c r="R109" s="76">
        <f t="shared" si="2"/>
        <v>0.12495000000000001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10"/>
        <v>0</v>
      </c>
      <c r="BG109" s="88">
        <f t="shared" si="6"/>
        <v>0</v>
      </c>
      <c r="BH109" s="88">
        <f t="shared" si="7"/>
        <v>0</v>
      </c>
      <c r="BI109" s="88">
        <f t="shared" si="8"/>
        <v>0</v>
      </c>
      <c r="BJ109" s="14" t="s">
        <v>72</v>
      </c>
      <c r="BK109" s="88">
        <f t="shared" si="11"/>
        <v>0</v>
      </c>
      <c r="BL109" s="14" t="s">
        <v>160</v>
      </c>
      <c r="BM109" s="14" t="s">
        <v>1079</v>
      </c>
    </row>
    <row r="110" spans="2:65" s="1" customFormat="1" ht="16.5" customHeight="1">
      <c r="B110" s="55"/>
      <c r="C110" s="56" t="s">
        <v>7</v>
      </c>
      <c r="D110" s="56" t="s">
        <v>156</v>
      </c>
      <c r="E110" s="57" t="s">
        <v>407</v>
      </c>
      <c r="F110" s="58" t="s">
        <v>408</v>
      </c>
      <c r="G110" s="59" t="s">
        <v>327</v>
      </c>
      <c r="H110" s="60">
        <v>178.5</v>
      </c>
      <c r="I110" s="73"/>
      <c r="J110" s="73">
        <f t="shared" si="0"/>
        <v>0</v>
      </c>
      <c r="K110" s="58" t="s">
        <v>328</v>
      </c>
      <c r="L110" s="13"/>
      <c r="M110" s="74" t="s">
        <v>1</v>
      </c>
      <c r="N110" s="75" t="s">
        <v>35</v>
      </c>
      <c r="O110" s="76">
        <v>9.5000000000000001E-2</v>
      </c>
      <c r="P110" s="76">
        <f t="shared" si="1"/>
        <v>16.9575</v>
      </c>
      <c r="Q110" s="76">
        <v>0</v>
      </c>
      <c r="R110" s="76">
        <f t="shared" si="2"/>
        <v>0</v>
      </c>
      <c r="S110" s="76">
        <v>0</v>
      </c>
      <c r="T110" s="83">
        <f t="shared" si="3"/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10"/>
        <v>0</v>
      </c>
      <c r="BG110" s="88">
        <f t="shared" si="6"/>
        <v>0</v>
      </c>
      <c r="BH110" s="88">
        <f t="shared" si="7"/>
        <v>0</v>
      </c>
      <c r="BI110" s="88">
        <f t="shared" si="8"/>
        <v>0</v>
      </c>
      <c r="BJ110" s="14" t="s">
        <v>72</v>
      </c>
      <c r="BK110" s="88">
        <f t="shared" si="11"/>
        <v>0</v>
      </c>
      <c r="BL110" s="14" t="s">
        <v>160</v>
      </c>
      <c r="BM110" s="14" t="s">
        <v>1080</v>
      </c>
    </row>
    <row r="111" spans="2:65" s="1" customFormat="1" ht="16.5" customHeight="1">
      <c r="B111" s="55"/>
      <c r="C111" s="56" t="s">
        <v>261</v>
      </c>
      <c r="D111" s="56" t="s">
        <v>156</v>
      </c>
      <c r="E111" s="57" t="s">
        <v>416</v>
      </c>
      <c r="F111" s="58" t="s">
        <v>417</v>
      </c>
      <c r="G111" s="59" t="s">
        <v>357</v>
      </c>
      <c r="H111" s="60">
        <v>2825.8429999999998</v>
      </c>
      <c r="I111" s="73"/>
      <c r="J111" s="73">
        <f t="shared" si="0"/>
        <v>0</v>
      </c>
      <c r="K111" s="58" t="s">
        <v>328</v>
      </c>
      <c r="L111" s="13"/>
      <c r="M111" s="74" t="s">
        <v>1</v>
      </c>
      <c r="N111" s="75" t="s">
        <v>35</v>
      </c>
      <c r="O111" s="76">
        <v>0.34499999999999997</v>
      </c>
      <c r="P111" s="76">
        <f t="shared" si="1"/>
        <v>974.9158349999999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10"/>
        <v>0</v>
      </c>
      <c r="BG111" s="88">
        <f t="shared" si="6"/>
        <v>0</v>
      </c>
      <c r="BH111" s="88">
        <f t="shared" si="7"/>
        <v>0</v>
      </c>
      <c r="BI111" s="88">
        <f t="shared" si="8"/>
        <v>0</v>
      </c>
      <c r="BJ111" s="14" t="s">
        <v>72</v>
      </c>
      <c r="BK111" s="88">
        <f t="shared" si="11"/>
        <v>0</v>
      </c>
      <c r="BL111" s="14" t="s">
        <v>160</v>
      </c>
      <c r="BM111" s="14" t="s">
        <v>1081</v>
      </c>
    </row>
    <row r="112" spans="2:65" s="1" customFormat="1" ht="16.5" customHeight="1">
      <c r="B112" s="55"/>
      <c r="C112" s="56" t="s">
        <v>265</v>
      </c>
      <c r="D112" s="56" t="s">
        <v>156</v>
      </c>
      <c r="E112" s="57" t="s">
        <v>419</v>
      </c>
      <c r="F112" s="58" t="s">
        <v>420</v>
      </c>
      <c r="G112" s="59" t="s">
        <v>357</v>
      </c>
      <c r="H112" s="60">
        <v>7230.2330000000002</v>
      </c>
      <c r="I112" s="73"/>
      <c r="J112" s="73">
        <f t="shared" si="0"/>
        <v>0</v>
      </c>
      <c r="K112" s="58" t="s">
        <v>328</v>
      </c>
      <c r="L112" s="13"/>
      <c r="M112" s="74" t="s">
        <v>1</v>
      </c>
      <c r="N112" s="75" t="s">
        <v>35</v>
      </c>
      <c r="O112" s="76">
        <v>8.3000000000000004E-2</v>
      </c>
      <c r="P112" s="76">
        <f t="shared" si="1"/>
        <v>600.10933900000009</v>
      </c>
      <c r="Q112" s="76">
        <v>0</v>
      </c>
      <c r="R112" s="76">
        <f t="shared" si="2"/>
        <v>0</v>
      </c>
      <c r="S112" s="76">
        <v>0</v>
      </c>
      <c r="T112" s="83">
        <f t="shared" si="3"/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10"/>
        <v>0</v>
      </c>
      <c r="BG112" s="88">
        <f t="shared" si="6"/>
        <v>0</v>
      </c>
      <c r="BH112" s="88">
        <f t="shared" si="7"/>
        <v>0</v>
      </c>
      <c r="BI112" s="88">
        <f t="shared" si="8"/>
        <v>0</v>
      </c>
      <c r="BJ112" s="14" t="s">
        <v>72</v>
      </c>
      <c r="BK112" s="88">
        <f t="shared" si="11"/>
        <v>0</v>
      </c>
      <c r="BL112" s="14" t="s">
        <v>160</v>
      </c>
      <c r="BM112" s="14" t="s">
        <v>1082</v>
      </c>
    </row>
    <row r="113" spans="2:65" s="1" customFormat="1" ht="16.5" customHeight="1">
      <c r="B113" s="55"/>
      <c r="C113" s="56" t="s">
        <v>269</v>
      </c>
      <c r="D113" s="56" t="s">
        <v>156</v>
      </c>
      <c r="E113" s="57" t="s">
        <v>422</v>
      </c>
      <c r="F113" s="58" t="s">
        <v>423</v>
      </c>
      <c r="G113" s="59" t="s">
        <v>424</v>
      </c>
      <c r="H113" s="60">
        <v>5441.4560000000001</v>
      </c>
      <c r="I113" s="73"/>
      <c r="J113" s="73">
        <f t="shared" si="0"/>
        <v>0</v>
      </c>
      <c r="K113" s="58" t="s">
        <v>328</v>
      </c>
      <c r="L113" s="13"/>
      <c r="M113" s="74" t="s">
        <v>1</v>
      </c>
      <c r="N113" s="75" t="s">
        <v>35</v>
      </c>
      <c r="O113" s="76">
        <v>0</v>
      </c>
      <c r="P113" s="76">
        <f t="shared" si="1"/>
        <v>0</v>
      </c>
      <c r="Q113" s="76">
        <v>0</v>
      </c>
      <c r="R113" s="76">
        <f t="shared" si="2"/>
        <v>0</v>
      </c>
      <c r="S113" s="76">
        <v>0</v>
      </c>
      <c r="T113" s="83">
        <f t="shared" si="3"/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10"/>
        <v>0</v>
      </c>
      <c r="BG113" s="88">
        <f t="shared" si="6"/>
        <v>0</v>
      </c>
      <c r="BH113" s="88">
        <f t="shared" si="7"/>
        <v>0</v>
      </c>
      <c r="BI113" s="88">
        <f t="shared" si="8"/>
        <v>0</v>
      </c>
      <c r="BJ113" s="14" t="s">
        <v>72</v>
      </c>
      <c r="BK113" s="88">
        <f t="shared" si="11"/>
        <v>0</v>
      </c>
      <c r="BL113" s="14" t="s">
        <v>160</v>
      </c>
      <c r="BM113" s="14" t="s">
        <v>1083</v>
      </c>
    </row>
    <row r="114" spans="2:65" s="1" customFormat="1" ht="16.5" customHeight="1">
      <c r="B114" s="55"/>
      <c r="C114" s="56" t="s">
        <v>275</v>
      </c>
      <c r="D114" s="56" t="s">
        <v>156</v>
      </c>
      <c r="E114" s="57" t="s">
        <v>427</v>
      </c>
      <c r="F114" s="58" t="s">
        <v>428</v>
      </c>
      <c r="G114" s="59" t="s">
        <v>357</v>
      </c>
      <c r="H114" s="60">
        <v>3515.0459999999998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0.29899999999999999</v>
      </c>
      <c r="P114" s="76">
        <f t="shared" si="1"/>
        <v>1050.998754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10"/>
        <v>0</v>
      </c>
      <c r="BG114" s="88">
        <f t="shared" si="6"/>
        <v>0</v>
      </c>
      <c r="BH114" s="88">
        <f t="shared" si="7"/>
        <v>0</v>
      </c>
      <c r="BI114" s="88">
        <f t="shared" si="8"/>
        <v>0</v>
      </c>
      <c r="BJ114" s="14" t="s">
        <v>72</v>
      </c>
      <c r="BK114" s="88">
        <f t="shared" si="11"/>
        <v>0</v>
      </c>
      <c r="BL114" s="14" t="s">
        <v>160</v>
      </c>
      <c r="BM114" s="14" t="s">
        <v>1084</v>
      </c>
    </row>
    <row r="115" spans="2:65" s="1" customFormat="1" ht="16.5" customHeight="1">
      <c r="B115" s="55"/>
      <c r="C115" s="89" t="s">
        <v>279</v>
      </c>
      <c r="D115" s="89" t="s">
        <v>377</v>
      </c>
      <c r="E115" s="90" t="s">
        <v>431</v>
      </c>
      <c r="F115" s="91" t="s">
        <v>432</v>
      </c>
      <c r="G115" s="92" t="s">
        <v>424</v>
      </c>
      <c r="H115" s="93">
        <v>1267.4860000000001</v>
      </c>
      <c r="I115" s="94"/>
      <c r="J115" s="94">
        <f t="shared" si="0"/>
        <v>0</v>
      </c>
      <c r="K115" s="91" t="s">
        <v>328</v>
      </c>
      <c r="L115" s="95"/>
      <c r="M115" s="96" t="s">
        <v>1</v>
      </c>
      <c r="N115" s="97" t="s">
        <v>35</v>
      </c>
      <c r="O115" s="76">
        <v>0</v>
      </c>
      <c r="P115" s="76">
        <f t="shared" si="1"/>
        <v>0</v>
      </c>
      <c r="Q115" s="76">
        <v>0</v>
      </c>
      <c r="R115" s="76">
        <f t="shared" si="2"/>
        <v>0</v>
      </c>
      <c r="S115" s="76">
        <v>0</v>
      </c>
      <c r="T115" s="83">
        <f t="shared" si="3"/>
        <v>0</v>
      </c>
      <c r="AR115" s="14" t="s">
        <v>192</v>
      </c>
      <c r="AT115" s="14" t="s">
        <v>377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10"/>
        <v>0</v>
      </c>
      <c r="BG115" s="88">
        <f t="shared" si="6"/>
        <v>0</v>
      </c>
      <c r="BH115" s="88">
        <f t="shared" si="7"/>
        <v>0</v>
      </c>
      <c r="BI115" s="88">
        <f t="shared" si="8"/>
        <v>0</v>
      </c>
      <c r="BJ115" s="14" t="s">
        <v>72</v>
      </c>
      <c r="BK115" s="88">
        <f t="shared" si="11"/>
        <v>0</v>
      </c>
      <c r="BL115" s="14" t="s">
        <v>160</v>
      </c>
      <c r="BM115" s="14" t="s">
        <v>1085</v>
      </c>
    </row>
    <row r="116" spans="2:65" s="1" customFormat="1" ht="16.5" customHeight="1">
      <c r="B116" s="55"/>
      <c r="C116" s="56" t="s">
        <v>285</v>
      </c>
      <c r="D116" s="56" t="s">
        <v>156</v>
      </c>
      <c r="E116" s="57" t="s">
        <v>435</v>
      </c>
      <c r="F116" s="58" t="s">
        <v>436</v>
      </c>
      <c r="G116" s="59" t="s">
        <v>357</v>
      </c>
      <c r="H116" s="60">
        <v>1450.203</v>
      </c>
      <c r="I116" s="73"/>
      <c r="J116" s="73">
        <f t="shared" si="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0.28599999999999998</v>
      </c>
      <c r="P116" s="76">
        <f t="shared" si="1"/>
        <v>414.75805799999995</v>
      </c>
      <c r="Q116" s="76">
        <v>0</v>
      </c>
      <c r="R116" s="76">
        <f t="shared" si="2"/>
        <v>0</v>
      </c>
      <c r="S116" s="76">
        <v>0</v>
      </c>
      <c r="T116" s="83">
        <f t="shared" si="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10"/>
        <v>0</v>
      </c>
      <c r="BG116" s="88">
        <f t="shared" si="6"/>
        <v>0</v>
      </c>
      <c r="BH116" s="88">
        <f t="shared" si="7"/>
        <v>0</v>
      </c>
      <c r="BI116" s="88">
        <f t="shared" si="8"/>
        <v>0</v>
      </c>
      <c r="BJ116" s="14" t="s">
        <v>72</v>
      </c>
      <c r="BK116" s="88">
        <f t="shared" si="11"/>
        <v>0</v>
      </c>
      <c r="BL116" s="14" t="s">
        <v>160</v>
      </c>
      <c r="BM116" s="14" t="s">
        <v>1086</v>
      </c>
    </row>
    <row r="117" spans="2:65" s="1" customFormat="1" ht="16.5" customHeight="1">
      <c r="B117" s="55"/>
      <c r="C117" s="89" t="s">
        <v>291</v>
      </c>
      <c r="D117" s="89" t="s">
        <v>377</v>
      </c>
      <c r="E117" s="90" t="s">
        <v>439</v>
      </c>
      <c r="F117" s="91" t="s">
        <v>440</v>
      </c>
      <c r="G117" s="92" t="s">
        <v>424</v>
      </c>
      <c r="H117" s="93">
        <v>2900.4059999999999</v>
      </c>
      <c r="I117" s="94"/>
      <c r="J117" s="94">
        <f t="shared" si="0"/>
        <v>0</v>
      </c>
      <c r="K117" s="91" t="s">
        <v>328</v>
      </c>
      <c r="L117" s="95"/>
      <c r="M117" s="96" t="s">
        <v>1</v>
      </c>
      <c r="N117" s="97" t="s">
        <v>35</v>
      </c>
      <c r="O117" s="76">
        <v>0</v>
      </c>
      <c r="P117" s="76">
        <f t="shared" si="1"/>
        <v>0</v>
      </c>
      <c r="Q117" s="76">
        <v>0</v>
      </c>
      <c r="R117" s="76">
        <f t="shared" si="2"/>
        <v>0</v>
      </c>
      <c r="S117" s="76">
        <v>0</v>
      </c>
      <c r="T117" s="83">
        <f t="shared" si="3"/>
        <v>0</v>
      </c>
      <c r="AR117" s="14" t="s">
        <v>192</v>
      </c>
      <c r="AT117" s="14" t="s">
        <v>377</v>
      </c>
      <c r="AU117" s="14" t="s">
        <v>74</v>
      </c>
      <c r="AY117" s="14" t="s">
        <v>153</v>
      </c>
      <c r="BE117" s="88">
        <f t="shared" si="4"/>
        <v>0</v>
      </c>
      <c r="BF117" s="88">
        <f t="shared" si="10"/>
        <v>0</v>
      </c>
      <c r="BG117" s="88">
        <f t="shared" si="6"/>
        <v>0</v>
      </c>
      <c r="BH117" s="88">
        <f t="shared" si="7"/>
        <v>0</v>
      </c>
      <c r="BI117" s="88">
        <f t="shared" si="8"/>
        <v>0</v>
      </c>
      <c r="BJ117" s="14" t="s">
        <v>72</v>
      </c>
      <c r="BK117" s="88">
        <f t="shared" si="11"/>
        <v>0</v>
      </c>
      <c r="BL117" s="14" t="s">
        <v>160</v>
      </c>
      <c r="BM117" s="14" t="s">
        <v>1087</v>
      </c>
    </row>
    <row r="118" spans="2:65" s="1" customFormat="1" ht="16.5" customHeight="1">
      <c r="B118" s="55"/>
      <c r="C118" s="56" t="s">
        <v>295</v>
      </c>
      <c r="D118" s="56" t="s">
        <v>156</v>
      </c>
      <c r="E118" s="57" t="s">
        <v>1088</v>
      </c>
      <c r="F118" s="58" t="s">
        <v>1089</v>
      </c>
      <c r="G118" s="59" t="s">
        <v>327</v>
      </c>
      <c r="H118" s="60">
        <v>3065.12</v>
      </c>
      <c r="I118" s="73"/>
      <c r="J118" s="73">
        <f t="shared" si="0"/>
        <v>0</v>
      </c>
      <c r="K118" s="58" t="s">
        <v>328</v>
      </c>
      <c r="L118" s="13"/>
      <c r="M118" s="74" t="s">
        <v>1</v>
      </c>
      <c r="N118" s="75" t="s">
        <v>35</v>
      </c>
      <c r="O118" s="76">
        <v>0.254</v>
      </c>
      <c r="P118" s="76">
        <f t="shared" si="1"/>
        <v>778.54048</v>
      </c>
      <c r="Q118" s="76">
        <v>0</v>
      </c>
      <c r="R118" s="76">
        <f t="shared" si="2"/>
        <v>0</v>
      </c>
      <c r="S118" s="76">
        <v>0</v>
      </c>
      <c r="T118" s="83">
        <f t="shared" si="3"/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si="4"/>
        <v>0</v>
      </c>
      <c r="BF118" s="88">
        <f t="shared" si="10"/>
        <v>0</v>
      </c>
      <c r="BG118" s="88">
        <f t="shared" si="6"/>
        <v>0</v>
      </c>
      <c r="BH118" s="88">
        <f t="shared" si="7"/>
        <v>0</v>
      </c>
      <c r="BI118" s="88">
        <f t="shared" si="8"/>
        <v>0</v>
      </c>
      <c r="BJ118" s="14" t="s">
        <v>72</v>
      </c>
      <c r="BK118" s="88">
        <f t="shared" si="11"/>
        <v>0</v>
      </c>
      <c r="BL118" s="14" t="s">
        <v>160</v>
      </c>
      <c r="BM118" s="14" t="s">
        <v>1090</v>
      </c>
    </row>
    <row r="119" spans="2:65" s="1" customFormat="1" ht="16.5" customHeight="1">
      <c r="B119" s="55"/>
      <c r="C119" s="56" t="s">
        <v>299</v>
      </c>
      <c r="D119" s="56" t="s">
        <v>156</v>
      </c>
      <c r="E119" s="57" t="s">
        <v>447</v>
      </c>
      <c r="F119" s="58" t="s">
        <v>448</v>
      </c>
      <c r="G119" s="59" t="s">
        <v>327</v>
      </c>
      <c r="H119" s="60">
        <v>3065.12</v>
      </c>
      <c r="I119" s="73"/>
      <c r="J119" s="73">
        <f t="shared" si="0"/>
        <v>0</v>
      </c>
      <c r="K119" s="58" t="s">
        <v>328</v>
      </c>
      <c r="L119" s="13"/>
      <c r="M119" s="74" t="s">
        <v>1</v>
      </c>
      <c r="N119" s="75" t="s">
        <v>35</v>
      </c>
      <c r="O119" s="76">
        <v>5.8000000000000003E-2</v>
      </c>
      <c r="P119" s="76">
        <f t="shared" si="1"/>
        <v>177.77696</v>
      </c>
      <c r="Q119" s="76">
        <v>0</v>
      </c>
      <c r="R119" s="76">
        <f t="shared" si="2"/>
        <v>0</v>
      </c>
      <c r="S119" s="76">
        <v>0</v>
      </c>
      <c r="T119" s="83">
        <f t="shared" si="3"/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si="4"/>
        <v>0</v>
      </c>
      <c r="BF119" s="88">
        <f t="shared" si="10"/>
        <v>0</v>
      </c>
      <c r="BG119" s="88">
        <f t="shared" si="6"/>
        <v>0</v>
      </c>
      <c r="BH119" s="88">
        <f t="shared" si="7"/>
        <v>0</v>
      </c>
      <c r="BI119" s="88">
        <f t="shared" si="8"/>
        <v>0</v>
      </c>
      <c r="BJ119" s="14" t="s">
        <v>72</v>
      </c>
      <c r="BK119" s="88">
        <f t="shared" si="11"/>
        <v>0</v>
      </c>
      <c r="BL119" s="14" t="s">
        <v>160</v>
      </c>
      <c r="BM119" s="14" t="s">
        <v>1091</v>
      </c>
    </row>
    <row r="120" spans="2:65" s="1" customFormat="1" ht="16.5" customHeight="1">
      <c r="B120" s="55"/>
      <c r="C120" s="89" t="s">
        <v>305</v>
      </c>
      <c r="D120" s="89" t="s">
        <v>377</v>
      </c>
      <c r="E120" s="90" t="s">
        <v>451</v>
      </c>
      <c r="F120" s="91" t="s">
        <v>452</v>
      </c>
      <c r="G120" s="92" t="s">
        <v>453</v>
      </c>
      <c r="H120" s="93">
        <v>45.976999999999997</v>
      </c>
      <c r="I120" s="94"/>
      <c r="J120" s="94">
        <f t="shared" si="0"/>
        <v>0</v>
      </c>
      <c r="K120" s="91" t="s">
        <v>328</v>
      </c>
      <c r="L120" s="95"/>
      <c r="M120" s="96" t="s">
        <v>1</v>
      </c>
      <c r="N120" s="97" t="s">
        <v>35</v>
      </c>
      <c r="O120" s="76">
        <v>0</v>
      </c>
      <c r="P120" s="76">
        <f t="shared" si="1"/>
        <v>0</v>
      </c>
      <c r="Q120" s="76">
        <v>1E-3</v>
      </c>
      <c r="R120" s="76">
        <f t="shared" si="2"/>
        <v>4.5976999999999997E-2</v>
      </c>
      <c r="S120" s="76">
        <v>0</v>
      </c>
      <c r="T120" s="83">
        <f t="shared" si="3"/>
        <v>0</v>
      </c>
      <c r="AR120" s="14" t="s">
        <v>192</v>
      </c>
      <c r="AT120" s="14" t="s">
        <v>377</v>
      </c>
      <c r="AU120" s="14" t="s">
        <v>74</v>
      </c>
      <c r="AY120" s="14" t="s">
        <v>153</v>
      </c>
      <c r="BE120" s="88">
        <f t="shared" si="4"/>
        <v>0</v>
      </c>
      <c r="BF120" s="88">
        <f t="shared" si="10"/>
        <v>0</v>
      </c>
      <c r="BG120" s="88">
        <f t="shared" si="6"/>
        <v>0</v>
      </c>
      <c r="BH120" s="88">
        <f t="shared" si="7"/>
        <v>0</v>
      </c>
      <c r="BI120" s="88">
        <f t="shared" si="8"/>
        <v>0</v>
      </c>
      <c r="BJ120" s="14" t="s">
        <v>72</v>
      </c>
      <c r="BK120" s="88">
        <f t="shared" si="11"/>
        <v>0</v>
      </c>
      <c r="BL120" s="14" t="s">
        <v>160</v>
      </c>
      <c r="BM120" s="14" t="s">
        <v>1092</v>
      </c>
    </row>
    <row r="121" spans="2:65" s="6" customFormat="1" ht="22.9" customHeight="1">
      <c r="B121" s="51"/>
      <c r="D121" s="52" t="s">
        <v>63</v>
      </c>
      <c r="E121" s="54" t="s">
        <v>160</v>
      </c>
      <c r="F121" s="54" t="s">
        <v>455</v>
      </c>
      <c r="J121" s="72">
        <f>BK121</f>
        <v>0</v>
      </c>
      <c r="L121" s="51"/>
      <c r="M121" s="69"/>
      <c r="N121" s="70"/>
      <c r="O121" s="70"/>
      <c r="P121" s="71">
        <f>SUM(P122:P123)</f>
        <v>718.30193599999984</v>
      </c>
      <c r="Q121" s="70"/>
      <c r="R121" s="71">
        <f>SUM(R122:R123)</f>
        <v>0</v>
      </c>
      <c r="S121" s="70"/>
      <c r="T121" s="82">
        <f>SUM(T122:T123)</f>
        <v>0</v>
      </c>
      <c r="AR121" s="52" t="s">
        <v>72</v>
      </c>
      <c r="AT121" s="85" t="s">
        <v>63</v>
      </c>
      <c r="AU121" s="85" t="s">
        <v>72</v>
      </c>
      <c r="AY121" s="52" t="s">
        <v>153</v>
      </c>
      <c r="BK121" s="87">
        <f>SUM(BK122:BK123)</f>
        <v>0</v>
      </c>
    </row>
    <row r="122" spans="2:65" s="1" customFormat="1" ht="16.5" customHeight="1">
      <c r="B122" s="55"/>
      <c r="C122" s="56" t="s">
        <v>310</v>
      </c>
      <c r="D122" s="56" t="s">
        <v>156</v>
      </c>
      <c r="E122" s="57" t="s">
        <v>457</v>
      </c>
      <c r="F122" s="58" t="s">
        <v>458</v>
      </c>
      <c r="G122" s="59" t="s">
        <v>357</v>
      </c>
      <c r="H122" s="60">
        <v>471.44799999999998</v>
      </c>
      <c r="I122" s="73"/>
      <c r="J122" s="73">
        <f>ROUND(I122*H122,2)</f>
        <v>0</v>
      </c>
      <c r="K122" s="58" t="s">
        <v>328</v>
      </c>
      <c r="L122" s="13"/>
      <c r="M122" s="74" t="s">
        <v>1</v>
      </c>
      <c r="N122" s="75" t="s">
        <v>35</v>
      </c>
      <c r="O122" s="76">
        <v>1.3169999999999999</v>
      </c>
      <c r="P122" s="76">
        <f>O122*H122</f>
        <v>620.89701599999989</v>
      </c>
      <c r="Q122" s="76">
        <v>0</v>
      </c>
      <c r="R122" s="76">
        <f>Q122*H122</f>
        <v>0</v>
      </c>
      <c r="S122" s="76">
        <v>0</v>
      </c>
      <c r="T122" s="83">
        <f>S122*H122</f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>IF(N122="základní",J122,0)</f>
        <v>0</v>
      </c>
      <c r="BF122" s="88">
        <f>IF(N122="snížená",J122,0)</f>
        <v>0</v>
      </c>
      <c r="BG122" s="88">
        <f>IF(N122="zákl. přenesená",J122,0)</f>
        <v>0</v>
      </c>
      <c r="BH122" s="88">
        <f>IF(N122="sníž. přenesená",J122,0)</f>
        <v>0</v>
      </c>
      <c r="BI122" s="88">
        <f>IF(N122="nulová",J122,0)</f>
        <v>0</v>
      </c>
      <c r="BJ122" s="14" t="s">
        <v>72</v>
      </c>
      <c r="BK122" s="88">
        <f>ROUND(I122*H122,2)</f>
        <v>0</v>
      </c>
      <c r="BL122" s="14" t="s">
        <v>160</v>
      </c>
      <c r="BM122" s="14" t="s">
        <v>1093</v>
      </c>
    </row>
    <row r="123" spans="2:65" s="1" customFormat="1" ht="16.5" customHeight="1">
      <c r="B123" s="55"/>
      <c r="C123" s="56" t="s">
        <v>591</v>
      </c>
      <c r="D123" s="56" t="s">
        <v>156</v>
      </c>
      <c r="E123" s="57" t="s">
        <v>1094</v>
      </c>
      <c r="F123" s="58" t="s">
        <v>1095</v>
      </c>
      <c r="G123" s="59" t="s">
        <v>357</v>
      </c>
      <c r="H123" s="60">
        <v>66.488</v>
      </c>
      <c r="I123" s="73"/>
      <c r="J123" s="73">
        <f>ROUND(I123*H123,2)</f>
        <v>0</v>
      </c>
      <c r="K123" s="58" t="s">
        <v>328</v>
      </c>
      <c r="L123" s="13"/>
      <c r="M123" s="74" t="s">
        <v>1</v>
      </c>
      <c r="N123" s="75" t="s">
        <v>35</v>
      </c>
      <c r="O123" s="76">
        <v>1.4650000000000001</v>
      </c>
      <c r="P123" s="76">
        <f>O123*H123</f>
        <v>97.404920000000004</v>
      </c>
      <c r="Q123" s="76">
        <v>0</v>
      </c>
      <c r="R123" s="76">
        <f>Q123*H123</f>
        <v>0</v>
      </c>
      <c r="S123" s="76">
        <v>0</v>
      </c>
      <c r="T123" s="83">
        <f>S123*H123</f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>IF(N123="základní",J123,0)</f>
        <v>0</v>
      </c>
      <c r="BF123" s="88">
        <f>IF(N123="snížená",J123,0)</f>
        <v>0</v>
      </c>
      <c r="BG123" s="88">
        <f>IF(N123="zákl. přenesená",J123,0)</f>
        <v>0</v>
      </c>
      <c r="BH123" s="88">
        <f>IF(N123="sníž. přenesená",J123,0)</f>
        <v>0</v>
      </c>
      <c r="BI123" s="88">
        <f>IF(N123="nulová",J123,0)</f>
        <v>0</v>
      </c>
      <c r="BJ123" s="14" t="s">
        <v>72</v>
      </c>
      <c r="BK123" s="88">
        <f>ROUND(I123*H123,2)</f>
        <v>0</v>
      </c>
      <c r="BL123" s="14" t="s">
        <v>160</v>
      </c>
      <c r="BM123" s="14" t="s">
        <v>1096</v>
      </c>
    </row>
    <row r="124" spans="2:65" s="6" customFormat="1" ht="22.9" customHeight="1">
      <c r="B124" s="51"/>
      <c r="D124" s="52" t="s">
        <v>63</v>
      </c>
      <c r="E124" s="54" t="s">
        <v>178</v>
      </c>
      <c r="F124" s="54" t="s">
        <v>460</v>
      </c>
      <c r="J124" s="72">
        <f>BK124</f>
        <v>0</v>
      </c>
      <c r="L124" s="51"/>
      <c r="M124" s="69"/>
      <c r="N124" s="70"/>
      <c r="O124" s="70"/>
      <c r="P124" s="71">
        <f>SUM(P125:P132)</f>
        <v>444.09899999999993</v>
      </c>
      <c r="Q124" s="70"/>
      <c r="R124" s="71">
        <f>SUM(R125:R132)</f>
        <v>38.395499999999998</v>
      </c>
      <c r="S124" s="70"/>
      <c r="T124" s="82">
        <f>SUM(T125:T132)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SUM(BK125:BK132)</f>
        <v>0</v>
      </c>
    </row>
    <row r="125" spans="2:65" s="1" customFormat="1" ht="16.5" customHeight="1">
      <c r="B125" s="55"/>
      <c r="C125" s="56" t="s">
        <v>426</v>
      </c>
      <c r="D125" s="56" t="s">
        <v>156</v>
      </c>
      <c r="E125" s="57" t="s">
        <v>1097</v>
      </c>
      <c r="F125" s="58" t="s">
        <v>1098</v>
      </c>
      <c r="G125" s="59" t="s">
        <v>327</v>
      </c>
      <c r="H125" s="60">
        <v>268.5</v>
      </c>
      <c r="I125" s="73"/>
      <c r="J125" s="73">
        <f t="shared" ref="J125:J132" si="12">ROUND(I125*H125,2)</f>
        <v>0</v>
      </c>
      <c r="K125" s="58" t="s">
        <v>328</v>
      </c>
      <c r="L125" s="13"/>
      <c r="M125" s="74" t="s">
        <v>1</v>
      </c>
      <c r="N125" s="75" t="s">
        <v>35</v>
      </c>
      <c r="O125" s="76">
        <v>2.5999999999999999E-2</v>
      </c>
      <c r="P125" s="76">
        <f t="shared" ref="P125:P132" si="13">O125*H125</f>
        <v>6.9809999999999999</v>
      </c>
      <c r="Q125" s="76">
        <v>0</v>
      </c>
      <c r="R125" s="76">
        <f t="shared" ref="R125:R132" si="14">Q125*H125</f>
        <v>0</v>
      </c>
      <c r="S125" s="76">
        <v>0</v>
      </c>
      <c r="T125" s="83">
        <f t="shared" ref="T125:T132" si="15"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ref="BE125:BE132" si="16">IF(N125="základní",J125,0)</f>
        <v>0</v>
      </c>
      <c r="BF125" s="88">
        <f t="shared" ref="BF125:BF132" si="17">IF(N125="snížená",J125,0)</f>
        <v>0</v>
      </c>
      <c r="BG125" s="88">
        <f t="shared" ref="BG125:BG132" si="18">IF(N125="zákl. přenesená",J125,0)</f>
        <v>0</v>
      </c>
      <c r="BH125" s="88">
        <f t="shared" ref="BH125:BH132" si="19">IF(N125="sníž. přenesená",J125,0)</f>
        <v>0</v>
      </c>
      <c r="BI125" s="88">
        <f t="shared" ref="BI125:BI132" si="20">IF(N125="nulová",J125,0)</f>
        <v>0</v>
      </c>
      <c r="BJ125" s="14" t="s">
        <v>72</v>
      </c>
      <c r="BK125" s="88">
        <f t="shared" ref="BK125:BK132" si="21">ROUND(I125*H125,2)</f>
        <v>0</v>
      </c>
      <c r="BL125" s="14" t="s">
        <v>160</v>
      </c>
      <c r="BM125" s="14" t="s">
        <v>1099</v>
      </c>
    </row>
    <row r="126" spans="2:65" s="1" customFormat="1" ht="16.5" customHeight="1">
      <c r="B126" s="55"/>
      <c r="C126" s="56" t="s">
        <v>430</v>
      </c>
      <c r="D126" s="56" t="s">
        <v>156</v>
      </c>
      <c r="E126" s="57" t="s">
        <v>466</v>
      </c>
      <c r="F126" s="58" t="s">
        <v>467</v>
      </c>
      <c r="G126" s="59" t="s">
        <v>327</v>
      </c>
      <c r="H126" s="60">
        <v>716</v>
      </c>
      <c r="I126" s="73"/>
      <c r="J126" s="73">
        <f t="shared" si="12"/>
        <v>0</v>
      </c>
      <c r="K126" s="58" t="s">
        <v>328</v>
      </c>
      <c r="L126" s="13"/>
      <c r="M126" s="74" t="s">
        <v>1</v>
      </c>
      <c r="N126" s="75" t="s">
        <v>35</v>
      </c>
      <c r="O126" s="76">
        <v>3.5000000000000003E-2</v>
      </c>
      <c r="P126" s="76">
        <f t="shared" si="13"/>
        <v>25.060000000000002</v>
      </c>
      <c r="Q126" s="76">
        <v>0</v>
      </c>
      <c r="R126" s="76">
        <f t="shared" si="14"/>
        <v>0</v>
      </c>
      <c r="S126" s="76">
        <v>0</v>
      </c>
      <c r="T126" s="83">
        <f t="shared" si="15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16"/>
        <v>0</v>
      </c>
      <c r="BF126" s="88">
        <f t="shared" si="17"/>
        <v>0</v>
      </c>
      <c r="BG126" s="88">
        <f t="shared" si="18"/>
        <v>0</v>
      </c>
      <c r="BH126" s="88">
        <f t="shared" si="19"/>
        <v>0</v>
      </c>
      <c r="BI126" s="88">
        <f t="shared" si="20"/>
        <v>0</v>
      </c>
      <c r="BJ126" s="14" t="s">
        <v>72</v>
      </c>
      <c r="BK126" s="88">
        <f t="shared" si="21"/>
        <v>0</v>
      </c>
      <c r="BL126" s="14" t="s">
        <v>160</v>
      </c>
      <c r="BM126" s="14" t="s">
        <v>1100</v>
      </c>
    </row>
    <row r="127" spans="2:65" s="1" customFormat="1" ht="16.5" customHeight="1">
      <c r="B127" s="55"/>
      <c r="C127" s="56" t="s">
        <v>434</v>
      </c>
      <c r="D127" s="56" t="s">
        <v>156</v>
      </c>
      <c r="E127" s="57" t="s">
        <v>470</v>
      </c>
      <c r="F127" s="58" t="s">
        <v>471</v>
      </c>
      <c r="G127" s="59" t="s">
        <v>327</v>
      </c>
      <c r="H127" s="60">
        <v>1253</v>
      </c>
      <c r="I127" s="73"/>
      <c r="J127" s="73">
        <f t="shared" si="12"/>
        <v>0</v>
      </c>
      <c r="K127" s="58" t="s">
        <v>328</v>
      </c>
      <c r="L127" s="13"/>
      <c r="M127" s="74" t="s">
        <v>1</v>
      </c>
      <c r="N127" s="75" t="s">
        <v>35</v>
      </c>
      <c r="O127" s="76">
        <v>7.0999999999999994E-2</v>
      </c>
      <c r="P127" s="76">
        <f t="shared" si="13"/>
        <v>88.962999999999994</v>
      </c>
      <c r="Q127" s="76">
        <v>0</v>
      </c>
      <c r="R127" s="76">
        <f t="shared" si="14"/>
        <v>0</v>
      </c>
      <c r="S127" s="76">
        <v>0</v>
      </c>
      <c r="T127" s="83">
        <f t="shared" si="15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6"/>
        <v>0</v>
      </c>
      <c r="BF127" s="88">
        <f t="shared" si="17"/>
        <v>0</v>
      </c>
      <c r="BG127" s="88">
        <f t="shared" si="18"/>
        <v>0</v>
      </c>
      <c r="BH127" s="88">
        <f t="shared" si="19"/>
        <v>0</v>
      </c>
      <c r="BI127" s="88">
        <f t="shared" si="20"/>
        <v>0</v>
      </c>
      <c r="BJ127" s="14" t="s">
        <v>72</v>
      </c>
      <c r="BK127" s="88">
        <f t="shared" si="21"/>
        <v>0</v>
      </c>
      <c r="BL127" s="14" t="s">
        <v>160</v>
      </c>
      <c r="BM127" s="14" t="s">
        <v>1101</v>
      </c>
    </row>
    <row r="128" spans="2:65" s="1" customFormat="1" ht="16.5" customHeight="1">
      <c r="B128" s="55"/>
      <c r="C128" s="56" t="s">
        <v>438</v>
      </c>
      <c r="D128" s="56" t="s">
        <v>156</v>
      </c>
      <c r="E128" s="57" t="s">
        <v>474</v>
      </c>
      <c r="F128" s="58" t="s">
        <v>475</v>
      </c>
      <c r="G128" s="59" t="s">
        <v>327</v>
      </c>
      <c r="H128" s="60">
        <v>1969</v>
      </c>
      <c r="I128" s="73"/>
      <c r="J128" s="73">
        <f t="shared" si="12"/>
        <v>0</v>
      </c>
      <c r="K128" s="58" t="s">
        <v>328</v>
      </c>
      <c r="L128" s="13"/>
      <c r="M128" s="74" t="s">
        <v>1</v>
      </c>
      <c r="N128" s="75" t="s">
        <v>35</v>
      </c>
      <c r="O128" s="76">
        <v>2E-3</v>
      </c>
      <c r="P128" s="76">
        <f t="shared" si="13"/>
        <v>3.9380000000000002</v>
      </c>
      <c r="Q128" s="76">
        <v>0</v>
      </c>
      <c r="R128" s="76">
        <f t="shared" si="14"/>
        <v>0</v>
      </c>
      <c r="S128" s="76">
        <v>0</v>
      </c>
      <c r="T128" s="83">
        <f t="shared" si="15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16"/>
        <v>0</v>
      </c>
      <c r="BF128" s="88">
        <f t="shared" si="17"/>
        <v>0</v>
      </c>
      <c r="BG128" s="88">
        <f t="shared" si="18"/>
        <v>0</v>
      </c>
      <c r="BH128" s="88">
        <f t="shared" si="19"/>
        <v>0</v>
      </c>
      <c r="BI128" s="88">
        <f t="shared" si="20"/>
        <v>0</v>
      </c>
      <c r="BJ128" s="14" t="s">
        <v>72</v>
      </c>
      <c r="BK128" s="88">
        <f t="shared" si="21"/>
        <v>0</v>
      </c>
      <c r="BL128" s="14" t="s">
        <v>160</v>
      </c>
      <c r="BM128" s="14" t="s">
        <v>1102</v>
      </c>
    </row>
    <row r="129" spans="2:65" s="1" customFormat="1" ht="16.5" customHeight="1">
      <c r="B129" s="55"/>
      <c r="C129" s="56" t="s">
        <v>442</v>
      </c>
      <c r="D129" s="56" t="s">
        <v>156</v>
      </c>
      <c r="E129" s="57" t="s">
        <v>478</v>
      </c>
      <c r="F129" s="58" t="s">
        <v>479</v>
      </c>
      <c r="G129" s="59" t="s">
        <v>327</v>
      </c>
      <c r="H129" s="60">
        <v>1253</v>
      </c>
      <c r="I129" s="73"/>
      <c r="J129" s="73">
        <f t="shared" si="12"/>
        <v>0</v>
      </c>
      <c r="K129" s="58" t="s">
        <v>328</v>
      </c>
      <c r="L129" s="13"/>
      <c r="M129" s="74" t="s">
        <v>1</v>
      </c>
      <c r="N129" s="75" t="s">
        <v>35</v>
      </c>
      <c r="O129" s="76">
        <v>7.0999999999999994E-2</v>
      </c>
      <c r="P129" s="76">
        <f t="shared" si="13"/>
        <v>88.962999999999994</v>
      </c>
      <c r="Q129" s="76">
        <v>0</v>
      </c>
      <c r="R129" s="76">
        <f t="shared" si="14"/>
        <v>0</v>
      </c>
      <c r="S129" s="76">
        <v>0</v>
      </c>
      <c r="T129" s="83">
        <f t="shared" si="15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16"/>
        <v>0</v>
      </c>
      <c r="BF129" s="88">
        <f t="shared" si="17"/>
        <v>0</v>
      </c>
      <c r="BG129" s="88">
        <f t="shared" si="18"/>
        <v>0</v>
      </c>
      <c r="BH129" s="88">
        <f t="shared" si="19"/>
        <v>0</v>
      </c>
      <c r="BI129" s="88">
        <f t="shared" si="20"/>
        <v>0</v>
      </c>
      <c r="BJ129" s="14" t="s">
        <v>72</v>
      </c>
      <c r="BK129" s="88">
        <f t="shared" si="21"/>
        <v>0</v>
      </c>
      <c r="BL129" s="14" t="s">
        <v>160</v>
      </c>
      <c r="BM129" s="14" t="s">
        <v>1103</v>
      </c>
    </row>
    <row r="130" spans="2:65" s="1" customFormat="1" ht="16.5" customHeight="1">
      <c r="B130" s="55"/>
      <c r="C130" s="56" t="s">
        <v>446</v>
      </c>
      <c r="D130" s="56" t="s">
        <v>156</v>
      </c>
      <c r="E130" s="57" t="s">
        <v>482</v>
      </c>
      <c r="F130" s="58" t="s">
        <v>483</v>
      </c>
      <c r="G130" s="59" t="s">
        <v>327</v>
      </c>
      <c r="H130" s="60">
        <v>1253</v>
      </c>
      <c r="I130" s="73"/>
      <c r="J130" s="73">
        <f t="shared" si="12"/>
        <v>0</v>
      </c>
      <c r="K130" s="58" t="s">
        <v>328</v>
      </c>
      <c r="L130" s="13"/>
      <c r="M130" s="74" t="s">
        <v>1</v>
      </c>
      <c r="N130" s="75" t="s">
        <v>35</v>
      </c>
      <c r="O130" s="76">
        <v>8.5999999999999993E-2</v>
      </c>
      <c r="P130" s="76">
        <f t="shared" si="13"/>
        <v>107.758</v>
      </c>
      <c r="Q130" s="76">
        <v>0</v>
      </c>
      <c r="R130" s="76">
        <f t="shared" si="14"/>
        <v>0</v>
      </c>
      <c r="S130" s="76">
        <v>0</v>
      </c>
      <c r="T130" s="83">
        <f t="shared" si="15"/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 t="shared" si="16"/>
        <v>0</v>
      </c>
      <c r="BF130" s="88">
        <f t="shared" si="17"/>
        <v>0</v>
      </c>
      <c r="BG130" s="88">
        <f t="shared" si="18"/>
        <v>0</v>
      </c>
      <c r="BH130" s="88">
        <f t="shared" si="19"/>
        <v>0</v>
      </c>
      <c r="BI130" s="88">
        <f t="shared" si="20"/>
        <v>0</v>
      </c>
      <c r="BJ130" s="14" t="s">
        <v>72</v>
      </c>
      <c r="BK130" s="88">
        <f t="shared" si="21"/>
        <v>0</v>
      </c>
      <c r="BL130" s="14" t="s">
        <v>160</v>
      </c>
      <c r="BM130" s="14" t="s">
        <v>1104</v>
      </c>
    </row>
    <row r="131" spans="2:65" s="1" customFormat="1" ht="16.5" customHeight="1">
      <c r="B131" s="55"/>
      <c r="C131" s="56" t="s">
        <v>450</v>
      </c>
      <c r="D131" s="56" t="s">
        <v>156</v>
      </c>
      <c r="E131" s="57" t="s">
        <v>1105</v>
      </c>
      <c r="F131" s="58" t="s">
        <v>1106</v>
      </c>
      <c r="G131" s="59" t="s">
        <v>327</v>
      </c>
      <c r="H131" s="60">
        <v>214.8</v>
      </c>
      <c r="I131" s="73"/>
      <c r="J131" s="73">
        <f t="shared" si="12"/>
        <v>0</v>
      </c>
      <c r="K131" s="58" t="s">
        <v>328</v>
      </c>
      <c r="L131" s="13"/>
      <c r="M131" s="74" t="s">
        <v>1</v>
      </c>
      <c r="N131" s="75" t="s">
        <v>35</v>
      </c>
      <c r="O131" s="76">
        <v>0.56999999999999995</v>
      </c>
      <c r="P131" s="76">
        <f t="shared" si="13"/>
        <v>122.43599999999999</v>
      </c>
      <c r="Q131" s="76">
        <v>8.4250000000000005E-2</v>
      </c>
      <c r="R131" s="76">
        <f t="shared" si="14"/>
        <v>18.096900000000002</v>
      </c>
      <c r="S131" s="76">
        <v>0</v>
      </c>
      <c r="T131" s="83">
        <f t="shared" si="15"/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 t="shared" si="16"/>
        <v>0</v>
      </c>
      <c r="BF131" s="88">
        <f t="shared" si="17"/>
        <v>0</v>
      </c>
      <c r="BG131" s="88">
        <f t="shared" si="18"/>
        <v>0</v>
      </c>
      <c r="BH131" s="88">
        <f t="shared" si="19"/>
        <v>0</v>
      </c>
      <c r="BI131" s="88">
        <f t="shared" si="20"/>
        <v>0</v>
      </c>
      <c r="BJ131" s="14" t="s">
        <v>72</v>
      </c>
      <c r="BK131" s="88">
        <f t="shared" si="21"/>
        <v>0</v>
      </c>
      <c r="BL131" s="14" t="s">
        <v>160</v>
      </c>
      <c r="BM131" s="14" t="s">
        <v>1107</v>
      </c>
    </row>
    <row r="132" spans="2:65" s="1" customFormat="1" ht="16.5" customHeight="1">
      <c r="B132" s="55"/>
      <c r="C132" s="89" t="s">
        <v>456</v>
      </c>
      <c r="D132" s="89" t="s">
        <v>377</v>
      </c>
      <c r="E132" s="90" t="s">
        <v>1108</v>
      </c>
      <c r="F132" s="91" t="s">
        <v>1109</v>
      </c>
      <c r="G132" s="92" t="s">
        <v>327</v>
      </c>
      <c r="H132" s="93">
        <v>225.54</v>
      </c>
      <c r="I132" s="94"/>
      <c r="J132" s="94">
        <f t="shared" si="12"/>
        <v>0</v>
      </c>
      <c r="K132" s="91" t="s">
        <v>328</v>
      </c>
      <c r="L132" s="95"/>
      <c r="M132" s="96" t="s">
        <v>1</v>
      </c>
      <c r="N132" s="97" t="s">
        <v>35</v>
      </c>
      <c r="O132" s="76">
        <v>0</v>
      </c>
      <c r="P132" s="76">
        <f t="shared" si="13"/>
        <v>0</v>
      </c>
      <c r="Q132" s="76">
        <v>0.09</v>
      </c>
      <c r="R132" s="76">
        <f t="shared" si="14"/>
        <v>20.298599999999997</v>
      </c>
      <c r="S132" s="76">
        <v>0</v>
      </c>
      <c r="T132" s="83">
        <f t="shared" si="15"/>
        <v>0</v>
      </c>
      <c r="AR132" s="14" t="s">
        <v>192</v>
      </c>
      <c r="AT132" s="14" t="s">
        <v>377</v>
      </c>
      <c r="AU132" s="14" t="s">
        <v>74</v>
      </c>
      <c r="AY132" s="14" t="s">
        <v>153</v>
      </c>
      <c r="BE132" s="88">
        <f t="shared" si="16"/>
        <v>0</v>
      </c>
      <c r="BF132" s="88">
        <f t="shared" si="17"/>
        <v>0</v>
      </c>
      <c r="BG132" s="88">
        <f t="shared" si="18"/>
        <v>0</v>
      </c>
      <c r="BH132" s="88">
        <f t="shared" si="19"/>
        <v>0</v>
      </c>
      <c r="BI132" s="88">
        <f t="shared" si="20"/>
        <v>0</v>
      </c>
      <c r="BJ132" s="14" t="s">
        <v>72</v>
      </c>
      <c r="BK132" s="88">
        <f t="shared" si="21"/>
        <v>0</v>
      </c>
      <c r="BL132" s="14" t="s">
        <v>160</v>
      </c>
      <c r="BM132" s="14" t="s">
        <v>1110</v>
      </c>
    </row>
    <row r="133" spans="2:65" s="6" customFormat="1" ht="22.9" customHeight="1">
      <c r="B133" s="51"/>
      <c r="D133" s="52" t="s">
        <v>63</v>
      </c>
      <c r="E133" s="54" t="s">
        <v>192</v>
      </c>
      <c r="F133" s="54" t="s">
        <v>485</v>
      </c>
      <c r="J133" s="72">
        <f>BK133</f>
        <v>0</v>
      </c>
      <c r="L133" s="51"/>
      <c r="M133" s="69"/>
      <c r="N133" s="70"/>
      <c r="O133" s="70"/>
      <c r="P133" s="71">
        <f>SUM(P134:P159)</f>
        <v>1823.2323999999999</v>
      </c>
      <c r="Q133" s="70"/>
      <c r="R133" s="71">
        <f>SUM(R134:R159)</f>
        <v>122.1791698</v>
      </c>
      <c r="S133" s="70"/>
      <c r="T133" s="82">
        <f>SUM(T134:T159)</f>
        <v>0</v>
      </c>
      <c r="AR133" s="52" t="s">
        <v>72</v>
      </c>
      <c r="AT133" s="85" t="s">
        <v>63</v>
      </c>
      <c r="AU133" s="85" t="s">
        <v>72</v>
      </c>
      <c r="AY133" s="52" t="s">
        <v>153</v>
      </c>
      <c r="BK133" s="87">
        <f>SUM(BK134:BK159)</f>
        <v>0</v>
      </c>
    </row>
    <row r="134" spans="2:65" s="1" customFormat="1" ht="16.5" customHeight="1">
      <c r="B134" s="55"/>
      <c r="C134" s="56" t="s">
        <v>461</v>
      </c>
      <c r="D134" s="56" t="s">
        <v>156</v>
      </c>
      <c r="E134" s="57" t="s">
        <v>1111</v>
      </c>
      <c r="F134" s="58" t="s">
        <v>1112</v>
      </c>
      <c r="G134" s="59" t="s">
        <v>344</v>
      </c>
      <c r="H134" s="60">
        <v>4228.6000000000004</v>
      </c>
      <c r="I134" s="73"/>
      <c r="J134" s="73">
        <f t="shared" ref="J134:J159" si="22">ROUND(I134*H134,2)</f>
        <v>0</v>
      </c>
      <c r="K134" s="58" t="s">
        <v>328</v>
      </c>
      <c r="L134" s="13"/>
      <c r="M134" s="74" t="s">
        <v>1</v>
      </c>
      <c r="N134" s="75" t="s">
        <v>35</v>
      </c>
      <c r="O134" s="76">
        <v>0.155</v>
      </c>
      <c r="P134" s="76">
        <f t="shared" ref="P134:P159" si="23">O134*H134</f>
        <v>655.43300000000011</v>
      </c>
      <c r="Q134" s="76">
        <v>0</v>
      </c>
      <c r="R134" s="76">
        <f t="shared" ref="R134:R159" si="24">Q134*H134</f>
        <v>0</v>
      </c>
      <c r="S134" s="76">
        <v>0</v>
      </c>
      <c r="T134" s="83">
        <f t="shared" ref="T134:T159" si="25">S134*H134</f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ref="BE134:BE159" si="26">IF(N134="základní",J134,0)</f>
        <v>0</v>
      </c>
      <c r="BF134" s="88">
        <f t="shared" ref="BF134:BF159" si="27">IF(N134="snížená",J134,0)</f>
        <v>0</v>
      </c>
      <c r="BG134" s="88">
        <f t="shared" ref="BG134:BG159" si="28">IF(N134="zákl. přenesená",J134,0)</f>
        <v>0</v>
      </c>
      <c r="BH134" s="88">
        <f t="shared" ref="BH134:BH159" si="29">IF(N134="sníž. přenesená",J134,0)</f>
        <v>0</v>
      </c>
      <c r="BI134" s="88">
        <f t="shared" ref="BI134:BI159" si="30">IF(N134="nulová",J134,0)</f>
        <v>0</v>
      </c>
      <c r="BJ134" s="14" t="s">
        <v>72</v>
      </c>
      <c r="BK134" s="88">
        <f t="shared" ref="BK134:BK159" si="31">ROUND(I134*H134,2)</f>
        <v>0</v>
      </c>
      <c r="BL134" s="14" t="s">
        <v>160</v>
      </c>
      <c r="BM134" s="14" t="s">
        <v>1113</v>
      </c>
    </row>
    <row r="135" spans="2:65" s="1" customFormat="1" ht="16.5" customHeight="1">
      <c r="B135" s="55"/>
      <c r="C135" s="89" t="s">
        <v>465</v>
      </c>
      <c r="D135" s="89" t="s">
        <v>377</v>
      </c>
      <c r="E135" s="90" t="s">
        <v>1114</v>
      </c>
      <c r="F135" s="91" t="s">
        <v>1115</v>
      </c>
      <c r="G135" s="92" t="s">
        <v>344</v>
      </c>
      <c r="H135" s="93">
        <v>4440.03</v>
      </c>
      <c r="I135" s="94"/>
      <c r="J135" s="94">
        <f t="shared" si="22"/>
        <v>0</v>
      </c>
      <c r="K135" s="91" t="s">
        <v>328</v>
      </c>
      <c r="L135" s="95"/>
      <c r="M135" s="96" t="s">
        <v>1</v>
      </c>
      <c r="N135" s="97" t="s">
        <v>35</v>
      </c>
      <c r="O135" s="76">
        <v>0</v>
      </c>
      <c r="P135" s="76">
        <f t="shared" si="23"/>
        <v>0</v>
      </c>
      <c r="Q135" s="76">
        <v>4.2999999999999999E-4</v>
      </c>
      <c r="R135" s="76">
        <f t="shared" si="24"/>
        <v>1.9092128999999998</v>
      </c>
      <c r="S135" s="76">
        <v>0</v>
      </c>
      <c r="T135" s="83">
        <f t="shared" si="25"/>
        <v>0</v>
      </c>
      <c r="AR135" s="14" t="s">
        <v>192</v>
      </c>
      <c r="AT135" s="14" t="s">
        <v>377</v>
      </c>
      <c r="AU135" s="14" t="s">
        <v>74</v>
      </c>
      <c r="AY135" s="14" t="s">
        <v>153</v>
      </c>
      <c r="BE135" s="88">
        <f t="shared" si="26"/>
        <v>0</v>
      </c>
      <c r="BF135" s="88">
        <f t="shared" si="27"/>
        <v>0</v>
      </c>
      <c r="BG135" s="88">
        <f t="shared" si="28"/>
        <v>0</v>
      </c>
      <c r="BH135" s="88">
        <f t="shared" si="29"/>
        <v>0</v>
      </c>
      <c r="BI135" s="88">
        <f t="shared" si="30"/>
        <v>0</v>
      </c>
      <c r="BJ135" s="14" t="s">
        <v>72</v>
      </c>
      <c r="BK135" s="88">
        <f t="shared" si="31"/>
        <v>0</v>
      </c>
      <c r="BL135" s="14" t="s">
        <v>160</v>
      </c>
      <c r="BM135" s="14" t="s">
        <v>1116</v>
      </c>
    </row>
    <row r="136" spans="2:65" s="1" customFormat="1" ht="16.5" customHeight="1">
      <c r="B136" s="55"/>
      <c r="C136" s="56" t="s">
        <v>469</v>
      </c>
      <c r="D136" s="56" t="s">
        <v>156</v>
      </c>
      <c r="E136" s="57" t="s">
        <v>1117</v>
      </c>
      <c r="F136" s="58" t="s">
        <v>1118</v>
      </c>
      <c r="G136" s="59" t="s">
        <v>344</v>
      </c>
      <c r="H136" s="60">
        <v>833.4</v>
      </c>
      <c r="I136" s="73"/>
      <c r="J136" s="73">
        <f t="shared" si="22"/>
        <v>0</v>
      </c>
      <c r="K136" s="58" t="s">
        <v>328</v>
      </c>
      <c r="L136" s="13"/>
      <c r="M136" s="74" t="s">
        <v>1</v>
      </c>
      <c r="N136" s="75" t="s">
        <v>35</v>
      </c>
      <c r="O136" s="76">
        <v>0.29199999999999998</v>
      </c>
      <c r="P136" s="76">
        <f t="shared" si="23"/>
        <v>243.35279999999997</v>
      </c>
      <c r="Q136" s="76">
        <v>1.0000000000000001E-5</v>
      </c>
      <c r="R136" s="76">
        <f t="shared" si="24"/>
        <v>8.3340000000000011E-3</v>
      </c>
      <c r="S136" s="76">
        <v>0</v>
      </c>
      <c r="T136" s="83">
        <f t="shared" si="25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26"/>
        <v>0</v>
      </c>
      <c r="BF136" s="88">
        <f t="shared" si="27"/>
        <v>0</v>
      </c>
      <c r="BG136" s="88">
        <f t="shared" si="28"/>
        <v>0</v>
      </c>
      <c r="BH136" s="88">
        <f t="shared" si="29"/>
        <v>0</v>
      </c>
      <c r="BI136" s="88">
        <f t="shared" si="30"/>
        <v>0</v>
      </c>
      <c r="BJ136" s="14" t="s">
        <v>72</v>
      </c>
      <c r="BK136" s="88">
        <f t="shared" si="31"/>
        <v>0</v>
      </c>
      <c r="BL136" s="14" t="s">
        <v>160</v>
      </c>
      <c r="BM136" s="14" t="s">
        <v>1119</v>
      </c>
    </row>
    <row r="137" spans="2:65" s="1" customFormat="1" ht="16.5" customHeight="1">
      <c r="B137" s="55"/>
      <c r="C137" s="89" t="s">
        <v>473</v>
      </c>
      <c r="D137" s="89" t="s">
        <v>377</v>
      </c>
      <c r="E137" s="90" t="s">
        <v>1120</v>
      </c>
      <c r="F137" s="91" t="s">
        <v>1121</v>
      </c>
      <c r="G137" s="92" t="s">
        <v>344</v>
      </c>
      <c r="H137" s="93">
        <v>875.07</v>
      </c>
      <c r="I137" s="94"/>
      <c r="J137" s="94">
        <f t="shared" si="22"/>
        <v>0</v>
      </c>
      <c r="K137" s="91" t="s">
        <v>328</v>
      </c>
      <c r="L137" s="95"/>
      <c r="M137" s="96" t="s">
        <v>1</v>
      </c>
      <c r="N137" s="97" t="s">
        <v>35</v>
      </c>
      <c r="O137" s="76">
        <v>0</v>
      </c>
      <c r="P137" s="76">
        <f t="shared" si="23"/>
        <v>0</v>
      </c>
      <c r="Q137" s="76">
        <v>2.6700000000000001E-3</v>
      </c>
      <c r="R137" s="76">
        <f t="shared" si="24"/>
        <v>2.3364369000000003</v>
      </c>
      <c r="S137" s="76">
        <v>0</v>
      </c>
      <c r="T137" s="83">
        <f t="shared" si="25"/>
        <v>0</v>
      </c>
      <c r="AR137" s="14" t="s">
        <v>192</v>
      </c>
      <c r="AT137" s="14" t="s">
        <v>377</v>
      </c>
      <c r="AU137" s="14" t="s">
        <v>74</v>
      </c>
      <c r="AY137" s="14" t="s">
        <v>153</v>
      </c>
      <c r="BE137" s="88">
        <f t="shared" si="26"/>
        <v>0</v>
      </c>
      <c r="BF137" s="88">
        <f t="shared" si="27"/>
        <v>0</v>
      </c>
      <c r="BG137" s="88">
        <f t="shared" si="28"/>
        <v>0</v>
      </c>
      <c r="BH137" s="88">
        <f t="shared" si="29"/>
        <v>0</v>
      </c>
      <c r="BI137" s="88">
        <f t="shared" si="30"/>
        <v>0</v>
      </c>
      <c r="BJ137" s="14" t="s">
        <v>72</v>
      </c>
      <c r="BK137" s="88">
        <f t="shared" si="31"/>
        <v>0</v>
      </c>
      <c r="BL137" s="14" t="s">
        <v>160</v>
      </c>
      <c r="BM137" s="14" t="s">
        <v>1122</v>
      </c>
    </row>
    <row r="138" spans="2:65" s="1" customFormat="1" ht="16.5" customHeight="1">
      <c r="B138" s="55"/>
      <c r="C138" s="56" t="s">
        <v>477</v>
      </c>
      <c r="D138" s="56" t="s">
        <v>156</v>
      </c>
      <c r="E138" s="57" t="s">
        <v>1123</v>
      </c>
      <c r="F138" s="58" t="s">
        <v>1124</v>
      </c>
      <c r="G138" s="59" t="s">
        <v>489</v>
      </c>
      <c r="H138" s="60">
        <v>4</v>
      </c>
      <c r="I138" s="73"/>
      <c r="J138" s="73">
        <f t="shared" si="22"/>
        <v>0</v>
      </c>
      <c r="K138" s="58" t="s">
        <v>1</v>
      </c>
      <c r="L138" s="13"/>
      <c r="M138" s="74" t="s">
        <v>1</v>
      </c>
      <c r="N138" s="75" t="s">
        <v>35</v>
      </c>
      <c r="O138" s="76">
        <v>0.52600000000000002</v>
      </c>
      <c r="P138" s="76">
        <f t="shared" si="23"/>
        <v>2.1040000000000001</v>
      </c>
      <c r="Q138" s="76">
        <v>0</v>
      </c>
      <c r="R138" s="76">
        <f t="shared" si="24"/>
        <v>0</v>
      </c>
      <c r="S138" s="76">
        <v>0</v>
      </c>
      <c r="T138" s="83">
        <f t="shared" si="25"/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 t="shared" si="26"/>
        <v>0</v>
      </c>
      <c r="BF138" s="88">
        <f t="shared" si="27"/>
        <v>0</v>
      </c>
      <c r="BG138" s="88">
        <f t="shared" si="28"/>
        <v>0</v>
      </c>
      <c r="BH138" s="88">
        <f t="shared" si="29"/>
        <v>0</v>
      </c>
      <c r="BI138" s="88">
        <f t="shared" si="30"/>
        <v>0</v>
      </c>
      <c r="BJ138" s="14" t="s">
        <v>72</v>
      </c>
      <c r="BK138" s="88">
        <f t="shared" si="31"/>
        <v>0</v>
      </c>
      <c r="BL138" s="14" t="s">
        <v>160</v>
      </c>
      <c r="BM138" s="14" t="s">
        <v>1125</v>
      </c>
    </row>
    <row r="139" spans="2:65" s="1" customFormat="1" ht="16.5" customHeight="1">
      <c r="B139" s="55"/>
      <c r="C139" s="89" t="s">
        <v>481</v>
      </c>
      <c r="D139" s="89" t="s">
        <v>377</v>
      </c>
      <c r="E139" s="90" t="s">
        <v>1126</v>
      </c>
      <c r="F139" s="91" t="s">
        <v>1127</v>
      </c>
      <c r="G139" s="92" t="s">
        <v>489</v>
      </c>
      <c r="H139" s="93">
        <v>4</v>
      </c>
      <c r="I139" s="94"/>
      <c r="J139" s="94">
        <f t="shared" si="22"/>
        <v>0</v>
      </c>
      <c r="K139" s="91" t="s">
        <v>1</v>
      </c>
      <c r="L139" s="95"/>
      <c r="M139" s="96" t="s">
        <v>1</v>
      </c>
      <c r="N139" s="97" t="s">
        <v>35</v>
      </c>
      <c r="O139" s="76">
        <v>0</v>
      </c>
      <c r="P139" s="76">
        <f t="shared" si="23"/>
        <v>0</v>
      </c>
      <c r="Q139" s="76">
        <v>0</v>
      </c>
      <c r="R139" s="76">
        <f t="shared" si="24"/>
        <v>0</v>
      </c>
      <c r="S139" s="76">
        <v>0</v>
      </c>
      <c r="T139" s="83">
        <f t="shared" si="25"/>
        <v>0</v>
      </c>
      <c r="AR139" s="14" t="s">
        <v>192</v>
      </c>
      <c r="AT139" s="14" t="s">
        <v>377</v>
      </c>
      <c r="AU139" s="14" t="s">
        <v>74</v>
      </c>
      <c r="AY139" s="14" t="s">
        <v>153</v>
      </c>
      <c r="BE139" s="88">
        <f t="shared" si="26"/>
        <v>0</v>
      </c>
      <c r="BF139" s="88">
        <f t="shared" si="27"/>
        <v>0</v>
      </c>
      <c r="BG139" s="88">
        <f t="shared" si="28"/>
        <v>0</v>
      </c>
      <c r="BH139" s="88">
        <f t="shared" si="29"/>
        <v>0</v>
      </c>
      <c r="BI139" s="88">
        <f t="shared" si="30"/>
        <v>0</v>
      </c>
      <c r="BJ139" s="14" t="s">
        <v>72</v>
      </c>
      <c r="BK139" s="88">
        <f t="shared" si="31"/>
        <v>0</v>
      </c>
      <c r="BL139" s="14" t="s">
        <v>160</v>
      </c>
      <c r="BM139" s="14" t="s">
        <v>1128</v>
      </c>
    </row>
    <row r="140" spans="2:65" s="1" customFormat="1" ht="16.5" customHeight="1">
      <c r="B140" s="55"/>
      <c r="C140" s="56" t="s">
        <v>486</v>
      </c>
      <c r="D140" s="56" t="s">
        <v>156</v>
      </c>
      <c r="E140" s="57" t="s">
        <v>1129</v>
      </c>
      <c r="F140" s="58" t="s">
        <v>1130</v>
      </c>
      <c r="G140" s="59" t="s">
        <v>489</v>
      </c>
      <c r="H140" s="60">
        <v>85</v>
      </c>
      <c r="I140" s="73"/>
      <c r="J140" s="73">
        <f t="shared" si="22"/>
        <v>0</v>
      </c>
      <c r="K140" s="58" t="s">
        <v>1</v>
      </c>
      <c r="L140" s="13"/>
      <c r="M140" s="74" t="s">
        <v>1</v>
      </c>
      <c r="N140" s="75" t="s">
        <v>35</v>
      </c>
      <c r="O140" s="76">
        <v>0.68600000000000005</v>
      </c>
      <c r="P140" s="76">
        <f t="shared" si="23"/>
        <v>58.31</v>
      </c>
      <c r="Q140" s="76">
        <v>0</v>
      </c>
      <c r="R140" s="76">
        <f t="shared" si="24"/>
        <v>0</v>
      </c>
      <c r="S140" s="76">
        <v>0</v>
      </c>
      <c r="T140" s="83">
        <f t="shared" si="25"/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 t="shared" si="26"/>
        <v>0</v>
      </c>
      <c r="BF140" s="88">
        <f t="shared" si="27"/>
        <v>0</v>
      </c>
      <c r="BG140" s="88">
        <f t="shared" si="28"/>
        <v>0</v>
      </c>
      <c r="BH140" s="88">
        <f t="shared" si="29"/>
        <v>0</v>
      </c>
      <c r="BI140" s="88">
        <f t="shared" si="30"/>
        <v>0</v>
      </c>
      <c r="BJ140" s="14" t="s">
        <v>72</v>
      </c>
      <c r="BK140" s="88">
        <f t="shared" si="31"/>
        <v>0</v>
      </c>
      <c r="BL140" s="14" t="s">
        <v>160</v>
      </c>
      <c r="BM140" s="14" t="s">
        <v>1131</v>
      </c>
    </row>
    <row r="141" spans="2:65" s="1" customFormat="1" ht="16.5" customHeight="1">
      <c r="B141" s="55"/>
      <c r="C141" s="89" t="s">
        <v>491</v>
      </c>
      <c r="D141" s="89" t="s">
        <v>377</v>
      </c>
      <c r="E141" s="90" t="s">
        <v>1132</v>
      </c>
      <c r="F141" s="91" t="s">
        <v>1133</v>
      </c>
      <c r="G141" s="92" t="s">
        <v>489</v>
      </c>
      <c r="H141" s="93">
        <v>85</v>
      </c>
      <c r="I141" s="94"/>
      <c r="J141" s="94">
        <f t="shared" si="22"/>
        <v>0</v>
      </c>
      <c r="K141" s="91" t="s">
        <v>1</v>
      </c>
      <c r="L141" s="95"/>
      <c r="M141" s="96" t="s">
        <v>1</v>
      </c>
      <c r="N141" s="97" t="s">
        <v>35</v>
      </c>
      <c r="O141" s="76">
        <v>0</v>
      </c>
      <c r="P141" s="76">
        <f t="shared" si="23"/>
        <v>0</v>
      </c>
      <c r="Q141" s="76">
        <v>2.7399999999999998E-3</v>
      </c>
      <c r="R141" s="76">
        <f t="shared" si="24"/>
        <v>0.2329</v>
      </c>
      <c r="S141" s="76">
        <v>0</v>
      </c>
      <c r="T141" s="83">
        <f t="shared" si="25"/>
        <v>0</v>
      </c>
      <c r="AR141" s="14" t="s">
        <v>192</v>
      </c>
      <c r="AT141" s="14" t="s">
        <v>377</v>
      </c>
      <c r="AU141" s="14" t="s">
        <v>74</v>
      </c>
      <c r="AY141" s="14" t="s">
        <v>153</v>
      </c>
      <c r="BE141" s="88">
        <f t="shared" si="26"/>
        <v>0</v>
      </c>
      <c r="BF141" s="88">
        <f t="shared" si="27"/>
        <v>0</v>
      </c>
      <c r="BG141" s="88">
        <f t="shared" si="28"/>
        <v>0</v>
      </c>
      <c r="BH141" s="88">
        <f t="shared" si="29"/>
        <v>0</v>
      </c>
      <c r="BI141" s="88">
        <f t="shared" si="30"/>
        <v>0</v>
      </c>
      <c r="BJ141" s="14" t="s">
        <v>72</v>
      </c>
      <c r="BK141" s="88">
        <f t="shared" si="31"/>
        <v>0</v>
      </c>
      <c r="BL141" s="14" t="s">
        <v>160</v>
      </c>
      <c r="BM141" s="14" t="s">
        <v>1134</v>
      </c>
    </row>
    <row r="142" spans="2:65" s="1" customFormat="1" ht="16.5" customHeight="1">
      <c r="B142" s="55"/>
      <c r="C142" s="89" t="s">
        <v>495</v>
      </c>
      <c r="D142" s="89" t="s">
        <v>377</v>
      </c>
      <c r="E142" s="90" t="s">
        <v>1135</v>
      </c>
      <c r="F142" s="91" t="s">
        <v>1136</v>
      </c>
      <c r="G142" s="92" t="s">
        <v>489</v>
      </c>
      <c r="H142" s="93">
        <v>85</v>
      </c>
      <c r="I142" s="94"/>
      <c r="J142" s="94">
        <f t="shared" si="22"/>
        <v>0</v>
      </c>
      <c r="K142" s="91" t="s">
        <v>1</v>
      </c>
      <c r="L142" s="95"/>
      <c r="M142" s="96" t="s">
        <v>1</v>
      </c>
      <c r="N142" s="97" t="s">
        <v>35</v>
      </c>
      <c r="O142" s="76">
        <v>0</v>
      </c>
      <c r="P142" s="76">
        <f t="shared" si="23"/>
        <v>0</v>
      </c>
      <c r="Q142" s="76">
        <v>3.5000000000000001E-3</v>
      </c>
      <c r="R142" s="76">
        <f t="shared" si="24"/>
        <v>0.29749999999999999</v>
      </c>
      <c r="S142" s="76">
        <v>0</v>
      </c>
      <c r="T142" s="83">
        <f t="shared" si="25"/>
        <v>0</v>
      </c>
      <c r="AR142" s="14" t="s">
        <v>192</v>
      </c>
      <c r="AT142" s="14" t="s">
        <v>377</v>
      </c>
      <c r="AU142" s="14" t="s">
        <v>74</v>
      </c>
      <c r="AY142" s="14" t="s">
        <v>153</v>
      </c>
      <c r="BE142" s="88">
        <f t="shared" si="26"/>
        <v>0</v>
      </c>
      <c r="BF142" s="88">
        <f t="shared" si="27"/>
        <v>0</v>
      </c>
      <c r="BG142" s="88">
        <f t="shared" si="28"/>
        <v>0</v>
      </c>
      <c r="BH142" s="88">
        <f t="shared" si="29"/>
        <v>0</v>
      </c>
      <c r="BI142" s="88">
        <f t="shared" si="30"/>
        <v>0</v>
      </c>
      <c r="BJ142" s="14" t="s">
        <v>72</v>
      </c>
      <c r="BK142" s="88">
        <f t="shared" si="31"/>
        <v>0</v>
      </c>
      <c r="BL142" s="14" t="s">
        <v>160</v>
      </c>
      <c r="BM142" s="14" t="s">
        <v>1137</v>
      </c>
    </row>
    <row r="143" spans="2:65" s="1" customFormat="1" ht="16.5" customHeight="1">
      <c r="B143" s="55"/>
      <c r="C143" s="56" t="s">
        <v>499</v>
      </c>
      <c r="D143" s="56" t="s">
        <v>156</v>
      </c>
      <c r="E143" s="57" t="s">
        <v>1138</v>
      </c>
      <c r="F143" s="58" t="s">
        <v>1139</v>
      </c>
      <c r="G143" s="59" t="s">
        <v>489</v>
      </c>
      <c r="H143" s="60">
        <v>59</v>
      </c>
      <c r="I143" s="73"/>
      <c r="J143" s="73">
        <f t="shared" si="22"/>
        <v>0</v>
      </c>
      <c r="K143" s="58" t="s">
        <v>1</v>
      </c>
      <c r="L143" s="13"/>
      <c r="M143" s="74" t="s">
        <v>1</v>
      </c>
      <c r="N143" s="75" t="s">
        <v>35</v>
      </c>
      <c r="O143" s="76">
        <v>0.70399999999999996</v>
      </c>
      <c r="P143" s="76">
        <f t="shared" si="23"/>
        <v>41.535999999999994</v>
      </c>
      <c r="Q143" s="76">
        <v>0</v>
      </c>
      <c r="R143" s="76">
        <f t="shared" si="24"/>
        <v>0</v>
      </c>
      <c r="S143" s="76">
        <v>0</v>
      </c>
      <c r="T143" s="83">
        <f t="shared" si="25"/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 t="shared" si="26"/>
        <v>0</v>
      </c>
      <c r="BF143" s="88">
        <f t="shared" si="27"/>
        <v>0</v>
      </c>
      <c r="BG143" s="88">
        <f t="shared" si="28"/>
        <v>0</v>
      </c>
      <c r="BH143" s="88">
        <f t="shared" si="29"/>
        <v>0</v>
      </c>
      <c r="BI143" s="88">
        <f t="shared" si="30"/>
        <v>0</v>
      </c>
      <c r="BJ143" s="14" t="s">
        <v>72</v>
      </c>
      <c r="BK143" s="88">
        <f t="shared" si="31"/>
        <v>0</v>
      </c>
      <c r="BL143" s="14" t="s">
        <v>160</v>
      </c>
      <c r="BM143" s="14" t="s">
        <v>1140</v>
      </c>
    </row>
    <row r="144" spans="2:65" s="1" customFormat="1" ht="16.5" customHeight="1">
      <c r="B144" s="55"/>
      <c r="C144" s="89" t="s">
        <v>503</v>
      </c>
      <c r="D144" s="89" t="s">
        <v>377</v>
      </c>
      <c r="E144" s="90" t="s">
        <v>1141</v>
      </c>
      <c r="F144" s="91" t="s">
        <v>1142</v>
      </c>
      <c r="G144" s="92" t="s">
        <v>489</v>
      </c>
      <c r="H144" s="93">
        <v>59</v>
      </c>
      <c r="I144" s="94"/>
      <c r="J144" s="94">
        <f t="shared" si="22"/>
        <v>0</v>
      </c>
      <c r="K144" s="91" t="s">
        <v>1</v>
      </c>
      <c r="L144" s="95"/>
      <c r="M144" s="96" t="s">
        <v>1</v>
      </c>
      <c r="N144" s="97" t="s">
        <v>35</v>
      </c>
      <c r="O144" s="76">
        <v>0</v>
      </c>
      <c r="P144" s="76">
        <f t="shared" si="23"/>
        <v>0</v>
      </c>
      <c r="Q144" s="76">
        <v>2.8300000000000001E-3</v>
      </c>
      <c r="R144" s="76">
        <f t="shared" si="24"/>
        <v>0.16697000000000001</v>
      </c>
      <c r="S144" s="76">
        <v>0</v>
      </c>
      <c r="T144" s="83">
        <f t="shared" si="25"/>
        <v>0</v>
      </c>
      <c r="AR144" s="14" t="s">
        <v>192</v>
      </c>
      <c r="AT144" s="14" t="s">
        <v>377</v>
      </c>
      <c r="AU144" s="14" t="s">
        <v>74</v>
      </c>
      <c r="AY144" s="14" t="s">
        <v>153</v>
      </c>
      <c r="BE144" s="88">
        <f t="shared" si="26"/>
        <v>0</v>
      </c>
      <c r="BF144" s="88">
        <f t="shared" si="27"/>
        <v>0</v>
      </c>
      <c r="BG144" s="88">
        <f t="shared" si="28"/>
        <v>0</v>
      </c>
      <c r="BH144" s="88">
        <f t="shared" si="29"/>
        <v>0</v>
      </c>
      <c r="BI144" s="88">
        <f t="shared" si="30"/>
        <v>0</v>
      </c>
      <c r="BJ144" s="14" t="s">
        <v>72</v>
      </c>
      <c r="BK144" s="88">
        <f t="shared" si="31"/>
        <v>0</v>
      </c>
      <c r="BL144" s="14" t="s">
        <v>160</v>
      </c>
      <c r="BM144" s="14" t="s">
        <v>1143</v>
      </c>
    </row>
    <row r="145" spans="2:65" s="1" customFormat="1" ht="16.5" customHeight="1">
      <c r="B145" s="55"/>
      <c r="C145" s="89" t="s">
        <v>507</v>
      </c>
      <c r="D145" s="89" t="s">
        <v>377</v>
      </c>
      <c r="E145" s="90" t="s">
        <v>1135</v>
      </c>
      <c r="F145" s="91" t="s">
        <v>1136</v>
      </c>
      <c r="G145" s="92" t="s">
        <v>489</v>
      </c>
      <c r="H145" s="93">
        <v>59</v>
      </c>
      <c r="I145" s="94"/>
      <c r="J145" s="94">
        <f t="shared" si="22"/>
        <v>0</v>
      </c>
      <c r="K145" s="91" t="s">
        <v>1</v>
      </c>
      <c r="L145" s="95"/>
      <c r="M145" s="96" t="s">
        <v>1</v>
      </c>
      <c r="N145" s="97" t="s">
        <v>35</v>
      </c>
      <c r="O145" s="76">
        <v>0</v>
      </c>
      <c r="P145" s="76">
        <f t="shared" si="23"/>
        <v>0</v>
      </c>
      <c r="Q145" s="76">
        <v>3.5000000000000001E-3</v>
      </c>
      <c r="R145" s="76">
        <f t="shared" si="24"/>
        <v>0.20650000000000002</v>
      </c>
      <c r="S145" s="76">
        <v>0</v>
      </c>
      <c r="T145" s="83">
        <f t="shared" si="25"/>
        <v>0</v>
      </c>
      <c r="AR145" s="14" t="s">
        <v>192</v>
      </c>
      <c r="AT145" s="14" t="s">
        <v>377</v>
      </c>
      <c r="AU145" s="14" t="s">
        <v>74</v>
      </c>
      <c r="AY145" s="14" t="s">
        <v>153</v>
      </c>
      <c r="BE145" s="88">
        <f t="shared" si="26"/>
        <v>0</v>
      </c>
      <c r="BF145" s="88">
        <f t="shared" si="27"/>
        <v>0</v>
      </c>
      <c r="BG145" s="88">
        <f t="shared" si="28"/>
        <v>0</v>
      </c>
      <c r="BH145" s="88">
        <f t="shared" si="29"/>
        <v>0</v>
      </c>
      <c r="BI145" s="88">
        <f t="shared" si="30"/>
        <v>0</v>
      </c>
      <c r="BJ145" s="14" t="s">
        <v>72</v>
      </c>
      <c r="BK145" s="88">
        <f t="shared" si="31"/>
        <v>0</v>
      </c>
      <c r="BL145" s="14" t="s">
        <v>160</v>
      </c>
      <c r="BM145" s="14" t="s">
        <v>1144</v>
      </c>
    </row>
    <row r="146" spans="2:65" s="1" customFormat="1" ht="16.5" customHeight="1">
      <c r="B146" s="55"/>
      <c r="C146" s="56" t="s">
        <v>511</v>
      </c>
      <c r="D146" s="56" t="s">
        <v>156</v>
      </c>
      <c r="E146" s="57" t="s">
        <v>1145</v>
      </c>
      <c r="F146" s="58" t="s">
        <v>1146</v>
      </c>
      <c r="G146" s="59" t="s">
        <v>489</v>
      </c>
      <c r="H146" s="60">
        <v>23</v>
      </c>
      <c r="I146" s="73"/>
      <c r="J146" s="73">
        <f t="shared" si="22"/>
        <v>0</v>
      </c>
      <c r="K146" s="58" t="s">
        <v>1</v>
      </c>
      <c r="L146" s="13"/>
      <c r="M146" s="74" t="s">
        <v>1</v>
      </c>
      <c r="N146" s="75" t="s">
        <v>35</v>
      </c>
      <c r="O146" s="76">
        <v>0.73699999999999999</v>
      </c>
      <c r="P146" s="76">
        <f t="shared" si="23"/>
        <v>16.951000000000001</v>
      </c>
      <c r="Q146" s="76">
        <v>0</v>
      </c>
      <c r="R146" s="76">
        <f t="shared" si="24"/>
        <v>0</v>
      </c>
      <c r="S146" s="76">
        <v>0</v>
      </c>
      <c r="T146" s="83">
        <f t="shared" si="25"/>
        <v>0</v>
      </c>
      <c r="AR146" s="14" t="s">
        <v>160</v>
      </c>
      <c r="AT146" s="14" t="s">
        <v>156</v>
      </c>
      <c r="AU146" s="14" t="s">
        <v>74</v>
      </c>
      <c r="AY146" s="14" t="s">
        <v>153</v>
      </c>
      <c r="BE146" s="88">
        <f t="shared" si="26"/>
        <v>0</v>
      </c>
      <c r="BF146" s="88">
        <f t="shared" si="27"/>
        <v>0</v>
      </c>
      <c r="BG146" s="88">
        <f t="shared" si="28"/>
        <v>0</v>
      </c>
      <c r="BH146" s="88">
        <f t="shared" si="29"/>
        <v>0</v>
      </c>
      <c r="BI146" s="88">
        <f t="shared" si="30"/>
        <v>0</v>
      </c>
      <c r="BJ146" s="14" t="s">
        <v>72</v>
      </c>
      <c r="BK146" s="88">
        <f t="shared" si="31"/>
        <v>0</v>
      </c>
      <c r="BL146" s="14" t="s">
        <v>160</v>
      </c>
      <c r="BM146" s="14" t="s">
        <v>1147</v>
      </c>
    </row>
    <row r="147" spans="2:65" s="1" customFormat="1" ht="16.5" customHeight="1">
      <c r="B147" s="55"/>
      <c r="C147" s="89" t="s">
        <v>515</v>
      </c>
      <c r="D147" s="89" t="s">
        <v>377</v>
      </c>
      <c r="E147" s="90" t="s">
        <v>1148</v>
      </c>
      <c r="F147" s="91" t="s">
        <v>1149</v>
      </c>
      <c r="G147" s="92" t="s">
        <v>489</v>
      </c>
      <c r="H147" s="93">
        <v>23</v>
      </c>
      <c r="I147" s="94"/>
      <c r="J147" s="94">
        <f t="shared" si="22"/>
        <v>0</v>
      </c>
      <c r="K147" s="91" t="s">
        <v>1</v>
      </c>
      <c r="L147" s="95"/>
      <c r="M147" s="96" t="s">
        <v>1</v>
      </c>
      <c r="N147" s="97" t="s">
        <v>35</v>
      </c>
      <c r="O147" s="76">
        <v>0</v>
      </c>
      <c r="P147" s="76">
        <f t="shared" si="23"/>
        <v>0</v>
      </c>
      <c r="Q147" s="76">
        <v>2.8300000000000001E-3</v>
      </c>
      <c r="R147" s="76">
        <f t="shared" si="24"/>
        <v>6.5089999999999995E-2</v>
      </c>
      <c r="S147" s="76">
        <v>0</v>
      </c>
      <c r="T147" s="83">
        <f t="shared" si="25"/>
        <v>0</v>
      </c>
      <c r="AR147" s="14" t="s">
        <v>192</v>
      </c>
      <c r="AT147" s="14" t="s">
        <v>377</v>
      </c>
      <c r="AU147" s="14" t="s">
        <v>74</v>
      </c>
      <c r="AY147" s="14" t="s">
        <v>153</v>
      </c>
      <c r="BE147" s="88">
        <f t="shared" si="26"/>
        <v>0</v>
      </c>
      <c r="BF147" s="88">
        <f t="shared" si="27"/>
        <v>0</v>
      </c>
      <c r="BG147" s="88">
        <f t="shared" si="28"/>
        <v>0</v>
      </c>
      <c r="BH147" s="88">
        <f t="shared" si="29"/>
        <v>0</v>
      </c>
      <c r="BI147" s="88">
        <f t="shared" si="30"/>
        <v>0</v>
      </c>
      <c r="BJ147" s="14" t="s">
        <v>72</v>
      </c>
      <c r="BK147" s="88">
        <f t="shared" si="31"/>
        <v>0</v>
      </c>
      <c r="BL147" s="14" t="s">
        <v>160</v>
      </c>
      <c r="BM147" s="14" t="s">
        <v>1150</v>
      </c>
    </row>
    <row r="148" spans="2:65" s="1" customFormat="1" ht="16.5" customHeight="1">
      <c r="B148" s="55"/>
      <c r="C148" s="89" t="s">
        <v>519</v>
      </c>
      <c r="D148" s="89" t="s">
        <v>377</v>
      </c>
      <c r="E148" s="90" t="s">
        <v>1135</v>
      </c>
      <c r="F148" s="91" t="s">
        <v>1136</v>
      </c>
      <c r="G148" s="92" t="s">
        <v>489</v>
      </c>
      <c r="H148" s="93">
        <v>23</v>
      </c>
      <c r="I148" s="94"/>
      <c r="J148" s="94">
        <f t="shared" si="22"/>
        <v>0</v>
      </c>
      <c r="K148" s="91" t="s">
        <v>1</v>
      </c>
      <c r="L148" s="95"/>
      <c r="M148" s="96" t="s">
        <v>1</v>
      </c>
      <c r="N148" s="97" t="s">
        <v>35</v>
      </c>
      <c r="O148" s="76">
        <v>0</v>
      </c>
      <c r="P148" s="76">
        <f t="shared" si="23"/>
        <v>0</v>
      </c>
      <c r="Q148" s="76">
        <v>3.5000000000000001E-3</v>
      </c>
      <c r="R148" s="76">
        <f t="shared" si="24"/>
        <v>8.0500000000000002E-2</v>
      </c>
      <c r="S148" s="76">
        <v>0</v>
      </c>
      <c r="T148" s="83">
        <f t="shared" si="25"/>
        <v>0</v>
      </c>
      <c r="AR148" s="14" t="s">
        <v>192</v>
      </c>
      <c r="AT148" s="14" t="s">
        <v>377</v>
      </c>
      <c r="AU148" s="14" t="s">
        <v>74</v>
      </c>
      <c r="AY148" s="14" t="s">
        <v>153</v>
      </c>
      <c r="BE148" s="88">
        <f t="shared" si="26"/>
        <v>0</v>
      </c>
      <c r="BF148" s="88">
        <f t="shared" si="27"/>
        <v>0</v>
      </c>
      <c r="BG148" s="88">
        <f t="shared" si="28"/>
        <v>0</v>
      </c>
      <c r="BH148" s="88">
        <f t="shared" si="29"/>
        <v>0</v>
      </c>
      <c r="BI148" s="88">
        <f t="shared" si="30"/>
        <v>0</v>
      </c>
      <c r="BJ148" s="14" t="s">
        <v>72</v>
      </c>
      <c r="BK148" s="88">
        <f t="shared" si="31"/>
        <v>0</v>
      </c>
      <c r="BL148" s="14" t="s">
        <v>160</v>
      </c>
      <c r="BM148" s="14" t="s">
        <v>1151</v>
      </c>
    </row>
    <row r="149" spans="2:65" s="1" customFormat="1" ht="16.5" customHeight="1">
      <c r="B149" s="55"/>
      <c r="C149" s="56" t="s">
        <v>523</v>
      </c>
      <c r="D149" s="56" t="s">
        <v>156</v>
      </c>
      <c r="E149" s="57" t="s">
        <v>1152</v>
      </c>
      <c r="F149" s="58" t="s">
        <v>1153</v>
      </c>
      <c r="G149" s="59" t="s">
        <v>489</v>
      </c>
      <c r="H149" s="60">
        <v>34</v>
      </c>
      <c r="I149" s="73"/>
      <c r="J149" s="73">
        <f t="shared" si="22"/>
        <v>0</v>
      </c>
      <c r="K149" s="58" t="s">
        <v>328</v>
      </c>
      <c r="L149" s="13"/>
      <c r="M149" s="74" t="s">
        <v>1</v>
      </c>
      <c r="N149" s="75" t="s">
        <v>35</v>
      </c>
      <c r="O149" s="76">
        <v>0.91400000000000003</v>
      </c>
      <c r="P149" s="76">
        <f t="shared" si="23"/>
        <v>31.076000000000001</v>
      </c>
      <c r="Q149" s="76">
        <v>0</v>
      </c>
      <c r="R149" s="76">
        <f t="shared" si="24"/>
        <v>0</v>
      </c>
      <c r="S149" s="76">
        <v>0</v>
      </c>
      <c r="T149" s="83">
        <f t="shared" si="25"/>
        <v>0</v>
      </c>
      <c r="AR149" s="14" t="s">
        <v>160</v>
      </c>
      <c r="AT149" s="14" t="s">
        <v>156</v>
      </c>
      <c r="AU149" s="14" t="s">
        <v>74</v>
      </c>
      <c r="AY149" s="14" t="s">
        <v>153</v>
      </c>
      <c r="BE149" s="88">
        <f t="shared" si="26"/>
        <v>0</v>
      </c>
      <c r="BF149" s="88">
        <f t="shared" si="27"/>
        <v>0</v>
      </c>
      <c r="BG149" s="88">
        <f t="shared" si="28"/>
        <v>0</v>
      </c>
      <c r="BH149" s="88">
        <f t="shared" si="29"/>
        <v>0</v>
      </c>
      <c r="BI149" s="88">
        <f t="shared" si="30"/>
        <v>0</v>
      </c>
      <c r="BJ149" s="14" t="s">
        <v>72</v>
      </c>
      <c r="BK149" s="88">
        <f t="shared" si="31"/>
        <v>0</v>
      </c>
      <c r="BL149" s="14" t="s">
        <v>160</v>
      </c>
      <c r="BM149" s="14" t="s">
        <v>1154</v>
      </c>
    </row>
    <row r="150" spans="2:65" s="1" customFormat="1" ht="16.5" customHeight="1">
      <c r="B150" s="55"/>
      <c r="C150" s="89" t="s">
        <v>527</v>
      </c>
      <c r="D150" s="89" t="s">
        <v>377</v>
      </c>
      <c r="E150" s="90" t="s">
        <v>1155</v>
      </c>
      <c r="F150" s="91" t="s">
        <v>1156</v>
      </c>
      <c r="G150" s="92" t="s">
        <v>489</v>
      </c>
      <c r="H150" s="93">
        <v>34</v>
      </c>
      <c r="I150" s="94"/>
      <c r="J150" s="94">
        <f t="shared" si="22"/>
        <v>0</v>
      </c>
      <c r="K150" s="91" t="s">
        <v>328</v>
      </c>
      <c r="L150" s="95"/>
      <c r="M150" s="96" t="s">
        <v>1</v>
      </c>
      <c r="N150" s="97" t="s">
        <v>35</v>
      </c>
      <c r="O150" s="76">
        <v>0</v>
      </c>
      <c r="P150" s="76">
        <f t="shared" si="23"/>
        <v>0</v>
      </c>
      <c r="Q150" s="76">
        <v>2.9299999999999999E-3</v>
      </c>
      <c r="R150" s="76">
        <f t="shared" si="24"/>
        <v>9.962E-2</v>
      </c>
      <c r="S150" s="76">
        <v>0</v>
      </c>
      <c r="T150" s="83">
        <f t="shared" si="25"/>
        <v>0</v>
      </c>
      <c r="AR150" s="14" t="s">
        <v>192</v>
      </c>
      <c r="AT150" s="14" t="s">
        <v>377</v>
      </c>
      <c r="AU150" s="14" t="s">
        <v>74</v>
      </c>
      <c r="AY150" s="14" t="s">
        <v>153</v>
      </c>
      <c r="BE150" s="88">
        <f t="shared" si="26"/>
        <v>0</v>
      </c>
      <c r="BF150" s="88">
        <f t="shared" si="27"/>
        <v>0</v>
      </c>
      <c r="BG150" s="88">
        <f t="shared" si="28"/>
        <v>0</v>
      </c>
      <c r="BH150" s="88">
        <f t="shared" si="29"/>
        <v>0</v>
      </c>
      <c r="BI150" s="88">
        <f t="shared" si="30"/>
        <v>0</v>
      </c>
      <c r="BJ150" s="14" t="s">
        <v>72</v>
      </c>
      <c r="BK150" s="88">
        <f t="shared" si="31"/>
        <v>0</v>
      </c>
      <c r="BL150" s="14" t="s">
        <v>160</v>
      </c>
      <c r="BM150" s="14" t="s">
        <v>1157</v>
      </c>
    </row>
    <row r="151" spans="2:65" s="1" customFormat="1" ht="16.5" customHeight="1">
      <c r="B151" s="55"/>
      <c r="C151" s="89" t="s">
        <v>531</v>
      </c>
      <c r="D151" s="89" t="s">
        <v>377</v>
      </c>
      <c r="E151" s="90" t="s">
        <v>1135</v>
      </c>
      <c r="F151" s="91" t="s">
        <v>1136</v>
      </c>
      <c r="G151" s="92" t="s">
        <v>489</v>
      </c>
      <c r="H151" s="93">
        <v>34</v>
      </c>
      <c r="I151" s="94"/>
      <c r="J151" s="94">
        <f t="shared" si="22"/>
        <v>0</v>
      </c>
      <c r="K151" s="91" t="s">
        <v>1</v>
      </c>
      <c r="L151" s="95"/>
      <c r="M151" s="96" t="s">
        <v>1</v>
      </c>
      <c r="N151" s="97" t="s">
        <v>35</v>
      </c>
      <c r="O151" s="76">
        <v>0</v>
      </c>
      <c r="P151" s="76">
        <f t="shared" si="23"/>
        <v>0</v>
      </c>
      <c r="Q151" s="76">
        <v>3.5000000000000001E-3</v>
      </c>
      <c r="R151" s="76">
        <f t="shared" si="24"/>
        <v>0.11900000000000001</v>
      </c>
      <c r="S151" s="76">
        <v>0</v>
      </c>
      <c r="T151" s="83">
        <f t="shared" si="25"/>
        <v>0</v>
      </c>
      <c r="AR151" s="14" t="s">
        <v>192</v>
      </c>
      <c r="AT151" s="14" t="s">
        <v>377</v>
      </c>
      <c r="AU151" s="14" t="s">
        <v>74</v>
      </c>
      <c r="AY151" s="14" t="s">
        <v>153</v>
      </c>
      <c r="BE151" s="88">
        <f t="shared" si="26"/>
        <v>0</v>
      </c>
      <c r="BF151" s="88">
        <f t="shared" si="27"/>
        <v>0</v>
      </c>
      <c r="BG151" s="88">
        <f t="shared" si="28"/>
        <v>0</v>
      </c>
      <c r="BH151" s="88">
        <f t="shared" si="29"/>
        <v>0</v>
      </c>
      <c r="BI151" s="88">
        <f t="shared" si="30"/>
        <v>0</v>
      </c>
      <c r="BJ151" s="14" t="s">
        <v>72</v>
      </c>
      <c r="BK151" s="88">
        <f t="shared" si="31"/>
        <v>0</v>
      </c>
      <c r="BL151" s="14" t="s">
        <v>160</v>
      </c>
      <c r="BM151" s="14" t="s">
        <v>1158</v>
      </c>
    </row>
    <row r="152" spans="2:65" s="1" customFormat="1" ht="16.5" customHeight="1">
      <c r="B152" s="55"/>
      <c r="C152" s="56" t="s">
        <v>535</v>
      </c>
      <c r="D152" s="56" t="s">
        <v>156</v>
      </c>
      <c r="E152" s="57" t="s">
        <v>908</v>
      </c>
      <c r="F152" s="58" t="s">
        <v>909</v>
      </c>
      <c r="G152" s="59" t="s">
        <v>344</v>
      </c>
      <c r="H152" s="60">
        <v>4228.6000000000004</v>
      </c>
      <c r="I152" s="73"/>
      <c r="J152" s="73">
        <f t="shared" si="22"/>
        <v>0</v>
      </c>
      <c r="K152" s="58" t="s">
        <v>328</v>
      </c>
      <c r="L152" s="13"/>
      <c r="M152" s="74" t="s">
        <v>1</v>
      </c>
      <c r="N152" s="75" t="s">
        <v>35</v>
      </c>
      <c r="O152" s="76">
        <v>4.3999999999999997E-2</v>
      </c>
      <c r="P152" s="76">
        <f t="shared" si="23"/>
        <v>186.05840000000001</v>
      </c>
      <c r="Q152" s="76">
        <v>0</v>
      </c>
      <c r="R152" s="76">
        <f t="shared" si="24"/>
        <v>0</v>
      </c>
      <c r="S152" s="76">
        <v>0</v>
      </c>
      <c r="T152" s="83">
        <f t="shared" si="25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26"/>
        <v>0</v>
      </c>
      <c r="BF152" s="88">
        <f t="shared" si="27"/>
        <v>0</v>
      </c>
      <c r="BG152" s="88">
        <f t="shared" si="28"/>
        <v>0</v>
      </c>
      <c r="BH152" s="88">
        <f t="shared" si="29"/>
        <v>0</v>
      </c>
      <c r="BI152" s="88">
        <f t="shared" si="30"/>
        <v>0</v>
      </c>
      <c r="BJ152" s="14" t="s">
        <v>72</v>
      </c>
      <c r="BK152" s="88">
        <f t="shared" si="31"/>
        <v>0</v>
      </c>
      <c r="BL152" s="14" t="s">
        <v>160</v>
      </c>
      <c r="BM152" s="14" t="s">
        <v>1159</v>
      </c>
    </row>
    <row r="153" spans="2:65" s="1" customFormat="1" ht="16.5" customHeight="1">
      <c r="B153" s="55"/>
      <c r="C153" s="56" t="s">
        <v>539</v>
      </c>
      <c r="D153" s="56" t="s">
        <v>156</v>
      </c>
      <c r="E153" s="57" t="s">
        <v>1160</v>
      </c>
      <c r="F153" s="58" t="s">
        <v>1161</v>
      </c>
      <c r="G153" s="59" t="s">
        <v>344</v>
      </c>
      <c r="H153" s="60">
        <v>833.4</v>
      </c>
      <c r="I153" s="73"/>
      <c r="J153" s="73">
        <f t="shared" si="22"/>
        <v>0</v>
      </c>
      <c r="K153" s="58" t="s">
        <v>328</v>
      </c>
      <c r="L153" s="13"/>
      <c r="M153" s="74" t="s">
        <v>1</v>
      </c>
      <c r="N153" s="75" t="s">
        <v>35</v>
      </c>
      <c r="O153" s="76">
        <v>5.5E-2</v>
      </c>
      <c r="P153" s="76">
        <f t="shared" si="23"/>
        <v>45.836999999999996</v>
      </c>
      <c r="Q153" s="76">
        <v>0</v>
      </c>
      <c r="R153" s="76">
        <f t="shared" si="24"/>
        <v>0</v>
      </c>
      <c r="S153" s="76">
        <v>0</v>
      </c>
      <c r="T153" s="83">
        <f t="shared" si="25"/>
        <v>0</v>
      </c>
      <c r="AR153" s="14" t="s">
        <v>160</v>
      </c>
      <c r="AT153" s="14" t="s">
        <v>156</v>
      </c>
      <c r="AU153" s="14" t="s">
        <v>74</v>
      </c>
      <c r="AY153" s="14" t="s">
        <v>153</v>
      </c>
      <c r="BE153" s="88">
        <f t="shared" si="26"/>
        <v>0</v>
      </c>
      <c r="BF153" s="88">
        <f t="shared" si="27"/>
        <v>0</v>
      </c>
      <c r="BG153" s="88">
        <f t="shared" si="28"/>
        <v>0</v>
      </c>
      <c r="BH153" s="88">
        <f t="shared" si="29"/>
        <v>0</v>
      </c>
      <c r="BI153" s="88">
        <f t="shared" si="30"/>
        <v>0</v>
      </c>
      <c r="BJ153" s="14" t="s">
        <v>72</v>
      </c>
      <c r="BK153" s="88">
        <f t="shared" si="31"/>
        <v>0</v>
      </c>
      <c r="BL153" s="14" t="s">
        <v>160</v>
      </c>
      <c r="BM153" s="14" t="s">
        <v>1162</v>
      </c>
    </row>
    <row r="154" spans="2:65" s="1" customFormat="1" ht="16.5" customHeight="1">
      <c r="B154" s="55"/>
      <c r="C154" s="56" t="s">
        <v>543</v>
      </c>
      <c r="D154" s="56" t="s">
        <v>156</v>
      </c>
      <c r="E154" s="57" t="s">
        <v>920</v>
      </c>
      <c r="F154" s="58" t="s">
        <v>921</v>
      </c>
      <c r="G154" s="59" t="s">
        <v>489</v>
      </c>
      <c r="H154" s="60">
        <v>6</v>
      </c>
      <c r="I154" s="73"/>
      <c r="J154" s="73">
        <f t="shared" si="22"/>
        <v>0</v>
      </c>
      <c r="K154" s="58" t="s">
        <v>328</v>
      </c>
      <c r="L154" s="13"/>
      <c r="M154" s="74" t="s">
        <v>1</v>
      </c>
      <c r="N154" s="75" t="s">
        <v>35</v>
      </c>
      <c r="O154" s="76">
        <v>10.3</v>
      </c>
      <c r="P154" s="76">
        <f t="shared" si="23"/>
        <v>61.800000000000004</v>
      </c>
      <c r="Q154" s="76">
        <v>0.46009</v>
      </c>
      <c r="R154" s="76">
        <f t="shared" si="24"/>
        <v>2.7605399999999998</v>
      </c>
      <c r="S154" s="76">
        <v>0</v>
      </c>
      <c r="T154" s="83">
        <f t="shared" si="25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26"/>
        <v>0</v>
      </c>
      <c r="BF154" s="88">
        <f t="shared" si="27"/>
        <v>0</v>
      </c>
      <c r="BG154" s="88">
        <f t="shared" si="28"/>
        <v>0</v>
      </c>
      <c r="BH154" s="88">
        <f t="shared" si="29"/>
        <v>0</v>
      </c>
      <c r="BI154" s="88">
        <f t="shared" si="30"/>
        <v>0</v>
      </c>
      <c r="BJ154" s="14" t="s">
        <v>72</v>
      </c>
      <c r="BK154" s="88">
        <f t="shared" si="31"/>
        <v>0</v>
      </c>
      <c r="BL154" s="14" t="s">
        <v>160</v>
      </c>
      <c r="BM154" s="14" t="s">
        <v>1163</v>
      </c>
    </row>
    <row r="155" spans="2:65" s="1" customFormat="1" ht="25.5" customHeight="1">
      <c r="B155" s="55"/>
      <c r="C155" s="56" t="s">
        <v>547</v>
      </c>
      <c r="D155" s="56" t="s">
        <v>156</v>
      </c>
      <c r="E155" s="57" t="s">
        <v>1164</v>
      </c>
      <c r="F155" s="58" t="s">
        <v>1909</v>
      </c>
      <c r="G155" s="59" t="s">
        <v>159</v>
      </c>
      <c r="H155" s="60">
        <v>197</v>
      </c>
      <c r="I155" s="73"/>
      <c r="J155" s="73">
        <f t="shared" si="22"/>
        <v>0</v>
      </c>
      <c r="K155" s="58" t="s">
        <v>1</v>
      </c>
      <c r="L155" s="13"/>
      <c r="M155" s="74" t="s">
        <v>1</v>
      </c>
      <c r="N155" s="75" t="s">
        <v>35</v>
      </c>
      <c r="O155" s="76">
        <v>0</v>
      </c>
      <c r="P155" s="76">
        <f t="shared" si="23"/>
        <v>0</v>
      </c>
      <c r="Q155" s="76">
        <v>0.5</v>
      </c>
      <c r="R155" s="76">
        <f t="shared" si="24"/>
        <v>98.5</v>
      </c>
      <c r="S155" s="76">
        <v>0</v>
      </c>
      <c r="T155" s="83">
        <f t="shared" si="25"/>
        <v>0</v>
      </c>
      <c r="AR155" s="14" t="s">
        <v>160</v>
      </c>
      <c r="AT155" s="14" t="s">
        <v>156</v>
      </c>
      <c r="AU155" s="14" t="s">
        <v>74</v>
      </c>
      <c r="AY155" s="14" t="s">
        <v>153</v>
      </c>
      <c r="BE155" s="88">
        <f t="shared" si="26"/>
        <v>0</v>
      </c>
      <c r="BF155" s="88">
        <f t="shared" si="27"/>
        <v>0</v>
      </c>
      <c r="BG155" s="88">
        <f t="shared" si="28"/>
        <v>0</v>
      </c>
      <c r="BH155" s="88">
        <f t="shared" si="29"/>
        <v>0</v>
      </c>
      <c r="BI155" s="88">
        <f t="shared" si="30"/>
        <v>0</v>
      </c>
      <c r="BJ155" s="14" t="s">
        <v>72</v>
      </c>
      <c r="BK155" s="88">
        <f t="shared" si="31"/>
        <v>0</v>
      </c>
      <c r="BL155" s="14" t="s">
        <v>160</v>
      </c>
      <c r="BM155" s="14" t="s">
        <v>1165</v>
      </c>
    </row>
    <row r="156" spans="2:65" s="1" customFormat="1" ht="16.5" customHeight="1">
      <c r="B156" s="55"/>
      <c r="C156" s="56" t="s">
        <v>551</v>
      </c>
      <c r="D156" s="56" t="s">
        <v>156</v>
      </c>
      <c r="E156" s="57" t="s">
        <v>1166</v>
      </c>
      <c r="F156" s="58" t="s">
        <v>1167</v>
      </c>
      <c r="G156" s="59" t="s">
        <v>489</v>
      </c>
      <c r="H156" s="60">
        <v>201</v>
      </c>
      <c r="I156" s="73"/>
      <c r="J156" s="73">
        <f t="shared" si="22"/>
        <v>0</v>
      </c>
      <c r="K156" s="58" t="s">
        <v>328</v>
      </c>
      <c r="L156" s="13"/>
      <c r="M156" s="74" t="s">
        <v>1</v>
      </c>
      <c r="N156" s="75" t="s">
        <v>35</v>
      </c>
      <c r="O156" s="76">
        <v>0.77200000000000002</v>
      </c>
      <c r="P156" s="76">
        <f t="shared" si="23"/>
        <v>155.172</v>
      </c>
      <c r="Q156" s="76">
        <v>6.3829999999999998E-2</v>
      </c>
      <c r="R156" s="76">
        <f t="shared" si="24"/>
        <v>12.829829999999999</v>
      </c>
      <c r="S156" s="76">
        <v>0</v>
      </c>
      <c r="T156" s="83">
        <f t="shared" si="25"/>
        <v>0</v>
      </c>
      <c r="AR156" s="14" t="s">
        <v>160</v>
      </c>
      <c r="AT156" s="14" t="s">
        <v>156</v>
      </c>
      <c r="AU156" s="14" t="s">
        <v>74</v>
      </c>
      <c r="AY156" s="14" t="s">
        <v>153</v>
      </c>
      <c r="BE156" s="88">
        <f t="shared" si="26"/>
        <v>0</v>
      </c>
      <c r="BF156" s="88">
        <f t="shared" si="27"/>
        <v>0</v>
      </c>
      <c r="BG156" s="88">
        <f t="shared" si="28"/>
        <v>0</v>
      </c>
      <c r="BH156" s="88">
        <f t="shared" si="29"/>
        <v>0</v>
      </c>
      <c r="BI156" s="88">
        <f t="shared" si="30"/>
        <v>0</v>
      </c>
      <c r="BJ156" s="14" t="s">
        <v>72</v>
      </c>
      <c r="BK156" s="88">
        <f t="shared" si="31"/>
        <v>0</v>
      </c>
      <c r="BL156" s="14" t="s">
        <v>160</v>
      </c>
      <c r="BM156" s="14" t="s">
        <v>1168</v>
      </c>
    </row>
    <row r="157" spans="2:65" s="1" customFormat="1" ht="16.5" customHeight="1">
      <c r="B157" s="55"/>
      <c r="C157" s="89" t="s">
        <v>555</v>
      </c>
      <c r="D157" s="89" t="s">
        <v>377</v>
      </c>
      <c r="E157" s="90" t="s">
        <v>1169</v>
      </c>
      <c r="F157" s="91" t="s">
        <v>1170</v>
      </c>
      <c r="G157" s="92" t="s">
        <v>489</v>
      </c>
      <c r="H157" s="93">
        <v>201</v>
      </c>
      <c r="I157" s="94"/>
      <c r="J157" s="94">
        <f t="shared" si="22"/>
        <v>0</v>
      </c>
      <c r="K157" s="91" t="s">
        <v>328</v>
      </c>
      <c r="L157" s="95"/>
      <c r="M157" s="96" t="s">
        <v>1</v>
      </c>
      <c r="N157" s="97" t="s">
        <v>35</v>
      </c>
      <c r="O157" s="76">
        <v>0</v>
      </c>
      <c r="P157" s="76">
        <f t="shared" si="23"/>
        <v>0</v>
      </c>
      <c r="Q157" s="76">
        <v>7.3000000000000001E-3</v>
      </c>
      <c r="R157" s="76">
        <f t="shared" si="24"/>
        <v>1.4673</v>
      </c>
      <c r="S157" s="76">
        <v>0</v>
      </c>
      <c r="T157" s="83">
        <f t="shared" si="25"/>
        <v>0</v>
      </c>
      <c r="AR157" s="14" t="s">
        <v>192</v>
      </c>
      <c r="AT157" s="14" t="s">
        <v>377</v>
      </c>
      <c r="AU157" s="14" t="s">
        <v>74</v>
      </c>
      <c r="AY157" s="14" t="s">
        <v>153</v>
      </c>
      <c r="BE157" s="88">
        <f t="shared" si="26"/>
        <v>0</v>
      </c>
      <c r="BF157" s="88">
        <f t="shared" si="27"/>
        <v>0</v>
      </c>
      <c r="BG157" s="88">
        <f t="shared" si="28"/>
        <v>0</v>
      </c>
      <c r="BH157" s="88">
        <f t="shared" si="29"/>
        <v>0</v>
      </c>
      <c r="BI157" s="88">
        <f t="shared" si="30"/>
        <v>0</v>
      </c>
      <c r="BJ157" s="14" t="s">
        <v>72</v>
      </c>
      <c r="BK157" s="88">
        <f t="shared" si="31"/>
        <v>0</v>
      </c>
      <c r="BL157" s="14" t="s">
        <v>160</v>
      </c>
      <c r="BM157" s="14" t="s">
        <v>1171</v>
      </c>
    </row>
    <row r="158" spans="2:65" s="1" customFormat="1" ht="16.5" customHeight="1">
      <c r="B158" s="55"/>
      <c r="C158" s="56" t="s">
        <v>559</v>
      </c>
      <c r="D158" s="56" t="s">
        <v>156</v>
      </c>
      <c r="E158" s="57" t="s">
        <v>992</v>
      </c>
      <c r="F158" s="58" t="s">
        <v>1907</v>
      </c>
      <c r="G158" s="59" t="s">
        <v>344</v>
      </c>
      <c r="H158" s="60">
        <v>4228.6000000000004</v>
      </c>
      <c r="I158" s="73"/>
      <c r="J158" s="73">
        <f t="shared" si="22"/>
        <v>0</v>
      </c>
      <c r="K158" s="58" t="s">
        <v>328</v>
      </c>
      <c r="L158" s="13"/>
      <c r="M158" s="74" t="s">
        <v>1</v>
      </c>
      <c r="N158" s="75" t="s">
        <v>35</v>
      </c>
      <c r="O158" s="76">
        <v>5.3999999999999999E-2</v>
      </c>
      <c r="P158" s="76">
        <f t="shared" si="23"/>
        <v>228.34440000000001</v>
      </c>
      <c r="Q158" s="76">
        <v>1.9000000000000001E-4</v>
      </c>
      <c r="R158" s="76">
        <f t="shared" si="24"/>
        <v>0.80343400000000009</v>
      </c>
      <c r="S158" s="76">
        <v>0</v>
      </c>
      <c r="T158" s="83">
        <f t="shared" si="25"/>
        <v>0</v>
      </c>
      <c r="AR158" s="14" t="s">
        <v>160</v>
      </c>
      <c r="AT158" s="14" t="s">
        <v>156</v>
      </c>
      <c r="AU158" s="14" t="s">
        <v>74</v>
      </c>
      <c r="AY158" s="14" t="s">
        <v>153</v>
      </c>
      <c r="BE158" s="88">
        <f t="shared" si="26"/>
        <v>0</v>
      </c>
      <c r="BF158" s="88">
        <f t="shared" si="27"/>
        <v>0</v>
      </c>
      <c r="BG158" s="88">
        <f t="shared" si="28"/>
        <v>0</v>
      </c>
      <c r="BH158" s="88">
        <f t="shared" si="29"/>
        <v>0</v>
      </c>
      <c r="BI158" s="88">
        <f t="shared" si="30"/>
        <v>0</v>
      </c>
      <c r="BJ158" s="14" t="s">
        <v>72</v>
      </c>
      <c r="BK158" s="88">
        <f t="shared" si="31"/>
        <v>0</v>
      </c>
      <c r="BL158" s="14" t="s">
        <v>160</v>
      </c>
      <c r="BM158" s="14" t="s">
        <v>1172</v>
      </c>
    </row>
    <row r="159" spans="2:65" s="1" customFormat="1" ht="16.5" customHeight="1">
      <c r="B159" s="55"/>
      <c r="C159" s="56" t="s">
        <v>563</v>
      </c>
      <c r="D159" s="56" t="s">
        <v>156</v>
      </c>
      <c r="E159" s="57" t="s">
        <v>995</v>
      </c>
      <c r="F159" s="58" t="s">
        <v>996</v>
      </c>
      <c r="G159" s="59" t="s">
        <v>344</v>
      </c>
      <c r="H159" s="60">
        <v>4228.6000000000004</v>
      </c>
      <c r="I159" s="73"/>
      <c r="J159" s="73">
        <f t="shared" si="22"/>
        <v>0</v>
      </c>
      <c r="K159" s="58" t="s">
        <v>328</v>
      </c>
      <c r="L159" s="13"/>
      <c r="M159" s="74" t="s">
        <v>1</v>
      </c>
      <c r="N159" s="75" t="s">
        <v>35</v>
      </c>
      <c r="O159" s="76">
        <v>2.3E-2</v>
      </c>
      <c r="P159" s="76">
        <f t="shared" si="23"/>
        <v>97.257800000000003</v>
      </c>
      <c r="Q159" s="76">
        <v>6.9999999999999994E-5</v>
      </c>
      <c r="R159" s="76">
        <f t="shared" si="24"/>
        <v>0.29600199999999999</v>
      </c>
      <c r="S159" s="76">
        <v>0</v>
      </c>
      <c r="T159" s="83">
        <f t="shared" si="25"/>
        <v>0</v>
      </c>
      <c r="AR159" s="14" t="s">
        <v>160</v>
      </c>
      <c r="AT159" s="14" t="s">
        <v>156</v>
      </c>
      <c r="AU159" s="14" t="s">
        <v>74</v>
      </c>
      <c r="AY159" s="14" t="s">
        <v>153</v>
      </c>
      <c r="BE159" s="88">
        <f t="shared" si="26"/>
        <v>0</v>
      </c>
      <c r="BF159" s="88">
        <f t="shared" si="27"/>
        <v>0</v>
      </c>
      <c r="BG159" s="88">
        <f t="shared" si="28"/>
        <v>0</v>
      </c>
      <c r="BH159" s="88">
        <f t="shared" si="29"/>
        <v>0</v>
      </c>
      <c r="BI159" s="88">
        <f t="shared" si="30"/>
        <v>0</v>
      </c>
      <c r="BJ159" s="14" t="s">
        <v>72</v>
      </c>
      <c r="BK159" s="88">
        <f t="shared" si="31"/>
        <v>0</v>
      </c>
      <c r="BL159" s="14" t="s">
        <v>160</v>
      </c>
      <c r="BM159" s="14" t="s">
        <v>1173</v>
      </c>
    </row>
    <row r="160" spans="2:65" s="6" customFormat="1" ht="22.9" customHeight="1">
      <c r="B160" s="51"/>
      <c r="D160" s="52" t="s">
        <v>63</v>
      </c>
      <c r="E160" s="54" t="s">
        <v>198</v>
      </c>
      <c r="F160" s="54" t="s">
        <v>1002</v>
      </c>
      <c r="J160" s="72">
        <f>BK160</f>
        <v>0</v>
      </c>
      <c r="L160" s="51"/>
      <c r="M160" s="69"/>
      <c r="N160" s="70"/>
      <c r="O160" s="70"/>
      <c r="P160" s="71">
        <f>SUM(P161:P162)</f>
        <v>408.12</v>
      </c>
      <c r="Q160" s="70"/>
      <c r="R160" s="71">
        <f>SUM(R161:R162)</f>
        <v>1.0739999999999998</v>
      </c>
      <c r="S160" s="70"/>
      <c r="T160" s="82">
        <f>SUM(T161:T162)</f>
        <v>0</v>
      </c>
      <c r="AR160" s="52" t="s">
        <v>72</v>
      </c>
      <c r="AT160" s="85" t="s">
        <v>63</v>
      </c>
      <c r="AU160" s="85" t="s">
        <v>72</v>
      </c>
      <c r="AY160" s="52" t="s">
        <v>153</v>
      </c>
      <c r="BK160" s="87">
        <f>SUM(BK161:BK162)</f>
        <v>0</v>
      </c>
    </row>
    <row r="161" spans="2:65" s="1" customFormat="1" ht="16.5" customHeight="1">
      <c r="B161" s="55"/>
      <c r="C161" s="56" t="s">
        <v>567</v>
      </c>
      <c r="D161" s="56" t="s">
        <v>156</v>
      </c>
      <c r="E161" s="57" t="s">
        <v>1004</v>
      </c>
      <c r="F161" s="58" t="s">
        <v>1005</v>
      </c>
      <c r="G161" s="59" t="s">
        <v>344</v>
      </c>
      <c r="H161" s="60">
        <v>1790</v>
      </c>
      <c r="I161" s="73"/>
      <c r="J161" s="73">
        <f>ROUND(I161*H161,2)</f>
        <v>0</v>
      </c>
      <c r="K161" s="58" t="s">
        <v>1006</v>
      </c>
      <c r="L161" s="13"/>
      <c r="M161" s="74" t="s">
        <v>1</v>
      </c>
      <c r="N161" s="75" t="s">
        <v>35</v>
      </c>
      <c r="O161" s="76">
        <v>7.2999999999999995E-2</v>
      </c>
      <c r="P161" s="76">
        <f>O161*H161</f>
        <v>130.66999999999999</v>
      </c>
      <c r="Q161" s="76">
        <v>5.9999999999999995E-4</v>
      </c>
      <c r="R161" s="76">
        <f>Q161*H161</f>
        <v>1.0739999999999998</v>
      </c>
      <c r="S161" s="76">
        <v>0</v>
      </c>
      <c r="T161" s="83">
        <f>S161*H161</f>
        <v>0</v>
      </c>
      <c r="AR161" s="14" t="s">
        <v>160</v>
      </c>
      <c r="AT161" s="14" t="s">
        <v>156</v>
      </c>
      <c r="AU161" s="14" t="s">
        <v>74</v>
      </c>
      <c r="AY161" s="14" t="s">
        <v>153</v>
      </c>
      <c r="BE161" s="88">
        <f>IF(N161="základní",J161,0)</f>
        <v>0</v>
      </c>
      <c r="BF161" s="88">
        <f>IF(N161="snížená",J161,0)</f>
        <v>0</v>
      </c>
      <c r="BG161" s="88">
        <f>IF(N161="zákl. přenesená",J161,0)</f>
        <v>0</v>
      </c>
      <c r="BH161" s="88">
        <f>IF(N161="sníž. přenesená",J161,0)</f>
        <v>0</v>
      </c>
      <c r="BI161" s="88">
        <f>IF(N161="nulová",J161,0)</f>
        <v>0</v>
      </c>
      <c r="BJ161" s="14" t="s">
        <v>72</v>
      </c>
      <c r="BK161" s="88">
        <f>ROUND(I161*H161,2)</f>
        <v>0</v>
      </c>
      <c r="BL161" s="14" t="s">
        <v>160</v>
      </c>
      <c r="BM161" s="14" t="s">
        <v>1174</v>
      </c>
    </row>
    <row r="162" spans="2:65" s="1" customFormat="1" ht="16.5" customHeight="1">
      <c r="B162" s="55"/>
      <c r="C162" s="56" t="s">
        <v>571</v>
      </c>
      <c r="D162" s="56" t="s">
        <v>156</v>
      </c>
      <c r="E162" s="57" t="s">
        <v>1009</v>
      </c>
      <c r="F162" s="58" t="s">
        <v>1010</v>
      </c>
      <c r="G162" s="59" t="s">
        <v>344</v>
      </c>
      <c r="H162" s="60">
        <v>1790</v>
      </c>
      <c r="I162" s="73"/>
      <c r="J162" s="73">
        <f>ROUND(I162*H162,2)</f>
        <v>0</v>
      </c>
      <c r="K162" s="58" t="s">
        <v>328</v>
      </c>
      <c r="L162" s="13"/>
      <c r="M162" s="74" t="s">
        <v>1</v>
      </c>
      <c r="N162" s="75" t="s">
        <v>35</v>
      </c>
      <c r="O162" s="76">
        <v>0.155</v>
      </c>
      <c r="P162" s="76">
        <f>O162*H162</f>
        <v>277.45</v>
      </c>
      <c r="Q162" s="76">
        <v>0</v>
      </c>
      <c r="R162" s="76">
        <f>Q162*H162</f>
        <v>0</v>
      </c>
      <c r="S162" s="76">
        <v>0</v>
      </c>
      <c r="T162" s="83">
        <f>S162*H162</f>
        <v>0</v>
      </c>
      <c r="AR162" s="14" t="s">
        <v>160</v>
      </c>
      <c r="AT162" s="14" t="s">
        <v>156</v>
      </c>
      <c r="AU162" s="14" t="s">
        <v>74</v>
      </c>
      <c r="AY162" s="14" t="s">
        <v>153</v>
      </c>
      <c r="BE162" s="88">
        <f>IF(N162="základní",J162,0)</f>
        <v>0</v>
      </c>
      <c r="BF162" s="88">
        <f>IF(N162="snížená",J162,0)</f>
        <v>0</v>
      </c>
      <c r="BG162" s="88">
        <f>IF(N162="zákl. přenesená",J162,0)</f>
        <v>0</v>
      </c>
      <c r="BH162" s="88">
        <f>IF(N162="sníž. přenesená",J162,0)</f>
        <v>0</v>
      </c>
      <c r="BI162" s="88">
        <f>IF(N162="nulová",J162,0)</f>
        <v>0</v>
      </c>
      <c r="BJ162" s="14" t="s">
        <v>72</v>
      </c>
      <c r="BK162" s="88">
        <f>ROUND(I162*H162,2)</f>
        <v>0</v>
      </c>
      <c r="BL162" s="14" t="s">
        <v>160</v>
      </c>
      <c r="BM162" s="14" t="s">
        <v>1175</v>
      </c>
    </row>
    <row r="163" spans="2:65" s="6" customFormat="1" ht="22.9" customHeight="1">
      <c r="B163" s="51"/>
      <c r="D163" s="52" t="s">
        <v>63</v>
      </c>
      <c r="E163" s="54" t="s">
        <v>1012</v>
      </c>
      <c r="F163" s="54" t="s">
        <v>1013</v>
      </c>
      <c r="J163" s="72">
        <f>BK163</f>
        <v>0</v>
      </c>
      <c r="L163" s="51"/>
      <c r="M163" s="69"/>
      <c r="N163" s="70"/>
      <c r="O163" s="70"/>
      <c r="P163" s="71">
        <f>SUM(P164:P166)</f>
        <v>153.448824</v>
      </c>
      <c r="Q163" s="70"/>
      <c r="R163" s="71">
        <f>SUM(R164:R166)</f>
        <v>0</v>
      </c>
      <c r="S163" s="70"/>
      <c r="T163" s="82">
        <f>SUM(T164:T166)</f>
        <v>0</v>
      </c>
      <c r="AR163" s="52" t="s">
        <v>72</v>
      </c>
      <c r="AT163" s="85" t="s">
        <v>63</v>
      </c>
      <c r="AU163" s="85" t="s">
        <v>72</v>
      </c>
      <c r="AY163" s="52" t="s">
        <v>153</v>
      </c>
      <c r="BK163" s="87">
        <f>SUM(BK164:BK166)</f>
        <v>0</v>
      </c>
    </row>
    <row r="164" spans="2:65" s="1" customFormat="1" ht="16.5" customHeight="1">
      <c r="B164" s="55"/>
      <c r="C164" s="56" t="s">
        <v>575</v>
      </c>
      <c r="D164" s="56" t="s">
        <v>156</v>
      </c>
      <c r="E164" s="57" t="s">
        <v>1015</v>
      </c>
      <c r="F164" s="58" t="s">
        <v>1016</v>
      </c>
      <c r="G164" s="59" t="s">
        <v>424</v>
      </c>
      <c r="H164" s="60">
        <v>555.97400000000005</v>
      </c>
      <c r="I164" s="73"/>
      <c r="J164" s="73">
        <f>ROUND(I164*H164,2)</f>
        <v>0</v>
      </c>
      <c r="K164" s="58" t="s">
        <v>1017</v>
      </c>
      <c r="L164" s="13"/>
      <c r="M164" s="74" t="s">
        <v>1</v>
      </c>
      <c r="N164" s="75" t="s">
        <v>35</v>
      </c>
      <c r="O164" s="76">
        <v>0</v>
      </c>
      <c r="P164" s="76">
        <f>O164*H164</f>
        <v>0</v>
      </c>
      <c r="Q164" s="76">
        <v>0</v>
      </c>
      <c r="R164" s="76">
        <f>Q164*H164</f>
        <v>0</v>
      </c>
      <c r="S164" s="76">
        <v>0</v>
      </c>
      <c r="T164" s="83">
        <f>S164*H164</f>
        <v>0</v>
      </c>
      <c r="AR164" s="14" t="s">
        <v>160</v>
      </c>
      <c r="AT164" s="14" t="s">
        <v>156</v>
      </c>
      <c r="AU164" s="14" t="s">
        <v>74</v>
      </c>
      <c r="AY164" s="14" t="s">
        <v>153</v>
      </c>
      <c r="BE164" s="88">
        <f>IF(N164="základní",J164,0)</f>
        <v>0</v>
      </c>
      <c r="BF164" s="88">
        <f>IF(N164="snížená",J164,0)</f>
        <v>0</v>
      </c>
      <c r="BG164" s="88">
        <f>IF(N164="zákl. přenesená",J164,0)</f>
        <v>0</v>
      </c>
      <c r="BH164" s="88">
        <f>IF(N164="sníž. přenesená",J164,0)</f>
        <v>0</v>
      </c>
      <c r="BI164" s="88">
        <f>IF(N164="nulová",J164,0)</f>
        <v>0</v>
      </c>
      <c r="BJ164" s="14" t="s">
        <v>72</v>
      </c>
      <c r="BK164" s="88">
        <f>ROUND(I164*H164,2)</f>
        <v>0</v>
      </c>
      <c r="BL164" s="14" t="s">
        <v>160</v>
      </c>
      <c r="BM164" s="14" t="s">
        <v>1176</v>
      </c>
    </row>
    <row r="165" spans="2:65" s="1" customFormat="1" ht="16.5" customHeight="1">
      <c r="B165" s="55"/>
      <c r="C165" s="56" t="s">
        <v>579</v>
      </c>
      <c r="D165" s="56" t="s">
        <v>156</v>
      </c>
      <c r="E165" s="57" t="s">
        <v>1020</v>
      </c>
      <c r="F165" s="58" t="s">
        <v>1021</v>
      </c>
      <c r="G165" s="59" t="s">
        <v>424</v>
      </c>
      <c r="H165" s="60">
        <v>555.97400000000005</v>
      </c>
      <c r="I165" s="73"/>
      <c r="J165" s="73">
        <f>ROUND(I165*H165,2)</f>
        <v>0</v>
      </c>
      <c r="K165" s="58" t="s">
        <v>328</v>
      </c>
      <c r="L165" s="13"/>
      <c r="M165" s="74" t="s">
        <v>1</v>
      </c>
      <c r="N165" s="75" t="s">
        <v>35</v>
      </c>
      <c r="O165" s="76">
        <v>0.24</v>
      </c>
      <c r="P165" s="76">
        <f>O165*H165</f>
        <v>133.43376000000001</v>
      </c>
      <c r="Q165" s="76">
        <v>0</v>
      </c>
      <c r="R165" s="76">
        <f>Q165*H165</f>
        <v>0</v>
      </c>
      <c r="S165" s="76">
        <v>0</v>
      </c>
      <c r="T165" s="83">
        <f>S165*H165</f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>IF(N165="základní",J165,0)</f>
        <v>0</v>
      </c>
      <c r="BF165" s="88">
        <f>IF(N165="snížená",J165,0)</f>
        <v>0</v>
      </c>
      <c r="BG165" s="88">
        <f>IF(N165="zákl. přenesená",J165,0)</f>
        <v>0</v>
      </c>
      <c r="BH165" s="88">
        <f>IF(N165="sníž. přenesená",J165,0)</f>
        <v>0</v>
      </c>
      <c r="BI165" s="88">
        <f>IF(N165="nulová",J165,0)</f>
        <v>0</v>
      </c>
      <c r="BJ165" s="14" t="s">
        <v>72</v>
      </c>
      <c r="BK165" s="88">
        <f>ROUND(I165*H165,2)</f>
        <v>0</v>
      </c>
      <c r="BL165" s="14" t="s">
        <v>160</v>
      </c>
      <c r="BM165" s="14" t="s">
        <v>1177</v>
      </c>
    </row>
    <row r="166" spans="2:65" s="1" customFormat="1" ht="16.5" customHeight="1">
      <c r="B166" s="55"/>
      <c r="C166" s="56" t="s">
        <v>583</v>
      </c>
      <c r="D166" s="56" t="s">
        <v>156</v>
      </c>
      <c r="E166" s="57" t="s">
        <v>1024</v>
      </c>
      <c r="F166" s="58" t="s">
        <v>1025</v>
      </c>
      <c r="G166" s="59" t="s">
        <v>424</v>
      </c>
      <c r="H166" s="60">
        <v>5003.7659999999996</v>
      </c>
      <c r="I166" s="73"/>
      <c r="J166" s="73">
        <f>ROUND(I166*H166,2)</f>
        <v>0</v>
      </c>
      <c r="K166" s="58" t="s">
        <v>328</v>
      </c>
      <c r="L166" s="13"/>
      <c r="M166" s="74" t="s">
        <v>1</v>
      </c>
      <c r="N166" s="75" t="s">
        <v>35</v>
      </c>
      <c r="O166" s="76">
        <v>4.0000000000000001E-3</v>
      </c>
      <c r="P166" s="76">
        <f>O166*H166</f>
        <v>20.015063999999999</v>
      </c>
      <c r="Q166" s="76">
        <v>0</v>
      </c>
      <c r="R166" s="76">
        <f>Q166*H166</f>
        <v>0</v>
      </c>
      <c r="S166" s="76">
        <v>0</v>
      </c>
      <c r="T166" s="83">
        <f>S166*H166</f>
        <v>0</v>
      </c>
      <c r="AR166" s="14" t="s">
        <v>160</v>
      </c>
      <c r="AT166" s="14" t="s">
        <v>156</v>
      </c>
      <c r="AU166" s="14" t="s">
        <v>74</v>
      </c>
      <c r="AY166" s="14" t="s">
        <v>153</v>
      </c>
      <c r="BE166" s="88">
        <f>IF(N166="základní",J166,0)</f>
        <v>0</v>
      </c>
      <c r="BF166" s="88">
        <f>IF(N166="snížená",J166,0)</f>
        <v>0</v>
      </c>
      <c r="BG166" s="88">
        <f>IF(N166="zákl. přenesená",J166,0)</f>
        <v>0</v>
      </c>
      <c r="BH166" s="88">
        <f>IF(N166="sníž. přenesená",J166,0)</f>
        <v>0</v>
      </c>
      <c r="BI166" s="88">
        <f>IF(N166="nulová",J166,0)</f>
        <v>0</v>
      </c>
      <c r="BJ166" s="14" t="s">
        <v>72</v>
      </c>
      <c r="BK166" s="88">
        <f>ROUND(I166*H166,2)</f>
        <v>0</v>
      </c>
      <c r="BL166" s="14" t="s">
        <v>160</v>
      </c>
      <c r="BM166" s="14" t="s">
        <v>1178</v>
      </c>
    </row>
    <row r="167" spans="2:65" s="6" customFormat="1" ht="22.9" customHeight="1">
      <c r="B167" s="51"/>
      <c r="D167" s="52" t="s">
        <v>63</v>
      </c>
      <c r="E167" s="54" t="s">
        <v>1039</v>
      </c>
      <c r="F167" s="54" t="s">
        <v>1040</v>
      </c>
      <c r="J167" s="72">
        <f>BK167</f>
        <v>0</v>
      </c>
      <c r="L167" s="51"/>
      <c r="M167" s="69"/>
      <c r="N167" s="70"/>
      <c r="O167" s="70"/>
      <c r="P167" s="71">
        <f>P168</f>
        <v>280.18027999999998</v>
      </c>
      <c r="Q167" s="70"/>
      <c r="R167" s="71">
        <f>R168</f>
        <v>0</v>
      </c>
      <c r="S167" s="70"/>
      <c r="T167" s="82">
        <f>T168</f>
        <v>0</v>
      </c>
      <c r="AR167" s="52" t="s">
        <v>72</v>
      </c>
      <c r="AT167" s="85" t="s">
        <v>63</v>
      </c>
      <c r="AU167" s="85" t="s">
        <v>72</v>
      </c>
      <c r="AY167" s="52" t="s">
        <v>153</v>
      </c>
      <c r="BK167" s="87">
        <f>BK168</f>
        <v>0</v>
      </c>
    </row>
    <row r="168" spans="2:65" s="1" customFormat="1" ht="16.5" customHeight="1">
      <c r="B168" s="55"/>
      <c r="C168" s="56" t="s">
        <v>587</v>
      </c>
      <c r="D168" s="56" t="s">
        <v>156</v>
      </c>
      <c r="E168" s="57" t="s">
        <v>1042</v>
      </c>
      <c r="F168" s="58" t="s">
        <v>1043</v>
      </c>
      <c r="G168" s="59" t="s">
        <v>424</v>
      </c>
      <c r="H168" s="60">
        <v>189.31100000000001</v>
      </c>
      <c r="I168" s="73"/>
      <c r="J168" s="73">
        <f>ROUND(I168*H168,2)</f>
        <v>0</v>
      </c>
      <c r="K168" s="58" t="s">
        <v>328</v>
      </c>
      <c r="L168" s="13"/>
      <c r="M168" s="77" t="s">
        <v>1</v>
      </c>
      <c r="N168" s="78" t="s">
        <v>35</v>
      </c>
      <c r="O168" s="79">
        <v>1.48</v>
      </c>
      <c r="P168" s="79">
        <f>O168*H168</f>
        <v>280.18027999999998</v>
      </c>
      <c r="Q168" s="79">
        <v>0</v>
      </c>
      <c r="R168" s="79">
        <f>Q168*H168</f>
        <v>0</v>
      </c>
      <c r="S168" s="79">
        <v>0</v>
      </c>
      <c r="T168" s="84">
        <f>S168*H168</f>
        <v>0</v>
      </c>
      <c r="AR168" s="14" t="s">
        <v>160</v>
      </c>
      <c r="AT168" s="14" t="s">
        <v>156</v>
      </c>
      <c r="AU168" s="14" t="s">
        <v>74</v>
      </c>
      <c r="AY168" s="14" t="s">
        <v>153</v>
      </c>
      <c r="BE168" s="88">
        <f>IF(N168="základní",J168,0)</f>
        <v>0</v>
      </c>
      <c r="BF168" s="88">
        <f>IF(N168="snížená",J168,0)</f>
        <v>0</v>
      </c>
      <c r="BG168" s="88">
        <f>IF(N168="zákl. přenesená",J168,0)</f>
        <v>0</v>
      </c>
      <c r="BH168" s="88">
        <f>IF(N168="sníž. přenesená",J168,0)</f>
        <v>0</v>
      </c>
      <c r="BI168" s="88">
        <f>IF(N168="nulová",J168,0)</f>
        <v>0</v>
      </c>
      <c r="BJ168" s="14" t="s">
        <v>72</v>
      </c>
      <c r="BK168" s="88">
        <f>ROUND(I168*H168,2)</f>
        <v>0</v>
      </c>
      <c r="BL168" s="14" t="s">
        <v>160</v>
      </c>
      <c r="BM168" s="14" t="s">
        <v>1179</v>
      </c>
    </row>
    <row r="169" spans="2:65" s="1" customFormat="1" ht="6.95" customHeight="1">
      <c r="B169" s="26"/>
      <c r="C169" s="27"/>
      <c r="D169" s="27"/>
      <c r="E169" s="27"/>
      <c r="F169" s="27"/>
      <c r="G169" s="27"/>
      <c r="H169" s="27"/>
      <c r="I169" s="27"/>
      <c r="J169" s="27"/>
      <c r="K169" s="27"/>
      <c r="L169" s="13"/>
    </row>
  </sheetData>
  <autoFilter ref="C86:K168"/>
  <mergeCells count="9">
    <mergeCell ref="E48:H48"/>
    <mergeCell ref="E50:H50"/>
    <mergeCell ref="E77:H77"/>
    <mergeCell ref="E79:H7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showGridLines="0" topLeftCell="A47" workbookViewId="0">
      <selection activeCell="J87" sqref="J87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83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1180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ROUND(J86,2)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ROUND((SUM(BE86:BE141)),2)</f>
        <v>0</v>
      </c>
      <c r="I33" s="41">
        <v>0.21</v>
      </c>
      <c r="J33" s="20">
        <f>ROUND(((SUM(BE86:BE141))*I33),2)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ROUND((SUM(BF86:BF141)),2)</f>
        <v>0</v>
      </c>
      <c r="I34" s="41">
        <v>0.15</v>
      </c>
      <c r="J34" s="20">
        <f>ROUND(((SUM(BF86:BF141))*I34),2)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ROUND((SUM(BG86:BG141)),2)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ROUND((SUM(BH86:BH141)),2)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ROUND((SUM(BI86:BI141)),2)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02 - Splašková kanalizace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J86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J87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J88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J117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J120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J124</f>
        <v>0</v>
      </c>
      <c r="L64" s="35"/>
    </row>
    <row r="65" spans="2:12" s="4" customFormat="1" ht="19.899999999999999" customHeight="1">
      <c r="B65" s="35"/>
      <c r="D65" s="36" t="s">
        <v>321</v>
      </c>
      <c r="E65" s="37"/>
      <c r="F65" s="37"/>
      <c r="G65" s="37"/>
      <c r="H65" s="37"/>
      <c r="I65" s="37"/>
      <c r="J65" s="46">
        <f>J136</f>
        <v>0</v>
      </c>
      <c r="L65" s="35"/>
    </row>
    <row r="66" spans="2:12" s="4" customFormat="1" ht="19.899999999999999" customHeight="1">
      <c r="B66" s="35"/>
      <c r="D66" s="36" t="s">
        <v>322</v>
      </c>
      <c r="E66" s="37"/>
      <c r="F66" s="37"/>
      <c r="G66" s="37"/>
      <c r="H66" s="37"/>
      <c r="I66" s="37"/>
      <c r="J66" s="46">
        <f>J140</f>
        <v>0</v>
      </c>
      <c r="L66" s="35"/>
    </row>
    <row r="67" spans="2:12" s="1" customFormat="1" ht="21.95" customHeight="1">
      <c r="B67" s="13"/>
      <c r="L67" s="13"/>
    </row>
    <row r="68" spans="2:12" s="1" customFormat="1" ht="6.95" customHeight="1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13"/>
    </row>
    <row r="72" spans="2:12" s="1" customFormat="1" ht="6.95" customHeight="1"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13"/>
    </row>
    <row r="73" spans="2:12" s="1" customFormat="1" ht="24.95" customHeight="1">
      <c r="B73" s="13"/>
      <c r="C73" s="11" t="s">
        <v>139</v>
      </c>
      <c r="L73" s="13"/>
    </row>
    <row r="74" spans="2:12" s="1" customFormat="1" ht="6.95" customHeight="1">
      <c r="B74" s="13"/>
      <c r="L74" s="13"/>
    </row>
    <row r="75" spans="2:12" s="1" customFormat="1" ht="12" customHeight="1">
      <c r="B75" s="13"/>
      <c r="C75" s="12" t="s">
        <v>14</v>
      </c>
      <c r="L75" s="13"/>
    </row>
    <row r="76" spans="2:12" s="1" customFormat="1" ht="16.5" customHeight="1">
      <c r="B76" s="13"/>
      <c r="E76" s="189" t="str">
        <f>E7</f>
        <v>Vybudování oddíl.splašk. kanalizace v měst.části Bobrovníky, Malánky,Hlučín,přestavba ČOV Bobrovníky na ČS a dešť.zdrž</v>
      </c>
      <c r="F76" s="190"/>
      <c r="G76" s="190"/>
      <c r="H76" s="190"/>
      <c r="L76" s="13"/>
    </row>
    <row r="77" spans="2:12" s="1" customFormat="1" ht="12" customHeight="1">
      <c r="B77" s="13"/>
      <c r="C77" s="12" t="s">
        <v>113</v>
      </c>
      <c r="L77" s="13"/>
    </row>
    <row r="78" spans="2:12" s="1" customFormat="1" ht="16.5" customHeight="1">
      <c r="B78" s="13"/>
      <c r="E78" s="166" t="str">
        <f>E9</f>
        <v>02 - Splašková kanalizace</v>
      </c>
      <c r="F78" s="170"/>
      <c r="G78" s="170"/>
      <c r="H78" s="170"/>
      <c r="L78" s="13"/>
    </row>
    <row r="79" spans="2:12" s="1" customFormat="1" ht="6.95" customHeight="1">
      <c r="B79" s="13"/>
      <c r="L79" s="13"/>
    </row>
    <row r="80" spans="2:12" s="1" customFormat="1" ht="12" customHeight="1">
      <c r="B80" s="13"/>
      <c r="C80" s="12" t="s">
        <v>18</v>
      </c>
      <c r="F80" s="14" t="str">
        <f>F12</f>
        <v xml:space="preserve"> </v>
      </c>
      <c r="I80" s="12" t="s">
        <v>20</v>
      </c>
      <c r="J80" s="39" t="str">
        <f>IF(J12="","",J12)</f>
        <v>21. 11. 2019</v>
      </c>
      <c r="L80" s="13"/>
    </row>
    <row r="81" spans="2:65" s="1" customFormat="1" ht="6.95" customHeight="1">
      <c r="B81" s="13"/>
      <c r="L81" s="13"/>
    </row>
    <row r="82" spans="2:65" s="1" customFormat="1" ht="13.7" customHeight="1">
      <c r="B82" s="13"/>
      <c r="C82" s="12" t="s">
        <v>22</v>
      </c>
      <c r="F82" s="14" t="str">
        <f>E15</f>
        <v xml:space="preserve"> </v>
      </c>
      <c r="I82" s="12" t="s">
        <v>26</v>
      </c>
      <c r="J82" s="16" t="str">
        <f>E21</f>
        <v xml:space="preserve"> </v>
      </c>
      <c r="L82" s="13"/>
    </row>
    <row r="83" spans="2:65" s="1" customFormat="1" ht="13.7" customHeight="1">
      <c r="B83" s="13"/>
      <c r="C83" s="12" t="s">
        <v>25</v>
      </c>
      <c r="F83" s="14" t="str">
        <f>IF(E18="","",E18)</f>
        <v xml:space="preserve"> </v>
      </c>
      <c r="I83" s="12" t="s">
        <v>28</v>
      </c>
      <c r="J83" s="16" t="str">
        <f>E24</f>
        <v xml:space="preserve"> </v>
      </c>
      <c r="L83" s="13"/>
    </row>
    <row r="84" spans="2:65" s="1" customFormat="1" ht="10.35" customHeight="1">
      <c r="B84" s="13"/>
      <c r="L84" s="13"/>
    </row>
    <row r="85" spans="2:65" s="5" customFormat="1" ht="29.25" customHeight="1">
      <c r="B85" s="47"/>
      <c r="C85" s="48" t="s">
        <v>140</v>
      </c>
      <c r="D85" s="49" t="s">
        <v>49</v>
      </c>
      <c r="E85" s="49" t="s">
        <v>45</v>
      </c>
      <c r="F85" s="49" t="s">
        <v>46</v>
      </c>
      <c r="G85" s="49" t="s">
        <v>141</v>
      </c>
      <c r="H85" s="49" t="s">
        <v>142</v>
      </c>
      <c r="I85" s="49" t="s">
        <v>143</v>
      </c>
      <c r="J85" s="61" t="s">
        <v>117</v>
      </c>
      <c r="K85" s="62" t="s">
        <v>144</v>
      </c>
      <c r="L85" s="47"/>
      <c r="M85" s="63" t="s">
        <v>1</v>
      </c>
      <c r="N85" s="64" t="s">
        <v>34</v>
      </c>
      <c r="O85" s="64" t="s">
        <v>145</v>
      </c>
      <c r="P85" s="64" t="s">
        <v>146</v>
      </c>
      <c r="Q85" s="64" t="s">
        <v>147</v>
      </c>
      <c r="R85" s="64" t="s">
        <v>148</v>
      </c>
      <c r="S85" s="64" t="s">
        <v>149</v>
      </c>
      <c r="T85" s="80" t="s">
        <v>150</v>
      </c>
    </row>
    <row r="86" spans="2:65" s="1" customFormat="1" ht="22.9" customHeight="1">
      <c r="B86" s="13"/>
      <c r="C86" s="50" t="s">
        <v>151</v>
      </c>
      <c r="J86" s="65">
        <f>J87</f>
        <v>0</v>
      </c>
      <c r="L86" s="13"/>
      <c r="M86" s="66"/>
      <c r="N86" s="17"/>
      <c r="O86" s="17"/>
      <c r="P86" s="67">
        <f>P87</f>
        <v>5643.1405489999997</v>
      </c>
      <c r="Q86" s="17"/>
      <c r="R86" s="67">
        <f>R87</f>
        <v>95.014006379999998</v>
      </c>
      <c r="S86" s="17"/>
      <c r="T86" s="81">
        <f>T87</f>
        <v>264.16460000000001</v>
      </c>
      <c r="AT86" s="14" t="s">
        <v>63</v>
      </c>
      <c r="AU86" s="14" t="s">
        <v>119</v>
      </c>
      <c r="BK86" s="86">
        <f>BK87</f>
        <v>33840</v>
      </c>
    </row>
    <row r="87" spans="2:65" s="6" customFormat="1" ht="25.9" customHeight="1">
      <c r="B87" s="51"/>
      <c r="D87" s="52" t="s">
        <v>63</v>
      </c>
      <c r="E87" s="53" t="s">
        <v>152</v>
      </c>
      <c r="F87" s="53" t="s">
        <v>323</v>
      </c>
      <c r="J87" s="68">
        <f>J88+J117+J120+J124+J136+J140</f>
        <v>0</v>
      </c>
      <c r="L87" s="51"/>
      <c r="M87" s="69"/>
      <c r="N87" s="70"/>
      <c r="O87" s="70"/>
      <c r="P87" s="71">
        <f>P88+P117+P120+P124+P136+P140</f>
        <v>5643.1405489999997</v>
      </c>
      <c r="Q87" s="70"/>
      <c r="R87" s="71">
        <f>R88+R117+R120+R124+R136+R140</f>
        <v>95.014006379999998</v>
      </c>
      <c r="S87" s="70"/>
      <c r="T87" s="82">
        <f>T88+T117+T120+T124+T136+T140</f>
        <v>264.16460000000001</v>
      </c>
      <c r="AR87" s="52" t="s">
        <v>72</v>
      </c>
      <c r="AT87" s="85" t="s">
        <v>63</v>
      </c>
      <c r="AU87" s="85" t="s">
        <v>64</v>
      </c>
      <c r="AY87" s="52" t="s">
        <v>153</v>
      </c>
      <c r="BK87" s="87">
        <f>BK88+BK117+BK120+BK124+BK136+BK140</f>
        <v>33840</v>
      </c>
    </row>
    <row r="88" spans="2:65" s="6" customFormat="1" ht="22.9" customHeight="1">
      <c r="B88" s="51"/>
      <c r="D88" s="52" t="s">
        <v>63</v>
      </c>
      <c r="E88" s="54" t="s">
        <v>72</v>
      </c>
      <c r="F88" s="54" t="s">
        <v>324</v>
      </c>
      <c r="J88" s="72">
        <f>SUM(J89:J116)</f>
        <v>0</v>
      </c>
      <c r="L88" s="51"/>
      <c r="M88" s="69"/>
      <c r="N88" s="70"/>
      <c r="O88" s="70"/>
      <c r="P88" s="71">
        <f>SUM(P89:P116)</f>
        <v>4442.297149</v>
      </c>
      <c r="Q88" s="70"/>
      <c r="R88" s="71">
        <f>SUM(R89:R116)</f>
        <v>7.9626651000000006</v>
      </c>
      <c r="S88" s="70"/>
      <c r="T88" s="82">
        <f>SUM(T89:T116)</f>
        <v>264.16460000000001</v>
      </c>
      <c r="AR88" s="52" t="s">
        <v>72</v>
      </c>
      <c r="AT88" s="85" t="s">
        <v>63</v>
      </c>
      <c r="AU88" s="85" t="s">
        <v>72</v>
      </c>
      <c r="AY88" s="52" t="s">
        <v>153</v>
      </c>
      <c r="BK88" s="87">
        <f>SUM(BK89:BK116)</f>
        <v>33840</v>
      </c>
    </row>
    <row r="89" spans="2:65" s="1" customFormat="1" ht="16.5" customHeight="1">
      <c r="B89" s="55"/>
      <c r="C89" s="56" t="s">
        <v>72</v>
      </c>
      <c r="D89" s="56" t="s">
        <v>156</v>
      </c>
      <c r="E89" s="57" t="s">
        <v>325</v>
      </c>
      <c r="F89" s="58" t="s">
        <v>326</v>
      </c>
      <c r="G89" s="59" t="s">
        <v>327</v>
      </c>
      <c r="H89" s="60">
        <v>15.74</v>
      </c>
      <c r="I89" s="73"/>
      <c r="J89" s="73">
        <f t="shared" ref="J89:J116" si="0">ROUND(I89*H89,2)</f>
        <v>0</v>
      </c>
      <c r="K89" s="58" t="s">
        <v>328</v>
      </c>
      <c r="L89" s="13"/>
      <c r="M89" s="74" t="s">
        <v>1</v>
      </c>
      <c r="N89" s="75" t="s">
        <v>35</v>
      </c>
      <c r="O89" s="76">
        <v>7.2999999999999995E-2</v>
      </c>
      <c r="P89" s="76">
        <f t="shared" ref="P89:P116" si="1">O89*H89</f>
        <v>1.1490199999999999</v>
      </c>
      <c r="Q89" s="76">
        <v>0</v>
      </c>
      <c r="R89" s="76">
        <f t="shared" ref="R89:R116" si="2">Q89*H89</f>
        <v>0</v>
      </c>
      <c r="S89" s="76">
        <v>0.28999999999999998</v>
      </c>
      <c r="T89" s="83">
        <f t="shared" ref="T89:T116" si="3">S89*H89</f>
        <v>4.5645999999999995</v>
      </c>
      <c r="AR89" s="14" t="s">
        <v>160</v>
      </c>
      <c r="AT89" s="14" t="s">
        <v>156</v>
      </c>
      <c r="AU89" s="14" t="s">
        <v>74</v>
      </c>
      <c r="AY89" s="14" t="s">
        <v>153</v>
      </c>
      <c r="BE89" s="88">
        <f t="shared" ref="BE89:BE116" si="4">IF(N89="základní",J89,0)</f>
        <v>0</v>
      </c>
      <c r="BF89" s="88">
        <f t="shared" ref="BF89:BF116" si="5">IF(N89="snížená",J89,0)</f>
        <v>0</v>
      </c>
      <c r="BG89" s="88">
        <f t="shared" ref="BG89:BG116" si="6">IF(N89="zákl. přenesená",J89,0)</f>
        <v>0</v>
      </c>
      <c r="BH89" s="88">
        <f t="shared" ref="BH89:BH116" si="7">IF(N89="sníž. přenesená",J89,0)</f>
        <v>0</v>
      </c>
      <c r="BI89" s="88">
        <f t="shared" ref="BI89:BI116" si="8">IF(N89="nulová",J89,0)</f>
        <v>0</v>
      </c>
      <c r="BJ89" s="14" t="s">
        <v>72</v>
      </c>
      <c r="BK89" s="88">
        <f t="shared" ref="BK89:BK100" si="9">ROUND(I89*H89,2)</f>
        <v>0</v>
      </c>
      <c r="BL89" s="14" t="s">
        <v>160</v>
      </c>
      <c r="BM89" s="14" t="s">
        <v>1181</v>
      </c>
    </row>
    <row r="90" spans="2:65" s="1" customFormat="1" ht="16.5" customHeight="1">
      <c r="B90" s="55"/>
      <c r="C90" s="56" t="s">
        <v>74</v>
      </c>
      <c r="D90" s="56" t="s">
        <v>156</v>
      </c>
      <c r="E90" s="57" t="s">
        <v>330</v>
      </c>
      <c r="F90" s="58" t="s">
        <v>331</v>
      </c>
      <c r="G90" s="59" t="s">
        <v>327</v>
      </c>
      <c r="H90" s="60">
        <v>590</v>
      </c>
      <c r="I90" s="73"/>
      <c r="J90" s="73">
        <f t="shared" si="0"/>
        <v>0</v>
      </c>
      <c r="K90" s="58" t="s">
        <v>328</v>
      </c>
      <c r="L90" s="13"/>
      <c r="M90" s="74" t="s">
        <v>1</v>
      </c>
      <c r="N90" s="75" t="s">
        <v>35</v>
      </c>
      <c r="O90" s="76">
        <v>0.11899999999999999</v>
      </c>
      <c r="P90" s="76">
        <f t="shared" si="1"/>
        <v>70.209999999999994</v>
      </c>
      <c r="Q90" s="76">
        <v>0</v>
      </c>
      <c r="R90" s="76">
        <f t="shared" si="2"/>
        <v>0</v>
      </c>
      <c r="S90" s="76">
        <v>0.44</v>
      </c>
      <c r="T90" s="83">
        <f t="shared" si="3"/>
        <v>259.60000000000002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si="4"/>
        <v>0</v>
      </c>
      <c r="BF90" s="88">
        <f t="shared" si="5"/>
        <v>0</v>
      </c>
      <c r="BG90" s="88">
        <f t="shared" si="6"/>
        <v>0</v>
      </c>
      <c r="BH90" s="88">
        <f t="shared" si="7"/>
        <v>0</v>
      </c>
      <c r="BI90" s="88">
        <f t="shared" si="8"/>
        <v>0</v>
      </c>
      <c r="BJ90" s="14" t="s">
        <v>72</v>
      </c>
      <c r="BK90" s="88">
        <f t="shared" si="9"/>
        <v>0</v>
      </c>
      <c r="BL90" s="14" t="s">
        <v>160</v>
      </c>
      <c r="BM90" s="14" t="s">
        <v>1182</v>
      </c>
    </row>
    <row r="91" spans="2:65" s="1" customFormat="1" ht="16.5" customHeight="1">
      <c r="B91" s="55"/>
      <c r="C91" s="56" t="s">
        <v>169</v>
      </c>
      <c r="D91" s="56" t="s">
        <v>156</v>
      </c>
      <c r="E91" s="57" t="s">
        <v>342</v>
      </c>
      <c r="F91" s="58" t="s">
        <v>343</v>
      </c>
      <c r="G91" s="59" t="s">
        <v>344</v>
      </c>
      <c r="H91" s="60">
        <v>58.8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0.58099999999999996</v>
      </c>
      <c r="P91" s="76">
        <f t="shared" si="1"/>
        <v>34.162799999999997</v>
      </c>
      <c r="Q91" s="76">
        <v>3.6900000000000002E-2</v>
      </c>
      <c r="R91" s="76">
        <f t="shared" si="2"/>
        <v>2.1697199999999999</v>
      </c>
      <c r="S91" s="76">
        <v>0</v>
      </c>
      <c r="T91" s="83">
        <f t="shared" si="3"/>
        <v>0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1183</v>
      </c>
    </row>
    <row r="92" spans="2:65" s="1" customFormat="1" ht="16.5" customHeight="1">
      <c r="B92" s="55"/>
      <c r="C92" s="56" t="s">
        <v>160</v>
      </c>
      <c r="D92" s="56" t="s">
        <v>156</v>
      </c>
      <c r="E92" s="57" t="s">
        <v>346</v>
      </c>
      <c r="F92" s="58" t="s">
        <v>347</v>
      </c>
      <c r="G92" s="59" t="s">
        <v>344</v>
      </c>
      <c r="H92" s="60">
        <v>6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0.81799999999999995</v>
      </c>
      <c r="P92" s="76">
        <f t="shared" si="1"/>
        <v>4.9079999999999995</v>
      </c>
      <c r="Q92" s="76">
        <v>8.6800000000000002E-3</v>
      </c>
      <c r="R92" s="76">
        <f t="shared" si="2"/>
        <v>5.2080000000000001E-2</v>
      </c>
      <c r="S92" s="76">
        <v>0</v>
      </c>
      <c r="T92" s="83">
        <f t="shared" si="3"/>
        <v>0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1184</v>
      </c>
    </row>
    <row r="93" spans="2:65" s="1" customFormat="1" ht="16.5" customHeight="1">
      <c r="B93" s="55"/>
      <c r="C93" s="56" t="s">
        <v>178</v>
      </c>
      <c r="D93" s="56" t="s">
        <v>156</v>
      </c>
      <c r="E93" s="57" t="s">
        <v>349</v>
      </c>
      <c r="F93" s="58" t="s">
        <v>350</v>
      </c>
      <c r="G93" s="59" t="s">
        <v>344</v>
      </c>
      <c r="H93" s="60">
        <v>22.8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0.54700000000000004</v>
      </c>
      <c r="P93" s="76">
        <f t="shared" si="1"/>
        <v>12.4716</v>
      </c>
      <c r="Q93" s="76">
        <v>3.6900000000000002E-2</v>
      </c>
      <c r="R93" s="76">
        <f t="shared" si="2"/>
        <v>0.84132000000000007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1185</v>
      </c>
    </row>
    <row r="94" spans="2:65" s="1" customFormat="1" ht="16.5" customHeight="1">
      <c r="B94" s="55"/>
      <c r="C94" s="56" t="s">
        <v>184</v>
      </c>
      <c r="D94" s="56" t="s">
        <v>156</v>
      </c>
      <c r="E94" s="57" t="s">
        <v>352</v>
      </c>
      <c r="F94" s="58" t="s">
        <v>353</v>
      </c>
      <c r="G94" s="59" t="s">
        <v>344</v>
      </c>
      <c r="H94" s="60">
        <v>4.8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0.753</v>
      </c>
      <c r="P94" s="76">
        <f t="shared" si="1"/>
        <v>3.6143999999999998</v>
      </c>
      <c r="Q94" s="76">
        <v>6.053E-2</v>
      </c>
      <c r="R94" s="76">
        <f t="shared" si="2"/>
        <v>0.29054399999999997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1186</v>
      </c>
    </row>
    <row r="95" spans="2:65" s="1" customFormat="1" ht="16.5" customHeight="1">
      <c r="B95" s="55"/>
      <c r="C95" s="56" t="s">
        <v>188</v>
      </c>
      <c r="D95" s="56" t="s">
        <v>156</v>
      </c>
      <c r="E95" s="57" t="s">
        <v>355</v>
      </c>
      <c r="F95" s="58" t="s">
        <v>356</v>
      </c>
      <c r="G95" s="59" t="s">
        <v>357</v>
      </c>
      <c r="H95" s="60">
        <v>18.72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9.7000000000000003E-2</v>
      </c>
      <c r="P95" s="76">
        <f t="shared" si="1"/>
        <v>1.8158399999999999</v>
      </c>
      <c r="Q95" s="76">
        <v>0</v>
      </c>
      <c r="R95" s="76">
        <f t="shared" si="2"/>
        <v>0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1187</v>
      </c>
    </row>
    <row r="96" spans="2:65" s="1" customFormat="1" ht="16.5" customHeight="1">
      <c r="B96" s="55"/>
      <c r="C96" s="56" t="s">
        <v>192</v>
      </c>
      <c r="D96" s="56" t="s">
        <v>156</v>
      </c>
      <c r="E96" s="57" t="s">
        <v>359</v>
      </c>
      <c r="F96" s="58" t="s">
        <v>360</v>
      </c>
      <c r="G96" s="59" t="s">
        <v>357</v>
      </c>
      <c r="H96" s="60">
        <v>155.232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1.7629999999999999</v>
      </c>
      <c r="P96" s="76">
        <f t="shared" si="1"/>
        <v>273.67401599999999</v>
      </c>
      <c r="Q96" s="76">
        <v>0</v>
      </c>
      <c r="R96" s="76">
        <f t="shared" si="2"/>
        <v>0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1188</v>
      </c>
    </row>
    <row r="97" spans="2:65" s="1" customFormat="1" ht="16.5" customHeight="1">
      <c r="B97" s="55"/>
      <c r="C97" s="56" t="s">
        <v>198</v>
      </c>
      <c r="D97" s="56" t="s">
        <v>156</v>
      </c>
      <c r="E97" s="57" t="s">
        <v>1065</v>
      </c>
      <c r="F97" s="58" t="s">
        <v>1066</v>
      </c>
      <c r="G97" s="59" t="s">
        <v>357</v>
      </c>
      <c r="H97" s="60">
        <v>138.56299999999999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0.25900000000000001</v>
      </c>
      <c r="P97" s="76">
        <f t="shared" si="1"/>
        <v>35.887816999999998</v>
      </c>
      <c r="Q97" s="76">
        <v>0</v>
      </c>
      <c r="R97" s="76">
        <f t="shared" si="2"/>
        <v>0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1189</v>
      </c>
    </row>
    <row r="98" spans="2:65" s="1" customFormat="1" ht="16.5" customHeight="1">
      <c r="B98" s="55"/>
      <c r="C98" s="56" t="s">
        <v>204</v>
      </c>
      <c r="D98" s="56" t="s">
        <v>156</v>
      </c>
      <c r="E98" s="57" t="s">
        <v>365</v>
      </c>
      <c r="F98" s="58" t="s">
        <v>366</v>
      </c>
      <c r="G98" s="59" t="s">
        <v>357</v>
      </c>
      <c r="H98" s="60">
        <v>41.569000000000003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0.107</v>
      </c>
      <c r="P98" s="76">
        <f t="shared" si="1"/>
        <v>4.447883</v>
      </c>
      <c r="Q98" s="76">
        <v>0</v>
      </c>
      <c r="R98" s="76">
        <f t="shared" si="2"/>
        <v>0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1190</v>
      </c>
    </row>
    <row r="99" spans="2:65" s="1" customFormat="1" ht="16.5" customHeight="1">
      <c r="B99" s="55"/>
      <c r="C99" s="56" t="s">
        <v>210</v>
      </c>
      <c r="D99" s="56" t="s">
        <v>156</v>
      </c>
      <c r="E99" s="57" t="s">
        <v>368</v>
      </c>
      <c r="F99" s="58" t="s">
        <v>369</v>
      </c>
      <c r="G99" s="59" t="s">
        <v>357</v>
      </c>
      <c r="H99" s="60">
        <v>1917.787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0.189</v>
      </c>
      <c r="P99" s="76">
        <f t="shared" si="1"/>
        <v>362.46174300000001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1191</v>
      </c>
    </row>
    <row r="100" spans="2:65" s="1" customFormat="1" ht="16.5" customHeight="1">
      <c r="B100" s="55"/>
      <c r="C100" s="56" t="s">
        <v>214</v>
      </c>
      <c r="D100" s="56" t="s">
        <v>156</v>
      </c>
      <c r="E100" s="57" t="s">
        <v>371</v>
      </c>
      <c r="F100" s="58" t="s">
        <v>372</v>
      </c>
      <c r="G100" s="59" t="s">
        <v>357</v>
      </c>
      <c r="H100" s="60">
        <v>575.33600000000001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0.1</v>
      </c>
      <c r="P100" s="76">
        <f t="shared" si="1"/>
        <v>57.533600000000007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5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1192</v>
      </c>
    </row>
    <row r="101" spans="2:65" s="1" customFormat="1" ht="16.5" customHeight="1">
      <c r="B101" s="55"/>
      <c r="C101" s="56" t="s">
        <v>220</v>
      </c>
      <c r="D101" s="56" t="s">
        <v>156</v>
      </c>
      <c r="E101" s="57" t="s">
        <v>1193</v>
      </c>
      <c r="F101" s="58" t="s">
        <v>1194</v>
      </c>
      <c r="G101" s="59" t="s">
        <v>344</v>
      </c>
      <c r="H101" s="60">
        <v>9.4</v>
      </c>
      <c r="I101" s="73"/>
      <c r="J101" s="73">
        <f t="shared" si="0"/>
        <v>0</v>
      </c>
      <c r="K101" s="58" t="s">
        <v>1</v>
      </c>
      <c r="L101" s="13"/>
      <c r="M101" s="74" t="s">
        <v>1</v>
      </c>
      <c r="N101" s="75" t="s">
        <v>35</v>
      </c>
      <c r="O101" s="76">
        <v>2.0960000000000001</v>
      </c>
      <c r="P101" s="76">
        <f t="shared" si="1"/>
        <v>19.702400000000001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5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v>33840</v>
      </c>
      <c r="BL101" s="14" t="s">
        <v>160</v>
      </c>
      <c r="BM101" s="14" t="s">
        <v>1195</v>
      </c>
    </row>
    <row r="102" spans="2:65" s="1" customFormat="1" ht="16.5" customHeight="1">
      <c r="B102" s="55"/>
      <c r="C102" s="89" t="s">
        <v>224</v>
      </c>
      <c r="D102" s="89" t="s">
        <v>377</v>
      </c>
      <c r="E102" s="90" t="s">
        <v>1196</v>
      </c>
      <c r="F102" s="91" t="s">
        <v>1197</v>
      </c>
      <c r="G102" s="92" t="s">
        <v>344</v>
      </c>
      <c r="H102" s="93">
        <v>9.4</v>
      </c>
      <c r="I102" s="94"/>
      <c r="J102" s="94">
        <f t="shared" si="0"/>
        <v>0</v>
      </c>
      <c r="K102" s="91" t="s">
        <v>1</v>
      </c>
      <c r="L102" s="95"/>
      <c r="M102" s="96" t="s">
        <v>1</v>
      </c>
      <c r="N102" s="97" t="s">
        <v>35</v>
      </c>
      <c r="O102" s="76">
        <v>0</v>
      </c>
      <c r="P102" s="76">
        <f t="shared" si="1"/>
        <v>0</v>
      </c>
      <c r="Q102" s="76">
        <v>0.19800000000000001</v>
      </c>
      <c r="R102" s="76">
        <f t="shared" si="2"/>
        <v>1.8612000000000002</v>
      </c>
      <c r="S102" s="76">
        <v>0</v>
      </c>
      <c r="T102" s="83">
        <f t="shared" si="3"/>
        <v>0</v>
      </c>
      <c r="AR102" s="14" t="s">
        <v>192</v>
      </c>
      <c r="AT102" s="14" t="s">
        <v>377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ref="BK102:BK116" si="10">ROUND(I102*H102,2)</f>
        <v>0</v>
      </c>
      <c r="BL102" s="14" t="s">
        <v>160</v>
      </c>
      <c r="BM102" s="14" t="s">
        <v>1198</v>
      </c>
    </row>
    <row r="103" spans="2:65" s="1" customFormat="1" ht="16.5" customHeight="1">
      <c r="B103" s="55"/>
      <c r="C103" s="56" t="s">
        <v>8</v>
      </c>
      <c r="D103" s="56" t="s">
        <v>156</v>
      </c>
      <c r="E103" s="57" t="s">
        <v>1199</v>
      </c>
      <c r="F103" s="58" t="s">
        <v>1200</v>
      </c>
      <c r="G103" s="59" t="s">
        <v>327</v>
      </c>
      <c r="H103" s="60">
        <v>2466.2460000000001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0.47899999999999998</v>
      </c>
      <c r="P103" s="76">
        <f t="shared" si="1"/>
        <v>1181.3318340000001</v>
      </c>
      <c r="Q103" s="76">
        <v>8.4999999999999995E-4</v>
      </c>
      <c r="R103" s="76">
        <f t="shared" si="2"/>
        <v>2.0963091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10"/>
        <v>0</v>
      </c>
      <c r="BL103" s="14" t="s">
        <v>160</v>
      </c>
      <c r="BM103" s="14" t="s">
        <v>1201</v>
      </c>
    </row>
    <row r="104" spans="2:65" s="1" customFormat="1" ht="16.5" customHeight="1">
      <c r="B104" s="55"/>
      <c r="C104" s="56" t="s">
        <v>233</v>
      </c>
      <c r="D104" s="56" t="s">
        <v>156</v>
      </c>
      <c r="E104" s="57" t="s">
        <v>1202</v>
      </c>
      <c r="F104" s="58" t="s">
        <v>1203</v>
      </c>
      <c r="G104" s="59" t="s">
        <v>327</v>
      </c>
      <c r="H104" s="60">
        <v>2466.2460000000001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0.32700000000000001</v>
      </c>
      <c r="P104" s="76">
        <f t="shared" si="1"/>
        <v>806.46244200000001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10"/>
        <v>0</v>
      </c>
      <c r="BL104" s="14" t="s">
        <v>160</v>
      </c>
      <c r="BM104" s="14" t="s">
        <v>1204</v>
      </c>
    </row>
    <row r="105" spans="2:65" s="1" customFormat="1" ht="16.5" customHeight="1">
      <c r="B105" s="55"/>
      <c r="C105" s="56" t="s">
        <v>238</v>
      </c>
      <c r="D105" s="56" t="s">
        <v>156</v>
      </c>
      <c r="E105" s="57" t="s">
        <v>410</v>
      </c>
      <c r="F105" s="58" t="s">
        <v>411</v>
      </c>
      <c r="G105" s="59" t="s">
        <v>327</v>
      </c>
      <c r="H105" s="60">
        <v>146.1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0.68600000000000005</v>
      </c>
      <c r="P105" s="76">
        <f t="shared" si="1"/>
        <v>100.22460000000001</v>
      </c>
      <c r="Q105" s="76">
        <v>4.4400000000000004E-3</v>
      </c>
      <c r="R105" s="76">
        <f t="shared" si="2"/>
        <v>0.64868400000000004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5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f t="shared" si="10"/>
        <v>0</v>
      </c>
      <c r="BL105" s="14" t="s">
        <v>160</v>
      </c>
      <c r="BM105" s="14" t="s">
        <v>1205</v>
      </c>
    </row>
    <row r="106" spans="2:65" s="1" customFormat="1" ht="16.5" customHeight="1">
      <c r="B106" s="55"/>
      <c r="C106" s="56" t="s">
        <v>244</v>
      </c>
      <c r="D106" s="56" t="s">
        <v>156</v>
      </c>
      <c r="E106" s="57" t="s">
        <v>413</v>
      </c>
      <c r="F106" s="58" t="s">
        <v>414</v>
      </c>
      <c r="G106" s="59" t="s">
        <v>357</v>
      </c>
      <c r="H106" s="60">
        <v>146.1</v>
      </c>
      <c r="I106" s="73"/>
      <c r="J106" s="73">
        <f t="shared" si="0"/>
        <v>0</v>
      </c>
      <c r="K106" s="58" t="s">
        <v>328</v>
      </c>
      <c r="L106" s="13"/>
      <c r="M106" s="74" t="s">
        <v>1</v>
      </c>
      <c r="N106" s="75" t="s">
        <v>35</v>
      </c>
      <c r="O106" s="76">
        <v>0.06</v>
      </c>
      <c r="P106" s="76">
        <f t="shared" si="1"/>
        <v>8.766</v>
      </c>
      <c r="Q106" s="76">
        <v>0</v>
      </c>
      <c r="R106" s="76">
        <f t="shared" si="2"/>
        <v>0</v>
      </c>
      <c r="S106" s="76">
        <v>0</v>
      </c>
      <c r="T106" s="83">
        <f t="shared" si="3"/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5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si="10"/>
        <v>0</v>
      </c>
      <c r="BL106" s="14" t="s">
        <v>160</v>
      </c>
      <c r="BM106" s="14" t="s">
        <v>1206</v>
      </c>
    </row>
    <row r="107" spans="2:65" s="1" customFormat="1" ht="16.5" customHeight="1">
      <c r="B107" s="55"/>
      <c r="C107" s="56" t="s">
        <v>248</v>
      </c>
      <c r="D107" s="56" t="s">
        <v>156</v>
      </c>
      <c r="E107" s="57" t="s">
        <v>1207</v>
      </c>
      <c r="F107" s="58" t="s">
        <v>1208</v>
      </c>
      <c r="G107" s="59" t="s">
        <v>357</v>
      </c>
      <c r="H107" s="60">
        <v>1164.298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0.51900000000000002</v>
      </c>
      <c r="P107" s="76">
        <f t="shared" si="1"/>
        <v>604.27066200000002</v>
      </c>
      <c r="Q107" s="76">
        <v>0</v>
      </c>
      <c r="R107" s="76">
        <f t="shared" si="2"/>
        <v>0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5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10"/>
        <v>0</v>
      </c>
      <c r="BL107" s="14" t="s">
        <v>160</v>
      </c>
      <c r="BM107" s="14" t="s">
        <v>1209</v>
      </c>
    </row>
    <row r="108" spans="2:65" s="1" customFormat="1" ht="16.5" customHeight="1">
      <c r="B108" s="55"/>
      <c r="C108" s="56" t="s">
        <v>252</v>
      </c>
      <c r="D108" s="56" t="s">
        <v>156</v>
      </c>
      <c r="E108" s="57" t="s">
        <v>419</v>
      </c>
      <c r="F108" s="58" t="s">
        <v>420</v>
      </c>
      <c r="G108" s="59" t="s">
        <v>357</v>
      </c>
      <c r="H108" s="60">
        <v>2620.5929999999998</v>
      </c>
      <c r="I108" s="73"/>
      <c r="J108" s="73">
        <f t="shared" si="0"/>
        <v>0</v>
      </c>
      <c r="K108" s="58" t="s">
        <v>328</v>
      </c>
      <c r="L108" s="13"/>
      <c r="M108" s="74" t="s">
        <v>1</v>
      </c>
      <c r="N108" s="75" t="s">
        <v>35</v>
      </c>
      <c r="O108" s="76">
        <v>8.3000000000000004E-2</v>
      </c>
      <c r="P108" s="76">
        <f t="shared" si="1"/>
        <v>217.509219</v>
      </c>
      <c r="Q108" s="76">
        <v>0</v>
      </c>
      <c r="R108" s="76">
        <f t="shared" si="2"/>
        <v>0</v>
      </c>
      <c r="S108" s="76">
        <v>0</v>
      </c>
      <c r="T108" s="83">
        <f t="shared" si="3"/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5"/>
        <v>0</v>
      </c>
      <c r="BG108" s="88">
        <f t="shared" si="6"/>
        <v>0</v>
      </c>
      <c r="BH108" s="88">
        <f t="shared" si="7"/>
        <v>0</v>
      </c>
      <c r="BI108" s="88">
        <f t="shared" si="8"/>
        <v>0</v>
      </c>
      <c r="BJ108" s="14" t="s">
        <v>72</v>
      </c>
      <c r="BK108" s="88">
        <f t="shared" si="10"/>
        <v>0</v>
      </c>
      <c r="BL108" s="14" t="s">
        <v>160</v>
      </c>
      <c r="BM108" s="14" t="s">
        <v>1210</v>
      </c>
    </row>
    <row r="109" spans="2:65" s="1" customFormat="1" ht="16.5" customHeight="1">
      <c r="B109" s="55"/>
      <c r="C109" s="56" t="s">
        <v>7</v>
      </c>
      <c r="D109" s="56" t="s">
        <v>156</v>
      </c>
      <c r="E109" s="57" t="s">
        <v>422</v>
      </c>
      <c r="F109" s="58" t="s">
        <v>423</v>
      </c>
      <c r="G109" s="59" t="s">
        <v>424</v>
      </c>
      <c r="H109" s="60">
        <v>2819.21</v>
      </c>
      <c r="I109" s="73"/>
      <c r="J109" s="73">
        <f t="shared" si="0"/>
        <v>0</v>
      </c>
      <c r="K109" s="58" t="s">
        <v>328</v>
      </c>
      <c r="L109" s="13"/>
      <c r="M109" s="74" t="s">
        <v>1</v>
      </c>
      <c r="N109" s="75" t="s">
        <v>35</v>
      </c>
      <c r="O109" s="76">
        <v>0</v>
      </c>
      <c r="P109" s="76">
        <f t="shared" si="1"/>
        <v>0</v>
      </c>
      <c r="Q109" s="76">
        <v>0</v>
      </c>
      <c r="R109" s="76">
        <f t="shared" si="2"/>
        <v>0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5"/>
        <v>0</v>
      </c>
      <c r="BG109" s="88">
        <f t="shared" si="6"/>
        <v>0</v>
      </c>
      <c r="BH109" s="88">
        <f t="shared" si="7"/>
        <v>0</v>
      </c>
      <c r="BI109" s="88">
        <f t="shared" si="8"/>
        <v>0</v>
      </c>
      <c r="BJ109" s="14" t="s">
        <v>72</v>
      </c>
      <c r="BK109" s="88">
        <f t="shared" si="10"/>
        <v>0</v>
      </c>
      <c r="BL109" s="14" t="s">
        <v>160</v>
      </c>
      <c r="BM109" s="14" t="s">
        <v>1211</v>
      </c>
    </row>
    <row r="110" spans="2:65" s="1" customFormat="1" ht="16.5" customHeight="1">
      <c r="B110" s="55"/>
      <c r="C110" s="56" t="s">
        <v>261</v>
      </c>
      <c r="D110" s="56" t="s">
        <v>156</v>
      </c>
      <c r="E110" s="57" t="s">
        <v>427</v>
      </c>
      <c r="F110" s="58" t="s">
        <v>428</v>
      </c>
      <c r="G110" s="59" t="s">
        <v>357</v>
      </c>
      <c r="H110" s="60">
        <v>1624.5150000000001</v>
      </c>
      <c r="I110" s="73"/>
      <c r="J110" s="73">
        <f t="shared" si="0"/>
        <v>0</v>
      </c>
      <c r="K110" s="58" t="s">
        <v>328</v>
      </c>
      <c r="L110" s="13"/>
      <c r="M110" s="74" t="s">
        <v>1</v>
      </c>
      <c r="N110" s="75" t="s">
        <v>35</v>
      </c>
      <c r="O110" s="76">
        <v>0.29899999999999999</v>
      </c>
      <c r="P110" s="76">
        <f t="shared" si="1"/>
        <v>485.729985</v>
      </c>
      <c r="Q110" s="76">
        <v>0</v>
      </c>
      <c r="R110" s="76">
        <f t="shared" si="2"/>
        <v>0</v>
      </c>
      <c r="S110" s="76">
        <v>0</v>
      </c>
      <c r="T110" s="83">
        <f t="shared" si="3"/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5"/>
        <v>0</v>
      </c>
      <c r="BG110" s="88">
        <f t="shared" si="6"/>
        <v>0</v>
      </c>
      <c r="BH110" s="88">
        <f t="shared" si="7"/>
        <v>0</v>
      </c>
      <c r="BI110" s="88">
        <f t="shared" si="8"/>
        <v>0</v>
      </c>
      <c r="BJ110" s="14" t="s">
        <v>72</v>
      </c>
      <c r="BK110" s="88">
        <f t="shared" si="10"/>
        <v>0</v>
      </c>
      <c r="BL110" s="14" t="s">
        <v>160</v>
      </c>
      <c r="BM110" s="14" t="s">
        <v>1212</v>
      </c>
    </row>
    <row r="111" spans="2:65" s="1" customFormat="1" ht="16.5" customHeight="1">
      <c r="B111" s="55"/>
      <c r="C111" s="89" t="s">
        <v>265</v>
      </c>
      <c r="D111" s="89" t="s">
        <v>377</v>
      </c>
      <c r="E111" s="90" t="s">
        <v>431</v>
      </c>
      <c r="F111" s="91" t="s">
        <v>432</v>
      </c>
      <c r="G111" s="92" t="s">
        <v>424</v>
      </c>
      <c r="H111" s="93">
        <v>2750.2530000000002</v>
      </c>
      <c r="I111" s="94"/>
      <c r="J111" s="94">
        <f t="shared" si="0"/>
        <v>0</v>
      </c>
      <c r="K111" s="91" t="s">
        <v>328</v>
      </c>
      <c r="L111" s="95"/>
      <c r="M111" s="96" t="s">
        <v>1</v>
      </c>
      <c r="N111" s="97" t="s">
        <v>35</v>
      </c>
      <c r="O111" s="76">
        <v>0</v>
      </c>
      <c r="P111" s="76">
        <f t="shared" si="1"/>
        <v>0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192</v>
      </c>
      <c r="AT111" s="14" t="s">
        <v>377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5"/>
        <v>0</v>
      </c>
      <c r="BG111" s="88">
        <f t="shared" si="6"/>
        <v>0</v>
      </c>
      <c r="BH111" s="88">
        <f t="shared" si="7"/>
        <v>0</v>
      </c>
      <c r="BI111" s="88">
        <f t="shared" si="8"/>
        <v>0</v>
      </c>
      <c r="BJ111" s="14" t="s">
        <v>72</v>
      </c>
      <c r="BK111" s="88">
        <f t="shared" si="10"/>
        <v>0</v>
      </c>
      <c r="BL111" s="14" t="s">
        <v>160</v>
      </c>
      <c r="BM111" s="14" t="s">
        <v>1213</v>
      </c>
    </row>
    <row r="112" spans="2:65" s="1" customFormat="1" ht="16.5" customHeight="1">
      <c r="B112" s="55"/>
      <c r="C112" s="56" t="s">
        <v>269</v>
      </c>
      <c r="D112" s="56" t="s">
        <v>156</v>
      </c>
      <c r="E112" s="57" t="s">
        <v>435</v>
      </c>
      <c r="F112" s="58" t="s">
        <v>436</v>
      </c>
      <c r="G112" s="59" t="s">
        <v>357</v>
      </c>
      <c r="H112" s="60">
        <v>391.50799999999998</v>
      </c>
      <c r="I112" s="73"/>
      <c r="J112" s="73">
        <f t="shared" si="0"/>
        <v>0</v>
      </c>
      <c r="K112" s="58" t="s">
        <v>328</v>
      </c>
      <c r="L112" s="13"/>
      <c r="M112" s="74" t="s">
        <v>1</v>
      </c>
      <c r="N112" s="75" t="s">
        <v>35</v>
      </c>
      <c r="O112" s="76">
        <v>0.28599999999999998</v>
      </c>
      <c r="P112" s="76">
        <f t="shared" si="1"/>
        <v>111.97128799999999</v>
      </c>
      <c r="Q112" s="76">
        <v>0</v>
      </c>
      <c r="R112" s="76">
        <f t="shared" si="2"/>
        <v>0</v>
      </c>
      <c r="S112" s="76">
        <v>0</v>
      </c>
      <c r="T112" s="83">
        <f t="shared" si="3"/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5"/>
        <v>0</v>
      </c>
      <c r="BG112" s="88">
        <f t="shared" si="6"/>
        <v>0</v>
      </c>
      <c r="BH112" s="88">
        <f t="shared" si="7"/>
        <v>0</v>
      </c>
      <c r="BI112" s="88">
        <f t="shared" si="8"/>
        <v>0</v>
      </c>
      <c r="BJ112" s="14" t="s">
        <v>72</v>
      </c>
      <c r="BK112" s="88">
        <f t="shared" si="10"/>
        <v>0</v>
      </c>
      <c r="BL112" s="14" t="s">
        <v>160</v>
      </c>
      <c r="BM112" s="14" t="s">
        <v>1214</v>
      </c>
    </row>
    <row r="113" spans="2:65" s="1" customFormat="1" ht="16.5" customHeight="1">
      <c r="B113" s="55"/>
      <c r="C113" s="89" t="s">
        <v>275</v>
      </c>
      <c r="D113" s="89" t="s">
        <v>377</v>
      </c>
      <c r="E113" s="90" t="s">
        <v>439</v>
      </c>
      <c r="F113" s="91" t="s">
        <v>440</v>
      </c>
      <c r="G113" s="92" t="s">
        <v>424</v>
      </c>
      <c r="H113" s="93">
        <v>783.01599999999996</v>
      </c>
      <c r="I113" s="94"/>
      <c r="J113" s="94">
        <f t="shared" si="0"/>
        <v>0</v>
      </c>
      <c r="K113" s="91" t="s">
        <v>328</v>
      </c>
      <c r="L113" s="95"/>
      <c r="M113" s="96" t="s">
        <v>1</v>
      </c>
      <c r="N113" s="97" t="s">
        <v>35</v>
      </c>
      <c r="O113" s="76">
        <v>0</v>
      </c>
      <c r="P113" s="76">
        <f t="shared" si="1"/>
        <v>0</v>
      </c>
      <c r="Q113" s="76">
        <v>0</v>
      </c>
      <c r="R113" s="76">
        <f t="shared" si="2"/>
        <v>0</v>
      </c>
      <c r="S113" s="76">
        <v>0</v>
      </c>
      <c r="T113" s="83">
        <f t="shared" si="3"/>
        <v>0</v>
      </c>
      <c r="AR113" s="14" t="s">
        <v>192</v>
      </c>
      <c r="AT113" s="14" t="s">
        <v>377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7"/>
        <v>0</v>
      </c>
      <c r="BI113" s="88">
        <f t="shared" si="8"/>
        <v>0</v>
      </c>
      <c r="BJ113" s="14" t="s">
        <v>72</v>
      </c>
      <c r="BK113" s="88">
        <f t="shared" si="10"/>
        <v>0</v>
      </c>
      <c r="BL113" s="14" t="s">
        <v>160</v>
      </c>
      <c r="BM113" s="14" t="s">
        <v>1215</v>
      </c>
    </row>
    <row r="114" spans="2:65" s="1" customFormat="1" ht="16.5" customHeight="1">
      <c r="B114" s="55"/>
      <c r="C114" s="56" t="s">
        <v>279</v>
      </c>
      <c r="D114" s="56" t="s">
        <v>156</v>
      </c>
      <c r="E114" s="57" t="s">
        <v>443</v>
      </c>
      <c r="F114" s="58" t="s">
        <v>444</v>
      </c>
      <c r="G114" s="59" t="s">
        <v>327</v>
      </c>
      <c r="H114" s="60">
        <v>187.2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0.17699999999999999</v>
      </c>
      <c r="P114" s="76">
        <f t="shared" si="1"/>
        <v>33.134399999999999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7"/>
        <v>0</v>
      </c>
      <c r="BI114" s="88">
        <f t="shared" si="8"/>
        <v>0</v>
      </c>
      <c r="BJ114" s="14" t="s">
        <v>72</v>
      </c>
      <c r="BK114" s="88">
        <f t="shared" si="10"/>
        <v>0</v>
      </c>
      <c r="BL114" s="14" t="s">
        <v>160</v>
      </c>
      <c r="BM114" s="14" t="s">
        <v>1216</v>
      </c>
    </row>
    <row r="115" spans="2:65" s="1" customFormat="1" ht="16.5" customHeight="1">
      <c r="B115" s="55"/>
      <c r="C115" s="56" t="s">
        <v>285</v>
      </c>
      <c r="D115" s="56" t="s">
        <v>156</v>
      </c>
      <c r="E115" s="57" t="s">
        <v>447</v>
      </c>
      <c r="F115" s="58" t="s">
        <v>448</v>
      </c>
      <c r="G115" s="59" t="s">
        <v>327</v>
      </c>
      <c r="H115" s="60">
        <v>187.2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5.8000000000000003E-2</v>
      </c>
      <c r="P115" s="76">
        <f t="shared" si="1"/>
        <v>10.8576</v>
      </c>
      <c r="Q115" s="76">
        <v>0</v>
      </c>
      <c r="R115" s="76">
        <f t="shared" si="2"/>
        <v>0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7"/>
        <v>0</v>
      </c>
      <c r="BI115" s="88">
        <f t="shared" si="8"/>
        <v>0</v>
      </c>
      <c r="BJ115" s="14" t="s">
        <v>72</v>
      </c>
      <c r="BK115" s="88">
        <f t="shared" si="10"/>
        <v>0</v>
      </c>
      <c r="BL115" s="14" t="s">
        <v>160</v>
      </c>
      <c r="BM115" s="14" t="s">
        <v>1217</v>
      </c>
    </row>
    <row r="116" spans="2:65" s="1" customFormat="1" ht="16.5" customHeight="1">
      <c r="B116" s="55"/>
      <c r="C116" s="89" t="s">
        <v>291</v>
      </c>
      <c r="D116" s="89" t="s">
        <v>377</v>
      </c>
      <c r="E116" s="90" t="s">
        <v>451</v>
      </c>
      <c r="F116" s="91" t="s">
        <v>452</v>
      </c>
      <c r="G116" s="92" t="s">
        <v>453</v>
      </c>
      <c r="H116" s="93">
        <v>2.8079999999999998</v>
      </c>
      <c r="I116" s="94"/>
      <c r="J116" s="94">
        <f t="shared" si="0"/>
        <v>0</v>
      </c>
      <c r="K116" s="91" t="s">
        <v>328</v>
      </c>
      <c r="L116" s="95"/>
      <c r="M116" s="96" t="s">
        <v>1</v>
      </c>
      <c r="N116" s="97" t="s">
        <v>35</v>
      </c>
      <c r="O116" s="76">
        <v>0</v>
      </c>
      <c r="P116" s="76">
        <f t="shared" si="1"/>
        <v>0</v>
      </c>
      <c r="Q116" s="76">
        <v>1E-3</v>
      </c>
      <c r="R116" s="76">
        <f t="shared" si="2"/>
        <v>2.8079999999999997E-3</v>
      </c>
      <c r="S116" s="76">
        <v>0</v>
      </c>
      <c r="T116" s="83">
        <f t="shared" si="3"/>
        <v>0</v>
      </c>
      <c r="AR116" s="14" t="s">
        <v>192</v>
      </c>
      <c r="AT116" s="14" t="s">
        <v>377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7"/>
        <v>0</v>
      </c>
      <c r="BI116" s="88">
        <f t="shared" si="8"/>
        <v>0</v>
      </c>
      <c r="BJ116" s="14" t="s">
        <v>72</v>
      </c>
      <c r="BK116" s="88">
        <f t="shared" si="10"/>
        <v>0</v>
      </c>
      <c r="BL116" s="14" t="s">
        <v>160</v>
      </c>
      <c r="BM116" s="14" t="s">
        <v>1218</v>
      </c>
    </row>
    <row r="117" spans="2:65" s="6" customFormat="1" ht="22.9" customHeight="1">
      <c r="B117" s="51"/>
      <c r="D117" s="52" t="s">
        <v>63</v>
      </c>
      <c r="E117" s="54" t="s">
        <v>160</v>
      </c>
      <c r="F117" s="54" t="s">
        <v>455</v>
      </c>
      <c r="J117" s="72">
        <f>BK117</f>
        <v>0</v>
      </c>
      <c r="L117" s="51"/>
      <c r="M117" s="69"/>
      <c r="N117" s="70"/>
      <c r="O117" s="70"/>
      <c r="P117" s="71">
        <f>SUM(P118:P119)</f>
        <v>107.37231199999999</v>
      </c>
      <c r="Q117" s="70"/>
      <c r="R117" s="71">
        <f>SUM(R118:R119)</f>
        <v>0</v>
      </c>
      <c r="S117" s="70"/>
      <c r="T117" s="82">
        <f>SUM(T118:T119)</f>
        <v>0</v>
      </c>
      <c r="AR117" s="52" t="s">
        <v>72</v>
      </c>
      <c r="AT117" s="85" t="s">
        <v>63</v>
      </c>
      <c r="AU117" s="85" t="s">
        <v>72</v>
      </c>
      <c r="AY117" s="52" t="s">
        <v>153</v>
      </c>
      <c r="BK117" s="87">
        <f>SUM(BK118:BK119)</f>
        <v>0</v>
      </c>
    </row>
    <row r="118" spans="2:65" s="1" customFormat="1" ht="16.5" customHeight="1">
      <c r="B118" s="55"/>
      <c r="C118" s="56" t="s">
        <v>295</v>
      </c>
      <c r="D118" s="56" t="s">
        <v>156</v>
      </c>
      <c r="E118" s="57" t="s">
        <v>457</v>
      </c>
      <c r="F118" s="58" t="s">
        <v>458</v>
      </c>
      <c r="G118" s="59" t="s">
        <v>357</v>
      </c>
      <c r="H118" s="60">
        <v>78.835999999999999</v>
      </c>
      <c r="I118" s="73"/>
      <c r="J118" s="73">
        <f>ROUND(I118*H118,2)</f>
        <v>0</v>
      </c>
      <c r="K118" s="58" t="s">
        <v>328</v>
      </c>
      <c r="L118" s="13"/>
      <c r="M118" s="74" t="s">
        <v>1</v>
      </c>
      <c r="N118" s="75" t="s">
        <v>35</v>
      </c>
      <c r="O118" s="76">
        <v>1.3169999999999999</v>
      </c>
      <c r="P118" s="76">
        <f>O118*H118</f>
        <v>103.827012</v>
      </c>
      <c r="Q118" s="76">
        <v>0</v>
      </c>
      <c r="R118" s="76">
        <f>Q118*H118</f>
        <v>0</v>
      </c>
      <c r="S118" s="76">
        <v>0</v>
      </c>
      <c r="T118" s="83">
        <f>S118*H118</f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>IF(N118="základní",J118,0)</f>
        <v>0</v>
      </c>
      <c r="BF118" s="88">
        <f>IF(N118="snížená",J118,0)</f>
        <v>0</v>
      </c>
      <c r="BG118" s="88">
        <f>IF(N118="zákl. přenesená",J118,0)</f>
        <v>0</v>
      </c>
      <c r="BH118" s="88">
        <f>IF(N118="sníž. přenesená",J118,0)</f>
        <v>0</v>
      </c>
      <c r="BI118" s="88">
        <f>IF(N118="nulová",J118,0)</f>
        <v>0</v>
      </c>
      <c r="BJ118" s="14" t="s">
        <v>72</v>
      </c>
      <c r="BK118" s="88">
        <f>ROUND(I118*H118,2)</f>
        <v>0</v>
      </c>
      <c r="BL118" s="14" t="s">
        <v>160</v>
      </c>
      <c r="BM118" s="14" t="s">
        <v>1219</v>
      </c>
    </row>
    <row r="119" spans="2:65" s="1" customFormat="1" ht="16.5" customHeight="1">
      <c r="B119" s="55"/>
      <c r="C119" s="56" t="s">
        <v>299</v>
      </c>
      <c r="D119" s="56" t="s">
        <v>156</v>
      </c>
      <c r="E119" s="57" t="s">
        <v>1094</v>
      </c>
      <c r="F119" s="58" t="s">
        <v>1095</v>
      </c>
      <c r="G119" s="59" t="s">
        <v>357</v>
      </c>
      <c r="H119" s="60">
        <v>2.42</v>
      </c>
      <c r="I119" s="73"/>
      <c r="J119" s="73">
        <f>ROUND(I119*H119,2)</f>
        <v>0</v>
      </c>
      <c r="K119" s="58" t="s">
        <v>328</v>
      </c>
      <c r="L119" s="13"/>
      <c r="M119" s="74" t="s">
        <v>1</v>
      </c>
      <c r="N119" s="75" t="s">
        <v>35</v>
      </c>
      <c r="O119" s="76">
        <v>1.4650000000000001</v>
      </c>
      <c r="P119" s="76">
        <f>O119*H119</f>
        <v>3.5453000000000001</v>
      </c>
      <c r="Q119" s="76">
        <v>0</v>
      </c>
      <c r="R119" s="76">
        <f>Q119*H119</f>
        <v>0</v>
      </c>
      <c r="S119" s="76">
        <v>0</v>
      </c>
      <c r="T119" s="83">
        <f>S119*H119</f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>IF(N119="základní",J119,0)</f>
        <v>0</v>
      </c>
      <c r="BF119" s="88">
        <f>IF(N119="snížená",J119,0)</f>
        <v>0</v>
      </c>
      <c r="BG119" s="88">
        <f>IF(N119="zákl. přenesená",J119,0)</f>
        <v>0</v>
      </c>
      <c r="BH119" s="88">
        <f>IF(N119="sníž. přenesená",J119,0)</f>
        <v>0</v>
      </c>
      <c r="BI119" s="88">
        <f>IF(N119="nulová",J119,0)</f>
        <v>0</v>
      </c>
      <c r="BJ119" s="14" t="s">
        <v>72</v>
      </c>
      <c r="BK119" s="88">
        <f>ROUND(I119*H119,2)</f>
        <v>0</v>
      </c>
      <c r="BL119" s="14" t="s">
        <v>160</v>
      </c>
      <c r="BM119" s="14" t="s">
        <v>1220</v>
      </c>
    </row>
    <row r="120" spans="2:65" s="6" customFormat="1" ht="22.9" customHeight="1">
      <c r="B120" s="51"/>
      <c r="D120" s="52" t="s">
        <v>63</v>
      </c>
      <c r="E120" s="54" t="s">
        <v>178</v>
      </c>
      <c r="F120" s="54" t="s">
        <v>460</v>
      </c>
      <c r="J120" s="72">
        <f>BK120</f>
        <v>0</v>
      </c>
      <c r="L120" s="51"/>
      <c r="M120" s="69"/>
      <c r="N120" s="70"/>
      <c r="O120" s="70"/>
      <c r="P120" s="71">
        <f>SUM(P121:P123)</f>
        <v>28.08746</v>
      </c>
      <c r="Q120" s="70"/>
      <c r="R120" s="71">
        <f>SUM(R121:R123)</f>
        <v>0</v>
      </c>
      <c r="S120" s="70"/>
      <c r="T120" s="82">
        <f>SUM(T121:T123)</f>
        <v>0</v>
      </c>
      <c r="AR120" s="52" t="s">
        <v>72</v>
      </c>
      <c r="AT120" s="85" t="s">
        <v>63</v>
      </c>
      <c r="AU120" s="85" t="s">
        <v>72</v>
      </c>
      <c r="AY120" s="52" t="s">
        <v>153</v>
      </c>
      <c r="BK120" s="87">
        <f>SUM(BK121:BK123)</f>
        <v>0</v>
      </c>
    </row>
    <row r="121" spans="2:65" s="1" customFormat="1" ht="16.5" customHeight="1">
      <c r="B121" s="55"/>
      <c r="C121" s="56" t="s">
        <v>305</v>
      </c>
      <c r="D121" s="56" t="s">
        <v>156</v>
      </c>
      <c r="E121" s="57" t="s">
        <v>1097</v>
      </c>
      <c r="F121" s="58" t="s">
        <v>1098</v>
      </c>
      <c r="G121" s="59" t="s">
        <v>327</v>
      </c>
      <c r="H121" s="60">
        <v>268.5</v>
      </c>
      <c r="I121" s="73"/>
      <c r="J121" s="73">
        <f>ROUND(I121*H121,2)</f>
        <v>0</v>
      </c>
      <c r="K121" s="58" t="s">
        <v>328</v>
      </c>
      <c r="L121" s="13"/>
      <c r="M121" s="74" t="s">
        <v>1</v>
      </c>
      <c r="N121" s="75" t="s">
        <v>35</v>
      </c>
      <c r="O121" s="76">
        <v>2.5999999999999999E-2</v>
      </c>
      <c r="P121" s="76">
        <f>O121*H121</f>
        <v>6.9809999999999999</v>
      </c>
      <c r="Q121" s="76">
        <v>0</v>
      </c>
      <c r="R121" s="76">
        <f>Q121*H121</f>
        <v>0</v>
      </c>
      <c r="S121" s="76">
        <v>0</v>
      </c>
      <c r="T121" s="83">
        <f>S121*H121</f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>IF(N121="základní",J121,0)</f>
        <v>0</v>
      </c>
      <c r="BF121" s="88">
        <f>IF(N121="snížená",J121,0)</f>
        <v>0</v>
      </c>
      <c r="BG121" s="88">
        <f>IF(N121="zákl. přenesená",J121,0)</f>
        <v>0</v>
      </c>
      <c r="BH121" s="88">
        <f>IF(N121="sníž. přenesená",J121,0)</f>
        <v>0</v>
      </c>
      <c r="BI121" s="88">
        <f>IF(N121="nulová",J121,0)</f>
        <v>0</v>
      </c>
      <c r="BJ121" s="14" t="s">
        <v>72</v>
      </c>
      <c r="BK121" s="88">
        <f>ROUND(I121*H121,2)</f>
        <v>0</v>
      </c>
      <c r="BL121" s="14" t="s">
        <v>160</v>
      </c>
      <c r="BM121" s="14" t="s">
        <v>1221</v>
      </c>
    </row>
    <row r="122" spans="2:65" s="1" customFormat="1" ht="16.5" customHeight="1">
      <c r="B122" s="55"/>
      <c r="C122" s="56" t="s">
        <v>310</v>
      </c>
      <c r="D122" s="56" t="s">
        <v>156</v>
      </c>
      <c r="E122" s="57" t="s">
        <v>462</v>
      </c>
      <c r="F122" s="58" t="s">
        <v>463</v>
      </c>
      <c r="G122" s="59" t="s">
        <v>327</v>
      </c>
      <c r="H122" s="60">
        <v>15.74</v>
      </c>
      <c r="I122" s="73"/>
      <c r="J122" s="73">
        <f>ROUND(I122*H122,2)</f>
        <v>0</v>
      </c>
      <c r="K122" s="58" t="s">
        <v>328</v>
      </c>
      <c r="L122" s="13"/>
      <c r="M122" s="74" t="s">
        <v>1</v>
      </c>
      <c r="N122" s="75" t="s">
        <v>35</v>
      </c>
      <c r="O122" s="76">
        <v>2.9000000000000001E-2</v>
      </c>
      <c r="P122" s="76">
        <f>O122*H122</f>
        <v>0.45646000000000003</v>
      </c>
      <c r="Q122" s="76">
        <v>0</v>
      </c>
      <c r="R122" s="76">
        <f>Q122*H122</f>
        <v>0</v>
      </c>
      <c r="S122" s="76">
        <v>0</v>
      </c>
      <c r="T122" s="83">
        <f>S122*H122</f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>IF(N122="základní",J122,0)</f>
        <v>0</v>
      </c>
      <c r="BF122" s="88">
        <f>IF(N122="snížená",J122,0)</f>
        <v>0</v>
      </c>
      <c r="BG122" s="88">
        <f>IF(N122="zákl. přenesená",J122,0)</f>
        <v>0</v>
      </c>
      <c r="BH122" s="88">
        <f>IF(N122="sníž. přenesená",J122,0)</f>
        <v>0</v>
      </c>
      <c r="BI122" s="88">
        <f>IF(N122="nulová",J122,0)</f>
        <v>0</v>
      </c>
      <c r="BJ122" s="14" t="s">
        <v>72</v>
      </c>
      <c r="BK122" s="88">
        <f>ROUND(I122*H122,2)</f>
        <v>0</v>
      </c>
      <c r="BL122" s="14" t="s">
        <v>160</v>
      </c>
      <c r="BM122" s="14" t="s">
        <v>1222</v>
      </c>
    </row>
    <row r="123" spans="2:65" s="1" customFormat="1" ht="16.5" customHeight="1">
      <c r="B123" s="55"/>
      <c r="C123" s="56" t="s">
        <v>426</v>
      </c>
      <c r="D123" s="56" t="s">
        <v>156</v>
      </c>
      <c r="E123" s="57" t="s">
        <v>466</v>
      </c>
      <c r="F123" s="58" t="s">
        <v>467</v>
      </c>
      <c r="G123" s="59" t="s">
        <v>327</v>
      </c>
      <c r="H123" s="60">
        <v>590</v>
      </c>
      <c r="I123" s="73"/>
      <c r="J123" s="73">
        <f>ROUND(I123*H123,2)</f>
        <v>0</v>
      </c>
      <c r="K123" s="58" t="s">
        <v>328</v>
      </c>
      <c r="L123" s="13"/>
      <c r="M123" s="74" t="s">
        <v>1</v>
      </c>
      <c r="N123" s="75" t="s">
        <v>35</v>
      </c>
      <c r="O123" s="76">
        <v>3.5000000000000003E-2</v>
      </c>
      <c r="P123" s="76">
        <f>O123*H123</f>
        <v>20.650000000000002</v>
      </c>
      <c r="Q123" s="76">
        <v>0</v>
      </c>
      <c r="R123" s="76">
        <f>Q123*H123</f>
        <v>0</v>
      </c>
      <c r="S123" s="76">
        <v>0</v>
      </c>
      <c r="T123" s="83">
        <f>S123*H123</f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>IF(N123="základní",J123,0)</f>
        <v>0</v>
      </c>
      <c r="BF123" s="88">
        <f>IF(N123="snížená",J123,0)</f>
        <v>0</v>
      </c>
      <c r="BG123" s="88">
        <f>IF(N123="zákl. přenesená",J123,0)</f>
        <v>0</v>
      </c>
      <c r="BH123" s="88">
        <f>IF(N123="sníž. přenesená",J123,0)</f>
        <v>0</v>
      </c>
      <c r="BI123" s="88">
        <f>IF(N123="nulová",J123,0)</f>
        <v>0</v>
      </c>
      <c r="BJ123" s="14" t="s">
        <v>72</v>
      </c>
      <c r="BK123" s="88">
        <f>ROUND(I123*H123,2)</f>
        <v>0</v>
      </c>
      <c r="BL123" s="14" t="s">
        <v>160</v>
      </c>
      <c r="BM123" s="14" t="s">
        <v>1223</v>
      </c>
    </row>
    <row r="124" spans="2:65" s="6" customFormat="1" ht="22.9" customHeight="1">
      <c r="B124" s="51"/>
      <c r="D124" s="52" t="s">
        <v>63</v>
      </c>
      <c r="E124" s="54" t="s">
        <v>192</v>
      </c>
      <c r="F124" s="54" t="s">
        <v>485</v>
      </c>
      <c r="J124" s="72">
        <f>BK124</f>
        <v>0</v>
      </c>
      <c r="L124" s="51"/>
      <c r="M124" s="69"/>
      <c r="N124" s="70"/>
      <c r="O124" s="70"/>
      <c r="P124" s="71">
        <f>SUM(P125:P135)</f>
        <v>342.75458000000003</v>
      </c>
      <c r="Q124" s="70"/>
      <c r="R124" s="71">
        <f>SUM(R125:R135)</f>
        <v>87.051341280000003</v>
      </c>
      <c r="S124" s="70"/>
      <c r="T124" s="82">
        <f>SUM(T125:T135)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SUM(BK125:BK135)</f>
        <v>0</v>
      </c>
    </row>
    <row r="125" spans="2:65" s="1" customFormat="1" ht="16.5" customHeight="1">
      <c r="B125" s="55"/>
      <c r="C125" s="56" t="s">
        <v>430</v>
      </c>
      <c r="D125" s="56" t="s">
        <v>156</v>
      </c>
      <c r="E125" s="57" t="s">
        <v>1224</v>
      </c>
      <c r="F125" s="58" t="s">
        <v>1225</v>
      </c>
      <c r="G125" s="59" t="s">
        <v>344</v>
      </c>
      <c r="H125" s="60">
        <v>761.74</v>
      </c>
      <c r="I125" s="73"/>
      <c r="J125" s="73">
        <f t="shared" ref="J125:J135" si="11">ROUND(I125*H125,2)</f>
        <v>0</v>
      </c>
      <c r="K125" s="58" t="s">
        <v>328</v>
      </c>
      <c r="L125" s="13"/>
      <c r="M125" s="74" t="s">
        <v>1</v>
      </c>
      <c r="N125" s="75" t="s">
        <v>35</v>
      </c>
      <c r="O125" s="76">
        <v>3.3000000000000002E-2</v>
      </c>
      <c r="P125" s="76">
        <f t="shared" ref="P125:P135" si="12">O125*H125</f>
        <v>25.137420000000002</v>
      </c>
      <c r="Q125" s="76">
        <v>0</v>
      </c>
      <c r="R125" s="76">
        <f t="shared" ref="R125:R135" si="13">Q125*H125</f>
        <v>0</v>
      </c>
      <c r="S125" s="76">
        <v>0</v>
      </c>
      <c r="T125" s="83">
        <f t="shared" ref="T125:T135" si="14"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ref="BE125:BE135" si="15">IF(N125="základní",J125,0)</f>
        <v>0</v>
      </c>
      <c r="BF125" s="88">
        <f t="shared" ref="BF125:BF135" si="16">IF(N125="snížená",J125,0)</f>
        <v>0</v>
      </c>
      <c r="BG125" s="88">
        <f t="shared" ref="BG125:BG135" si="17">IF(N125="zákl. přenesená",J125,0)</f>
        <v>0</v>
      </c>
      <c r="BH125" s="88">
        <f t="shared" ref="BH125:BH135" si="18">IF(N125="sníž. přenesená",J125,0)</f>
        <v>0</v>
      </c>
      <c r="BI125" s="88">
        <f t="shared" ref="BI125:BI135" si="19">IF(N125="nulová",J125,0)</f>
        <v>0</v>
      </c>
      <c r="BJ125" s="14" t="s">
        <v>72</v>
      </c>
      <c r="BK125" s="88">
        <f t="shared" ref="BK125:BK135" si="20">ROUND(I125*H125,2)</f>
        <v>0</v>
      </c>
      <c r="BL125" s="14" t="s">
        <v>160</v>
      </c>
      <c r="BM125" s="14" t="s">
        <v>1226</v>
      </c>
    </row>
    <row r="126" spans="2:65" s="1" customFormat="1" ht="16.5" customHeight="1">
      <c r="B126" s="55"/>
      <c r="C126" s="89" t="s">
        <v>434</v>
      </c>
      <c r="D126" s="89" t="s">
        <v>377</v>
      </c>
      <c r="E126" s="90" t="s">
        <v>1227</v>
      </c>
      <c r="F126" s="91" t="s">
        <v>1228</v>
      </c>
      <c r="G126" s="92" t="s">
        <v>344</v>
      </c>
      <c r="H126" s="93">
        <v>799.827</v>
      </c>
      <c r="I126" s="94"/>
      <c r="J126" s="94">
        <f t="shared" si="11"/>
        <v>0</v>
      </c>
      <c r="K126" s="91" t="s">
        <v>328</v>
      </c>
      <c r="L126" s="95"/>
      <c r="M126" s="96" t="s">
        <v>1</v>
      </c>
      <c r="N126" s="97" t="s">
        <v>35</v>
      </c>
      <c r="O126" s="76">
        <v>0</v>
      </c>
      <c r="P126" s="76">
        <f t="shared" si="12"/>
        <v>0</v>
      </c>
      <c r="Q126" s="76">
        <v>4.8000000000000001E-4</v>
      </c>
      <c r="R126" s="76">
        <f t="shared" si="13"/>
        <v>0.38391696000000003</v>
      </c>
      <c r="S126" s="76">
        <v>0</v>
      </c>
      <c r="T126" s="83">
        <f t="shared" si="14"/>
        <v>0</v>
      </c>
      <c r="AR126" s="14" t="s">
        <v>192</v>
      </c>
      <c r="AT126" s="14" t="s">
        <v>377</v>
      </c>
      <c r="AU126" s="14" t="s">
        <v>74</v>
      </c>
      <c r="AY126" s="14" t="s">
        <v>153</v>
      </c>
      <c r="BE126" s="88">
        <f t="shared" si="15"/>
        <v>0</v>
      </c>
      <c r="BF126" s="88">
        <f t="shared" si="16"/>
        <v>0</v>
      </c>
      <c r="BG126" s="88">
        <f t="shared" si="17"/>
        <v>0</v>
      </c>
      <c r="BH126" s="88">
        <f t="shared" si="18"/>
        <v>0</v>
      </c>
      <c r="BI126" s="88">
        <f t="shared" si="19"/>
        <v>0</v>
      </c>
      <c r="BJ126" s="14" t="s">
        <v>72</v>
      </c>
      <c r="BK126" s="88">
        <f t="shared" si="20"/>
        <v>0</v>
      </c>
      <c r="BL126" s="14" t="s">
        <v>160</v>
      </c>
      <c r="BM126" s="14" t="s">
        <v>1229</v>
      </c>
    </row>
    <row r="127" spans="2:65" s="1" customFormat="1" ht="16.5" customHeight="1">
      <c r="B127" s="55"/>
      <c r="C127" s="56" t="s">
        <v>438</v>
      </c>
      <c r="D127" s="56" t="s">
        <v>156</v>
      </c>
      <c r="E127" s="57" t="s">
        <v>1230</v>
      </c>
      <c r="F127" s="58" t="s">
        <v>1231</v>
      </c>
      <c r="G127" s="59" t="s">
        <v>344</v>
      </c>
      <c r="H127" s="60">
        <v>704.72</v>
      </c>
      <c r="I127" s="73"/>
      <c r="J127" s="73">
        <f t="shared" si="11"/>
        <v>0</v>
      </c>
      <c r="K127" s="58" t="s">
        <v>328</v>
      </c>
      <c r="L127" s="13"/>
      <c r="M127" s="74" t="s">
        <v>1</v>
      </c>
      <c r="N127" s="75" t="s">
        <v>35</v>
      </c>
      <c r="O127" s="76">
        <v>0.32100000000000001</v>
      </c>
      <c r="P127" s="76">
        <f t="shared" si="12"/>
        <v>226.21512000000001</v>
      </c>
      <c r="Q127" s="76">
        <v>2.0000000000000002E-5</v>
      </c>
      <c r="R127" s="76">
        <f t="shared" si="13"/>
        <v>1.4094400000000002E-2</v>
      </c>
      <c r="S127" s="76">
        <v>0</v>
      </c>
      <c r="T127" s="83">
        <f t="shared" si="14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5"/>
        <v>0</v>
      </c>
      <c r="BF127" s="88">
        <f t="shared" si="16"/>
        <v>0</v>
      </c>
      <c r="BG127" s="88">
        <f t="shared" si="17"/>
        <v>0</v>
      </c>
      <c r="BH127" s="88">
        <f t="shared" si="18"/>
        <v>0</v>
      </c>
      <c r="BI127" s="88">
        <f t="shared" si="19"/>
        <v>0</v>
      </c>
      <c r="BJ127" s="14" t="s">
        <v>72</v>
      </c>
      <c r="BK127" s="88">
        <f t="shared" si="20"/>
        <v>0</v>
      </c>
      <c r="BL127" s="14" t="s">
        <v>160</v>
      </c>
      <c r="BM127" s="14" t="s">
        <v>1232</v>
      </c>
    </row>
    <row r="128" spans="2:65" s="1" customFormat="1" ht="16.5" customHeight="1">
      <c r="B128" s="55"/>
      <c r="C128" s="89" t="s">
        <v>442</v>
      </c>
      <c r="D128" s="89" t="s">
        <v>377</v>
      </c>
      <c r="E128" s="90" t="s">
        <v>1233</v>
      </c>
      <c r="F128" s="91" t="s">
        <v>1234</v>
      </c>
      <c r="G128" s="92" t="s">
        <v>344</v>
      </c>
      <c r="H128" s="93">
        <v>739.95600000000002</v>
      </c>
      <c r="I128" s="94"/>
      <c r="J128" s="94">
        <f t="shared" si="11"/>
        <v>0</v>
      </c>
      <c r="K128" s="91" t="s">
        <v>328</v>
      </c>
      <c r="L128" s="95"/>
      <c r="M128" s="96" t="s">
        <v>1</v>
      </c>
      <c r="N128" s="97" t="s">
        <v>35</v>
      </c>
      <c r="O128" s="76">
        <v>0</v>
      </c>
      <c r="P128" s="76">
        <f t="shared" si="12"/>
        <v>0</v>
      </c>
      <c r="Q128" s="76">
        <v>1.052E-2</v>
      </c>
      <c r="R128" s="76">
        <f t="shared" si="13"/>
        <v>7.78433712</v>
      </c>
      <c r="S128" s="76">
        <v>0</v>
      </c>
      <c r="T128" s="83">
        <f t="shared" si="14"/>
        <v>0</v>
      </c>
      <c r="AR128" s="14" t="s">
        <v>192</v>
      </c>
      <c r="AT128" s="14" t="s">
        <v>377</v>
      </c>
      <c r="AU128" s="14" t="s">
        <v>74</v>
      </c>
      <c r="AY128" s="14" t="s">
        <v>153</v>
      </c>
      <c r="BE128" s="88">
        <f t="shared" si="15"/>
        <v>0</v>
      </c>
      <c r="BF128" s="88">
        <f t="shared" si="16"/>
        <v>0</v>
      </c>
      <c r="BG128" s="88">
        <f t="shared" si="17"/>
        <v>0</v>
      </c>
      <c r="BH128" s="88">
        <f t="shared" si="18"/>
        <v>0</v>
      </c>
      <c r="BI128" s="88">
        <f t="shared" si="19"/>
        <v>0</v>
      </c>
      <c r="BJ128" s="14" t="s">
        <v>72</v>
      </c>
      <c r="BK128" s="88">
        <f t="shared" si="20"/>
        <v>0</v>
      </c>
      <c r="BL128" s="14" t="s">
        <v>160</v>
      </c>
      <c r="BM128" s="14" t="s">
        <v>1235</v>
      </c>
    </row>
    <row r="129" spans="2:65" s="1" customFormat="1" ht="16.5" customHeight="1">
      <c r="B129" s="55"/>
      <c r="C129" s="56" t="s">
        <v>446</v>
      </c>
      <c r="D129" s="56" t="s">
        <v>156</v>
      </c>
      <c r="E129" s="57" t="s">
        <v>1236</v>
      </c>
      <c r="F129" s="58" t="s">
        <v>1237</v>
      </c>
      <c r="G129" s="59" t="s">
        <v>344</v>
      </c>
      <c r="H129" s="60">
        <v>57.02</v>
      </c>
      <c r="I129" s="73"/>
      <c r="J129" s="73">
        <f t="shared" si="11"/>
        <v>0</v>
      </c>
      <c r="K129" s="58" t="s">
        <v>328</v>
      </c>
      <c r="L129" s="13"/>
      <c r="M129" s="74" t="s">
        <v>1</v>
      </c>
      <c r="N129" s="75" t="s">
        <v>35</v>
      </c>
      <c r="O129" s="76">
        <v>0.36</v>
      </c>
      <c r="P129" s="76">
        <f t="shared" si="12"/>
        <v>20.527200000000001</v>
      </c>
      <c r="Q129" s="76">
        <v>2.0000000000000002E-5</v>
      </c>
      <c r="R129" s="76">
        <f t="shared" si="13"/>
        <v>1.1404000000000002E-3</v>
      </c>
      <c r="S129" s="76">
        <v>0</v>
      </c>
      <c r="T129" s="83">
        <f t="shared" si="14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15"/>
        <v>0</v>
      </c>
      <c r="BF129" s="88">
        <f t="shared" si="16"/>
        <v>0</v>
      </c>
      <c r="BG129" s="88">
        <f t="shared" si="17"/>
        <v>0</v>
      </c>
      <c r="BH129" s="88">
        <f t="shared" si="18"/>
        <v>0</v>
      </c>
      <c r="BI129" s="88">
        <f t="shared" si="19"/>
        <v>0</v>
      </c>
      <c r="BJ129" s="14" t="s">
        <v>72</v>
      </c>
      <c r="BK129" s="88">
        <f t="shared" si="20"/>
        <v>0</v>
      </c>
      <c r="BL129" s="14" t="s">
        <v>160</v>
      </c>
      <c r="BM129" s="14" t="s">
        <v>1238</v>
      </c>
    </row>
    <row r="130" spans="2:65" s="1" customFormat="1" ht="16.5" customHeight="1">
      <c r="B130" s="55"/>
      <c r="C130" s="89" t="s">
        <v>450</v>
      </c>
      <c r="D130" s="89" t="s">
        <v>377</v>
      </c>
      <c r="E130" s="90" t="s">
        <v>1239</v>
      </c>
      <c r="F130" s="91" t="s">
        <v>1240</v>
      </c>
      <c r="G130" s="92" t="s">
        <v>344</v>
      </c>
      <c r="H130" s="93">
        <v>57.02</v>
      </c>
      <c r="I130" s="94"/>
      <c r="J130" s="94">
        <f t="shared" si="11"/>
        <v>0</v>
      </c>
      <c r="K130" s="91" t="s">
        <v>328</v>
      </c>
      <c r="L130" s="95"/>
      <c r="M130" s="96" t="s">
        <v>1</v>
      </c>
      <c r="N130" s="97" t="s">
        <v>35</v>
      </c>
      <c r="O130" s="76">
        <v>0</v>
      </c>
      <c r="P130" s="76">
        <f t="shared" si="12"/>
        <v>0</v>
      </c>
      <c r="Q130" s="76">
        <v>1.6619999999999999E-2</v>
      </c>
      <c r="R130" s="76">
        <f t="shared" si="13"/>
        <v>0.94767239999999997</v>
      </c>
      <c r="S130" s="76">
        <v>0</v>
      </c>
      <c r="T130" s="83">
        <f t="shared" si="14"/>
        <v>0</v>
      </c>
      <c r="AR130" s="14" t="s">
        <v>192</v>
      </c>
      <c r="AT130" s="14" t="s">
        <v>377</v>
      </c>
      <c r="AU130" s="14" t="s">
        <v>74</v>
      </c>
      <c r="AY130" s="14" t="s">
        <v>153</v>
      </c>
      <c r="BE130" s="88">
        <f t="shared" si="15"/>
        <v>0</v>
      </c>
      <c r="BF130" s="88">
        <f t="shared" si="16"/>
        <v>0</v>
      </c>
      <c r="BG130" s="88">
        <f t="shared" si="17"/>
        <v>0</v>
      </c>
      <c r="BH130" s="88">
        <f t="shared" si="18"/>
        <v>0</v>
      </c>
      <c r="BI130" s="88">
        <f t="shared" si="19"/>
        <v>0</v>
      </c>
      <c r="BJ130" s="14" t="s">
        <v>72</v>
      </c>
      <c r="BK130" s="88">
        <f t="shared" si="20"/>
        <v>0</v>
      </c>
      <c r="BL130" s="14" t="s">
        <v>160</v>
      </c>
      <c r="BM130" s="14" t="s">
        <v>1241</v>
      </c>
    </row>
    <row r="131" spans="2:65" s="1" customFormat="1" ht="16.5" customHeight="1">
      <c r="B131" s="55"/>
      <c r="C131" s="56" t="s">
        <v>456</v>
      </c>
      <c r="D131" s="56" t="s">
        <v>156</v>
      </c>
      <c r="E131" s="57" t="s">
        <v>920</v>
      </c>
      <c r="F131" s="58" t="s">
        <v>921</v>
      </c>
      <c r="G131" s="59" t="s">
        <v>489</v>
      </c>
      <c r="H131" s="60">
        <v>2</v>
      </c>
      <c r="I131" s="73"/>
      <c r="J131" s="73">
        <f t="shared" si="11"/>
        <v>0</v>
      </c>
      <c r="K131" s="58" t="s">
        <v>328</v>
      </c>
      <c r="L131" s="13"/>
      <c r="M131" s="74" t="s">
        <v>1</v>
      </c>
      <c r="N131" s="75" t="s">
        <v>35</v>
      </c>
      <c r="O131" s="76">
        <v>10.3</v>
      </c>
      <c r="P131" s="76">
        <f t="shared" si="12"/>
        <v>20.6</v>
      </c>
      <c r="Q131" s="76">
        <v>0.46009</v>
      </c>
      <c r="R131" s="76">
        <f t="shared" si="13"/>
        <v>0.92018</v>
      </c>
      <c r="S131" s="76">
        <v>0</v>
      </c>
      <c r="T131" s="83">
        <f t="shared" si="14"/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 t="shared" si="15"/>
        <v>0</v>
      </c>
      <c r="BF131" s="88">
        <f t="shared" si="16"/>
        <v>0</v>
      </c>
      <c r="BG131" s="88">
        <f t="shared" si="17"/>
        <v>0</v>
      </c>
      <c r="BH131" s="88">
        <f t="shared" si="18"/>
        <v>0</v>
      </c>
      <c r="BI131" s="88">
        <f t="shared" si="19"/>
        <v>0</v>
      </c>
      <c r="BJ131" s="14" t="s">
        <v>72</v>
      </c>
      <c r="BK131" s="88">
        <f t="shared" si="20"/>
        <v>0</v>
      </c>
      <c r="BL131" s="14" t="s">
        <v>160</v>
      </c>
      <c r="BM131" s="14" t="s">
        <v>1242</v>
      </c>
    </row>
    <row r="132" spans="2:65" s="1" customFormat="1" ht="16.5" customHeight="1">
      <c r="B132" s="55"/>
      <c r="C132" s="56" t="s">
        <v>461</v>
      </c>
      <c r="D132" s="56" t="s">
        <v>156</v>
      </c>
      <c r="E132" s="57" t="s">
        <v>1243</v>
      </c>
      <c r="F132" s="58" t="s">
        <v>1244</v>
      </c>
      <c r="G132" s="59" t="s">
        <v>344</v>
      </c>
      <c r="H132" s="60">
        <v>761.74</v>
      </c>
      <c r="I132" s="73"/>
      <c r="J132" s="73">
        <f t="shared" si="11"/>
        <v>0</v>
      </c>
      <c r="K132" s="58" t="s">
        <v>328</v>
      </c>
      <c r="L132" s="13"/>
      <c r="M132" s="74" t="s">
        <v>1</v>
      </c>
      <c r="N132" s="75" t="s">
        <v>35</v>
      </c>
      <c r="O132" s="76">
        <v>6.6000000000000003E-2</v>
      </c>
      <c r="P132" s="76">
        <f t="shared" si="12"/>
        <v>50.274840000000005</v>
      </c>
      <c r="Q132" s="76">
        <v>0</v>
      </c>
      <c r="R132" s="76">
        <f t="shared" si="13"/>
        <v>0</v>
      </c>
      <c r="S132" s="76">
        <v>0</v>
      </c>
      <c r="T132" s="83">
        <f t="shared" si="14"/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si="15"/>
        <v>0</v>
      </c>
      <c r="BF132" s="88">
        <f t="shared" si="16"/>
        <v>0</v>
      </c>
      <c r="BG132" s="88">
        <f t="shared" si="17"/>
        <v>0</v>
      </c>
      <c r="BH132" s="88">
        <f t="shared" si="18"/>
        <v>0</v>
      </c>
      <c r="BI132" s="88">
        <f t="shared" si="19"/>
        <v>0</v>
      </c>
      <c r="BJ132" s="14" t="s">
        <v>72</v>
      </c>
      <c r="BK132" s="88">
        <f t="shared" si="20"/>
        <v>0</v>
      </c>
      <c r="BL132" s="14" t="s">
        <v>160</v>
      </c>
      <c r="BM132" s="14" t="s">
        <v>1245</v>
      </c>
    </row>
    <row r="133" spans="2:65" s="1" customFormat="1" ht="16.5" customHeight="1">
      <c r="B133" s="55"/>
      <c r="C133" s="56" t="s">
        <v>465</v>
      </c>
      <c r="D133" s="56" t="s">
        <v>156</v>
      </c>
      <c r="E133" s="57" t="s">
        <v>1246</v>
      </c>
      <c r="F133" s="58" t="s">
        <v>1247</v>
      </c>
      <c r="G133" s="59" t="s">
        <v>344</v>
      </c>
      <c r="H133" s="60">
        <v>761.74</v>
      </c>
      <c r="I133" s="73"/>
      <c r="J133" s="73">
        <f t="shared" si="11"/>
        <v>0</v>
      </c>
      <c r="K133" s="58" t="s">
        <v>1</v>
      </c>
      <c r="L133" s="13"/>
      <c r="M133" s="74" t="s">
        <v>1</v>
      </c>
      <c r="N133" s="75" t="s">
        <v>35</v>
      </c>
      <c r="O133" s="76">
        <v>0</v>
      </c>
      <c r="P133" s="76">
        <f t="shared" si="12"/>
        <v>0</v>
      </c>
      <c r="Q133" s="76">
        <v>0</v>
      </c>
      <c r="R133" s="76">
        <f t="shared" si="13"/>
        <v>0</v>
      </c>
      <c r="S133" s="76">
        <v>0</v>
      </c>
      <c r="T133" s="83">
        <f t="shared" si="14"/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si="15"/>
        <v>0</v>
      </c>
      <c r="BF133" s="88">
        <f t="shared" si="16"/>
        <v>0</v>
      </c>
      <c r="BG133" s="88">
        <f t="shared" si="17"/>
        <v>0</v>
      </c>
      <c r="BH133" s="88">
        <f t="shared" si="18"/>
        <v>0</v>
      </c>
      <c r="BI133" s="88">
        <f t="shared" si="19"/>
        <v>0</v>
      </c>
      <c r="BJ133" s="14" t="s">
        <v>72</v>
      </c>
      <c r="BK133" s="88">
        <f t="shared" si="20"/>
        <v>0</v>
      </c>
      <c r="BL133" s="14" t="s">
        <v>160</v>
      </c>
      <c r="BM133" s="14" t="s">
        <v>1248</v>
      </c>
    </row>
    <row r="134" spans="2:65" s="1" customFormat="1" ht="16.5" customHeight="1">
      <c r="B134" s="55"/>
      <c r="C134" s="56" t="s">
        <v>469</v>
      </c>
      <c r="D134" s="56" t="s">
        <v>156</v>
      </c>
      <c r="E134" s="57" t="s">
        <v>1249</v>
      </c>
      <c r="F134" s="58" t="s">
        <v>1250</v>
      </c>
      <c r="G134" s="59" t="s">
        <v>159</v>
      </c>
      <c r="H134" s="60">
        <v>16</v>
      </c>
      <c r="I134" s="73"/>
      <c r="J134" s="73">
        <f t="shared" si="11"/>
        <v>0</v>
      </c>
      <c r="K134" s="58" t="s">
        <v>1</v>
      </c>
      <c r="L134" s="13"/>
      <c r="M134" s="74" t="s">
        <v>1</v>
      </c>
      <c r="N134" s="75" t="s">
        <v>35</v>
      </c>
      <c r="O134" s="76">
        <v>0</v>
      </c>
      <c r="P134" s="76">
        <f t="shared" si="12"/>
        <v>0</v>
      </c>
      <c r="Q134" s="76">
        <v>3.5</v>
      </c>
      <c r="R134" s="76">
        <f t="shared" si="13"/>
        <v>56</v>
      </c>
      <c r="S134" s="76">
        <v>0</v>
      </c>
      <c r="T134" s="83">
        <f t="shared" si="14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15"/>
        <v>0</v>
      </c>
      <c r="BF134" s="88">
        <f t="shared" si="16"/>
        <v>0</v>
      </c>
      <c r="BG134" s="88">
        <f t="shared" si="17"/>
        <v>0</v>
      </c>
      <c r="BH134" s="88">
        <f t="shared" si="18"/>
        <v>0</v>
      </c>
      <c r="BI134" s="88">
        <f t="shared" si="19"/>
        <v>0</v>
      </c>
      <c r="BJ134" s="14" t="s">
        <v>72</v>
      </c>
      <c r="BK134" s="88">
        <f t="shared" si="20"/>
        <v>0</v>
      </c>
      <c r="BL134" s="14" t="s">
        <v>160</v>
      </c>
      <c r="BM134" s="14" t="s">
        <v>1251</v>
      </c>
    </row>
    <row r="135" spans="2:65" s="1" customFormat="1" ht="16.5" customHeight="1">
      <c r="B135" s="55"/>
      <c r="C135" s="56" t="s">
        <v>473</v>
      </c>
      <c r="D135" s="56" t="s">
        <v>156</v>
      </c>
      <c r="E135" s="57" t="s">
        <v>1252</v>
      </c>
      <c r="F135" s="58" t="s">
        <v>1253</v>
      </c>
      <c r="G135" s="59" t="s">
        <v>159</v>
      </c>
      <c r="H135" s="60">
        <v>6</v>
      </c>
      <c r="I135" s="73"/>
      <c r="J135" s="73">
        <f t="shared" si="11"/>
        <v>0</v>
      </c>
      <c r="K135" s="58" t="s">
        <v>1</v>
      </c>
      <c r="L135" s="13"/>
      <c r="M135" s="74" t="s">
        <v>1</v>
      </c>
      <c r="N135" s="75" t="s">
        <v>35</v>
      </c>
      <c r="O135" s="76">
        <v>0</v>
      </c>
      <c r="P135" s="76">
        <f t="shared" si="12"/>
        <v>0</v>
      </c>
      <c r="Q135" s="76">
        <v>3.5</v>
      </c>
      <c r="R135" s="76">
        <f t="shared" si="13"/>
        <v>21</v>
      </c>
      <c r="S135" s="76">
        <v>0</v>
      </c>
      <c r="T135" s="83">
        <f t="shared" si="14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15"/>
        <v>0</v>
      </c>
      <c r="BF135" s="88">
        <f t="shared" si="16"/>
        <v>0</v>
      </c>
      <c r="BG135" s="88">
        <f t="shared" si="17"/>
        <v>0</v>
      </c>
      <c r="BH135" s="88">
        <f t="shared" si="18"/>
        <v>0</v>
      </c>
      <c r="BI135" s="88">
        <f t="shared" si="19"/>
        <v>0</v>
      </c>
      <c r="BJ135" s="14" t="s">
        <v>72</v>
      </c>
      <c r="BK135" s="88">
        <f t="shared" si="20"/>
        <v>0</v>
      </c>
      <c r="BL135" s="14" t="s">
        <v>160</v>
      </c>
      <c r="BM135" s="14" t="s">
        <v>1254</v>
      </c>
    </row>
    <row r="136" spans="2:65" s="6" customFormat="1" ht="22.9" customHeight="1">
      <c r="B136" s="51"/>
      <c r="D136" s="52" t="s">
        <v>63</v>
      </c>
      <c r="E136" s="54" t="s">
        <v>1012</v>
      </c>
      <c r="F136" s="54" t="s">
        <v>1013</v>
      </c>
      <c r="J136" s="72">
        <f>BK136</f>
        <v>0</v>
      </c>
      <c r="L136" s="51"/>
      <c r="M136" s="69"/>
      <c r="N136" s="70"/>
      <c r="O136" s="70"/>
      <c r="P136" s="71">
        <f>SUM(P137:P139)</f>
        <v>582.00832800000001</v>
      </c>
      <c r="Q136" s="70"/>
      <c r="R136" s="71">
        <f>SUM(R137:R139)</f>
        <v>0</v>
      </c>
      <c r="S136" s="70"/>
      <c r="T136" s="82">
        <f>SUM(T137:T139)</f>
        <v>0</v>
      </c>
      <c r="AR136" s="52" t="s">
        <v>72</v>
      </c>
      <c r="AT136" s="85" t="s">
        <v>63</v>
      </c>
      <c r="AU136" s="85" t="s">
        <v>72</v>
      </c>
      <c r="AY136" s="52" t="s">
        <v>153</v>
      </c>
      <c r="BK136" s="87">
        <f>SUM(BK137:BK139)</f>
        <v>0</v>
      </c>
    </row>
    <row r="137" spans="2:65" s="1" customFormat="1" ht="16.5" customHeight="1">
      <c r="B137" s="55"/>
      <c r="C137" s="56" t="s">
        <v>477</v>
      </c>
      <c r="D137" s="56" t="s">
        <v>156</v>
      </c>
      <c r="E137" s="57" t="s">
        <v>1015</v>
      </c>
      <c r="F137" s="58" t="s">
        <v>1016</v>
      </c>
      <c r="G137" s="59" t="s">
        <v>424</v>
      </c>
      <c r="H137" s="60">
        <v>264.16500000000002</v>
      </c>
      <c r="I137" s="73"/>
      <c r="J137" s="73">
        <f>ROUND(I137*H137,2)</f>
        <v>0</v>
      </c>
      <c r="K137" s="58" t="s">
        <v>1017</v>
      </c>
      <c r="L137" s="13"/>
      <c r="M137" s="74" t="s">
        <v>1</v>
      </c>
      <c r="N137" s="75" t="s">
        <v>35</v>
      </c>
      <c r="O137" s="76">
        <v>0</v>
      </c>
      <c r="P137" s="76">
        <f>O137*H137</f>
        <v>0</v>
      </c>
      <c r="Q137" s="76">
        <v>0</v>
      </c>
      <c r="R137" s="76">
        <f>Q137*H137</f>
        <v>0</v>
      </c>
      <c r="S137" s="76">
        <v>0</v>
      </c>
      <c r="T137" s="83">
        <f>S137*H137</f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>IF(N137="základní",J137,0)</f>
        <v>0</v>
      </c>
      <c r="BF137" s="88">
        <f>IF(N137="snížená",J137,0)</f>
        <v>0</v>
      </c>
      <c r="BG137" s="88">
        <f>IF(N137="zákl. přenesená",J137,0)</f>
        <v>0</v>
      </c>
      <c r="BH137" s="88">
        <f>IF(N137="sníž. přenesená",J137,0)</f>
        <v>0</v>
      </c>
      <c r="BI137" s="88">
        <f>IF(N137="nulová",J137,0)</f>
        <v>0</v>
      </c>
      <c r="BJ137" s="14" t="s">
        <v>72</v>
      </c>
      <c r="BK137" s="88">
        <f>ROUND(I137*H137,2)</f>
        <v>0</v>
      </c>
      <c r="BL137" s="14" t="s">
        <v>160</v>
      </c>
      <c r="BM137" s="14" t="s">
        <v>1255</v>
      </c>
    </row>
    <row r="138" spans="2:65" s="1" customFormat="1" ht="16.5" customHeight="1">
      <c r="B138" s="55"/>
      <c r="C138" s="56" t="s">
        <v>481</v>
      </c>
      <c r="D138" s="56" t="s">
        <v>156</v>
      </c>
      <c r="E138" s="57" t="s">
        <v>1020</v>
      </c>
      <c r="F138" s="58" t="s">
        <v>1021</v>
      </c>
      <c r="G138" s="59" t="s">
        <v>424</v>
      </c>
      <c r="H138" s="60">
        <v>2377.4850000000001</v>
      </c>
      <c r="I138" s="73"/>
      <c r="J138" s="73">
        <f>ROUND(I138*H138,2)</f>
        <v>0</v>
      </c>
      <c r="K138" s="58" t="s">
        <v>328</v>
      </c>
      <c r="L138" s="13"/>
      <c r="M138" s="74" t="s">
        <v>1</v>
      </c>
      <c r="N138" s="75" t="s">
        <v>35</v>
      </c>
      <c r="O138" s="76">
        <v>0.24</v>
      </c>
      <c r="P138" s="76">
        <f>O138*H138</f>
        <v>570.59640000000002</v>
      </c>
      <c r="Q138" s="76">
        <v>0</v>
      </c>
      <c r="R138" s="76">
        <f>Q138*H138</f>
        <v>0</v>
      </c>
      <c r="S138" s="76">
        <v>0</v>
      </c>
      <c r="T138" s="83">
        <f>S138*H138</f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>IF(N138="základní",J138,0)</f>
        <v>0</v>
      </c>
      <c r="BF138" s="88">
        <f>IF(N138="snížená",J138,0)</f>
        <v>0</v>
      </c>
      <c r="BG138" s="88">
        <f>IF(N138="zákl. přenesená",J138,0)</f>
        <v>0</v>
      </c>
      <c r="BH138" s="88">
        <f>IF(N138="sníž. přenesená",J138,0)</f>
        <v>0</v>
      </c>
      <c r="BI138" s="88">
        <f>IF(N138="nulová",J138,0)</f>
        <v>0</v>
      </c>
      <c r="BJ138" s="14" t="s">
        <v>72</v>
      </c>
      <c r="BK138" s="88">
        <f>ROUND(I138*H138,2)</f>
        <v>0</v>
      </c>
      <c r="BL138" s="14" t="s">
        <v>160</v>
      </c>
      <c r="BM138" s="14" t="s">
        <v>1256</v>
      </c>
    </row>
    <row r="139" spans="2:65" s="1" customFormat="1" ht="16.5" customHeight="1">
      <c r="B139" s="55"/>
      <c r="C139" s="56" t="s">
        <v>486</v>
      </c>
      <c r="D139" s="56" t="s">
        <v>156</v>
      </c>
      <c r="E139" s="57" t="s">
        <v>1024</v>
      </c>
      <c r="F139" s="58" t="s">
        <v>1025</v>
      </c>
      <c r="G139" s="59" t="s">
        <v>424</v>
      </c>
      <c r="H139" s="60">
        <v>2852.982</v>
      </c>
      <c r="I139" s="73"/>
      <c r="J139" s="73">
        <f>ROUND(I139*H139,2)</f>
        <v>0</v>
      </c>
      <c r="K139" s="58" t="s">
        <v>328</v>
      </c>
      <c r="L139" s="13"/>
      <c r="M139" s="74" t="s">
        <v>1</v>
      </c>
      <c r="N139" s="75" t="s">
        <v>35</v>
      </c>
      <c r="O139" s="76">
        <v>4.0000000000000001E-3</v>
      </c>
      <c r="P139" s="76">
        <f>O139*H139</f>
        <v>11.411928</v>
      </c>
      <c r="Q139" s="76">
        <v>0</v>
      </c>
      <c r="R139" s="76">
        <f>Q139*H139</f>
        <v>0</v>
      </c>
      <c r="S139" s="76">
        <v>0</v>
      </c>
      <c r="T139" s="83">
        <f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>IF(N139="základní",J139,0)</f>
        <v>0</v>
      </c>
      <c r="BF139" s="88">
        <f>IF(N139="snížená",J139,0)</f>
        <v>0</v>
      </c>
      <c r="BG139" s="88">
        <f>IF(N139="zákl. přenesená",J139,0)</f>
        <v>0</v>
      </c>
      <c r="BH139" s="88">
        <f>IF(N139="sníž. přenesená",J139,0)</f>
        <v>0</v>
      </c>
      <c r="BI139" s="88">
        <f>IF(N139="nulová",J139,0)</f>
        <v>0</v>
      </c>
      <c r="BJ139" s="14" t="s">
        <v>72</v>
      </c>
      <c r="BK139" s="88">
        <f>ROUND(I139*H139,2)</f>
        <v>0</v>
      </c>
      <c r="BL139" s="14" t="s">
        <v>160</v>
      </c>
      <c r="BM139" s="14" t="s">
        <v>1257</v>
      </c>
    </row>
    <row r="140" spans="2:65" s="6" customFormat="1" ht="22.9" customHeight="1">
      <c r="B140" s="51"/>
      <c r="D140" s="52" t="s">
        <v>63</v>
      </c>
      <c r="E140" s="54" t="s">
        <v>1039</v>
      </c>
      <c r="F140" s="54" t="s">
        <v>1040</v>
      </c>
      <c r="J140" s="72">
        <f>BK140</f>
        <v>0</v>
      </c>
      <c r="L140" s="51"/>
      <c r="M140" s="69"/>
      <c r="N140" s="70"/>
      <c r="O140" s="70"/>
      <c r="P140" s="71">
        <f>P141</f>
        <v>140.62072000000001</v>
      </c>
      <c r="Q140" s="70"/>
      <c r="R140" s="71">
        <f>R141</f>
        <v>0</v>
      </c>
      <c r="S140" s="70"/>
      <c r="T140" s="82">
        <f>T141</f>
        <v>0</v>
      </c>
      <c r="AR140" s="52" t="s">
        <v>72</v>
      </c>
      <c r="AT140" s="85" t="s">
        <v>63</v>
      </c>
      <c r="AU140" s="85" t="s">
        <v>72</v>
      </c>
      <c r="AY140" s="52" t="s">
        <v>153</v>
      </c>
      <c r="BK140" s="87">
        <f>BK141</f>
        <v>0</v>
      </c>
    </row>
    <row r="141" spans="2:65" s="1" customFormat="1" ht="16.5" customHeight="1">
      <c r="B141" s="55"/>
      <c r="C141" s="56" t="s">
        <v>491</v>
      </c>
      <c r="D141" s="56" t="s">
        <v>156</v>
      </c>
      <c r="E141" s="57" t="s">
        <v>1042</v>
      </c>
      <c r="F141" s="58" t="s">
        <v>1043</v>
      </c>
      <c r="G141" s="59" t="s">
        <v>424</v>
      </c>
      <c r="H141" s="60">
        <v>95.013999999999996</v>
      </c>
      <c r="I141" s="73"/>
      <c r="J141" s="73">
        <f>ROUND(I141*H141,2)</f>
        <v>0</v>
      </c>
      <c r="K141" s="58" t="s">
        <v>328</v>
      </c>
      <c r="L141" s="13"/>
      <c r="M141" s="77" t="s">
        <v>1</v>
      </c>
      <c r="N141" s="78" t="s">
        <v>35</v>
      </c>
      <c r="O141" s="79">
        <v>1.48</v>
      </c>
      <c r="P141" s="79">
        <f>O141*H141</f>
        <v>140.62072000000001</v>
      </c>
      <c r="Q141" s="79">
        <v>0</v>
      </c>
      <c r="R141" s="79">
        <f>Q141*H141</f>
        <v>0</v>
      </c>
      <c r="S141" s="79">
        <v>0</v>
      </c>
      <c r="T141" s="84">
        <f>S141*H141</f>
        <v>0</v>
      </c>
      <c r="AR141" s="14" t="s">
        <v>160</v>
      </c>
      <c r="AT141" s="14" t="s">
        <v>156</v>
      </c>
      <c r="AU141" s="14" t="s">
        <v>74</v>
      </c>
      <c r="AY141" s="14" t="s">
        <v>153</v>
      </c>
      <c r="BE141" s="88">
        <f>IF(N141="základní",J141,0)</f>
        <v>0</v>
      </c>
      <c r="BF141" s="88">
        <f>IF(N141="snížená",J141,0)</f>
        <v>0</v>
      </c>
      <c r="BG141" s="88">
        <f>IF(N141="zákl. přenesená",J141,0)</f>
        <v>0</v>
      </c>
      <c r="BH141" s="88">
        <f>IF(N141="sníž. přenesená",J141,0)</f>
        <v>0</v>
      </c>
      <c r="BI141" s="88">
        <f>IF(N141="nulová",J141,0)</f>
        <v>0</v>
      </c>
      <c r="BJ141" s="14" t="s">
        <v>72</v>
      </c>
      <c r="BK141" s="88">
        <f>ROUND(I141*H141,2)</f>
        <v>0</v>
      </c>
      <c r="BL141" s="14" t="s">
        <v>160</v>
      </c>
      <c r="BM141" s="14" t="s">
        <v>1258</v>
      </c>
    </row>
    <row r="142" spans="2:65" s="1" customFormat="1" ht="6.95" customHeight="1">
      <c r="B142" s="26"/>
      <c r="C142" s="27"/>
      <c r="D142" s="27"/>
      <c r="E142" s="27"/>
      <c r="F142" s="27"/>
      <c r="G142" s="27"/>
      <c r="H142" s="27"/>
      <c r="I142" s="27"/>
      <c r="J142" s="27"/>
      <c r="K142" s="27"/>
      <c r="L142" s="13"/>
    </row>
  </sheetData>
  <autoFilter ref="C85:K141"/>
  <mergeCells count="9">
    <mergeCell ref="E48:H48"/>
    <mergeCell ref="E50:H50"/>
    <mergeCell ref="E76:H76"/>
    <mergeCell ref="E78:H78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1"/>
  <sheetViews>
    <sheetView showGridLines="0" topLeftCell="A82" workbookViewId="0">
      <selection activeCell="J88" sqref="J88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86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s="1" customFormat="1" ht="12" customHeight="1">
      <c r="B8" s="13"/>
      <c r="D8" s="12" t="s">
        <v>113</v>
      </c>
      <c r="L8" s="13"/>
    </row>
    <row r="9" spans="1:46" s="1" customFormat="1" ht="36.950000000000003" customHeight="1">
      <c r="B9" s="13"/>
      <c r="E9" s="166" t="s">
        <v>1259</v>
      </c>
      <c r="F9" s="170"/>
      <c r="G9" s="170"/>
      <c r="H9" s="170"/>
      <c r="L9" s="13"/>
    </row>
    <row r="10" spans="1:46" s="1" customFormat="1">
      <c r="B10" s="13"/>
      <c r="L10" s="13"/>
    </row>
    <row r="11" spans="1:46" s="1" customFormat="1" ht="12" customHeight="1">
      <c r="B11" s="13"/>
      <c r="D11" s="12" t="s">
        <v>16</v>
      </c>
      <c r="F11" s="14" t="s">
        <v>1</v>
      </c>
      <c r="I11" s="12" t="s">
        <v>17</v>
      </c>
      <c r="J11" s="14" t="s">
        <v>1</v>
      </c>
      <c r="L11" s="13"/>
    </row>
    <row r="12" spans="1:46" s="1" customFormat="1" ht="12" customHeight="1">
      <c r="B12" s="13"/>
      <c r="D12" s="12" t="s">
        <v>18</v>
      </c>
      <c r="F12" s="14" t="s">
        <v>19</v>
      </c>
      <c r="I12" s="12" t="s">
        <v>20</v>
      </c>
      <c r="J12" s="39" t="str">
        <f>'Rekapitulace stavby'!AN8</f>
        <v>21. 11. 2019</v>
      </c>
      <c r="L12" s="13"/>
    </row>
    <row r="13" spans="1:46" s="1" customFormat="1" ht="10.9" customHeight="1">
      <c r="B13" s="13"/>
      <c r="L13" s="13"/>
    </row>
    <row r="14" spans="1:46" s="1" customFormat="1" ht="12" customHeight="1">
      <c r="B14" s="13"/>
      <c r="D14" s="12" t="s">
        <v>22</v>
      </c>
      <c r="I14" s="12" t="s">
        <v>23</v>
      </c>
      <c r="J14" s="14" t="str">
        <f>IF('Rekapitulace stavby'!AN10="","",'Rekapitulace stavby'!AN10)</f>
        <v/>
      </c>
      <c r="L14" s="13"/>
    </row>
    <row r="15" spans="1:46" s="1" customFormat="1" ht="18" customHeight="1">
      <c r="B15" s="13"/>
      <c r="E15" s="14" t="str">
        <f>IF('Rekapitulace stavby'!E11="","",'Rekapitulace stavby'!E11)</f>
        <v xml:space="preserve"> </v>
      </c>
      <c r="I15" s="12" t="s">
        <v>24</v>
      </c>
      <c r="J15" s="14" t="str">
        <f>IF('Rekapitulace stavby'!AN11="","",'Rekapitulace stavby'!AN11)</f>
        <v/>
      </c>
      <c r="L15" s="13"/>
    </row>
    <row r="16" spans="1:46" s="1" customFormat="1" ht="6.95" customHeight="1">
      <c r="B16" s="13"/>
      <c r="L16" s="13"/>
    </row>
    <row r="17" spans="2:12" s="1" customFormat="1" ht="12" customHeight="1">
      <c r="B17" s="13"/>
      <c r="D17" s="12" t="s">
        <v>25</v>
      </c>
      <c r="I17" s="12" t="s">
        <v>23</v>
      </c>
      <c r="J17" s="14" t="str">
        <f>'Rekapitulace stavby'!AN13</f>
        <v/>
      </c>
      <c r="L17" s="13"/>
    </row>
    <row r="18" spans="2:12" s="1" customFormat="1" ht="18" customHeight="1">
      <c r="B18" s="13"/>
      <c r="E18" s="153" t="str">
        <f>'Rekapitulace stavby'!E14</f>
        <v xml:space="preserve"> </v>
      </c>
      <c r="F18" s="153"/>
      <c r="G18" s="153"/>
      <c r="H18" s="153"/>
      <c r="I18" s="12" t="s">
        <v>24</v>
      </c>
      <c r="J18" s="14" t="str">
        <f>'Rekapitulace stavby'!AN14</f>
        <v/>
      </c>
      <c r="L18" s="13"/>
    </row>
    <row r="19" spans="2:12" s="1" customFormat="1" ht="6.95" customHeight="1">
      <c r="B19" s="13"/>
      <c r="L19" s="13"/>
    </row>
    <row r="20" spans="2:12" s="1" customFormat="1" ht="12" customHeight="1">
      <c r="B20" s="13"/>
      <c r="D20" s="12" t="s">
        <v>26</v>
      </c>
      <c r="I20" s="12" t="s">
        <v>23</v>
      </c>
      <c r="J20" s="14" t="str">
        <f>IF('Rekapitulace stavby'!AN16="","",'Rekapitulace stavby'!AN16)</f>
        <v/>
      </c>
      <c r="L20" s="13"/>
    </row>
    <row r="21" spans="2:12" s="1" customFormat="1" ht="18" customHeight="1">
      <c r="B21" s="13"/>
      <c r="E21" s="14" t="str">
        <f>IF('Rekapitulace stavby'!E17="","",'Rekapitulace stavby'!E17)</f>
        <v xml:space="preserve"> </v>
      </c>
      <c r="I21" s="12" t="s">
        <v>24</v>
      </c>
      <c r="J21" s="14" t="str">
        <f>IF('Rekapitulace stavby'!AN17="","",'Rekapitulace stavby'!AN17)</f>
        <v/>
      </c>
      <c r="L21" s="13"/>
    </row>
    <row r="22" spans="2:12" s="1" customFormat="1" ht="6.95" customHeight="1">
      <c r="B22" s="13"/>
      <c r="L22" s="13"/>
    </row>
    <row r="23" spans="2:12" s="1" customFormat="1" ht="12" customHeight="1">
      <c r="B23" s="13"/>
      <c r="D23" s="12" t="s">
        <v>28</v>
      </c>
      <c r="I23" s="12" t="s">
        <v>23</v>
      </c>
      <c r="J23" s="14" t="str">
        <f>IF('Rekapitulace stavby'!AN19="","",'Rekapitulace stavby'!AN19)</f>
        <v/>
      </c>
      <c r="L23" s="13"/>
    </row>
    <row r="24" spans="2:12" s="1" customFormat="1" ht="18" customHeight="1">
      <c r="B24" s="13"/>
      <c r="E24" s="14" t="str">
        <f>IF('Rekapitulace stavby'!E20="","",'Rekapitulace stavby'!E20)</f>
        <v xml:space="preserve"> </v>
      </c>
      <c r="I24" s="12" t="s">
        <v>24</v>
      </c>
      <c r="J24" s="14" t="str">
        <f>IF('Rekapitulace stavby'!AN20="","",'Rekapitulace stavby'!AN20)</f>
        <v/>
      </c>
      <c r="L24" s="13"/>
    </row>
    <row r="25" spans="2:12" s="1" customFormat="1" ht="6.95" customHeight="1">
      <c r="B25" s="13"/>
      <c r="L25" s="13"/>
    </row>
    <row r="26" spans="2:12" s="1" customFormat="1" ht="12" customHeight="1">
      <c r="B26" s="13"/>
      <c r="D26" s="12" t="s">
        <v>29</v>
      </c>
      <c r="L26" s="13"/>
    </row>
    <row r="27" spans="2:12" s="2" customFormat="1" ht="16.5" customHeight="1">
      <c r="B27" s="15"/>
      <c r="E27" s="155" t="s">
        <v>1</v>
      </c>
      <c r="F27" s="155"/>
      <c r="G27" s="155"/>
      <c r="H27" s="155"/>
      <c r="L27" s="15"/>
    </row>
    <row r="28" spans="2:12" s="1" customFormat="1" ht="6.95" customHeight="1">
      <c r="B28" s="13"/>
      <c r="L28" s="13"/>
    </row>
    <row r="29" spans="2:12" s="1" customFormat="1" ht="6.95" customHeight="1">
      <c r="B29" s="13"/>
      <c r="D29" s="17"/>
      <c r="E29" s="17"/>
      <c r="F29" s="17"/>
      <c r="G29" s="17"/>
      <c r="H29" s="17"/>
      <c r="I29" s="17"/>
      <c r="J29" s="17"/>
      <c r="K29" s="17"/>
      <c r="L29" s="13"/>
    </row>
    <row r="30" spans="2:12" s="1" customFormat="1" ht="25.5" customHeight="1">
      <c r="B30" s="13"/>
      <c r="D30" s="18" t="s">
        <v>30</v>
      </c>
      <c r="J30" s="40">
        <f>ROUND(J87,2)</f>
        <v>0</v>
      </c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14.45" customHeight="1">
      <c r="B32" s="13"/>
      <c r="F32" s="19" t="s">
        <v>32</v>
      </c>
      <c r="I32" s="19" t="s">
        <v>31</v>
      </c>
      <c r="J32" s="19" t="s">
        <v>33</v>
      </c>
      <c r="L32" s="13"/>
    </row>
    <row r="33" spans="2:12" s="1" customFormat="1" ht="14.45" customHeight="1">
      <c r="B33" s="13"/>
      <c r="D33" s="12" t="s">
        <v>34</v>
      </c>
      <c r="E33" s="12" t="s">
        <v>35</v>
      </c>
      <c r="F33" s="20">
        <f>ROUND((SUM(BE87:BE140)),2)</f>
        <v>0</v>
      </c>
      <c r="I33" s="41">
        <v>0.21</v>
      </c>
      <c r="J33" s="20">
        <f>ROUND(((SUM(BE87:BE140))*I33),2)</f>
        <v>0</v>
      </c>
      <c r="L33" s="13"/>
    </row>
    <row r="34" spans="2:12" s="1" customFormat="1" ht="14.45" customHeight="1">
      <c r="B34" s="13"/>
      <c r="E34" s="12" t="s">
        <v>36</v>
      </c>
      <c r="F34" s="20">
        <f>ROUND((SUM(BF87:BF140)),2)</f>
        <v>0</v>
      </c>
      <c r="I34" s="41">
        <v>0.15</v>
      </c>
      <c r="J34" s="20">
        <f>ROUND(((SUM(BF87:BF140))*I34),2)</f>
        <v>0</v>
      </c>
      <c r="L34" s="13"/>
    </row>
    <row r="35" spans="2:12" s="1" customFormat="1" ht="14.45" hidden="1" customHeight="1">
      <c r="B35" s="13"/>
      <c r="E35" s="12" t="s">
        <v>37</v>
      </c>
      <c r="F35" s="20">
        <f>ROUND((SUM(BG87:BG140)),2)</f>
        <v>0</v>
      </c>
      <c r="I35" s="41">
        <v>0.21</v>
      </c>
      <c r="J35" s="20">
        <f>0</f>
        <v>0</v>
      </c>
      <c r="L35" s="13"/>
    </row>
    <row r="36" spans="2:12" s="1" customFormat="1" ht="14.45" hidden="1" customHeight="1">
      <c r="B36" s="13"/>
      <c r="E36" s="12" t="s">
        <v>38</v>
      </c>
      <c r="F36" s="20">
        <f>ROUND((SUM(BH87:BH140)),2)</f>
        <v>0</v>
      </c>
      <c r="I36" s="41">
        <v>0.15</v>
      </c>
      <c r="J36" s="20">
        <f>0</f>
        <v>0</v>
      </c>
      <c r="L36" s="13"/>
    </row>
    <row r="37" spans="2:12" s="1" customFormat="1" ht="14.45" hidden="1" customHeight="1">
      <c r="B37" s="13"/>
      <c r="E37" s="12" t="s">
        <v>39</v>
      </c>
      <c r="F37" s="20">
        <f>ROUND((SUM(BI87:BI140)),2)</f>
        <v>0</v>
      </c>
      <c r="I37" s="41">
        <v>0</v>
      </c>
      <c r="J37" s="20">
        <f>0</f>
        <v>0</v>
      </c>
      <c r="L37" s="13"/>
    </row>
    <row r="38" spans="2:12" s="1" customFormat="1" ht="6.95" customHeight="1">
      <c r="B38" s="13"/>
      <c r="L38" s="13"/>
    </row>
    <row r="39" spans="2:12" s="1" customFormat="1" ht="25.5" customHeight="1">
      <c r="B39" s="13"/>
      <c r="C39" s="21"/>
      <c r="D39" s="22" t="s">
        <v>40</v>
      </c>
      <c r="E39" s="23"/>
      <c r="F39" s="23"/>
      <c r="G39" s="24" t="s">
        <v>41</v>
      </c>
      <c r="H39" s="25" t="s">
        <v>42</v>
      </c>
      <c r="I39" s="23"/>
      <c r="J39" s="42">
        <f>SUM(J30:J37)</f>
        <v>0</v>
      </c>
      <c r="K39" s="43"/>
      <c r="L39" s="13"/>
    </row>
    <row r="40" spans="2:12" s="1" customFormat="1" ht="14.45" customHeight="1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13"/>
    </row>
    <row r="44" spans="2:12" s="1" customFormat="1" ht="6.95" customHeight="1"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13"/>
    </row>
    <row r="45" spans="2:12" s="1" customFormat="1" ht="24.95" customHeight="1">
      <c r="B45" s="13"/>
      <c r="C45" s="11" t="s">
        <v>115</v>
      </c>
      <c r="L45" s="13"/>
    </row>
    <row r="46" spans="2:12" s="1" customFormat="1" ht="6.95" customHeight="1">
      <c r="B46" s="13"/>
      <c r="L46" s="13"/>
    </row>
    <row r="47" spans="2:12" s="1" customFormat="1" ht="12" customHeight="1">
      <c r="B47" s="13"/>
      <c r="C47" s="12" t="s">
        <v>14</v>
      </c>
      <c r="L47" s="13"/>
    </row>
    <row r="48" spans="2:12" s="1" customFormat="1" ht="16.5" customHeight="1">
      <c r="B48" s="13"/>
      <c r="E48" s="189" t="str">
        <f>E7</f>
        <v>Vybudování oddíl.splašk. kanalizace v měst.části Bobrovníky, Malánky,Hlučín,přestavba ČOV Bobrovníky na ČS a dešť.zdrž</v>
      </c>
      <c r="F48" s="190"/>
      <c r="G48" s="190"/>
      <c r="H48" s="190"/>
      <c r="L48" s="13"/>
    </row>
    <row r="49" spans="2:47" s="1" customFormat="1" ht="12" customHeight="1">
      <c r="B49" s="13"/>
      <c r="C49" s="12" t="s">
        <v>113</v>
      </c>
      <c r="L49" s="13"/>
    </row>
    <row r="50" spans="2:47" s="1" customFormat="1" ht="16.5" customHeight="1">
      <c r="B50" s="13"/>
      <c r="E50" s="166" t="str">
        <f>E9</f>
        <v>02.1 - Kanalizační odbočky</v>
      </c>
      <c r="F50" s="170"/>
      <c r="G50" s="170"/>
      <c r="H50" s="170"/>
      <c r="L50" s="13"/>
    </row>
    <row r="51" spans="2:47" s="1" customFormat="1" ht="6.95" customHeight="1">
      <c r="B51" s="13"/>
      <c r="L51" s="13"/>
    </row>
    <row r="52" spans="2:47" s="1" customFormat="1" ht="12" customHeight="1">
      <c r="B52" s="13"/>
      <c r="C52" s="12" t="s">
        <v>18</v>
      </c>
      <c r="F52" s="14" t="str">
        <f>F12</f>
        <v xml:space="preserve"> </v>
      </c>
      <c r="I52" s="12" t="s">
        <v>20</v>
      </c>
      <c r="J52" s="39" t="str">
        <f>IF(J12="","",J12)</f>
        <v>21. 11. 2019</v>
      </c>
      <c r="L52" s="13"/>
    </row>
    <row r="53" spans="2:47" s="1" customFormat="1" ht="6.95" customHeight="1">
      <c r="B53" s="13"/>
      <c r="L53" s="13"/>
    </row>
    <row r="54" spans="2:47" s="1" customFormat="1" ht="13.7" customHeight="1">
      <c r="B54" s="13"/>
      <c r="C54" s="12" t="s">
        <v>22</v>
      </c>
      <c r="F54" s="14" t="str">
        <f>E15</f>
        <v xml:space="preserve"> </v>
      </c>
      <c r="I54" s="12" t="s">
        <v>26</v>
      </c>
      <c r="J54" s="16" t="str">
        <f>E21</f>
        <v xml:space="preserve"> </v>
      </c>
      <c r="L54" s="13"/>
    </row>
    <row r="55" spans="2:47" s="1" customFormat="1" ht="13.7" customHeight="1">
      <c r="B55" s="13"/>
      <c r="C55" s="12" t="s">
        <v>25</v>
      </c>
      <c r="F55" s="14" t="str">
        <f>IF(E18="","",E18)</f>
        <v xml:space="preserve"> </v>
      </c>
      <c r="I55" s="12" t="s">
        <v>28</v>
      </c>
      <c r="J55" s="16" t="str">
        <f>E24</f>
        <v xml:space="preserve"> </v>
      </c>
      <c r="L55" s="13"/>
    </row>
    <row r="56" spans="2:47" s="1" customFormat="1" ht="10.35" customHeight="1">
      <c r="B56" s="13"/>
      <c r="L56" s="13"/>
    </row>
    <row r="57" spans="2:47" s="1" customFormat="1" ht="29.25" customHeight="1">
      <c r="B57" s="13"/>
      <c r="C57" s="30" t="s">
        <v>116</v>
      </c>
      <c r="D57" s="21"/>
      <c r="E57" s="21"/>
      <c r="F57" s="21"/>
      <c r="G57" s="21"/>
      <c r="H57" s="21"/>
      <c r="I57" s="21"/>
      <c r="J57" s="44" t="s">
        <v>117</v>
      </c>
      <c r="K57" s="21"/>
      <c r="L57" s="13"/>
    </row>
    <row r="58" spans="2:47" s="1" customFormat="1" ht="10.35" customHeight="1">
      <c r="B58" s="13"/>
      <c r="L58" s="13"/>
    </row>
    <row r="59" spans="2:47" s="1" customFormat="1" ht="22.9" customHeight="1">
      <c r="B59" s="13"/>
      <c r="C59" s="31" t="s">
        <v>118</v>
      </c>
      <c r="J59" s="40">
        <f>J87</f>
        <v>0</v>
      </c>
      <c r="L59" s="13"/>
      <c r="AU59" s="14" t="s">
        <v>119</v>
      </c>
    </row>
    <row r="60" spans="2:47" s="3" customFormat="1" ht="24.95" customHeight="1">
      <c r="B60" s="32"/>
      <c r="D60" s="33" t="s">
        <v>315</v>
      </c>
      <c r="E60" s="34"/>
      <c r="F60" s="34"/>
      <c r="G60" s="34"/>
      <c r="H60" s="34"/>
      <c r="I60" s="34"/>
      <c r="J60" s="45">
        <f>J88</f>
        <v>0</v>
      </c>
      <c r="L60" s="32"/>
    </row>
    <row r="61" spans="2:47" s="4" customFormat="1" ht="19.899999999999999" customHeight="1">
      <c r="B61" s="35"/>
      <c r="D61" s="36" t="s">
        <v>316</v>
      </c>
      <c r="E61" s="37"/>
      <c r="F61" s="37"/>
      <c r="G61" s="37"/>
      <c r="H61" s="37"/>
      <c r="I61" s="37"/>
      <c r="J61" s="46">
        <f>J89</f>
        <v>0</v>
      </c>
      <c r="L61" s="35"/>
    </row>
    <row r="62" spans="2:47" s="4" customFormat="1" ht="19.899999999999999" customHeight="1">
      <c r="B62" s="35"/>
      <c r="D62" s="36" t="s">
        <v>317</v>
      </c>
      <c r="E62" s="37"/>
      <c r="F62" s="37"/>
      <c r="G62" s="37"/>
      <c r="H62" s="37"/>
      <c r="I62" s="37"/>
      <c r="J62" s="46">
        <f>J105</f>
        <v>0</v>
      </c>
      <c r="L62" s="35"/>
    </row>
    <row r="63" spans="2:47" s="4" customFormat="1" ht="19.899999999999999" customHeight="1">
      <c r="B63" s="35"/>
      <c r="D63" s="36" t="s">
        <v>318</v>
      </c>
      <c r="E63" s="37"/>
      <c r="F63" s="37"/>
      <c r="G63" s="37"/>
      <c r="H63" s="37"/>
      <c r="I63" s="37"/>
      <c r="J63" s="46">
        <f>J107</f>
        <v>0</v>
      </c>
      <c r="L63" s="35"/>
    </row>
    <row r="64" spans="2:47" s="4" customFormat="1" ht="19.899999999999999" customHeight="1">
      <c r="B64" s="35"/>
      <c r="D64" s="36" t="s">
        <v>319</v>
      </c>
      <c r="E64" s="37"/>
      <c r="F64" s="37"/>
      <c r="G64" s="37"/>
      <c r="H64" s="37"/>
      <c r="I64" s="37"/>
      <c r="J64" s="46">
        <f>J113</f>
        <v>0</v>
      </c>
      <c r="L64" s="35"/>
    </row>
    <row r="65" spans="2:12" s="4" customFormat="1" ht="19.899999999999999" customHeight="1">
      <c r="B65" s="35"/>
      <c r="D65" s="36" t="s">
        <v>320</v>
      </c>
      <c r="E65" s="37"/>
      <c r="F65" s="37"/>
      <c r="G65" s="37"/>
      <c r="H65" s="37"/>
      <c r="I65" s="37"/>
      <c r="J65" s="46">
        <f>J129</f>
        <v>0</v>
      </c>
      <c r="L65" s="35"/>
    </row>
    <row r="66" spans="2:12" s="4" customFormat="1" ht="19.899999999999999" customHeight="1">
      <c r="B66" s="35"/>
      <c r="D66" s="36" t="s">
        <v>321</v>
      </c>
      <c r="E66" s="37"/>
      <c r="F66" s="37"/>
      <c r="G66" s="37"/>
      <c r="H66" s="37"/>
      <c r="I66" s="37"/>
      <c r="J66" s="46">
        <f>J132</f>
        <v>0</v>
      </c>
      <c r="L66" s="35"/>
    </row>
    <row r="67" spans="2:12" s="4" customFormat="1" ht="19.899999999999999" customHeight="1">
      <c r="B67" s="35"/>
      <c r="D67" s="36" t="s">
        <v>322</v>
      </c>
      <c r="E67" s="37"/>
      <c r="F67" s="37"/>
      <c r="G67" s="37"/>
      <c r="H67" s="37"/>
      <c r="I67" s="37"/>
      <c r="J67" s="46">
        <f>J139</f>
        <v>0</v>
      </c>
      <c r="L67" s="35"/>
    </row>
    <row r="68" spans="2:12" s="1" customFormat="1" ht="21.95" customHeight="1">
      <c r="B68" s="13"/>
      <c r="L68" s="13"/>
    </row>
    <row r="69" spans="2:12" s="1" customFormat="1" ht="6.95" customHeight="1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13"/>
    </row>
    <row r="73" spans="2:12" s="1" customFormat="1" ht="6.95" customHeight="1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13"/>
    </row>
    <row r="74" spans="2:12" s="1" customFormat="1" ht="24.95" customHeight="1">
      <c r="B74" s="13"/>
      <c r="C74" s="11" t="s">
        <v>139</v>
      </c>
      <c r="L74" s="13"/>
    </row>
    <row r="75" spans="2:12" s="1" customFormat="1" ht="6.95" customHeight="1">
      <c r="B75" s="13"/>
      <c r="L75" s="13"/>
    </row>
    <row r="76" spans="2:12" s="1" customFormat="1" ht="12" customHeight="1">
      <c r="B76" s="13"/>
      <c r="C76" s="12" t="s">
        <v>14</v>
      </c>
      <c r="L76" s="13"/>
    </row>
    <row r="77" spans="2:12" s="1" customFormat="1" ht="16.5" customHeight="1">
      <c r="B77" s="13"/>
      <c r="E77" s="189" t="str">
        <f>E7</f>
        <v>Vybudování oddíl.splašk. kanalizace v měst.části Bobrovníky, Malánky,Hlučín,přestavba ČOV Bobrovníky na ČS a dešť.zdrž</v>
      </c>
      <c r="F77" s="190"/>
      <c r="G77" s="190"/>
      <c r="H77" s="190"/>
      <c r="L77" s="13"/>
    </row>
    <row r="78" spans="2:12" s="1" customFormat="1" ht="12" customHeight="1">
      <c r="B78" s="13"/>
      <c r="C78" s="12" t="s">
        <v>113</v>
      </c>
      <c r="L78" s="13"/>
    </row>
    <row r="79" spans="2:12" s="1" customFormat="1" ht="16.5" customHeight="1">
      <c r="B79" s="13"/>
      <c r="E79" s="166" t="str">
        <f>E9</f>
        <v>02.1 - Kanalizační odbočky</v>
      </c>
      <c r="F79" s="170"/>
      <c r="G79" s="170"/>
      <c r="H79" s="170"/>
      <c r="L79" s="13"/>
    </row>
    <row r="80" spans="2:12" s="1" customFormat="1" ht="6.95" customHeight="1">
      <c r="B80" s="13"/>
      <c r="L80" s="13"/>
    </row>
    <row r="81" spans="2:65" s="1" customFormat="1" ht="12" customHeight="1">
      <c r="B81" s="13"/>
      <c r="C81" s="12" t="s">
        <v>18</v>
      </c>
      <c r="F81" s="14" t="str">
        <f>F12</f>
        <v xml:space="preserve"> </v>
      </c>
      <c r="I81" s="12" t="s">
        <v>20</v>
      </c>
      <c r="J81" s="39" t="str">
        <f>IF(J12="","",J12)</f>
        <v>21. 11. 2019</v>
      </c>
      <c r="L81" s="13"/>
    </row>
    <row r="82" spans="2:65" s="1" customFormat="1" ht="6.95" customHeight="1">
      <c r="B82" s="13"/>
      <c r="L82" s="13"/>
    </row>
    <row r="83" spans="2:65" s="1" customFormat="1" ht="13.7" customHeight="1">
      <c r="B83" s="13"/>
      <c r="C83" s="12" t="s">
        <v>22</v>
      </c>
      <c r="F83" s="14" t="str">
        <f>E15</f>
        <v xml:space="preserve"> </v>
      </c>
      <c r="I83" s="12" t="s">
        <v>26</v>
      </c>
      <c r="J83" s="16" t="str">
        <f>E21</f>
        <v xml:space="preserve"> </v>
      </c>
      <c r="L83" s="13"/>
    </row>
    <row r="84" spans="2:65" s="1" customFormat="1" ht="13.7" customHeight="1">
      <c r="B84" s="13"/>
      <c r="C84" s="12" t="s">
        <v>25</v>
      </c>
      <c r="F84" s="14" t="str">
        <f>IF(E18="","",E18)</f>
        <v xml:space="preserve"> </v>
      </c>
      <c r="I84" s="12" t="s">
        <v>28</v>
      </c>
      <c r="J84" s="16" t="str">
        <f>E24</f>
        <v xml:space="preserve"> </v>
      </c>
      <c r="L84" s="13"/>
    </row>
    <row r="85" spans="2:65" s="1" customFormat="1" ht="10.35" customHeight="1">
      <c r="B85" s="13"/>
      <c r="L85" s="13"/>
    </row>
    <row r="86" spans="2:65" s="5" customFormat="1" ht="29.25" customHeight="1">
      <c r="B86" s="47"/>
      <c r="C86" s="48" t="s">
        <v>140</v>
      </c>
      <c r="D86" s="49" t="s">
        <v>49</v>
      </c>
      <c r="E86" s="49" t="s">
        <v>45</v>
      </c>
      <c r="F86" s="49" t="s">
        <v>46</v>
      </c>
      <c r="G86" s="49" t="s">
        <v>141</v>
      </c>
      <c r="H86" s="49" t="s">
        <v>142</v>
      </c>
      <c r="I86" s="49" t="s">
        <v>143</v>
      </c>
      <c r="J86" s="61" t="s">
        <v>117</v>
      </c>
      <c r="K86" s="62" t="s">
        <v>144</v>
      </c>
      <c r="L86" s="47"/>
      <c r="M86" s="63" t="s">
        <v>1</v>
      </c>
      <c r="N86" s="64" t="s">
        <v>34</v>
      </c>
      <c r="O86" s="64" t="s">
        <v>145</v>
      </c>
      <c r="P86" s="64" t="s">
        <v>146</v>
      </c>
      <c r="Q86" s="64" t="s">
        <v>147</v>
      </c>
      <c r="R86" s="64" t="s">
        <v>148</v>
      </c>
      <c r="S86" s="64" t="s">
        <v>149</v>
      </c>
      <c r="T86" s="80" t="s">
        <v>150</v>
      </c>
    </row>
    <row r="87" spans="2:65" s="1" customFormat="1" ht="22.9" customHeight="1">
      <c r="B87" s="13"/>
      <c r="C87" s="50" t="s">
        <v>151</v>
      </c>
      <c r="J87" s="65">
        <f>J88</f>
        <v>0</v>
      </c>
      <c r="L87" s="13"/>
      <c r="M87" s="66"/>
      <c r="N87" s="17"/>
      <c r="O87" s="17"/>
      <c r="P87" s="67">
        <f>P88</f>
        <v>1266.903912</v>
      </c>
      <c r="Q87" s="17"/>
      <c r="R87" s="67">
        <f>R88</f>
        <v>2.5946937000000001</v>
      </c>
      <c r="S87" s="17"/>
      <c r="T87" s="81">
        <f>T88</f>
        <v>51.04</v>
      </c>
      <c r="AT87" s="14" t="s">
        <v>63</v>
      </c>
      <c r="AU87" s="14" t="s">
        <v>119</v>
      </c>
      <c r="BK87" s="86">
        <f>BK88</f>
        <v>41992</v>
      </c>
    </row>
    <row r="88" spans="2:65" s="6" customFormat="1" ht="25.9" customHeight="1">
      <c r="B88" s="51"/>
      <c r="D88" s="52" t="s">
        <v>63</v>
      </c>
      <c r="E88" s="53" t="s">
        <v>152</v>
      </c>
      <c r="F88" s="53" t="s">
        <v>323</v>
      </c>
      <c r="J88" s="68">
        <f>J89+J105+J113+J129+J132+J139+J107</f>
        <v>0</v>
      </c>
      <c r="L88" s="51"/>
      <c r="M88" s="69"/>
      <c r="N88" s="70"/>
      <c r="O88" s="70"/>
      <c r="P88" s="71">
        <f>P89+P105+P107+P113+P129+P132+P139</f>
        <v>1266.903912</v>
      </c>
      <c r="Q88" s="70"/>
      <c r="R88" s="71">
        <f>R89+R105+R107+R113+R129+R132+R139</f>
        <v>2.5946937000000001</v>
      </c>
      <c r="S88" s="70"/>
      <c r="T88" s="82">
        <f>T89+T105+T107+T113+T129+T132+T139</f>
        <v>51.04</v>
      </c>
      <c r="AR88" s="52" t="s">
        <v>72</v>
      </c>
      <c r="AT88" s="85" t="s">
        <v>63</v>
      </c>
      <c r="AU88" s="85" t="s">
        <v>64</v>
      </c>
      <c r="AY88" s="52" t="s">
        <v>153</v>
      </c>
      <c r="BK88" s="87">
        <f>BK89+BK105+BK107+BK113+BK129+BK132+BK139</f>
        <v>41992</v>
      </c>
    </row>
    <row r="89" spans="2:65" s="6" customFormat="1" ht="22.9" customHeight="1">
      <c r="B89" s="51"/>
      <c r="D89" s="52" t="s">
        <v>63</v>
      </c>
      <c r="E89" s="54" t="s">
        <v>72</v>
      </c>
      <c r="F89" s="54" t="s">
        <v>324</v>
      </c>
      <c r="J89" s="72">
        <f>BK89</f>
        <v>0</v>
      </c>
      <c r="L89" s="51"/>
      <c r="M89" s="69"/>
      <c r="N89" s="70"/>
      <c r="O89" s="70"/>
      <c r="P89" s="71">
        <f>SUM(P90:P104)</f>
        <v>997.20889999999997</v>
      </c>
      <c r="Q89" s="70"/>
      <c r="R89" s="71">
        <f>SUM(R90:R104)</f>
        <v>0.65402000000000005</v>
      </c>
      <c r="S89" s="70"/>
      <c r="T89" s="82">
        <f>SUM(T90:T104)</f>
        <v>51.04</v>
      </c>
      <c r="AR89" s="52" t="s">
        <v>72</v>
      </c>
      <c r="AT89" s="85" t="s">
        <v>63</v>
      </c>
      <c r="AU89" s="85" t="s">
        <v>72</v>
      </c>
      <c r="AY89" s="52" t="s">
        <v>153</v>
      </c>
      <c r="BK89" s="87">
        <f>SUM(BK90:BK104)</f>
        <v>0</v>
      </c>
    </row>
    <row r="90" spans="2:65" s="1" customFormat="1" ht="16.5" customHeight="1">
      <c r="B90" s="55"/>
      <c r="C90" s="56" t="s">
        <v>72</v>
      </c>
      <c r="D90" s="56" t="s">
        <v>156</v>
      </c>
      <c r="E90" s="57" t="s">
        <v>330</v>
      </c>
      <c r="F90" s="58" t="s">
        <v>331</v>
      </c>
      <c r="G90" s="59" t="s">
        <v>327</v>
      </c>
      <c r="H90" s="60">
        <v>116</v>
      </c>
      <c r="I90" s="73"/>
      <c r="J90" s="73">
        <f t="shared" ref="J90:J104" si="0">ROUND(I90*H90,2)</f>
        <v>0</v>
      </c>
      <c r="K90" s="58" t="s">
        <v>328</v>
      </c>
      <c r="L90" s="13"/>
      <c r="M90" s="74" t="s">
        <v>1</v>
      </c>
      <c r="N90" s="75" t="s">
        <v>35</v>
      </c>
      <c r="O90" s="76">
        <v>0.11899999999999999</v>
      </c>
      <c r="P90" s="76">
        <f t="shared" ref="P90:P104" si="1">O90*H90</f>
        <v>13.803999999999998</v>
      </c>
      <c r="Q90" s="76">
        <v>0</v>
      </c>
      <c r="R90" s="76">
        <f t="shared" ref="R90:R104" si="2">Q90*H90</f>
        <v>0</v>
      </c>
      <c r="S90" s="76">
        <v>0.44</v>
      </c>
      <c r="T90" s="83">
        <f t="shared" ref="T90:T104" si="3">S90*H90</f>
        <v>51.04</v>
      </c>
      <c r="AR90" s="14" t="s">
        <v>160</v>
      </c>
      <c r="AT90" s="14" t="s">
        <v>156</v>
      </c>
      <c r="AU90" s="14" t="s">
        <v>74</v>
      </c>
      <c r="AY90" s="14" t="s">
        <v>153</v>
      </c>
      <c r="BE90" s="88">
        <f t="shared" ref="BE90:BE104" si="4">IF(N90="základní",J90,0)</f>
        <v>0</v>
      </c>
      <c r="BF90" s="88">
        <f t="shared" ref="BF90:BF104" si="5">IF(N90="snížená",J90,0)</f>
        <v>0</v>
      </c>
      <c r="BG90" s="88">
        <f t="shared" ref="BG90:BG104" si="6">IF(N90="zákl. přenesená",J90,0)</f>
        <v>0</v>
      </c>
      <c r="BH90" s="88">
        <f t="shared" ref="BH90:BH104" si="7">IF(N90="sníž. přenesená",J90,0)</f>
        <v>0</v>
      </c>
      <c r="BI90" s="88">
        <f t="shared" ref="BI90:BI104" si="8">IF(N90="nulová",J90,0)</f>
        <v>0</v>
      </c>
      <c r="BJ90" s="14" t="s">
        <v>72</v>
      </c>
      <c r="BK90" s="88">
        <f t="shared" ref="BK90:BK104" si="9">ROUND(I90*H90,2)</f>
        <v>0</v>
      </c>
      <c r="BL90" s="14" t="s">
        <v>160</v>
      </c>
      <c r="BM90" s="14" t="s">
        <v>1260</v>
      </c>
    </row>
    <row r="91" spans="2:65" s="1" customFormat="1" ht="16.5" customHeight="1">
      <c r="B91" s="55"/>
      <c r="C91" s="56" t="s">
        <v>74</v>
      </c>
      <c r="D91" s="56" t="s">
        <v>156</v>
      </c>
      <c r="E91" s="57" t="s">
        <v>336</v>
      </c>
      <c r="F91" s="58" t="s">
        <v>337</v>
      </c>
      <c r="G91" s="59" t="s">
        <v>327</v>
      </c>
      <c r="H91" s="60">
        <v>116</v>
      </c>
      <c r="I91" s="73"/>
      <c r="J91" s="73">
        <f t="shared" si="0"/>
        <v>0</v>
      </c>
      <c r="K91" s="58" t="s">
        <v>328</v>
      </c>
      <c r="L91" s="13"/>
      <c r="M91" s="74" t="s">
        <v>1</v>
      </c>
      <c r="N91" s="75" t="s">
        <v>35</v>
      </c>
      <c r="O91" s="76">
        <v>8.0000000000000002E-3</v>
      </c>
      <c r="P91" s="76">
        <f t="shared" si="1"/>
        <v>0.92800000000000005</v>
      </c>
      <c r="Q91" s="76">
        <v>6.9999999999999994E-5</v>
      </c>
      <c r="R91" s="76">
        <f t="shared" si="2"/>
        <v>8.1199999999999987E-3</v>
      </c>
      <c r="S91" s="76">
        <v>0</v>
      </c>
      <c r="T91" s="83">
        <f t="shared" si="3"/>
        <v>0</v>
      </c>
      <c r="AR91" s="14" t="s">
        <v>160</v>
      </c>
      <c r="AT91" s="14" t="s">
        <v>156</v>
      </c>
      <c r="AU91" s="14" t="s">
        <v>74</v>
      </c>
      <c r="AY91" s="14" t="s">
        <v>153</v>
      </c>
      <c r="BE91" s="88">
        <f t="shared" si="4"/>
        <v>0</v>
      </c>
      <c r="BF91" s="88">
        <f t="shared" si="5"/>
        <v>0</v>
      </c>
      <c r="BG91" s="88">
        <f t="shared" si="6"/>
        <v>0</v>
      </c>
      <c r="BH91" s="88">
        <f t="shared" si="7"/>
        <v>0</v>
      </c>
      <c r="BI91" s="88">
        <f t="shared" si="8"/>
        <v>0</v>
      </c>
      <c r="BJ91" s="14" t="s">
        <v>72</v>
      </c>
      <c r="BK91" s="88">
        <f t="shared" si="9"/>
        <v>0</v>
      </c>
      <c r="BL91" s="14" t="s">
        <v>160</v>
      </c>
      <c r="BM91" s="14" t="s">
        <v>1261</v>
      </c>
    </row>
    <row r="92" spans="2:65" s="1" customFormat="1" ht="16.5" customHeight="1">
      <c r="B92" s="55"/>
      <c r="C92" s="56" t="s">
        <v>169</v>
      </c>
      <c r="D92" s="56" t="s">
        <v>156</v>
      </c>
      <c r="E92" s="57" t="s">
        <v>342</v>
      </c>
      <c r="F92" s="58" t="s">
        <v>1262</v>
      </c>
      <c r="G92" s="59" t="s">
        <v>344</v>
      </c>
      <c r="H92" s="60">
        <v>1</v>
      </c>
      <c r="I92" s="73"/>
      <c r="J92" s="73">
        <f t="shared" si="0"/>
        <v>0</v>
      </c>
      <c r="K92" s="58" t="s">
        <v>328</v>
      </c>
      <c r="L92" s="13"/>
      <c r="M92" s="74" t="s">
        <v>1</v>
      </c>
      <c r="N92" s="75" t="s">
        <v>35</v>
      </c>
      <c r="O92" s="76">
        <v>0.58099999999999996</v>
      </c>
      <c r="P92" s="76">
        <f t="shared" si="1"/>
        <v>0.58099999999999996</v>
      </c>
      <c r="Q92" s="76">
        <v>3.6900000000000002E-2</v>
      </c>
      <c r="R92" s="76">
        <f t="shared" si="2"/>
        <v>3.6900000000000002E-2</v>
      </c>
      <c r="S92" s="76">
        <v>0</v>
      </c>
      <c r="T92" s="83">
        <f t="shared" si="3"/>
        <v>0</v>
      </c>
      <c r="AR92" s="14" t="s">
        <v>160</v>
      </c>
      <c r="AT92" s="14" t="s">
        <v>156</v>
      </c>
      <c r="AU92" s="14" t="s">
        <v>74</v>
      </c>
      <c r="AY92" s="14" t="s">
        <v>153</v>
      </c>
      <c r="BE92" s="88">
        <f t="shared" si="4"/>
        <v>0</v>
      </c>
      <c r="BF92" s="88">
        <f t="shared" si="5"/>
        <v>0</v>
      </c>
      <c r="BG92" s="88">
        <f t="shared" si="6"/>
        <v>0</v>
      </c>
      <c r="BH92" s="88">
        <f t="shared" si="7"/>
        <v>0</v>
      </c>
      <c r="BI92" s="88">
        <f t="shared" si="8"/>
        <v>0</v>
      </c>
      <c r="BJ92" s="14" t="s">
        <v>72</v>
      </c>
      <c r="BK92" s="88">
        <f t="shared" si="9"/>
        <v>0</v>
      </c>
      <c r="BL92" s="14" t="s">
        <v>160</v>
      </c>
      <c r="BM92" s="14" t="s">
        <v>1263</v>
      </c>
    </row>
    <row r="93" spans="2:65" s="1" customFormat="1" ht="16.5" customHeight="1">
      <c r="B93" s="55"/>
      <c r="C93" s="56" t="s">
        <v>160</v>
      </c>
      <c r="D93" s="56" t="s">
        <v>156</v>
      </c>
      <c r="E93" s="57" t="s">
        <v>359</v>
      </c>
      <c r="F93" s="58" t="s">
        <v>360</v>
      </c>
      <c r="G93" s="59" t="s">
        <v>357</v>
      </c>
      <c r="H93" s="60">
        <v>264</v>
      </c>
      <c r="I93" s="73"/>
      <c r="J93" s="73">
        <f t="shared" si="0"/>
        <v>0</v>
      </c>
      <c r="K93" s="58" t="s">
        <v>328</v>
      </c>
      <c r="L93" s="13"/>
      <c r="M93" s="74" t="s">
        <v>1</v>
      </c>
      <c r="N93" s="75" t="s">
        <v>35</v>
      </c>
      <c r="O93" s="76">
        <v>1.7629999999999999</v>
      </c>
      <c r="P93" s="76">
        <f t="shared" si="1"/>
        <v>465.43199999999996</v>
      </c>
      <c r="Q93" s="76">
        <v>0</v>
      </c>
      <c r="R93" s="76">
        <f t="shared" si="2"/>
        <v>0</v>
      </c>
      <c r="S93" s="76">
        <v>0</v>
      </c>
      <c r="T93" s="83">
        <f t="shared" si="3"/>
        <v>0</v>
      </c>
      <c r="AR93" s="14" t="s">
        <v>160</v>
      </c>
      <c r="AT93" s="14" t="s">
        <v>156</v>
      </c>
      <c r="AU93" s="14" t="s">
        <v>74</v>
      </c>
      <c r="AY93" s="14" t="s">
        <v>153</v>
      </c>
      <c r="BE93" s="88">
        <f t="shared" si="4"/>
        <v>0</v>
      </c>
      <c r="BF93" s="88">
        <f t="shared" si="5"/>
        <v>0</v>
      </c>
      <c r="BG93" s="88">
        <f t="shared" si="6"/>
        <v>0</v>
      </c>
      <c r="BH93" s="88">
        <f t="shared" si="7"/>
        <v>0</v>
      </c>
      <c r="BI93" s="88">
        <f t="shared" si="8"/>
        <v>0</v>
      </c>
      <c r="BJ93" s="14" t="s">
        <v>72</v>
      </c>
      <c r="BK93" s="88">
        <f t="shared" si="9"/>
        <v>0</v>
      </c>
      <c r="BL93" s="14" t="s">
        <v>160</v>
      </c>
      <c r="BM93" s="14" t="s">
        <v>1264</v>
      </c>
    </row>
    <row r="94" spans="2:65" s="1" customFormat="1" ht="16.5" customHeight="1">
      <c r="B94" s="55"/>
      <c r="C94" s="56" t="s">
        <v>178</v>
      </c>
      <c r="D94" s="56" t="s">
        <v>156</v>
      </c>
      <c r="E94" s="57" t="s">
        <v>368</v>
      </c>
      <c r="F94" s="58" t="s">
        <v>369</v>
      </c>
      <c r="G94" s="59" t="s">
        <v>357</v>
      </c>
      <c r="H94" s="60">
        <v>249.4</v>
      </c>
      <c r="I94" s="73"/>
      <c r="J94" s="73">
        <f t="shared" si="0"/>
        <v>0</v>
      </c>
      <c r="K94" s="58" t="s">
        <v>328</v>
      </c>
      <c r="L94" s="13"/>
      <c r="M94" s="74" t="s">
        <v>1</v>
      </c>
      <c r="N94" s="75" t="s">
        <v>35</v>
      </c>
      <c r="O94" s="76">
        <v>0.189</v>
      </c>
      <c r="P94" s="76">
        <f t="shared" si="1"/>
        <v>47.136600000000001</v>
      </c>
      <c r="Q94" s="76">
        <v>0</v>
      </c>
      <c r="R94" s="76">
        <f t="shared" si="2"/>
        <v>0</v>
      </c>
      <c r="S94" s="76">
        <v>0</v>
      </c>
      <c r="T94" s="83">
        <f t="shared" si="3"/>
        <v>0</v>
      </c>
      <c r="AR94" s="14" t="s">
        <v>160</v>
      </c>
      <c r="AT94" s="14" t="s">
        <v>156</v>
      </c>
      <c r="AU94" s="14" t="s">
        <v>74</v>
      </c>
      <c r="AY94" s="14" t="s">
        <v>153</v>
      </c>
      <c r="BE94" s="88">
        <f t="shared" si="4"/>
        <v>0</v>
      </c>
      <c r="BF94" s="88">
        <f t="shared" si="5"/>
        <v>0</v>
      </c>
      <c r="BG94" s="88">
        <f t="shared" si="6"/>
        <v>0</v>
      </c>
      <c r="BH94" s="88">
        <f t="shared" si="7"/>
        <v>0</v>
      </c>
      <c r="BI94" s="88">
        <f t="shared" si="8"/>
        <v>0</v>
      </c>
      <c r="BJ94" s="14" t="s">
        <v>72</v>
      </c>
      <c r="BK94" s="88">
        <f t="shared" si="9"/>
        <v>0</v>
      </c>
      <c r="BL94" s="14" t="s">
        <v>160</v>
      </c>
      <c r="BM94" s="14" t="s">
        <v>1265</v>
      </c>
    </row>
    <row r="95" spans="2:65" s="1" customFormat="1" ht="16.5" customHeight="1">
      <c r="B95" s="55"/>
      <c r="C95" s="56" t="s">
        <v>184</v>
      </c>
      <c r="D95" s="56" t="s">
        <v>156</v>
      </c>
      <c r="E95" s="57" t="s">
        <v>371</v>
      </c>
      <c r="F95" s="58" t="s">
        <v>372</v>
      </c>
      <c r="G95" s="59" t="s">
        <v>357</v>
      </c>
      <c r="H95" s="60">
        <v>74.819999999999993</v>
      </c>
      <c r="I95" s="73"/>
      <c r="J95" s="73">
        <f t="shared" si="0"/>
        <v>0</v>
      </c>
      <c r="K95" s="58" t="s">
        <v>328</v>
      </c>
      <c r="L95" s="13"/>
      <c r="M95" s="74" t="s">
        <v>1</v>
      </c>
      <c r="N95" s="75" t="s">
        <v>35</v>
      </c>
      <c r="O95" s="76">
        <v>0.1</v>
      </c>
      <c r="P95" s="76">
        <f t="shared" si="1"/>
        <v>7.4819999999999993</v>
      </c>
      <c r="Q95" s="76">
        <v>0</v>
      </c>
      <c r="R95" s="76">
        <f t="shared" si="2"/>
        <v>0</v>
      </c>
      <c r="S95" s="76">
        <v>0</v>
      </c>
      <c r="T95" s="83">
        <f t="shared" si="3"/>
        <v>0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 t="shared" si="4"/>
        <v>0</v>
      </c>
      <c r="BF95" s="88">
        <f t="shared" si="5"/>
        <v>0</v>
      </c>
      <c r="BG95" s="88">
        <f t="shared" si="6"/>
        <v>0</v>
      </c>
      <c r="BH95" s="88">
        <f t="shared" si="7"/>
        <v>0</v>
      </c>
      <c r="BI95" s="88">
        <f t="shared" si="8"/>
        <v>0</v>
      </c>
      <c r="BJ95" s="14" t="s">
        <v>72</v>
      </c>
      <c r="BK95" s="88">
        <f t="shared" si="9"/>
        <v>0</v>
      </c>
      <c r="BL95" s="14" t="s">
        <v>160</v>
      </c>
      <c r="BM95" s="14" t="s">
        <v>1266</v>
      </c>
    </row>
    <row r="96" spans="2:65" s="1" customFormat="1" ht="16.5" customHeight="1">
      <c r="B96" s="55"/>
      <c r="C96" s="56" t="s">
        <v>188</v>
      </c>
      <c r="D96" s="56" t="s">
        <v>156</v>
      </c>
      <c r="E96" s="57" t="s">
        <v>398</v>
      </c>
      <c r="F96" s="58" t="s">
        <v>399</v>
      </c>
      <c r="G96" s="59" t="s">
        <v>327</v>
      </c>
      <c r="H96" s="60">
        <v>725</v>
      </c>
      <c r="I96" s="73"/>
      <c r="J96" s="73">
        <f t="shared" si="0"/>
        <v>0</v>
      </c>
      <c r="K96" s="58" t="s">
        <v>328</v>
      </c>
      <c r="L96" s="13"/>
      <c r="M96" s="74" t="s">
        <v>1</v>
      </c>
      <c r="N96" s="75" t="s">
        <v>35</v>
      </c>
      <c r="O96" s="76">
        <v>0.23599999999999999</v>
      </c>
      <c r="P96" s="76">
        <f t="shared" si="1"/>
        <v>171.1</v>
      </c>
      <c r="Q96" s="76">
        <v>8.4000000000000003E-4</v>
      </c>
      <c r="R96" s="76">
        <f t="shared" si="2"/>
        <v>0.60899999999999999</v>
      </c>
      <c r="S96" s="76">
        <v>0</v>
      </c>
      <c r="T96" s="83">
        <f t="shared" si="3"/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 t="shared" si="4"/>
        <v>0</v>
      </c>
      <c r="BF96" s="88">
        <f t="shared" si="5"/>
        <v>0</v>
      </c>
      <c r="BG96" s="88">
        <f t="shared" si="6"/>
        <v>0</v>
      </c>
      <c r="BH96" s="88">
        <f t="shared" si="7"/>
        <v>0</v>
      </c>
      <c r="BI96" s="88">
        <f t="shared" si="8"/>
        <v>0</v>
      </c>
      <c r="BJ96" s="14" t="s">
        <v>72</v>
      </c>
      <c r="BK96" s="88">
        <f t="shared" si="9"/>
        <v>0</v>
      </c>
      <c r="BL96" s="14" t="s">
        <v>160</v>
      </c>
      <c r="BM96" s="14" t="s">
        <v>1267</v>
      </c>
    </row>
    <row r="97" spans="2:65" s="1" customFormat="1" ht="16.5" customHeight="1">
      <c r="B97" s="55"/>
      <c r="C97" s="56" t="s">
        <v>192</v>
      </c>
      <c r="D97" s="56" t="s">
        <v>156</v>
      </c>
      <c r="E97" s="57" t="s">
        <v>401</v>
      </c>
      <c r="F97" s="58" t="s">
        <v>402</v>
      </c>
      <c r="G97" s="59" t="s">
        <v>327</v>
      </c>
      <c r="H97" s="60">
        <v>725</v>
      </c>
      <c r="I97" s="73"/>
      <c r="J97" s="73">
        <f t="shared" si="0"/>
        <v>0</v>
      </c>
      <c r="K97" s="58" t="s">
        <v>328</v>
      </c>
      <c r="L97" s="13"/>
      <c r="M97" s="74" t="s">
        <v>1</v>
      </c>
      <c r="N97" s="75" t="s">
        <v>35</v>
      </c>
      <c r="O97" s="76">
        <v>0.216</v>
      </c>
      <c r="P97" s="76">
        <f t="shared" si="1"/>
        <v>156.6</v>
      </c>
      <c r="Q97" s="76">
        <v>0</v>
      </c>
      <c r="R97" s="76">
        <f t="shared" si="2"/>
        <v>0</v>
      </c>
      <c r="S97" s="76">
        <v>0</v>
      </c>
      <c r="T97" s="83">
        <f t="shared" si="3"/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 t="shared" si="4"/>
        <v>0</v>
      </c>
      <c r="BF97" s="88">
        <f t="shared" si="5"/>
        <v>0</v>
      </c>
      <c r="BG97" s="88">
        <f t="shared" si="6"/>
        <v>0</v>
      </c>
      <c r="BH97" s="88">
        <f t="shared" si="7"/>
        <v>0</v>
      </c>
      <c r="BI97" s="88">
        <f t="shared" si="8"/>
        <v>0</v>
      </c>
      <c r="BJ97" s="14" t="s">
        <v>72</v>
      </c>
      <c r="BK97" s="88">
        <f t="shared" si="9"/>
        <v>0</v>
      </c>
      <c r="BL97" s="14" t="s">
        <v>160</v>
      </c>
      <c r="BM97" s="14" t="s">
        <v>1268</v>
      </c>
    </row>
    <row r="98" spans="2:65" s="1" customFormat="1" ht="16.5" customHeight="1">
      <c r="B98" s="55"/>
      <c r="C98" s="56" t="s">
        <v>198</v>
      </c>
      <c r="D98" s="56" t="s">
        <v>156</v>
      </c>
      <c r="E98" s="57" t="s">
        <v>416</v>
      </c>
      <c r="F98" s="58" t="s">
        <v>417</v>
      </c>
      <c r="G98" s="59" t="s">
        <v>357</v>
      </c>
      <c r="H98" s="60">
        <v>124.7</v>
      </c>
      <c r="I98" s="73"/>
      <c r="J98" s="73">
        <f t="shared" si="0"/>
        <v>0</v>
      </c>
      <c r="K98" s="58" t="s">
        <v>328</v>
      </c>
      <c r="L98" s="13"/>
      <c r="M98" s="74" t="s">
        <v>1</v>
      </c>
      <c r="N98" s="75" t="s">
        <v>35</v>
      </c>
      <c r="O98" s="76">
        <v>0.34499999999999997</v>
      </c>
      <c r="P98" s="76">
        <f t="shared" si="1"/>
        <v>43.021499999999996</v>
      </c>
      <c r="Q98" s="76">
        <v>0</v>
      </c>
      <c r="R98" s="76">
        <f t="shared" si="2"/>
        <v>0</v>
      </c>
      <c r="S98" s="76">
        <v>0</v>
      </c>
      <c r="T98" s="83">
        <f t="shared" si="3"/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 t="shared" si="4"/>
        <v>0</v>
      </c>
      <c r="BF98" s="88">
        <f t="shared" si="5"/>
        <v>0</v>
      </c>
      <c r="BG98" s="88">
        <f t="shared" si="6"/>
        <v>0</v>
      </c>
      <c r="BH98" s="88">
        <f t="shared" si="7"/>
        <v>0</v>
      </c>
      <c r="BI98" s="88">
        <f t="shared" si="8"/>
        <v>0</v>
      </c>
      <c r="BJ98" s="14" t="s">
        <v>72</v>
      </c>
      <c r="BK98" s="88">
        <f t="shared" si="9"/>
        <v>0</v>
      </c>
      <c r="BL98" s="14" t="s">
        <v>160</v>
      </c>
      <c r="BM98" s="14" t="s">
        <v>1269</v>
      </c>
    </row>
    <row r="99" spans="2:65" s="1" customFormat="1" ht="16.5" customHeight="1">
      <c r="B99" s="55"/>
      <c r="C99" s="56" t="s">
        <v>204</v>
      </c>
      <c r="D99" s="56" t="s">
        <v>156</v>
      </c>
      <c r="E99" s="57" t="s">
        <v>419</v>
      </c>
      <c r="F99" s="58" t="s">
        <v>420</v>
      </c>
      <c r="G99" s="59" t="s">
        <v>357</v>
      </c>
      <c r="H99" s="60">
        <v>249.4</v>
      </c>
      <c r="I99" s="73"/>
      <c r="J99" s="73">
        <f t="shared" si="0"/>
        <v>0</v>
      </c>
      <c r="K99" s="58" t="s">
        <v>328</v>
      </c>
      <c r="L99" s="13"/>
      <c r="M99" s="74" t="s">
        <v>1</v>
      </c>
      <c r="N99" s="75" t="s">
        <v>35</v>
      </c>
      <c r="O99" s="76">
        <v>8.3000000000000004E-2</v>
      </c>
      <c r="P99" s="76">
        <f t="shared" si="1"/>
        <v>20.700200000000002</v>
      </c>
      <c r="Q99" s="76">
        <v>0</v>
      </c>
      <c r="R99" s="76">
        <f t="shared" si="2"/>
        <v>0</v>
      </c>
      <c r="S99" s="76">
        <v>0</v>
      </c>
      <c r="T99" s="83">
        <f t="shared" si="3"/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 t="shared" si="4"/>
        <v>0</v>
      </c>
      <c r="BF99" s="88">
        <f t="shared" si="5"/>
        <v>0</v>
      </c>
      <c r="BG99" s="88">
        <f t="shared" si="6"/>
        <v>0</v>
      </c>
      <c r="BH99" s="88">
        <f t="shared" si="7"/>
        <v>0</v>
      </c>
      <c r="BI99" s="88">
        <f t="shared" si="8"/>
        <v>0</v>
      </c>
      <c r="BJ99" s="14" t="s">
        <v>72</v>
      </c>
      <c r="BK99" s="88">
        <f t="shared" si="9"/>
        <v>0</v>
      </c>
      <c r="BL99" s="14" t="s">
        <v>160</v>
      </c>
      <c r="BM99" s="14" t="s">
        <v>1270</v>
      </c>
    </row>
    <row r="100" spans="2:65" s="1" customFormat="1" ht="16.5" customHeight="1">
      <c r="B100" s="55"/>
      <c r="C100" s="56" t="s">
        <v>210</v>
      </c>
      <c r="D100" s="56" t="s">
        <v>156</v>
      </c>
      <c r="E100" s="57" t="s">
        <v>422</v>
      </c>
      <c r="F100" s="58" t="s">
        <v>423</v>
      </c>
      <c r="G100" s="59" t="s">
        <v>424</v>
      </c>
      <c r="H100" s="60">
        <v>374.1</v>
      </c>
      <c r="I100" s="73"/>
      <c r="J100" s="73">
        <f t="shared" si="0"/>
        <v>0</v>
      </c>
      <c r="K100" s="58" t="s">
        <v>328</v>
      </c>
      <c r="L100" s="13"/>
      <c r="M100" s="74" t="s">
        <v>1</v>
      </c>
      <c r="N100" s="75" t="s">
        <v>35</v>
      </c>
      <c r="O100" s="76">
        <v>0</v>
      </c>
      <c r="P100" s="76">
        <f t="shared" si="1"/>
        <v>0</v>
      </c>
      <c r="Q100" s="76">
        <v>0</v>
      </c>
      <c r="R100" s="76">
        <f t="shared" si="2"/>
        <v>0</v>
      </c>
      <c r="S100" s="76">
        <v>0</v>
      </c>
      <c r="T100" s="83">
        <f t="shared" si="3"/>
        <v>0</v>
      </c>
      <c r="AR100" s="14" t="s">
        <v>160</v>
      </c>
      <c r="AT100" s="14" t="s">
        <v>156</v>
      </c>
      <c r="AU100" s="14" t="s">
        <v>74</v>
      </c>
      <c r="AY100" s="14" t="s">
        <v>153</v>
      </c>
      <c r="BE100" s="88">
        <f t="shared" si="4"/>
        <v>0</v>
      </c>
      <c r="BF100" s="88">
        <f t="shared" si="5"/>
        <v>0</v>
      </c>
      <c r="BG100" s="88">
        <f t="shared" si="6"/>
        <v>0</v>
      </c>
      <c r="BH100" s="88">
        <f t="shared" si="7"/>
        <v>0</v>
      </c>
      <c r="BI100" s="88">
        <f t="shared" si="8"/>
        <v>0</v>
      </c>
      <c r="BJ100" s="14" t="s">
        <v>72</v>
      </c>
      <c r="BK100" s="88">
        <f t="shared" si="9"/>
        <v>0</v>
      </c>
      <c r="BL100" s="14" t="s">
        <v>160</v>
      </c>
      <c r="BM100" s="14" t="s">
        <v>1271</v>
      </c>
    </row>
    <row r="101" spans="2:65" s="1" customFormat="1" ht="16.5" customHeight="1">
      <c r="B101" s="55"/>
      <c r="C101" s="56" t="s">
        <v>214</v>
      </c>
      <c r="D101" s="56" t="s">
        <v>156</v>
      </c>
      <c r="E101" s="57" t="s">
        <v>427</v>
      </c>
      <c r="F101" s="58" t="s">
        <v>428</v>
      </c>
      <c r="G101" s="59" t="s">
        <v>357</v>
      </c>
      <c r="H101" s="60">
        <v>185.6</v>
      </c>
      <c r="I101" s="73"/>
      <c r="J101" s="73">
        <f t="shared" si="0"/>
        <v>0</v>
      </c>
      <c r="K101" s="58" t="s">
        <v>328</v>
      </c>
      <c r="L101" s="13"/>
      <c r="M101" s="74" t="s">
        <v>1</v>
      </c>
      <c r="N101" s="75" t="s">
        <v>35</v>
      </c>
      <c r="O101" s="76">
        <v>0.29899999999999999</v>
      </c>
      <c r="P101" s="76">
        <f t="shared" si="1"/>
        <v>55.494399999999999</v>
      </c>
      <c r="Q101" s="76">
        <v>0</v>
      </c>
      <c r="R101" s="76">
        <f t="shared" si="2"/>
        <v>0</v>
      </c>
      <c r="S101" s="76">
        <v>0</v>
      </c>
      <c r="T101" s="83">
        <f t="shared" si="3"/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si="4"/>
        <v>0</v>
      </c>
      <c r="BF101" s="88">
        <f t="shared" si="5"/>
        <v>0</v>
      </c>
      <c r="BG101" s="88">
        <f t="shared" si="6"/>
        <v>0</v>
      </c>
      <c r="BH101" s="88">
        <f t="shared" si="7"/>
        <v>0</v>
      </c>
      <c r="BI101" s="88">
        <f t="shared" si="8"/>
        <v>0</v>
      </c>
      <c r="BJ101" s="14" t="s">
        <v>72</v>
      </c>
      <c r="BK101" s="88">
        <f t="shared" si="9"/>
        <v>0</v>
      </c>
      <c r="BL101" s="14" t="s">
        <v>160</v>
      </c>
      <c r="BM101" s="14" t="s">
        <v>1272</v>
      </c>
    </row>
    <row r="102" spans="2:65" s="1" customFormat="1" ht="16.5" customHeight="1">
      <c r="B102" s="55"/>
      <c r="C102" s="89" t="s">
        <v>220</v>
      </c>
      <c r="D102" s="89" t="s">
        <v>377</v>
      </c>
      <c r="E102" s="90" t="s">
        <v>431</v>
      </c>
      <c r="F102" s="91" t="s">
        <v>432</v>
      </c>
      <c r="G102" s="92" t="s">
        <v>424</v>
      </c>
      <c r="H102" s="93">
        <v>408.32</v>
      </c>
      <c r="I102" s="94"/>
      <c r="J102" s="94">
        <f t="shared" si="0"/>
        <v>0</v>
      </c>
      <c r="K102" s="91" t="s">
        <v>328</v>
      </c>
      <c r="L102" s="95"/>
      <c r="M102" s="96" t="s">
        <v>1</v>
      </c>
      <c r="N102" s="97" t="s">
        <v>35</v>
      </c>
      <c r="O102" s="76">
        <v>0</v>
      </c>
      <c r="P102" s="76">
        <f t="shared" si="1"/>
        <v>0</v>
      </c>
      <c r="Q102" s="76">
        <v>0</v>
      </c>
      <c r="R102" s="76">
        <f t="shared" si="2"/>
        <v>0</v>
      </c>
      <c r="S102" s="76">
        <v>0</v>
      </c>
      <c r="T102" s="83">
        <f t="shared" si="3"/>
        <v>0</v>
      </c>
      <c r="AR102" s="14" t="s">
        <v>192</v>
      </c>
      <c r="AT102" s="14" t="s">
        <v>377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1273</v>
      </c>
    </row>
    <row r="103" spans="2:65" s="1" customFormat="1" ht="16.5" customHeight="1">
      <c r="B103" s="55"/>
      <c r="C103" s="56" t="s">
        <v>224</v>
      </c>
      <c r="D103" s="56" t="s">
        <v>156</v>
      </c>
      <c r="E103" s="57" t="s">
        <v>435</v>
      </c>
      <c r="F103" s="58" t="s">
        <v>436</v>
      </c>
      <c r="G103" s="59" t="s">
        <v>357</v>
      </c>
      <c r="H103" s="60">
        <v>52.2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0.28599999999999998</v>
      </c>
      <c r="P103" s="76">
        <f t="shared" si="1"/>
        <v>14.9292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1274</v>
      </c>
    </row>
    <row r="104" spans="2:65" s="1" customFormat="1" ht="16.5" customHeight="1">
      <c r="B104" s="55"/>
      <c r="C104" s="89" t="s">
        <v>8</v>
      </c>
      <c r="D104" s="89" t="s">
        <v>377</v>
      </c>
      <c r="E104" s="90" t="s">
        <v>439</v>
      </c>
      <c r="F104" s="91" t="s">
        <v>440</v>
      </c>
      <c r="G104" s="92" t="s">
        <v>424</v>
      </c>
      <c r="H104" s="93">
        <v>104.4</v>
      </c>
      <c r="I104" s="94"/>
      <c r="J104" s="94">
        <f t="shared" si="0"/>
        <v>0</v>
      </c>
      <c r="K104" s="91" t="s">
        <v>328</v>
      </c>
      <c r="L104" s="95"/>
      <c r="M104" s="96" t="s">
        <v>1</v>
      </c>
      <c r="N104" s="97" t="s">
        <v>35</v>
      </c>
      <c r="O104" s="76">
        <v>0</v>
      </c>
      <c r="P104" s="76">
        <f t="shared" si="1"/>
        <v>0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192</v>
      </c>
      <c r="AT104" s="14" t="s">
        <v>377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1275</v>
      </c>
    </row>
    <row r="105" spans="2:65" s="6" customFormat="1" ht="22.9" customHeight="1">
      <c r="B105" s="51"/>
      <c r="D105" s="52" t="s">
        <v>63</v>
      </c>
      <c r="E105" s="54" t="s">
        <v>160</v>
      </c>
      <c r="F105" s="54" t="s">
        <v>455</v>
      </c>
      <c r="J105" s="72">
        <f>BK105</f>
        <v>0</v>
      </c>
      <c r="L105" s="51"/>
      <c r="M105" s="69"/>
      <c r="N105" s="70"/>
      <c r="O105" s="70"/>
      <c r="P105" s="71">
        <f>P106</f>
        <v>15.277199999999999</v>
      </c>
      <c r="Q105" s="70"/>
      <c r="R105" s="71">
        <f>R106</f>
        <v>0</v>
      </c>
      <c r="S105" s="70"/>
      <c r="T105" s="82">
        <f>T106</f>
        <v>0</v>
      </c>
      <c r="AR105" s="52" t="s">
        <v>72</v>
      </c>
      <c r="AT105" s="85" t="s">
        <v>63</v>
      </c>
      <c r="AU105" s="85" t="s">
        <v>72</v>
      </c>
      <c r="AY105" s="52" t="s">
        <v>153</v>
      </c>
      <c r="BK105" s="87">
        <f>BK106</f>
        <v>0</v>
      </c>
    </row>
    <row r="106" spans="2:65" s="1" customFormat="1" ht="16.5" customHeight="1">
      <c r="B106" s="55"/>
      <c r="C106" s="56" t="s">
        <v>233</v>
      </c>
      <c r="D106" s="56" t="s">
        <v>156</v>
      </c>
      <c r="E106" s="57" t="s">
        <v>457</v>
      </c>
      <c r="F106" s="58" t="s">
        <v>458</v>
      </c>
      <c r="G106" s="59" t="s">
        <v>357</v>
      </c>
      <c r="H106" s="60">
        <v>11.6</v>
      </c>
      <c r="I106" s="73"/>
      <c r="J106" s="73">
        <f>ROUND(I106*H106,2)</f>
        <v>0</v>
      </c>
      <c r="K106" s="58" t="s">
        <v>328</v>
      </c>
      <c r="L106" s="13"/>
      <c r="M106" s="74" t="s">
        <v>1</v>
      </c>
      <c r="N106" s="75" t="s">
        <v>35</v>
      </c>
      <c r="O106" s="76">
        <v>1.3169999999999999</v>
      </c>
      <c r="P106" s="76">
        <f>O106*H106</f>
        <v>15.277199999999999</v>
      </c>
      <c r="Q106" s="76">
        <v>0</v>
      </c>
      <c r="R106" s="76">
        <f>Q106*H106</f>
        <v>0</v>
      </c>
      <c r="S106" s="76">
        <v>0</v>
      </c>
      <c r="T106" s="83">
        <f>S106*H106</f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>IF(N106="základní",J106,0)</f>
        <v>0</v>
      </c>
      <c r="BF106" s="88">
        <f>IF(N106="snížená",J106,0)</f>
        <v>0</v>
      </c>
      <c r="BG106" s="88">
        <f>IF(N106="zákl. přenesená",J106,0)</f>
        <v>0</v>
      </c>
      <c r="BH106" s="88">
        <f>IF(N106="sníž. přenesená",J106,0)</f>
        <v>0</v>
      </c>
      <c r="BI106" s="88">
        <f>IF(N106="nulová",J106,0)</f>
        <v>0</v>
      </c>
      <c r="BJ106" s="14" t="s">
        <v>72</v>
      </c>
      <c r="BK106" s="88">
        <f>ROUND(I106*H106,2)</f>
        <v>0</v>
      </c>
      <c r="BL106" s="14" t="s">
        <v>160</v>
      </c>
      <c r="BM106" s="14" t="s">
        <v>1276</v>
      </c>
    </row>
    <row r="107" spans="2:65" s="6" customFormat="1" ht="22.9" customHeight="1">
      <c r="B107" s="51"/>
      <c r="D107" s="52" t="s">
        <v>63</v>
      </c>
      <c r="E107" s="54" t="s">
        <v>178</v>
      </c>
      <c r="F107" s="54" t="s">
        <v>460</v>
      </c>
      <c r="J107" s="72">
        <f>SUM(J108:J112)</f>
        <v>0</v>
      </c>
      <c r="L107" s="51"/>
      <c r="M107" s="69"/>
      <c r="N107" s="70"/>
      <c r="O107" s="70"/>
      <c r="P107" s="71">
        <f>SUM(P108:P112)</f>
        <v>30.971999999999998</v>
      </c>
      <c r="Q107" s="70"/>
      <c r="R107" s="71">
        <f>SUM(R108:R112)</f>
        <v>0</v>
      </c>
      <c r="S107" s="70"/>
      <c r="T107" s="82">
        <f>SUM(T108:T112)</f>
        <v>0</v>
      </c>
      <c r="AR107" s="52" t="s">
        <v>72</v>
      </c>
      <c r="AT107" s="85" t="s">
        <v>63</v>
      </c>
      <c r="AU107" s="85" t="s">
        <v>72</v>
      </c>
      <c r="AY107" s="52" t="s">
        <v>153</v>
      </c>
      <c r="BK107" s="87">
        <f>SUM(BK108:BK112)</f>
        <v>41992</v>
      </c>
    </row>
    <row r="108" spans="2:65" s="1" customFormat="1" ht="16.5" customHeight="1">
      <c r="B108" s="55"/>
      <c r="C108" s="56" t="s">
        <v>238</v>
      </c>
      <c r="D108" s="56" t="s">
        <v>156</v>
      </c>
      <c r="E108" s="57" t="s">
        <v>466</v>
      </c>
      <c r="F108" s="58" t="s">
        <v>467</v>
      </c>
      <c r="G108" s="59" t="s">
        <v>327</v>
      </c>
      <c r="H108" s="60">
        <v>116</v>
      </c>
      <c r="I108" s="73"/>
      <c r="J108" s="73">
        <f>ROUND(I108*H108,2)</f>
        <v>0</v>
      </c>
      <c r="K108" s="58" t="s">
        <v>328</v>
      </c>
      <c r="L108" s="13"/>
      <c r="M108" s="74" t="s">
        <v>1</v>
      </c>
      <c r="N108" s="75" t="s">
        <v>35</v>
      </c>
      <c r="O108" s="76">
        <v>3.5000000000000003E-2</v>
      </c>
      <c r="P108" s="76">
        <f>O108*H108</f>
        <v>4.0600000000000005</v>
      </c>
      <c r="Q108" s="76">
        <v>0</v>
      </c>
      <c r="R108" s="76">
        <f>Q108*H108</f>
        <v>0</v>
      </c>
      <c r="S108" s="76">
        <v>0</v>
      </c>
      <c r="T108" s="83">
        <f>S108*H108</f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>IF(N108="základní",J108,0)</f>
        <v>0</v>
      </c>
      <c r="BF108" s="88">
        <f>IF(N108="snížená",J108,0)</f>
        <v>0</v>
      </c>
      <c r="BG108" s="88">
        <f>IF(N108="zákl. přenesená",J108,0)</f>
        <v>0</v>
      </c>
      <c r="BH108" s="88">
        <f>IF(N108="sníž. přenesená",J108,0)</f>
        <v>0</v>
      </c>
      <c r="BI108" s="88">
        <f>IF(N108="nulová",J108,0)</f>
        <v>0</v>
      </c>
      <c r="BJ108" s="14" t="s">
        <v>72</v>
      </c>
      <c r="BK108" s="88">
        <f>ROUND(I108*H108,2)</f>
        <v>0</v>
      </c>
      <c r="BL108" s="14" t="s">
        <v>160</v>
      </c>
      <c r="BM108" s="14" t="s">
        <v>1277</v>
      </c>
    </row>
    <row r="109" spans="2:65" s="1" customFormat="1" ht="16.5" customHeight="1">
      <c r="B109" s="55"/>
      <c r="C109" s="56" t="s">
        <v>244</v>
      </c>
      <c r="D109" s="56" t="s">
        <v>156</v>
      </c>
      <c r="E109" s="57" t="s">
        <v>470</v>
      </c>
      <c r="F109" s="58" t="s">
        <v>471</v>
      </c>
      <c r="G109" s="59" t="s">
        <v>327</v>
      </c>
      <c r="H109" s="60">
        <v>116</v>
      </c>
      <c r="I109" s="73"/>
      <c r="J109" s="73">
        <f>ROUND(I109*H109,2)</f>
        <v>0</v>
      </c>
      <c r="K109" s="58" t="s">
        <v>328</v>
      </c>
      <c r="L109" s="13"/>
      <c r="M109" s="74" t="s">
        <v>1</v>
      </c>
      <c r="N109" s="75" t="s">
        <v>35</v>
      </c>
      <c r="O109" s="76">
        <v>7.0999999999999994E-2</v>
      </c>
      <c r="P109" s="76">
        <f>O109*H109</f>
        <v>8.2359999999999989</v>
      </c>
      <c r="Q109" s="76">
        <v>0</v>
      </c>
      <c r="R109" s="76">
        <f>Q109*H109</f>
        <v>0</v>
      </c>
      <c r="S109" s="76">
        <v>0</v>
      </c>
      <c r="T109" s="83">
        <f>S109*H109</f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>IF(N109="základní",J109,0)</f>
        <v>0</v>
      </c>
      <c r="BF109" s="88">
        <f>IF(N109="snížená",J109,0)</f>
        <v>0</v>
      </c>
      <c r="BG109" s="88">
        <f>IF(N109="zákl. přenesená",J109,0)</f>
        <v>0</v>
      </c>
      <c r="BH109" s="88">
        <f>IF(N109="sníž. přenesená",J109,0)</f>
        <v>0</v>
      </c>
      <c r="BI109" s="88">
        <f>IF(N109="nulová",J109,0)</f>
        <v>0</v>
      </c>
      <c r="BJ109" s="14" t="s">
        <v>72</v>
      </c>
      <c r="BK109" s="88">
        <f>ROUND(I109*H109,2)</f>
        <v>0</v>
      </c>
      <c r="BL109" s="14" t="s">
        <v>160</v>
      </c>
      <c r="BM109" s="14" t="s">
        <v>1278</v>
      </c>
    </row>
    <row r="110" spans="2:65" s="1" customFormat="1" ht="16.5" customHeight="1">
      <c r="B110" s="55"/>
      <c r="C110" s="56" t="s">
        <v>248</v>
      </c>
      <c r="D110" s="56" t="s">
        <v>156</v>
      </c>
      <c r="E110" s="57" t="s">
        <v>474</v>
      </c>
      <c r="F110" s="58" t="s">
        <v>475</v>
      </c>
      <c r="G110" s="59" t="s">
        <v>327</v>
      </c>
      <c r="H110" s="60">
        <v>232</v>
      </c>
      <c r="I110" s="73"/>
      <c r="J110" s="73">
        <f>ROUND(I110*H110,2)</f>
        <v>0</v>
      </c>
      <c r="K110" s="58" t="s">
        <v>328</v>
      </c>
      <c r="L110" s="13"/>
      <c r="M110" s="74" t="s">
        <v>1</v>
      </c>
      <c r="N110" s="75" t="s">
        <v>35</v>
      </c>
      <c r="O110" s="76">
        <v>2E-3</v>
      </c>
      <c r="P110" s="76">
        <f>O110*H110</f>
        <v>0.46400000000000002</v>
      </c>
      <c r="Q110" s="76">
        <v>0</v>
      </c>
      <c r="R110" s="76">
        <f>Q110*H110</f>
        <v>0</v>
      </c>
      <c r="S110" s="76">
        <v>0</v>
      </c>
      <c r="T110" s="83">
        <f>S110*H110</f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>IF(N110="základní",J110,0)</f>
        <v>0</v>
      </c>
      <c r="BF110" s="88">
        <f>IF(N110="snížená",J110,0)</f>
        <v>0</v>
      </c>
      <c r="BG110" s="88">
        <f>IF(N110="zákl. přenesená",J110,0)</f>
        <v>0</v>
      </c>
      <c r="BH110" s="88">
        <f>IF(N110="sníž. přenesená",J110,0)</f>
        <v>0</v>
      </c>
      <c r="BI110" s="88">
        <f>IF(N110="nulová",J110,0)</f>
        <v>0</v>
      </c>
      <c r="BJ110" s="14" t="s">
        <v>72</v>
      </c>
      <c r="BK110" s="88">
        <f>ROUND(I110*H110,2)</f>
        <v>0</v>
      </c>
      <c r="BL110" s="14" t="s">
        <v>160</v>
      </c>
      <c r="BM110" s="14" t="s">
        <v>1279</v>
      </c>
    </row>
    <row r="111" spans="2:65" s="1" customFormat="1" ht="16.5" customHeight="1">
      <c r="B111" s="55"/>
      <c r="C111" s="56" t="s">
        <v>252</v>
      </c>
      <c r="D111" s="56" t="s">
        <v>156</v>
      </c>
      <c r="E111" s="57" t="s">
        <v>478</v>
      </c>
      <c r="F111" s="58" t="s">
        <v>479</v>
      </c>
      <c r="G111" s="59" t="s">
        <v>327</v>
      </c>
      <c r="H111" s="60">
        <v>116</v>
      </c>
      <c r="I111" s="73"/>
      <c r="J111" s="73">
        <f>ROUND(I111*H111,2)</f>
        <v>0</v>
      </c>
      <c r="K111" s="58" t="s">
        <v>328</v>
      </c>
      <c r="L111" s="13"/>
      <c r="M111" s="74" t="s">
        <v>1</v>
      </c>
      <c r="N111" s="75" t="s">
        <v>35</v>
      </c>
      <c r="O111" s="76">
        <v>7.0999999999999994E-2</v>
      </c>
      <c r="P111" s="76">
        <f>O111*H111</f>
        <v>8.2359999999999989</v>
      </c>
      <c r="Q111" s="76">
        <v>0</v>
      </c>
      <c r="R111" s="76">
        <f>Q111*H111</f>
        <v>0</v>
      </c>
      <c r="S111" s="76">
        <v>0</v>
      </c>
      <c r="T111" s="83">
        <f>S111*H111</f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>IF(N111="základní",J111,0)</f>
        <v>0</v>
      </c>
      <c r="BF111" s="88">
        <f>IF(N111="snížená",J111,0)</f>
        <v>0</v>
      </c>
      <c r="BG111" s="88">
        <v>0</v>
      </c>
      <c r="BH111" s="88">
        <f>IF(N111="sníž. přenesená",J111,0)</f>
        <v>0</v>
      </c>
      <c r="BI111" s="88">
        <f>IF(N111="nulová",J111,0)</f>
        <v>0</v>
      </c>
      <c r="BJ111" s="14" t="s">
        <v>72</v>
      </c>
      <c r="BK111" s="88">
        <f>ROUND(I111*H111,2)</f>
        <v>0</v>
      </c>
      <c r="BL111" s="14" t="s">
        <v>160</v>
      </c>
      <c r="BM111" s="14" t="s">
        <v>1280</v>
      </c>
    </row>
    <row r="112" spans="2:65" s="1" customFormat="1" ht="16.5" customHeight="1">
      <c r="B112" s="55"/>
      <c r="C112" s="56" t="s">
        <v>7</v>
      </c>
      <c r="D112" s="56" t="s">
        <v>156</v>
      </c>
      <c r="E112" s="57" t="s">
        <v>482</v>
      </c>
      <c r="F112" s="58" t="s">
        <v>483</v>
      </c>
      <c r="G112" s="59" t="s">
        <v>327</v>
      </c>
      <c r="H112" s="60">
        <v>116</v>
      </c>
      <c r="I112" s="73"/>
      <c r="J112" s="73">
        <f>ROUND(I112*H112,2)</f>
        <v>0</v>
      </c>
      <c r="K112" s="58" t="s">
        <v>328</v>
      </c>
      <c r="L112" s="13"/>
      <c r="M112" s="74" t="s">
        <v>1</v>
      </c>
      <c r="N112" s="75" t="s">
        <v>35</v>
      </c>
      <c r="O112" s="76">
        <v>8.5999999999999993E-2</v>
      </c>
      <c r="P112" s="76">
        <f>O112*H112</f>
        <v>9.9759999999999991</v>
      </c>
      <c r="Q112" s="76">
        <v>0</v>
      </c>
      <c r="R112" s="76">
        <f>Q112*H112</f>
        <v>0</v>
      </c>
      <c r="S112" s="76">
        <v>0</v>
      </c>
      <c r="T112" s="83">
        <f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>IF(N112="základní",J112,0)</f>
        <v>0</v>
      </c>
      <c r="BF112" s="88">
        <f>IF(N112="snížená",J112,0)</f>
        <v>0</v>
      </c>
      <c r="BG112" s="88">
        <f>IF(N112="zákl. přenesená",J112,0)</f>
        <v>0</v>
      </c>
      <c r="BH112" s="88">
        <f>IF(N112="sníž. přenesená",J112,0)</f>
        <v>0</v>
      </c>
      <c r="BI112" s="88">
        <f>IF(N112="nulová",J112,0)</f>
        <v>0</v>
      </c>
      <c r="BJ112" s="14" t="s">
        <v>72</v>
      </c>
      <c r="BK112" s="88">
        <v>41992</v>
      </c>
      <c r="BL112" s="14" t="s">
        <v>160</v>
      </c>
      <c r="BM112" s="14" t="s">
        <v>1281</v>
      </c>
    </row>
    <row r="113" spans="2:65" s="6" customFormat="1" ht="22.9" customHeight="1">
      <c r="B113" s="51"/>
      <c r="D113" s="52" t="s">
        <v>63</v>
      </c>
      <c r="E113" s="54" t="s">
        <v>192</v>
      </c>
      <c r="F113" s="54" t="s">
        <v>485</v>
      </c>
      <c r="J113" s="72">
        <f>BK113</f>
        <v>0</v>
      </c>
      <c r="L113" s="51"/>
      <c r="M113" s="69"/>
      <c r="N113" s="70"/>
      <c r="O113" s="70"/>
      <c r="P113" s="71">
        <f>SUM(P114:P128)</f>
        <v>131.61840000000001</v>
      </c>
      <c r="Q113" s="70"/>
      <c r="R113" s="71">
        <f>SUM(R114:R128)</f>
        <v>1.0789097000000001</v>
      </c>
      <c r="S113" s="70"/>
      <c r="T113" s="82">
        <f>SUM(T114:T128)</f>
        <v>0</v>
      </c>
      <c r="AR113" s="52" t="s">
        <v>72</v>
      </c>
      <c r="AT113" s="85" t="s">
        <v>63</v>
      </c>
      <c r="AU113" s="85" t="s">
        <v>72</v>
      </c>
      <c r="AY113" s="52" t="s">
        <v>153</v>
      </c>
      <c r="BK113" s="87">
        <f>SUM(BK114:BK128)</f>
        <v>0</v>
      </c>
    </row>
    <row r="114" spans="2:65" s="1" customFormat="1" ht="16.5" customHeight="1">
      <c r="B114" s="55"/>
      <c r="C114" s="56" t="s">
        <v>261</v>
      </c>
      <c r="D114" s="56" t="s">
        <v>156</v>
      </c>
      <c r="E114" s="57" t="s">
        <v>1117</v>
      </c>
      <c r="F114" s="58" t="s">
        <v>1118</v>
      </c>
      <c r="G114" s="59" t="s">
        <v>344</v>
      </c>
      <c r="H114" s="60">
        <v>82.2</v>
      </c>
      <c r="I114" s="73"/>
      <c r="J114" s="73">
        <f t="shared" ref="J114:J128" si="10">ROUND(I114*H114,2)</f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0.29199999999999998</v>
      </c>
      <c r="P114" s="76">
        <f t="shared" ref="P114:P128" si="11">O114*H114</f>
        <v>24.002399999999998</v>
      </c>
      <c r="Q114" s="76">
        <v>1.0000000000000001E-5</v>
      </c>
      <c r="R114" s="76">
        <f t="shared" ref="R114:R128" si="12">Q114*H114</f>
        <v>8.2200000000000014E-4</v>
      </c>
      <c r="S114" s="76">
        <v>0</v>
      </c>
      <c r="T114" s="83">
        <f t="shared" ref="T114:T128" si="13">S114*H114</f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ref="BE114:BE128" si="14">IF(N114="základní",J114,0)</f>
        <v>0</v>
      </c>
      <c r="BF114" s="88">
        <f t="shared" ref="BF114:BF128" si="15">IF(N114="snížená",J114,0)</f>
        <v>0</v>
      </c>
      <c r="BG114" s="88">
        <f t="shared" ref="BG114:BG128" si="16">IF(N114="zákl. přenesená",J114,0)</f>
        <v>0</v>
      </c>
      <c r="BH114" s="88">
        <f t="shared" ref="BH114:BH128" si="17">IF(N114="sníž. přenesená",J114,0)</f>
        <v>0</v>
      </c>
      <c r="BI114" s="88">
        <f t="shared" ref="BI114:BI128" si="18">IF(N114="nulová",J114,0)</f>
        <v>0</v>
      </c>
      <c r="BJ114" s="14" t="s">
        <v>72</v>
      </c>
      <c r="BK114" s="88">
        <f t="shared" ref="BK114:BK128" si="19">ROUND(I114*H114,2)</f>
        <v>0</v>
      </c>
      <c r="BL114" s="14" t="s">
        <v>160</v>
      </c>
      <c r="BM114" s="14" t="s">
        <v>1282</v>
      </c>
    </row>
    <row r="115" spans="2:65" s="1" customFormat="1" ht="16.5" customHeight="1">
      <c r="B115" s="55"/>
      <c r="C115" s="89" t="s">
        <v>265</v>
      </c>
      <c r="D115" s="89" t="s">
        <v>377</v>
      </c>
      <c r="E115" s="90" t="s">
        <v>1120</v>
      </c>
      <c r="F115" s="91" t="s">
        <v>1121</v>
      </c>
      <c r="G115" s="92" t="s">
        <v>344</v>
      </c>
      <c r="H115" s="93">
        <v>86.31</v>
      </c>
      <c r="I115" s="94"/>
      <c r="J115" s="94">
        <f t="shared" si="10"/>
        <v>0</v>
      </c>
      <c r="K115" s="91" t="s">
        <v>328</v>
      </c>
      <c r="L115" s="95"/>
      <c r="M115" s="96" t="s">
        <v>1</v>
      </c>
      <c r="N115" s="97" t="s">
        <v>35</v>
      </c>
      <c r="O115" s="76">
        <v>0</v>
      </c>
      <c r="P115" s="76">
        <f t="shared" si="11"/>
        <v>0</v>
      </c>
      <c r="Q115" s="76">
        <v>2.6700000000000001E-3</v>
      </c>
      <c r="R115" s="76">
        <f t="shared" si="12"/>
        <v>0.23044770000000001</v>
      </c>
      <c r="S115" s="76">
        <v>0</v>
      </c>
      <c r="T115" s="83">
        <f t="shared" si="13"/>
        <v>0</v>
      </c>
      <c r="AR115" s="14" t="s">
        <v>192</v>
      </c>
      <c r="AT115" s="14" t="s">
        <v>377</v>
      </c>
      <c r="AU115" s="14" t="s">
        <v>74</v>
      </c>
      <c r="AY115" s="14" t="s">
        <v>153</v>
      </c>
      <c r="BE115" s="88">
        <f t="shared" si="14"/>
        <v>0</v>
      </c>
      <c r="BF115" s="88">
        <f t="shared" si="15"/>
        <v>0</v>
      </c>
      <c r="BG115" s="88">
        <f t="shared" si="16"/>
        <v>0</v>
      </c>
      <c r="BH115" s="88">
        <f t="shared" si="17"/>
        <v>0</v>
      </c>
      <c r="BI115" s="88">
        <f t="shared" si="18"/>
        <v>0</v>
      </c>
      <c r="BJ115" s="14" t="s">
        <v>72</v>
      </c>
      <c r="BK115" s="88">
        <f t="shared" si="19"/>
        <v>0</v>
      </c>
      <c r="BL115" s="14" t="s">
        <v>160</v>
      </c>
      <c r="BM115" s="14" t="s">
        <v>1283</v>
      </c>
    </row>
    <row r="116" spans="2:65" s="1" customFormat="1" ht="16.5" customHeight="1">
      <c r="B116" s="55"/>
      <c r="C116" s="56" t="s">
        <v>269</v>
      </c>
      <c r="D116" s="56" t="s">
        <v>156</v>
      </c>
      <c r="E116" s="57" t="s">
        <v>1284</v>
      </c>
      <c r="F116" s="58" t="s">
        <v>1285</v>
      </c>
      <c r="G116" s="59" t="s">
        <v>489</v>
      </c>
      <c r="H116" s="60">
        <v>22</v>
      </c>
      <c r="I116" s="73"/>
      <c r="J116" s="73">
        <f t="shared" si="1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0.68300000000000005</v>
      </c>
      <c r="P116" s="76">
        <f t="shared" si="11"/>
        <v>15.026000000000002</v>
      </c>
      <c r="Q116" s="76">
        <v>0</v>
      </c>
      <c r="R116" s="76">
        <f t="shared" si="12"/>
        <v>0</v>
      </c>
      <c r="S116" s="76">
        <v>0</v>
      </c>
      <c r="T116" s="83">
        <f t="shared" si="1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14"/>
        <v>0</v>
      </c>
      <c r="BF116" s="88">
        <f t="shared" si="15"/>
        <v>0</v>
      </c>
      <c r="BG116" s="88">
        <f t="shared" si="16"/>
        <v>0</v>
      </c>
      <c r="BH116" s="88">
        <f t="shared" si="17"/>
        <v>0</v>
      </c>
      <c r="BI116" s="88">
        <f t="shared" si="18"/>
        <v>0</v>
      </c>
      <c r="BJ116" s="14" t="s">
        <v>72</v>
      </c>
      <c r="BK116" s="88">
        <f t="shared" si="19"/>
        <v>0</v>
      </c>
      <c r="BL116" s="14" t="s">
        <v>160</v>
      </c>
      <c r="BM116" s="14" t="s">
        <v>1286</v>
      </c>
    </row>
    <row r="117" spans="2:65" s="1" customFormat="1" ht="16.5" customHeight="1">
      <c r="B117" s="55"/>
      <c r="C117" s="89" t="s">
        <v>275</v>
      </c>
      <c r="D117" s="89" t="s">
        <v>377</v>
      </c>
      <c r="E117" s="90" t="s">
        <v>1287</v>
      </c>
      <c r="F117" s="91" t="s">
        <v>1288</v>
      </c>
      <c r="G117" s="92" t="s">
        <v>489</v>
      </c>
      <c r="H117" s="93">
        <v>22</v>
      </c>
      <c r="I117" s="94"/>
      <c r="J117" s="94">
        <f t="shared" si="10"/>
        <v>0</v>
      </c>
      <c r="K117" s="91" t="s">
        <v>328</v>
      </c>
      <c r="L117" s="95"/>
      <c r="M117" s="96" t="s">
        <v>1</v>
      </c>
      <c r="N117" s="97" t="s">
        <v>35</v>
      </c>
      <c r="O117" s="76">
        <v>0</v>
      </c>
      <c r="P117" s="76">
        <f t="shared" si="11"/>
        <v>0</v>
      </c>
      <c r="Q117" s="76">
        <v>8.8000000000000003E-4</v>
      </c>
      <c r="R117" s="76">
        <f t="shared" si="12"/>
        <v>1.9360000000000002E-2</v>
      </c>
      <c r="S117" s="76">
        <v>0</v>
      </c>
      <c r="T117" s="83">
        <f t="shared" si="13"/>
        <v>0</v>
      </c>
      <c r="AR117" s="14" t="s">
        <v>192</v>
      </c>
      <c r="AT117" s="14" t="s">
        <v>377</v>
      </c>
      <c r="AU117" s="14" t="s">
        <v>74</v>
      </c>
      <c r="AY117" s="14" t="s">
        <v>153</v>
      </c>
      <c r="BE117" s="88">
        <f t="shared" si="14"/>
        <v>0</v>
      </c>
      <c r="BF117" s="88">
        <f t="shared" si="15"/>
        <v>0</v>
      </c>
      <c r="BG117" s="88">
        <f t="shared" si="16"/>
        <v>0</v>
      </c>
      <c r="BH117" s="88">
        <f t="shared" si="17"/>
        <v>0</v>
      </c>
      <c r="BI117" s="88">
        <f t="shared" si="18"/>
        <v>0</v>
      </c>
      <c r="BJ117" s="14" t="s">
        <v>72</v>
      </c>
      <c r="BK117" s="88">
        <f t="shared" si="19"/>
        <v>0</v>
      </c>
      <c r="BL117" s="14" t="s">
        <v>160</v>
      </c>
      <c r="BM117" s="14" t="s">
        <v>1289</v>
      </c>
    </row>
    <row r="118" spans="2:65" s="1" customFormat="1" ht="16.5" customHeight="1">
      <c r="B118" s="55"/>
      <c r="C118" s="56" t="s">
        <v>279</v>
      </c>
      <c r="D118" s="56" t="s">
        <v>156</v>
      </c>
      <c r="E118" s="57" t="s">
        <v>1290</v>
      </c>
      <c r="F118" s="58" t="s">
        <v>1291</v>
      </c>
      <c r="G118" s="59" t="s">
        <v>489</v>
      </c>
      <c r="H118" s="60">
        <v>18</v>
      </c>
      <c r="I118" s="73"/>
      <c r="J118" s="73">
        <f t="shared" si="10"/>
        <v>0</v>
      </c>
      <c r="K118" s="58" t="s">
        <v>328</v>
      </c>
      <c r="L118" s="13"/>
      <c r="M118" s="74" t="s">
        <v>1</v>
      </c>
      <c r="N118" s="75" t="s">
        <v>35</v>
      </c>
      <c r="O118" s="76">
        <v>1.1319999999999999</v>
      </c>
      <c r="P118" s="76">
        <f t="shared" si="11"/>
        <v>20.375999999999998</v>
      </c>
      <c r="Q118" s="76">
        <v>1.0000000000000001E-5</v>
      </c>
      <c r="R118" s="76">
        <f t="shared" si="12"/>
        <v>1.8000000000000001E-4</v>
      </c>
      <c r="S118" s="76">
        <v>0</v>
      </c>
      <c r="T118" s="83">
        <f t="shared" si="13"/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si="14"/>
        <v>0</v>
      </c>
      <c r="BF118" s="88">
        <f t="shared" si="15"/>
        <v>0</v>
      </c>
      <c r="BG118" s="88">
        <f t="shared" si="16"/>
        <v>0</v>
      </c>
      <c r="BH118" s="88">
        <f t="shared" si="17"/>
        <v>0</v>
      </c>
      <c r="BI118" s="88">
        <f t="shared" si="18"/>
        <v>0</v>
      </c>
      <c r="BJ118" s="14" t="s">
        <v>72</v>
      </c>
      <c r="BK118" s="88">
        <f t="shared" si="19"/>
        <v>0</v>
      </c>
      <c r="BL118" s="14" t="s">
        <v>160</v>
      </c>
      <c r="BM118" s="14" t="s">
        <v>1292</v>
      </c>
    </row>
    <row r="119" spans="2:65" s="1" customFormat="1" ht="16.5" customHeight="1">
      <c r="B119" s="55"/>
      <c r="C119" s="89" t="s">
        <v>285</v>
      </c>
      <c r="D119" s="89" t="s">
        <v>377</v>
      </c>
      <c r="E119" s="90" t="s">
        <v>1293</v>
      </c>
      <c r="F119" s="91" t="s">
        <v>1294</v>
      </c>
      <c r="G119" s="92" t="s">
        <v>489</v>
      </c>
      <c r="H119" s="93">
        <v>18</v>
      </c>
      <c r="I119" s="94"/>
      <c r="J119" s="94">
        <f t="shared" si="10"/>
        <v>0</v>
      </c>
      <c r="K119" s="91" t="s">
        <v>328</v>
      </c>
      <c r="L119" s="95"/>
      <c r="M119" s="96" t="s">
        <v>1</v>
      </c>
      <c r="N119" s="97" t="s">
        <v>35</v>
      </c>
      <c r="O119" s="76">
        <v>0</v>
      </c>
      <c r="P119" s="76">
        <f t="shared" si="11"/>
        <v>0</v>
      </c>
      <c r="Q119" s="76">
        <v>7.3000000000000001E-3</v>
      </c>
      <c r="R119" s="76">
        <f t="shared" si="12"/>
        <v>0.13139999999999999</v>
      </c>
      <c r="S119" s="76">
        <v>0</v>
      </c>
      <c r="T119" s="83">
        <f t="shared" si="13"/>
        <v>0</v>
      </c>
      <c r="AR119" s="14" t="s">
        <v>192</v>
      </c>
      <c r="AT119" s="14" t="s">
        <v>377</v>
      </c>
      <c r="AU119" s="14" t="s">
        <v>74</v>
      </c>
      <c r="AY119" s="14" t="s">
        <v>153</v>
      </c>
      <c r="BE119" s="88">
        <f t="shared" si="14"/>
        <v>0</v>
      </c>
      <c r="BF119" s="88">
        <f t="shared" si="15"/>
        <v>0</v>
      </c>
      <c r="BG119" s="88">
        <f t="shared" si="16"/>
        <v>0</v>
      </c>
      <c r="BH119" s="88">
        <f t="shared" si="17"/>
        <v>0</v>
      </c>
      <c r="BI119" s="88">
        <f t="shared" si="18"/>
        <v>0</v>
      </c>
      <c r="BJ119" s="14" t="s">
        <v>72</v>
      </c>
      <c r="BK119" s="88">
        <f t="shared" si="19"/>
        <v>0</v>
      </c>
      <c r="BL119" s="14" t="s">
        <v>160</v>
      </c>
      <c r="BM119" s="14" t="s">
        <v>1295</v>
      </c>
    </row>
    <row r="120" spans="2:65" s="1" customFormat="1" ht="16.5" customHeight="1">
      <c r="B120" s="55"/>
      <c r="C120" s="56" t="s">
        <v>291</v>
      </c>
      <c r="D120" s="56" t="s">
        <v>156</v>
      </c>
      <c r="E120" s="57" t="s">
        <v>1296</v>
      </c>
      <c r="F120" s="58" t="s">
        <v>1297</v>
      </c>
      <c r="G120" s="59" t="s">
        <v>489</v>
      </c>
      <c r="H120" s="60">
        <v>27</v>
      </c>
      <c r="I120" s="73"/>
      <c r="J120" s="73">
        <f t="shared" si="10"/>
        <v>0</v>
      </c>
      <c r="K120" s="58" t="s">
        <v>328</v>
      </c>
      <c r="L120" s="13"/>
      <c r="M120" s="74" t="s">
        <v>1</v>
      </c>
      <c r="N120" s="75" t="s">
        <v>35</v>
      </c>
      <c r="O120" s="76">
        <v>0.68300000000000005</v>
      </c>
      <c r="P120" s="76">
        <f t="shared" si="11"/>
        <v>18.441000000000003</v>
      </c>
      <c r="Q120" s="76">
        <v>0</v>
      </c>
      <c r="R120" s="76">
        <f t="shared" si="12"/>
        <v>0</v>
      </c>
      <c r="S120" s="76">
        <v>0</v>
      </c>
      <c r="T120" s="83">
        <f t="shared" si="13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14"/>
        <v>0</v>
      </c>
      <c r="BF120" s="88">
        <f t="shared" si="15"/>
        <v>0</v>
      </c>
      <c r="BG120" s="88">
        <f t="shared" si="16"/>
        <v>0</v>
      </c>
      <c r="BH120" s="88">
        <f t="shared" si="17"/>
        <v>0</v>
      </c>
      <c r="BI120" s="88">
        <f t="shared" si="18"/>
        <v>0</v>
      </c>
      <c r="BJ120" s="14" t="s">
        <v>72</v>
      </c>
      <c r="BK120" s="88">
        <f t="shared" si="19"/>
        <v>0</v>
      </c>
      <c r="BL120" s="14" t="s">
        <v>160</v>
      </c>
      <c r="BM120" s="14" t="s">
        <v>1298</v>
      </c>
    </row>
    <row r="121" spans="2:65" s="1" customFormat="1" ht="16.5" customHeight="1">
      <c r="B121" s="55"/>
      <c r="C121" s="89" t="s">
        <v>295</v>
      </c>
      <c r="D121" s="89" t="s">
        <v>377</v>
      </c>
      <c r="E121" s="90" t="s">
        <v>1299</v>
      </c>
      <c r="F121" s="91" t="s">
        <v>1300</v>
      </c>
      <c r="G121" s="92" t="s">
        <v>489</v>
      </c>
      <c r="H121" s="93">
        <v>27</v>
      </c>
      <c r="I121" s="94"/>
      <c r="J121" s="94">
        <f t="shared" si="10"/>
        <v>0</v>
      </c>
      <c r="K121" s="91" t="s">
        <v>328</v>
      </c>
      <c r="L121" s="95"/>
      <c r="M121" s="96" t="s">
        <v>1</v>
      </c>
      <c r="N121" s="97" t="s">
        <v>35</v>
      </c>
      <c r="O121" s="76">
        <v>0</v>
      </c>
      <c r="P121" s="76">
        <f t="shared" si="11"/>
        <v>0</v>
      </c>
      <c r="Q121" s="76">
        <v>5.0000000000000002E-5</v>
      </c>
      <c r="R121" s="76">
        <f t="shared" si="12"/>
        <v>1.3500000000000001E-3</v>
      </c>
      <c r="S121" s="76">
        <v>0</v>
      </c>
      <c r="T121" s="83">
        <f t="shared" si="13"/>
        <v>0</v>
      </c>
      <c r="AR121" s="14" t="s">
        <v>192</v>
      </c>
      <c r="AT121" s="14" t="s">
        <v>377</v>
      </c>
      <c r="AU121" s="14" t="s">
        <v>74</v>
      </c>
      <c r="AY121" s="14" t="s">
        <v>153</v>
      </c>
      <c r="BE121" s="88">
        <f t="shared" si="14"/>
        <v>0</v>
      </c>
      <c r="BF121" s="88">
        <f t="shared" si="15"/>
        <v>0</v>
      </c>
      <c r="BG121" s="88">
        <f t="shared" si="16"/>
        <v>0</v>
      </c>
      <c r="BH121" s="88">
        <f t="shared" si="17"/>
        <v>0</v>
      </c>
      <c r="BI121" s="88">
        <f t="shared" si="18"/>
        <v>0</v>
      </c>
      <c r="BJ121" s="14" t="s">
        <v>72</v>
      </c>
      <c r="BK121" s="88">
        <f t="shared" si="19"/>
        <v>0</v>
      </c>
      <c r="BL121" s="14" t="s">
        <v>160</v>
      </c>
      <c r="BM121" s="14" t="s">
        <v>1301</v>
      </c>
    </row>
    <row r="122" spans="2:65" s="1" customFormat="1" ht="16.5" customHeight="1">
      <c r="B122" s="55"/>
      <c r="C122" s="56" t="s">
        <v>299</v>
      </c>
      <c r="D122" s="56" t="s">
        <v>156</v>
      </c>
      <c r="E122" s="57" t="s">
        <v>1302</v>
      </c>
      <c r="F122" s="58" t="s">
        <v>1303</v>
      </c>
      <c r="G122" s="59" t="s">
        <v>489</v>
      </c>
      <c r="H122" s="60">
        <v>22</v>
      </c>
      <c r="I122" s="73"/>
      <c r="J122" s="73">
        <f t="shared" si="10"/>
        <v>0</v>
      </c>
      <c r="K122" s="58" t="s">
        <v>328</v>
      </c>
      <c r="L122" s="13"/>
      <c r="M122" s="74" t="s">
        <v>1</v>
      </c>
      <c r="N122" s="75" t="s">
        <v>35</v>
      </c>
      <c r="O122" s="76">
        <v>1.3480000000000001</v>
      </c>
      <c r="P122" s="76">
        <f t="shared" si="11"/>
        <v>29.656000000000002</v>
      </c>
      <c r="Q122" s="76">
        <v>2.0000000000000002E-5</v>
      </c>
      <c r="R122" s="76">
        <f t="shared" si="12"/>
        <v>4.4000000000000002E-4</v>
      </c>
      <c r="S122" s="76">
        <v>0</v>
      </c>
      <c r="T122" s="83">
        <f t="shared" si="13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14"/>
        <v>0</v>
      </c>
      <c r="BF122" s="88">
        <f t="shared" si="15"/>
        <v>0</v>
      </c>
      <c r="BG122" s="88">
        <f t="shared" si="16"/>
        <v>0</v>
      </c>
      <c r="BH122" s="88">
        <f t="shared" si="17"/>
        <v>0</v>
      </c>
      <c r="BI122" s="88">
        <f t="shared" si="18"/>
        <v>0</v>
      </c>
      <c r="BJ122" s="14" t="s">
        <v>72</v>
      </c>
      <c r="BK122" s="88">
        <f t="shared" si="19"/>
        <v>0</v>
      </c>
      <c r="BL122" s="14" t="s">
        <v>160</v>
      </c>
      <c r="BM122" s="14" t="s">
        <v>1304</v>
      </c>
    </row>
    <row r="123" spans="2:65" s="1" customFormat="1" ht="16.5" customHeight="1">
      <c r="B123" s="55"/>
      <c r="C123" s="89" t="s">
        <v>305</v>
      </c>
      <c r="D123" s="89" t="s">
        <v>377</v>
      </c>
      <c r="E123" s="90" t="s">
        <v>1305</v>
      </c>
      <c r="F123" s="91" t="s">
        <v>1306</v>
      </c>
      <c r="G123" s="92" t="s">
        <v>489</v>
      </c>
      <c r="H123" s="93">
        <v>22</v>
      </c>
      <c r="I123" s="94"/>
      <c r="J123" s="94">
        <f t="shared" si="10"/>
        <v>0</v>
      </c>
      <c r="K123" s="91" t="s">
        <v>328</v>
      </c>
      <c r="L123" s="95"/>
      <c r="M123" s="96" t="s">
        <v>1</v>
      </c>
      <c r="N123" s="97" t="s">
        <v>35</v>
      </c>
      <c r="O123" s="76">
        <v>0</v>
      </c>
      <c r="P123" s="76">
        <f t="shared" si="11"/>
        <v>0</v>
      </c>
      <c r="Q123" s="76">
        <v>5.7999999999999996E-3</v>
      </c>
      <c r="R123" s="76">
        <f t="shared" si="12"/>
        <v>0.12759999999999999</v>
      </c>
      <c r="S123" s="76">
        <v>0</v>
      </c>
      <c r="T123" s="83">
        <f t="shared" si="13"/>
        <v>0</v>
      </c>
      <c r="AR123" s="14" t="s">
        <v>192</v>
      </c>
      <c r="AT123" s="14" t="s">
        <v>377</v>
      </c>
      <c r="AU123" s="14" t="s">
        <v>74</v>
      </c>
      <c r="AY123" s="14" t="s">
        <v>153</v>
      </c>
      <c r="BE123" s="88">
        <f t="shared" si="14"/>
        <v>0</v>
      </c>
      <c r="BF123" s="88">
        <f t="shared" si="15"/>
        <v>0</v>
      </c>
      <c r="BG123" s="88">
        <f t="shared" si="16"/>
        <v>0</v>
      </c>
      <c r="BH123" s="88">
        <f t="shared" si="17"/>
        <v>0</v>
      </c>
      <c r="BI123" s="88">
        <f t="shared" si="18"/>
        <v>0</v>
      </c>
      <c r="BJ123" s="14" t="s">
        <v>72</v>
      </c>
      <c r="BK123" s="88">
        <f t="shared" si="19"/>
        <v>0</v>
      </c>
      <c r="BL123" s="14" t="s">
        <v>160</v>
      </c>
      <c r="BM123" s="14" t="s">
        <v>1307</v>
      </c>
    </row>
    <row r="124" spans="2:65" s="1" customFormat="1" ht="16.5" customHeight="1">
      <c r="B124" s="55"/>
      <c r="C124" s="56" t="s">
        <v>310</v>
      </c>
      <c r="D124" s="56" t="s">
        <v>156</v>
      </c>
      <c r="E124" s="57" t="s">
        <v>1160</v>
      </c>
      <c r="F124" s="58" t="s">
        <v>1161</v>
      </c>
      <c r="G124" s="59" t="s">
        <v>344</v>
      </c>
      <c r="H124" s="60">
        <v>82.2</v>
      </c>
      <c r="I124" s="73"/>
      <c r="J124" s="73">
        <f t="shared" si="10"/>
        <v>0</v>
      </c>
      <c r="K124" s="58" t="s">
        <v>328</v>
      </c>
      <c r="L124" s="13"/>
      <c r="M124" s="74" t="s">
        <v>1</v>
      </c>
      <c r="N124" s="75" t="s">
        <v>35</v>
      </c>
      <c r="O124" s="76">
        <v>5.5E-2</v>
      </c>
      <c r="P124" s="76">
        <f t="shared" si="11"/>
        <v>4.5209999999999999</v>
      </c>
      <c r="Q124" s="76">
        <v>0</v>
      </c>
      <c r="R124" s="76">
        <f t="shared" si="12"/>
        <v>0</v>
      </c>
      <c r="S124" s="76">
        <v>0</v>
      </c>
      <c r="T124" s="83">
        <f t="shared" si="13"/>
        <v>0</v>
      </c>
      <c r="AR124" s="14" t="s">
        <v>160</v>
      </c>
      <c r="AT124" s="14" t="s">
        <v>156</v>
      </c>
      <c r="AU124" s="14" t="s">
        <v>74</v>
      </c>
      <c r="AY124" s="14" t="s">
        <v>153</v>
      </c>
      <c r="BE124" s="88">
        <f t="shared" si="14"/>
        <v>0</v>
      </c>
      <c r="BF124" s="88">
        <f t="shared" si="15"/>
        <v>0</v>
      </c>
      <c r="BG124" s="88">
        <f t="shared" si="16"/>
        <v>0</v>
      </c>
      <c r="BH124" s="88">
        <f t="shared" si="17"/>
        <v>0</v>
      </c>
      <c r="BI124" s="88">
        <f t="shared" si="18"/>
        <v>0</v>
      </c>
      <c r="BJ124" s="14" t="s">
        <v>72</v>
      </c>
      <c r="BK124" s="88">
        <f t="shared" si="19"/>
        <v>0</v>
      </c>
      <c r="BL124" s="14" t="s">
        <v>160</v>
      </c>
      <c r="BM124" s="14" t="s">
        <v>1308</v>
      </c>
    </row>
    <row r="125" spans="2:65" s="1" customFormat="1" ht="16.5" customHeight="1">
      <c r="B125" s="55"/>
      <c r="C125" s="56" t="s">
        <v>426</v>
      </c>
      <c r="D125" s="56" t="s">
        <v>156</v>
      </c>
      <c r="E125" s="57" t="s">
        <v>920</v>
      </c>
      <c r="F125" s="58" t="s">
        <v>921</v>
      </c>
      <c r="G125" s="59" t="s">
        <v>489</v>
      </c>
      <c r="H125" s="60">
        <v>1</v>
      </c>
      <c r="I125" s="73"/>
      <c r="J125" s="73">
        <f t="shared" si="10"/>
        <v>0</v>
      </c>
      <c r="K125" s="58" t="s">
        <v>328</v>
      </c>
      <c r="L125" s="13"/>
      <c r="M125" s="74" t="s">
        <v>1</v>
      </c>
      <c r="N125" s="75" t="s">
        <v>35</v>
      </c>
      <c r="O125" s="76">
        <v>10.3</v>
      </c>
      <c r="P125" s="76">
        <f t="shared" si="11"/>
        <v>10.3</v>
      </c>
      <c r="Q125" s="76">
        <v>0.46009</v>
      </c>
      <c r="R125" s="76">
        <f t="shared" si="12"/>
        <v>0.46009</v>
      </c>
      <c r="S125" s="76">
        <v>0</v>
      </c>
      <c r="T125" s="83">
        <f t="shared" si="13"/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si="14"/>
        <v>0</v>
      </c>
      <c r="BF125" s="88">
        <f t="shared" si="15"/>
        <v>0</v>
      </c>
      <c r="BG125" s="88">
        <f t="shared" si="16"/>
        <v>0</v>
      </c>
      <c r="BH125" s="88">
        <f t="shared" si="17"/>
        <v>0</v>
      </c>
      <c r="BI125" s="88">
        <f t="shared" si="18"/>
        <v>0</v>
      </c>
      <c r="BJ125" s="14" t="s">
        <v>72</v>
      </c>
      <c r="BK125" s="88">
        <f t="shared" si="19"/>
        <v>0</v>
      </c>
      <c r="BL125" s="14" t="s">
        <v>160</v>
      </c>
      <c r="BM125" s="14" t="s">
        <v>1309</v>
      </c>
    </row>
    <row r="126" spans="2:65" s="1" customFormat="1" ht="16.5" customHeight="1">
      <c r="B126" s="55"/>
      <c r="C126" s="56" t="s">
        <v>430</v>
      </c>
      <c r="D126" s="56" t="s">
        <v>156</v>
      </c>
      <c r="E126" s="57" t="s">
        <v>1246</v>
      </c>
      <c r="F126" s="58" t="s">
        <v>1247</v>
      </c>
      <c r="G126" s="59" t="s">
        <v>344</v>
      </c>
      <c r="H126" s="60">
        <v>82.2</v>
      </c>
      <c r="I126" s="73"/>
      <c r="J126" s="73">
        <f t="shared" si="10"/>
        <v>0</v>
      </c>
      <c r="K126" s="58" t="s">
        <v>1</v>
      </c>
      <c r="L126" s="13"/>
      <c r="M126" s="74" t="s">
        <v>1</v>
      </c>
      <c r="N126" s="75" t="s">
        <v>35</v>
      </c>
      <c r="O126" s="76">
        <v>0</v>
      </c>
      <c r="P126" s="76">
        <f t="shared" si="11"/>
        <v>0</v>
      </c>
      <c r="Q126" s="76">
        <v>0</v>
      </c>
      <c r="R126" s="76">
        <f t="shared" si="12"/>
        <v>0</v>
      </c>
      <c r="S126" s="76">
        <v>0</v>
      </c>
      <c r="T126" s="83">
        <f t="shared" si="1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14"/>
        <v>0</v>
      </c>
      <c r="BF126" s="88">
        <f t="shared" si="15"/>
        <v>0</v>
      </c>
      <c r="BG126" s="88">
        <f t="shared" si="16"/>
        <v>0</v>
      </c>
      <c r="BH126" s="88">
        <f t="shared" si="17"/>
        <v>0</v>
      </c>
      <c r="BI126" s="88">
        <f t="shared" si="18"/>
        <v>0</v>
      </c>
      <c r="BJ126" s="14" t="s">
        <v>72</v>
      </c>
      <c r="BK126" s="88">
        <f t="shared" si="19"/>
        <v>0</v>
      </c>
      <c r="BL126" s="14" t="s">
        <v>160</v>
      </c>
      <c r="BM126" s="14" t="s">
        <v>1310</v>
      </c>
    </row>
    <row r="127" spans="2:65" s="1" customFormat="1" ht="16.5" customHeight="1">
      <c r="B127" s="55"/>
      <c r="C127" s="56" t="s">
        <v>434</v>
      </c>
      <c r="D127" s="56" t="s">
        <v>156</v>
      </c>
      <c r="E127" s="57" t="s">
        <v>1311</v>
      </c>
      <c r="F127" s="58" t="s">
        <v>1312</v>
      </c>
      <c r="G127" s="59" t="s">
        <v>489</v>
      </c>
      <c r="H127" s="60">
        <v>2</v>
      </c>
      <c r="I127" s="73"/>
      <c r="J127" s="73">
        <f t="shared" si="10"/>
        <v>0</v>
      </c>
      <c r="K127" s="58" t="s">
        <v>328</v>
      </c>
      <c r="L127" s="13"/>
      <c r="M127" s="74" t="s">
        <v>1</v>
      </c>
      <c r="N127" s="75" t="s">
        <v>35</v>
      </c>
      <c r="O127" s="76">
        <v>4.6479999999999997</v>
      </c>
      <c r="P127" s="76">
        <f t="shared" si="11"/>
        <v>9.2959999999999994</v>
      </c>
      <c r="Q127" s="76">
        <v>5.3609999999999998E-2</v>
      </c>
      <c r="R127" s="76">
        <f t="shared" si="12"/>
        <v>0.10722</v>
      </c>
      <c r="S127" s="76">
        <v>0</v>
      </c>
      <c r="T127" s="83">
        <f t="shared" si="1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4"/>
        <v>0</v>
      </c>
      <c r="BF127" s="88">
        <f t="shared" si="15"/>
        <v>0</v>
      </c>
      <c r="BG127" s="88">
        <f t="shared" si="16"/>
        <v>0</v>
      </c>
      <c r="BH127" s="88">
        <f t="shared" si="17"/>
        <v>0</v>
      </c>
      <c r="BI127" s="88">
        <f t="shared" si="18"/>
        <v>0</v>
      </c>
      <c r="BJ127" s="14" t="s">
        <v>72</v>
      </c>
      <c r="BK127" s="88">
        <f t="shared" si="19"/>
        <v>0</v>
      </c>
      <c r="BL127" s="14" t="s">
        <v>160</v>
      </c>
      <c r="BM127" s="14" t="s">
        <v>1313</v>
      </c>
    </row>
    <row r="128" spans="2:65" s="1" customFormat="1" ht="16.5" customHeight="1">
      <c r="B128" s="55"/>
      <c r="C128" s="56" t="s">
        <v>438</v>
      </c>
      <c r="D128" s="56" t="s">
        <v>156</v>
      </c>
      <c r="E128" s="57" t="s">
        <v>1314</v>
      </c>
      <c r="F128" s="58" t="s">
        <v>1315</v>
      </c>
      <c r="G128" s="59" t="s">
        <v>159</v>
      </c>
      <c r="H128" s="60">
        <v>7</v>
      </c>
      <c r="I128" s="73"/>
      <c r="J128" s="73">
        <f t="shared" si="10"/>
        <v>0</v>
      </c>
      <c r="K128" s="58" t="s">
        <v>1</v>
      </c>
      <c r="L128" s="13"/>
      <c r="M128" s="74" t="s">
        <v>1</v>
      </c>
      <c r="N128" s="75" t="s">
        <v>35</v>
      </c>
      <c r="O128" s="76">
        <v>0</v>
      </c>
      <c r="P128" s="76">
        <f t="shared" si="11"/>
        <v>0</v>
      </c>
      <c r="Q128" s="76">
        <v>0</v>
      </c>
      <c r="R128" s="76">
        <f t="shared" si="12"/>
        <v>0</v>
      </c>
      <c r="S128" s="76">
        <v>0</v>
      </c>
      <c r="T128" s="83">
        <f t="shared" si="13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14"/>
        <v>0</v>
      </c>
      <c r="BF128" s="88">
        <f t="shared" si="15"/>
        <v>0</v>
      </c>
      <c r="BG128" s="88">
        <f t="shared" si="16"/>
        <v>0</v>
      </c>
      <c r="BH128" s="88">
        <f t="shared" si="17"/>
        <v>0</v>
      </c>
      <c r="BI128" s="88">
        <f t="shared" si="18"/>
        <v>0</v>
      </c>
      <c r="BJ128" s="14" t="s">
        <v>72</v>
      </c>
      <c r="BK128" s="88">
        <f t="shared" si="19"/>
        <v>0</v>
      </c>
      <c r="BL128" s="14" t="s">
        <v>160</v>
      </c>
      <c r="BM128" s="14" t="s">
        <v>1316</v>
      </c>
    </row>
    <row r="129" spans="2:65" s="6" customFormat="1" ht="22.9" customHeight="1">
      <c r="B129" s="51"/>
      <c r="D129" s="52" t="s">
        <v>63</v>
      </c>
      <c r="E129" s="54" t="s">
        <v>198</v>
      </c>
      <c r="F129" s="54" t="s">
        <v>1002</v>
      </c>
      <c r="J129" s="72">
        <f>BK129</f>
        <v>0</v>
      </c>
      <c r="L129" s="51"/>
      <c r="M129" s="69"/>
      <c r="N129" s="70"/>
      <c r="O129" s="70"/>
      <c r="P129" s="71">
        <f>SUM(P130:P131)</f>
        <v>66.12</v>
      </c>
      <c r="Q129" s="70"/>
      <c r="R129" s="71">
        <f>SUM(R130:R131)</f>
        <v>0.17399999999999999</v>
      </c>
      <c r="S129" s="70"/>
      <c r="T129" s="82">
        <f>SUM(T130:T131)</f>
        <v>0</v>
      </c>
      <c r="AR129" s="52" t="s">
        <v>72</v>
      </c>
      <c r="AT129" s="85" t="s">
        <v>63</v>
      </c>
      <c r="AU129" s="85" t="s">
        <v>72</v>
      </c>
      <c r="AY129" s="52" t="s">
        <v>153</v>
      </c>
      <c r="BK129" s="87">
        <f>SUM(BK130:BK131)</f>
        <v>0</v>
      </c>
    </row>
    <row r="130" spans="2:65" s="1" customFormat="1" ht="16.5" customHeight="1">
      <c r="B130" s="55"/>
      <c r="C130" s="56" t="s">
        <v>442</v>
      </c>
      <c r="D130" s="56" t="s">
        <v>156</v>
      </c>
      <c r="E130" s="57" t="s">
        <v>1004</v>
      </c>
      <c r="F130" s="58" t="s">
        <v>1005</v>
      </c>
      <c r="G130" s="59" t="s">
        <v>344</v>
      </c>
      <c r="H130" s="60">
        <v>290</v>
      </c>
      <c r="I130" s="73"/>
      <c r="J130" s="73">
        <f>ROUND(I130*H130,2)</f>
        <v>0</v>
      </c>
      <c r="K130" s="58" t="s">
        <v>1006</v>
      </c>
      <c r="L130" s="13"/>
      <c r="M130" s="74" t="s">
        <v>1</v>
      </c>
      <c r="N130" s="75" t="s">
        <v>35</v>
      </c>
      <c r="O130" s="76">
        <v>7.2999999999999995E-2</v>
      </c>
      <c r="P130" s="76">
        <f>O130*H130</f>
        <v>21.169999999999998</v>
      </c>
      <c r="Q130" s="76">
        <v>5.9999999999999995E-4</v>
      </c>
      <c r="R130" s="76">
        <f>Q130*H130</f>
        <v>0.17399999999999999</v>
      </c>
      <c r="S130" s="76">
        <v>0</v>
      </c>
      <c r="T130" s="83">
        <f>S130*H130</f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>IF(N130="základní",J130,0)</f>
        <v>0</v>
      </c>
      <c r="BF130" s="88">
        <f>IF(N130="snížená",J130,0)</f>
        <v>0</v>
      </c>
      <c r="BG130" s="88">
        <f>IF(N130="zákl. přenesená",J130,0)</f>
        <v>0</v>
      </c>
      <c r="BH130" s="88">
        <f>IF(N130="sníž. přenesená",J130,0)</f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1317</v>
      </c>
    </row>
    <row r="131" spans="2:65" s="1" customFormat="1" ht="16.5" customHeight="1">
      <c r="B131" s="55"/>
      <c r="C131" s="56" t="s">
        <v>446</v>
      </c>
      <c r="D131" s="56" t="s">
        <v>156</v>
      </c>
      <c r="E131" s="57" t="s">
        <v>1009</v>
      </c>
      <c r="F131" s="58" t="s">
        <v>1010</v>
      </c>
      <c r="G131" s="59" t="s">
        <v>344</v>
      </c>
      <c r="H131" s="60">
        <v>290</v>
      </c>
      <c r="I131" s="73"/>
      <c r="J131" s="73">
        <f>ROUND(I131*H131,2)</f>
        <v>0</v>
      </c>
      <c r="K131" s="58" t="s">
        <v>328</v>
      </c>
      <c r="L131" s="13"/>
      <c r="M131" s="74" t="s">
        <v>1</v>
      </c>
      <c r="N131" s="75" t="s">
        <v>35</v>
      </c>
      <c r="O131" s="76">
        <v>0.155</v>
      </c>
      <c r="P131" s="76">
        <f>O131*H131</f>
        <v>44.95</v>
      </c>
      <c r="Q131" s="76">
        <v>0</v>
      </c>
      <c r="R131" s="76">
        <f>Q131*H131</f>
        <v>0</v>
      </c>
      <c r="S131" s="76">
        <v>0</v>
      </c>
      <c r="T131" s="83">
        <f>S131*H131</f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>IF(N131="základní",J131,0)</f>
        <v>0</v>
      </c>
      <c r="BF131" s="88">
        <f>IF(N131="snížená",J131,0)</f>
        <v>0</v>
      </c>
      <c r="BG131" s="88">
        <f>IF(N131="zákl. přenesená",J131,0)</f>
        <v>0</v>
      </c>
      <c r="BH131" s="88">
        <f>IF(N131="sníž. přenesená",J131,0)</f>
        <v>0</v>
      </c>
      <c r="BI131" s="88">
        <f>IF(N131="nulová",J131,0)</f>
        <v>0</v>
      </c>
      <c r="BJ131" s="14" t="s">
        <v>72</v>
      </c>
      <c r="BK131" s="88">
        <f>ROUND(I131*H131,2)</f>
        <v>0</v>
      </c>
      <c r="BL131" s="14" t="s">
        <v>160</v>
      </c>
      <c r="BM131" s="14" t="s">
        <v>1318</v>
      </c>
    </row>
    <row r="132" spans="2:65" s="6" customFormat="1" ht="22.9" customHeight="1">
      <c r="B132" s="51"/>
      <c r="D132" s="52" t="s">
        <v>63</v>
      </c>
      <c r="E132" s="54" t="s">
        <v>1012</v>
      </c>
      <c r="F132" s="54" t="s">
        <v>1013</v>
      </c>
      <c r="J132" s="72">
        <f>BK132</f>
        <v>0</v>
      </c>
      <c r="L132" s="51"/>
      <c r="M132" s="69"/>
      <c r="N132" s="70"/>
      <c r="O132" s="70"/>
      <c r="P132" s="71">
        <f>SUM(P133:P138)</f>
        <v>21.866811999999999</v>
      </c>
      <c r="Q132" s="70"/>
      <c r="R132" s="71">
        <f>SUM(R133:R138)</f>
        <v>0.68776400000000004</v>
      </c>
      <c r="S132" s="70"/>
      <c r="T132" s="82">
        <f>SUM(T133:T138)</f>
        <v>0</v>
      </c>
      <c r="AR132" s="52" t="s">
        <v>72</v>
      </c>
      <c r="AT132" s="85" t="s">
        <v>63</v>
      </c>
      <c r="AU132" s="85" t="s">
        <v>72</v>
      </c>
      <c r="AY132" s="52" t="s">
        <v>153</v>
      </c>
      <c r="BK132" s="87">
        <f>SUM(BK133:BK138)</f>
        <v>0</v>
      </c>
    </row>
    <row r="133" spans="2:65" s="1" customFormat="1" ht="16.5" customHeight="1">
      <c r="B133" s="55"/>
      <c r="C133" s="56" t="s">
        <v>450</v>
      </c>
      <c r="D133" s="56" t="s">
        <v>156</v>
      </c>
      <c r="E133" s="57" t="s">
        <v>1015</v>
      </c>
      <c r="F133" s="58" t="s">
        <v>1016</v>
      </c>
      <c r="G133" s="59" t="s">
        <v>424</v>
      </c>
      <c r="H133" s="60">
        <v>51.04</v>
      </c>
      <c r="I133" s="73"/>
      <c r="J133" s="73">
        <f t="shared" ref="J133:J138" si="20">ROUND(I133*H133,2)</f>
        <v>0</v>
      </c>
      <c r="K133" s="58" t="s">
        <v>1017</v>
      </c>
      <c r="L133" s="13"/>
      <c r="M133" s="74" t="s">
        <v>1</v>
      </c>
      <c r="N133" s="75" t="s">
        <v>35</v>
      </c>
      <c r="O133" s="76">
        <v>0</v>
      </c>
      <c r="P133" s="76">
        <f t="shared" ref="P133:P138" si="21">O133*H133</f>
        <v>0</v>
      </c>
      <c r="Q133" s="76">
        <v>0</v>
      </c>
      <c r="R133" s="76">
        <f t="shared" ref="R133:R138" si="22">Q133*H133</f>
        <v>0</v>
      </c>
      <c r="S133" s="76">
        <v>0</v>
      </c>
      <c r="T133" s="83">
        <f t="shared" ref="T133:T138" si="23">S133*H133</f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ref="BE133:BE138" si="24">IF(N133="základní",J133,0)</f>
        <v>0</v>
      </c>
      <c r="BF133" s="88">
        <f t="shared" ref="BF133:BF138" si="25">IF(N133="snížená",J133,0)</f>
        <v>0</v>
      </c>
      <c r="BG133" s="88">
        <f t="shared" ref="BG133:BG138" si="26">IF(N133="zákl. přenesená",J133,0)</f>
        <v>0</v>
      </c>
      <c r="BH133" s="88">
        <f t="shared" ref="BH133:BH138" si="27">IF(N133="sníž. přenesená",J133,0)</f>
        <v>0</v>
      </c>
      <c r="BI133" s="88">
        <f t="shared" ref="BI133:BI138" si="28">IF(N133="nulová",J133,0)</f>
        <v>0</v>
      </c>
      <c r="BJ133" s="14" t="s">
        <v>72</v>
      </c>
      <c r="BK133" s="88">
        <f t="shared" ref="BK133:BK138" si="29">ROUND(I133*H133,2)</f>
        <v>0</v>
      </c>
      <c r="BL133" s="14" t="s">
        <v>160</v>
      </c>
      <c r="BM133" s="14" t="s">
        <v>1319</v>
      </c>
    </row>
    <row r="134" spans="2:65" s="1" customFormat="1" ht="16.5" customHeight="1">
      <c r="B134" s="55"/>
      <c r="C134" s="56" t="s">
        <v>456</v>
      </c>
      <c r="D134" s="56" t="s">
        <v>156</v>
      </c>
      <c r="E134" s="57" t="s">
        <v>1020</v>
      </c>
      <c r="F134" s="58" t="s">
        <v>1021</v>
      </c>
      <c r="G134" s="59" t="s">
        <v>424</v>
      </c>
      <c r="H134" s="60">
        <v>51.04</v>
      </c>
      <c r="I134" s="73"/>
      <c r="J134" s="73">
        <f t="shared" si="20"/>
        <v>0</v>
      </c>
      <c r="K134" s="58" t="s">
        <v>328</v>
      </c>
      <c r="L134" s="13"/>
      <c r="M134" s="74" t="s">
        <v>1</v>
      </c>
      <c r="N134" s="75" t="s">
        <v>35</v>
      </c>
      <c r="O134" s="76">
        <v>0.24</v>
      </c>
      <c r="P134" s="76">
        <f t="shared" si="21"/>
        <v>12.249599999999999</v>
      </c>
      <c r="Q134" s="76">
        <v>0</v>
      </c>
      <c r="R134" s="76">
        <f t="shared" si="22"/>
        <v>0</v>
      </c>
      <c r="S134" s="76">
        <v>0</v>
      </c>
      <c r="T134" s="83">
        <f t="shared" si="23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24"/>
        <v>0</v>
      </c>
      <c r="BF134" s="88">
        <f t="shared" si="25"/>
        <v>0</v>
      </c>
      <c r="BG134" s="88">
        <f t="shared" si="26"/>
        <v>0</v>
      </c>
      <c r="BH134" s="88">
        <f t="shared" si="27"/>
        <v>0</v>
      </c>
      <c r="BI134" s="88">
        <f t="shared" si="28"/>
        <v>0</v>
      </c>
      <c r="BJ134" s="14" t="s">
        <v>72</v>
      </c>
      <c r="BK134" s="88">
        <f t="shared" si="29"/>
        <v>0</v>
      </c>
      <c r="BL134" s="14" t="s">
        <v>160</v>
      </c>
      <c r="BM134" s="14" t="s">
        <v>1320</v>
      </c>
    </row>
    <row r="135" spans="2:65" s="1" customFormat="1" ht="16.5" customHeight="1">
      <c r="B135" s="55"/>
      <c r="C135" s="56" t="s">
        <v>461</v>
      </c>
      <c r="D135" s="56" t="s">
        <v>156</v>
      </c>
      <c r="E135" s="57" t="s">
        <v>1024</v>
      </c>
      <c r="F135" s="58" t="s">
        <v>1025</v>
      </c>
      <c r="G135" s="59" t="s">
        <v>424</v>
      </c>
      <c r="H135" s="60">
        <v>459.36</v>
      </c>
      <c r="I135" s="73"/>
      <c r="J135" s="73">
        <f t="shared" si="20"/>
        <v>0</v>
      </c>
      <c r="K135" s="58" t="s">
        <v>328</v>
      </c>
      <c r="L135" s="13"/>
      <c r="M135" s="74" t="s">
        <v>1</v>
      </c>
      <c r="N135" s="75" t="s">
        <v>35</v>
      </c>
      <c r="O135" s="76">
        <v>4.0000000000000001E-3</v>
      </c>
      <c r="P135" s="76">
        <f t="shared" si="21"/>
        <v>1.8374400000000002</v>
      </c>
      <c r="Q135" s="76">
        <v>0</v>
      </c>
      <c r="R135" s="76">
        <f t="shared" si="22"/>
        <v>0</v>
      </c>
      <c r="S135" s="76">
        <v>0</v>
      </c>
      <c r="T135" s="83">
        <f t="shared" si="23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24"/>
        <v>0</v>
      </c>
      <c r="BF135" s="88">
        <f t="shared" si="25"/>
        <v>0</v>
      </c>
      <c r="BG135" s="88">
        <f t="shared" si="26"/>
        <v>0</v>
      </c>
      <c r="BH135" s="88">
        <f t="shared" si="27"/>
        <v>0</v>
      </c>
      <c r="BI135" s="88">
        <f t="shared" si="28"/>
        <v>0</v>
      </c>
      <c r="BJ135" s="14" t="s">
        <v>72</v>
      </c>
      <c r="BK135" s="88">
        <f t="shared" si="29"/>
        <v>0</v>
      </c>
      <c r="BL135" s="14" t="s">
        <v>160</v>
      </c>
      <c r="BM135" s="14" t="s">
        <v>1321</v>
      </c>
    </row>
    <row r="136" spans="2:65" s="1" customFormat="1" ht="16.5" customHeight="1">
      <c r="B136" s="55"/>
      <c r="C136" s="56" t="s">
        <v>465</v>
      </c>
      <c r="D136" s="56" t="s">
        <v>156</v>
      </c>
      <c r="E136" s="57" t="s">
        <v>1028</v>
      </c>
      <c r="F136" s="58" t="s">
        <v>1029</v>
      </c>
      <c r="G136" s="59" t="s">
        <v>424</v>
      </c>
      <c r="H136" s="60">
        <v>8.9320000000000004</v>
      </c>
      <c r="I136" s="73"/>
      <c r="J136" s="73">
        <f t="shared" si="20"/>
        <v>0</v>
      </c>
      <c r="K136" s="58" t="s">
        <v>328</v>
      </c>
      <c r="L136" s="13"/>
      <c r="M136" s="74" t="s">
        <v>1</v>
      </c>
      <c r="N136" s="75" t="s">
        <v>35</v>
      </c>
      <c r="O136" s="76">
        <v>0.83499999999999996</v>
      </c>
      <c r="P136" s="76">
        <f t="shared" si="21"/>
        <v>7.4582199999999998</v>
      </c>
      <c r="Q136" s="76">
        <v>7.6999999999999999E-2</v>
      </c>
      <c r="R136" s="76">
        <f t="shared" si="22"/>
        <v>0.68776400000000004</v>
      </c>
      <c r="S136" s="76">
        <v>0</v>
      </c>
      <c r="T136" s="83">
        <f t="shared" si="23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24"/>
        <v>0</v>
      </c>
      <c r="BF136" s="88">
        <f t="shared" si="25"/>
        <v>0</v>
      </c>
      <c r="BG136" s="88">
        <f t="shared" si="26"/>
        <v>0</v>
      </c>
      <c r="BH136" s="88">
        <f t="shared" si="27"/>
        <v>0</v>
      </c>
      <c r="BI136" s="88">
        <f t="shared" si="28"/>
        <v>0</v>
      </c>
      <c r="BJ136" s="14" t="s">
        <v>72</v>
      </c>
      <c r="BK136" s="88">
        <f t="shared" si="29"/>
        <v>0</v>
      </c>
      <c r="BL136" s="14" t="s">
        <v>160</v>
      </c>
      <c r="BM136" s="14" t="s">
        <v>1322</v>
      </c>
    </row>
    <row r="137" spans="2:65" s="1" customFormat="1" ht="16.5" customHeight="1">
      <c r="B137" s="55"/>
      <c r="C137" s="56" t="s">
        <v>469</v>
      </c>
      <c r="D137" s="56" t="s">
        <v>156</v>
      </c>
      <c r="E137" s="57" t="s">
        <v>1032</v>
      </c>
      <c r="F137" s="58" t="s">
        <v>1033</v>
      </c>
      <c r="G137" s="59" t="s">
        <v>424</v>
      </c>
      <c r="H137" s="60">
        <v>80.388000000000005</v>
      </c>
      <c r="I137" s="73"/>
      <c r="J137" s="73">
        <f t="shared" si="20"/>
        <v>0</v>
      </c>
      <c r="K137" s="58" t="s">
        <v>328</v>
      </c>
      <c r="L137" s="13"/>
      <c r="M137" s="74" t="s">
        <v>1</v>
      </c>
      <c r="N137" s="75" t="s">
        <v>35</v>
      </c>
      <c r="O137" s="76">
        <v>4.0000000000000001E-3</v>
      </c>
      <c r="P137" s="76">
        <f t="shared" si="21"/>
        <v>0.321552</v>
      </c>
      <c r="Q137" s="76">
        <v>0</v>
      </c>
      <c r="R137" s="76">
        <f t="shared" si="22"/>
        <v>0</v>
      </c>
      <c r="S137" s="76">
        <v>0</v>
      </c>
      <c r="T137" s="83">
        <f t="shared" si="23"/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 t="shared" si="24"/>
        <v>0</v>
      </c>
      <c r="BF137" s="88">
        <f t="shared" si="25"/>
        <v>0</v>
      </c>
      <c r="BG137" s="88">
        <f t="shared" si="26"/>
        <v>0</v>
      </c>
      <c r="BH137" s="88">
        <f t="shared" si="27"/>
        <v>0</v>
      </c>
      <c r="BI137" s="88">
        <f t="shared" si="28"/>
        <v>0</v>
      </c>
      <c r="BJ137" s="14" t="s">
        <v>72</v>
      </c>
      <c r="BK137" s="88">
        <f t="shared" si="29"/>
        <v>0</v>
      </c>
      <c r="BL137" s="14" t="s">
        <v>160</v>
      </c>
      <c r="BM137" s="14" t="s">
        <v>1323</v>
      </c>
    </row>
    <row r="138" spans="2:65" s="1" customFormat="1" ht="16.5" customHeight="1">
      <c r="B138" s="55"/>
      <c r="C138" s="56" t="s">
        <v>473</v>
      </c>
      <c r="D138" s="56" t="s">
        <v>156</v>
      </c>
      <c r="E138" s="57" t="s">
        <v>1036</v>
      </c>
      <c r="F138" s="58" t="s">
        <v>1037</v>
      </c>
      <c r="G138" s="59" t="s">
        <v>424</v>
      </c>
      <c r="H138" s="60">
        <v>8.9320000000000004</v>
      </c>
      <c r="I138" s="73"/>
      <c r="J138" s="73">
        <f t="shared" si="20"/>
        <v>0</v>
      </c>
      <c r="K138" s="58" t="s">
        <v>1</v>
      </c>
      <c r="L138" s="13"/>
      <c r="M138" s="74" t="s">
        <v>1</v>
      </c>
      <c r="N138" s="75" t="s">
        <v>35</v>
      </c>
      <c r="O138" s="76">
        <v>0</v>
      </c>
      <c r="P138" s="76">
        <f t="shared" si="21"/>
        <v>0</v>
      </c>
      <c r="Q138" s="76">
        <v>0</v>
      </c>
      <c r="R138" s="76">
        <f t="shared" si="22"/>
        <v>0</v>
      </c>
      <c r="S138" s="76">
        <v>0</v>
      </c>
      <c r="T138" s="83">
        <f t="shared" si="23"/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 t="shared" si="24"/>
        <v>0</v>
      </c>
      <c r="BF138" s="88">
        <f t="shared" si="25"/>
        <v>0</v>
      </c>
      <c r="BG138" s="88">
        <f t="shared" si="26"/>
        <v>0</v>
      </c>
      <c r="BH138" s="88">
        <f t="shared" si="27"/>
        <v>0</v>
      </c>
      <c r="BI138" s="88">
        <f t="shared" si="28"/>
        <v>0</v>
      </c>
      <c r="BJ138" s="14" t="s">
        <v>72</v>
      </c>
      <c r="BK138" s="88">
        <f t="shared" si="29"/>
        <v>0</v>
      </c>
      <c r="BL138" s="14" t="s">
        <v>160</v>
      </c>
      <c r="BM138" s="14" t="s">
        <v>1324</v>
      </c>
    </row>
    <row r="139" spans="2:65" s="6" customFormat="1" ht="22.9" customHeight="1">
      <c r="B139" s="51"/>
      <c r="D139" s="52" t="s">
        <v>63</v>
      </c>
      <c r="E139" s="54" t="s">
        <v>1039</v>
      </c>
      <c r="F139" s="54" t="s">
        <v>1040</v>
      </c>
      <c r="J139" s="72">
        <f>BK139</f>
        <v>0</v>
      </c>
      <c r="L139" s="51"/>
      <c r="M139" s="69"/>
      <c r="N139" s="70"/>
      <c r="O139" s="70"/>
      <c r="P139" s="71">
        <f>P140</f>
        <v>3.8406000000000002</v>
      </c>
      <c r="Q139" s="70"/>
      <c r="R139" s="71">
        <f>R140</f>
        <v>0</v>
      </c>
      <c r="S139" s="70"/>
      <c r="T139" s="82">
        <f>T140</f>
        <v>0</v>
      </c>
      <c r="AR139" s="52" t="s">
        <v>72</v>
      </c>
      <c r="AT139" s="85" t="s">
        <v>63</v>
      </c>
      <c r="AU139" s="85" t="s">
        <v>72</v>
      </c>
      <c r="AY139" s="52" t="s">
        <v>153</v>
      </c>
      <c r="BK139" s="87">
        <f>BK140</f>
        <v>0</v>
      </c>
    </row>
    <row r="140" spans="2:65" s="1" customFormat="1" ht="16.5" customHeight="1">
      <c r="B140" s="55"/>
      <c r="C140" s="56" t="s">
        <v>477</v>
      </c>
      <c r="D140" s="56" t="s">
        <v>156</v>
      </c>
      <c r="E140" s="57" t="s">
        <v>1042</v>
      </c>
      <c r="F140" s="58" t="s">
        <v>1043</v>
      </c>
      <c r="G140" s="59" t="s">
        <v>424</v>
      </c>
      <c r="H140" s="60">
        <v>2.5950000000000002</v>
      </c>
      <c r="I140" s="73"/>
      <c r="J140" s="73">
        <f>ROUND(I140*H140,2)</f>
        <v>0</v>
      </c>
      <c r="K140" s="58" t="s">
        <v>328</v>
      </c>
      <c r="L140" s="13"/>
      <c r="M140" s="77" t="s">
        <v>1</v>
      </c>
      <c r="N140" s="78" t="s">
        <v>35</v>
      </c>
      <c r="O140" s="79">
        <v>1.48</v>
      </c>
      <c r="P140" s="79">
        <f>O140*H140</f>
        <v>3.8406000000000002</v>
      </c>
      <c r="Q140" s="79">
        <v>0</v>
      </c>
      <c r="R140" s="79">
        <f>Q140*H140</f>
        <v>0</v>
      </c>
      <c r="S140" s="79">
        <v>0</v>
      </c>
      <c r="T140" s="84">
        <f>S140*H140</f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>IF(N140="základní",J140,0)</f>
        <v>0</v>
      </c>
      <c r="BF140" s="88">
        <f>IF(N140="snížená",J140,0)</f>
        <v>0</v>
      </c>
      <c r="BG140" s="88">
        <f>IF(N140="zákl. přenesená",J140,0)</f>
        <v>0</v>
      </c>
      <c r="BH140" s="88">
        <f>IF(N140="sníž. přenesená",J140,0)</f>
        <v>0</v>
      </c>
      <c r="BI140" s="88">
        <f>IF(N140="nulová",J140,0)</f>
        <v>0</v>
      </c>
      <c r="BJ140" s="14" t="s">
        <v>72</v>
      </c>
      <c r="BK140" s="88">
        <f>ROUND(I140*H140,2)</f>
        <v>0</v>
      </c>
      <c r="BL140" s="14" t="s">
        <v>160</v>
      </c>
      <c r="BM140" s="14" t="s">
        <v>1325</v>
      </c>
    </row>
    <row r="141" spans="2:65" s="1" customFormat="1" ht="6.95" customHeight="1">
      <c r="B141" s="26"/>
      <c r="C141" s="27"/>
      <c r="D141" s="27"/>
      <c r="E141" s="27"/>
      <c r="F141" s="27"/>
      <c r="G141" s="27"/>
      <c r="H141" s="27"/>
      <c r="I141" s="27"/>
      <c r="J141" s="27"/>
      <c r="K141" s="27"/>
      <c r="L141" s="13"/>
    </row>
  </sheetData>
  <autoFilter ref="C86:K140"/>
  <mergeCells count="9">
    <mergeCell ref="E48:H48"/>
    <mergeCell ref="E50:H50"/>
    <mergeCell ref="E77:H77"/>
    <mergeCell ref="E79:H79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1"/>
  <sheetViews>
    <sheetView showGridLines="0" topLeftCell="A31" workbookViewId="0">
      <selection activeCell="J110" sqref="J110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93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70"/>
      <c r="G9" s="170"/>
      <c r="H9" s="170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66" t="s">
        <v>1328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ROUND(J109,2)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ROUND((SUM(BE109:BE240)),2)</f>
        <v>0</v>
      </c>
      <c r="I35" s="41">
        <v>0.21</v>
      </c>
      <c r="J35" s="20">
        <f>ROUND(((SUM(BE109:BE240))*I35),2)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ROUND((SUM(BF109:BF240)),2)</f>
        <v>0</v>
      </c>
      <c r="I36" s="41">
        <v>0.15</v>
      </c>
      <c r="J36" s="20">
        <f>ROUND(((SUM(BF109:BF240))*I36),2)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ROUND((SUM(BG109:BG240)),2)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ROUND((SUM(BH109:BH240)),2)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ROUND((SUM(BI109:BI240)),2)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66" t="str">
        <f>E11</f>
        <v>04.1 - Sdružený objekt ČS a DZ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J109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J110</f>
        <v>0</v>
      </c>
      <c r="L64" s="32"/>
    </row>
    <row r="65" spans="2:12" s="4" customFormat="1" ht="19.899999999999999" customHeight="1">
      <c r="B65" s="35"/>
      <c r="D65" s="36" t="s">
        <v>1329</v>
      </c>
      <c r="E65" s="37"/>
      <c r="F65" s="37"/>
      <c r="G65" s="37"/>
      <c r="H65" s="37"/>
      <c r="I65" s="37"/>
      <c r="J65" s="46">
        <f>J111</f>
        <v>0</v>
      </c>
      <c r="L65" s="35"/>
    </row>
    <row r="66" spans="2:12" s="4" customFormat="1" ht="19.899999999999999" customHeight="1">
      <c r="B66" s="35"/>
      <c r="D66" s="36" t="s">
        <v>1330</v>
      </c>
      <c r="E66" s="37"/>
      <c r="F66" s="37"/>
      <c r="G66" s="37"/>
      <c r="H66" s="37"/>
      <c r="I66" s="37"/>
      <c r="J66" s="46">
        <f>J118</f>
        <v>0</v>
      </c>
      <c r="L66" s="35"/>
    </row>
    <row r="67" spans="2:12" s="4" customFormat="1" ht="19.899999999999999" customHeight="1">
      <c r="B67" s="35"/>
      <c r="D67" s="36" t="s">
        <v>317</v>
      </c>
      <c r="E67" s="37"/>
      <c r="F67" s="37"/>
      <c r="G67" s="37"/>
      <c r="H67" s="37"/>
      <c r="I67" s="37"/>
      <c r="J67" s="46">
        <f>J131</f>
        <v>0</v>
      </c>
      <c r="L67" s="35"/>
    </row>
    <row r="68" spans="2:12" s="4" customFormat="1" ht="19.899999999999999" customHeight="1">
      <c r="B68" s="35"/>
      <c r="D68" s="36" t="s">
        <v>318</v>
      </c>
      <c r="E68" s="37"/>
      <c r="F68" s="37"/>
      <c r="G68" s="37"/>
      <c r="H68" s="37"/>
      <c r="I68" s="37"/>
      <c r="J68" s="46">
        <f>J142</f>
        <v>0</v>
      </c>
      <c r="L68" s="35"/>
    </row>
    <row r="69" spans="2:12" s="4" customFormat="1" ht="19.899999999999999" customHeight="1">
      <c r="B69" s="35"/>
      <c r="D69" s="36" t="s">
        <v>1331</v>
      </c>
      <c r="E69" s="37"/>
      <c r="F69" s="37"/>
      <c r="G69" s="37"/>
      <c r="H69" s="37"/>
      <c r="I69" s="37"/>
      <c r="J69" s="46">
        <f>J145</f>
        <v>0</v>
      </c>
      <c r="L69" s="35"/>
    </row>
    <row r="70" spans="2:12" s="4" customFormat="1" ht="19.899999999999999" customHeight="1">
      <c r="B70" s="35"/>
      <c r="D70" s="36" t="s">
        <v>319</v>
      </c>
      <c r="E70" s="37"/>
      <c r="F70" s="37"/>
      <c r="G70" s="37"/>
      <c r="H70" s="37"/>
      <c r="I70" s="37"/>
      <c r="J70" s="46">
        <f>J158</f>
        <v>0</v>
      </c>
      <c r="L70" s="35"/>
    </row>
    <row r="71" spans="2:12" s="4" customFormat="1" ht="19.899999999999999" customHeight="1">
      <c r="B71" s="35"/>
      <c r="D71" s="36" t="s">
        <v>320</v>
      </c>
      <c r="E71" s="37"/>
      <c r="F71" s="37"/>
      <c r="G71" s="37"/>
      <c r="H71" s="37"/>
      <c r="I71" s="37"/>
      <c r="J71" s="46">
        <f>J161</f>
        <v>0</v>
      </c>
      <c r="L71" s="35"/>
    </row>
    <row r="72" spans="2:12" s="4" customFormat="1" ht="19.899999999999999" customHeight="1">
      <c r="B72" s="35"/>
      <c r="D72" s="36" t="s">
        <v>1332</v>
      </c>
      <c r="E72" s="37"/>
      <c r="F72" s="37"/>
      <c r="G72" s="37"/>
      <c r="H72" s="37"/>
      <c r="I72" s="37"/>
      <c r="J72" s="46">
        <f>J173</f>
        <v>0</v>
      </c>
      <c r="L72" s="35"/>
    </row>
    <row r="73" spans="2:12" s="4" customFormat="1" ht="19.899999999999999" customHeight="1">
      <c r="B73" s="35"/>
      <c r="D73" s="36" t="s">
        <v>321</v>
      </c>
      <c r="E73" s="37"/>
      <c r="F73" s="37"/>
      <c r="G73" s="37"/>
      <c r="H73" s="37"/>
      <c r="I73" s="37"/>
      <c r="J73" s="46">
        <f>J175</f>
        <v>0</v>
      </c>
      <c r="L73" s="35"/>
    </row>
    <row r="74" spans="2:12" s="4" customFormat="1" ht="19.899999999999999" customHeight="1">
      <c r="B74" s="35"/>
      <c r="D74" s="36" t="s">
        <v>322</v>
      </c>
      <c r="E74" s="37"/>
      <c r="F74" s="37"/>
      <c r="G74" s="37"/>
      <c r="H74" s="37"/>
      <c r="I74" s="37"/>
      <c r="J74" s="46">
        <f>J179</f>
        <v>0</v>
      </c>
      <c r="L74" s="35"/>
    </row>
    <row r="75" spans="2:12" s="3" customFormat="1" ht="24.95" customHeight="1">
      <c r="B75" s="32"/>
      <c r="D75" s="33" t="s">
        <v>1333</v>
      </c>
      <c r="E75" s="34"/>
      <c r="F75" s="34"/>
      <c r="G75" s="34"/>
      <c r="H75" s="34"/>
      <c r="I75" s="34"/>
      <c r="J75" s="45">
        <f>J181</f>
        <v>0</v>
      </c>
      <c r="L75" s="32"/>
    </row>
    <row r="76" spans="2:12" s="4" customFormat="1" ht="19.899999999999999" customHeight="1">
      <c r="B76" s="35"/>
      <c r="D76" s="36" t="s">
        <v>1334</v>
      </c>
      <c r="E76" s="37"/>
      <c r="F76" s="37"/>
      <c r="G76" s="37"/>
      <c r="H76" s="37"/>
      <c r="I76" s="37"/>
      <c r="J76" s="46">
        <f>J182</f>
        <v>0</v>
      </c>
      <c r="L76" s="35"/>
    </row>
    <row r="77" spans="2:12" s="4" customFormat="1" ht="19.899999999999999" customHeight="1">
      <c r="B77" s="35"/>
      <c r="D77" s="36" t="s">
        <v>1335</v>
      </c>
      <c r="E77" s="37"/>
      <c r="F77" s="37"/>
      <c r="G77" s="37"/>
      <c r="H77" s="37"/>
      <c r="I77" s="37"/>
      <c r="J77" s="46">
        <f>J186</f>
        <v>0</v>
      </c>
      <c r="L77" s="35"/>
    </row>
    <row r="78" spans="2:12" s="4" customFormat="1" ht="19.899999999999999" customHeight="1">
      <c r="B78" s="35"/>
      <c r="D78" s="36" t="s">
        <v>1336</v>
      </c>
      <c r="E78" s="37"/>
      <c r="F78" s="37"/>
      <c r="G78" s="37"/>
      <c r="H78" s="37"/>
      <c r="I78" s="37"/>
      <c r="J78" s="46">
        <f>J188</f>
        <v>0</v>
      </c>
      <c r="L78" s="35"/>
    </row>
    <row r="79" spans="2:12" s="4" customFormat="1" ht="19.899999999999999" customHeight="1">
      <c r="B79" s="35"/>
      <c r="D79" s="36" t="s">
        <v>1337</v>
      </c>
      <c r="E79" s="37"/>
      <c r="F79" s="37"/>
      <c r="G79" s="37"/>
      <c r="H79" s="37"/>
      <c r="I79" s="37"/>
      <c r="J79" s="46">
        <f>J191</f>
        <v>0</v>
      </c>
      <c r="L79" s="35"/>
    </row>
    <row r="80" spans="2:12" s="4" customFormat="1" ht="19.899999999999999" customHeight="1">
      <c r="B80" s="35"/>
      <c r="D80" s="36" t="s">
        <v>1338</v>
      </c>
      <c r="E80" s="37"/>
      <c r="F80" s="37"/>
      <c r="G80" s="37"/>
      <c r="H80" s="37"/>
      <c r="I80" s="37"/>
      <c r="J80" s="46">
        <f>J198</f>
        <v>0</v>
      </c>
      <c r="L80" s="35"/>
    </row>
    <row r="81" spans="2:12" s="4" customFormat="1" ht="19.899999999999999" customHeight="1">
      <c r="B81" s="35"/>
      <c r="D81" s="36" t="s">
        <v>1339</v>
      </c>
      <c r="E81" s="37"/>
      <c r="F81" s="37"/>
      <c r="G81" s="37"/>
      <c r="H81" s="37"/>
      <c r="I81" s="37"/>
      <c r="J81" s="46">
        <f>J201</f>
        <v>0</v>
      </c>
      <c r="L81" s="35"/>
    </row>
    <row r="82" spans="2:12" s="4" customFormat="1" ht="19.899999999999999" customHeight="1">
      <c r="B82" s="35"/>
      <c r="D82" s="36" t="s">
        <v>1340</v>
      </c>
      <c r="E82" s="37"/>
      <c r="F82" s="37"/>
      <c r="G82" s="37"/>
      <c r="H82" s="37"/>
      <c r="I82" s="37"/>
      <c r="J82" s="46">
        <f>J212</f>
        <v>0</v>
      </c>
      <c r="L82" s="35"/>
    </row>
    <row r="83" spans="2:12" s="4" customFormat="1" ht="19.899999999999999" customHeight="1">
      <c r="B83" s="35"/>
      <c r="D83" s="36" t="s">
        <v>1341</v>
      </c>
      <c r="E83" s="37"/>
      <c r="F83" s="37"/>
      <c r="G83" s="37"/>
      <c r="H83" s="37"/>
      <c r="I83" s="37"/>
      <c r="J83" s="46">
        <f>J216</f>
        <v>0</v>
      </c>
      <c r="L83" s="35"/>
    </row>
    <row r="84" spans="2:12" s="4" customFormat="1" ht="19.899999999999999" customHeight="1">
      <c r="B84" s="35"/>
      <c r="D84" s="36" t="s">
        <v>1342</v>
      </c>
      <c r="E84" s="37"/>
      <c r="F84" s="37"/>
      <c r="G84" s="37"/>
      <c r="H84" s="37"/>
      <c r="I84" s="37"/>
      <c r="J84" s="46">
        <f>J227</f>
        <v>0</v>
      </c>
      <c r="L84" s="35"/>
    </row>
    <row r="85" spans="2:12" s="4" customFormat="1" ht="19.899999999999999" customHeight="1">
      <c r="B85" s="35"/>
      <c r="D85" s="36" t="s">
        <v>1343</v>
      </c>
      <c r="E85" s="37"/>
      <c r="F85" s="37"/>
      <c r="G85" s="37"/>
      <c r="H85" s="37"/>
      <c r="I85" s="37"/>
      <c r="J85" s="46">
        <f>J233</f>
        <v>0</v>
      </c>
      <c r="L85" s="35"/>
    </row>
    <row r="86" spans="2:12" s="4" customFormat="1" ht="19.899999999999999" customHeight="1">
      <c r="B86" s="35"/>
      <c r="D86" s="36" t="s">
        <v>1344</v>
      </c>
      <c r="E86" s="37"/>
      <c r="F86" s="37"/>
      <c r="G86" s="37"/>
      <c r="H86" s="37"/>
      <c r="I86" s="37"/>
      <c r="J86" s="46">
        <f>J236</f>
        <v>0</v>
      </c>
      <c r="L86" s="35"/>
    </row>
    <row r="87" spans="2:12" s="4" customFormat="1" ht="19.899999999999999" customHeight="1">
      <c r="B87" s="35"/>
      <c r="D87" s="36" t="s">
        <v>1345</v>
      </c>
      <c r="E87" s="37"/>
      <c r="F87" s="37"/>
      <c r="G87" s="37"/>
      <c r="H87" s="37"/>
      <c r="I87" s="37"/>
      <c r="J87" s="46">
        <f>J239</f>
        <v>0</v>
      </c>
      <c r="L87" s="35"/>
    </row>
    <row r="88" spans="2:12" s="1" customFormat="1" ht="21.95" customHeight="1">
      <c r="B88" s="13"/>
      <c r="L88" s="13"/>
    </row>
    <row r="89" spans="2:12" s="1" customFormat="1" ht="6.95" customHeight="1"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13"/>
    </row>
    <row r="93" spans="2:12" s="1" customFormat="1" ht="6.95" customHeight="1">
      <c r="B93" s="28"/>
      <c r="C93" s="29"/>
      <c r="D93" s="29"/>
      <c r="E93" s="29"/>
      <c r="F93" s="29"/>
      <c r="G93" s="29"/>
      <c r="H93" s="29"/>
      <c r="I93" s="29"/>
      <c r="J93" s="29"/>
      <c r="K93" s="29"/>
      <c r="L93" s="13"/>
    </row>
    <row r="94" spans="2:12" s="1" customFormat="1" ht="24.95" customHeight="1">
      <c r="B94" s="13"/>
      <c r="C94" s="11" t="s">
        <v>139</v>
      </c>
      <c r="L94" s="13"/>
    </row>
    <row r="95" spans="2:12" s="1" customFormat="1" ht="6.95" customHeight="1">
      <c r="B95" s="13"/>
      <c r="L95" s="13"/>
    </row>
    <row r="96" spans="2:12" s="1" customFormat="1" ht="12" customHeight="1">
      <c r="B96" s="13"/>
      <c r="C96" s="12" t="s">
        <v>14</v>
      </c>
      <c r="L96" s="13"/>
    </row>
    <row r="97" spans="2:65" s="1" customFormat="1" ht="16.5" customHeight="1">
      <c r="B97" s="13"/>
      <c r="E97" s="189" t="str">
        <f>E7</f>
        <v>Vybudování oddíl.splašk. kanalizace v měst.části Bobrovníky, Malánky,Hlučín,přestavba ČOV Bobrovníky na ČS a dešť.zdrž</v>
      </c>
      <c r="F97" s="190"/>
      <c r="G97" s="190"/>
      <c r="H97" s="190"/>
      <c r="L97" s="13"/>
    </row>
    <row r="98" spans="2:65" ht="12" customHeight="1">
      <c r="B98" s="10"/>
      <c r="C98" s="12" t="s">
        <v>113</v>
      </c>
      <c r="L98" s="10"/>
    </row>
    <row r="99" spans="2:65" s="1" customFormat="1" ht="16.5" customHeight="1">
      <c r="B99" s="13"/>
      <c r="E99" s="189" t="s">
        <v>1326</v>
      </c>
      <c r="F99" s="170"/>
      <c r="G99" s="170"/>
      <c r="H99" s="170"/>
      <c r="L99" s="13"/>
    </row>
    <row r="100" spans="2:65" s="1" customFormat="1" ht="12" customHeight="1">
      <c r="B100" s="13"/>
      <c r="C100" s="12" t="s">
        <v>1327</v>
      </c>
      <c r="L100" s="13"/>
    </row>
    <row r="101" spans="2:65" s="1" customFormat="1" ht="16.5" customHeight="1">
      <c r="B101" s="13"/>
      <c r="E101" s="166" t="str">
        <f>E11</f>
        <v>04.1 - Sdružený objekt ČS a DZ</v>
      </c>
      <c r="F101" s="170"/>
      <c r="G101" s="170"/>
      <c r="H101" s="170"/>
      <c r="L101" s="13"/>
    </row>
    <row r="102" spans="2:65" s="1" customFormat="1" ht="6.95" customHeight="1">
      <c r="B102" s="13"/>
      <c r="L102" s="13"/>
    </row>
    <row r="103" spans="2:65" s="1" customFormat="1" ht="12" customHeight="1">
      <c r="B103" s="13"/>
      <c r="C103" s="12" t="s">
        <v>18</v>
      </c>
      <c r="F103" s="14" t="str">
        <f>F14</f>
        <v xml:space="preserve"> </v>
      </c>
      <c r="I103" s="12" t="s">
        <v>20</v>
      </c>
      <c r="J103" s="39" t="str">
        <f>IF(J14="","",J14)</f>
        <v>21. 11. 2019</v>
      </c>
      <c r="L103" s="13"/>
    </row>
    <row r="104" spans="2:65" s="1" customFormat="1" ht="6.95" customHeight="1">
      <c r="B104" s="13"/>
      <c r="L104" s="13"/>
    </row>
    <row r="105" spans="2:65" s="1" customFormat="1" ht="13.7" customHeight="1">
      <c r="B105" s="13"/>
      <c r="C105" s="12" t="s">
        <v>22</v>
      </c>
      <c r="F105" s="14" t="str">
        <f>E17</f>
        <v xml:space="preserve"> </v>
      </c>
      <c r="I105" s="12" t="s">
        <v>26</v>
      </c>
      <c r="J105" s="16" t="str">
        <f>E23</f>
        <v xml:space="preserve"> </v>
      </c>
      <c r="L105" s="13"/>
    </row>
    <row r="106" spans="2:65" s="1" customFormat="1" ht="13.7" customHeight="1">
      <c r="B106" s="13"/>
      <c r="C106" s="12" t="s">
        <v>25</v>
      </c>
      <c r="F106" s="14" t="str">
        <f>IF(E20="","",E20)</f>
        <v xml:space="preserve"> </v>
      </c>
      <c r="I106" s="12" t="s">
        <v>28</v>
      </c>
      <c r="J106" s="16" t="str">
        <f>E26</f>
        <v xml:space="preserve"> </v>
      </c>
      <c r="L106" s="13"/>
    </row>
    <row r="107" spans="2:65" s="1" customFormat="1" ht="10.35" customHeight="1">
      <c r="B107" s="13"/>
      <c r="L107" s="13"/>
    </row>
    <row r="108" spans="2:65" s="5" customFormat="1" ht="29.25" customHeight="1">
      <c r="B108" s="47"/>
      <c r="C108" s="48" t="s">
        <v>140</v>
      </c>
      <c r="D108" s="49" t="s">
        <v>49</v>
      </c>
      <c r="E108" s="49" t="s">
        <v>45</v>
      </c>
      <c r="F108" s="49" t="s">
        <v>46</v>
      </c>
      <c r="G108" s="49" t="s">
        <v>141</v>
      </c>
      <c r="H108" s="49" t="s">
        <v>142</v>
      </c>
      <c r="I108" s="49" t="s">
        <v>143</v>
      </c>
      <c r="J108" s="61" t="s">
        <v>117</v>
      </c>
      <c r="K108" s="62" t="s">
        <v>144</v>
      </c>
      <c r="L108" s="47"/>
      <c r="M108" s="63" t="s">
        <v>1</v>
      </c>
      <c r="N108" s="64" t="s">
        <v>34</v>
      </c>
      <c r="O108" s="64" t="s">
        <v>145</v>
      </c>
      <c r="P108" s="64" t="s">
        <v>146</v>
      </c>
      <c r="Q108" s="64" t="s">
        <v>147</v>
      </c>
      <c r="R108" s="64" t="s">
        <v>148</v>
      </c>
      <c r="S108" s="64" t="s">
        <v>149</v>
      </c>
      <c r="T108" s="80" t="s">
        <v>150</v>
      </c>
    </row>
    <row r="109" spans="2:65" s="1" customFormat="1" ht="22.9" customHeight="1">
      <c r="B109" s="13"/>
      <c r="C109" s="50" t="s">
        <v>151</v>
      </c>
      <c r="J109" s="65">
        <f>J110+J181</f>
        <v>0</v>
      </c>
      <c r="L109" s="13"/>
      <c r="M109" s="66"/>
      <c r="N109" s="17"/>
      <c r="O109" s="17"/>
      <c r="P109" s="67">
        <f>P110+P181</f>
        <v>549.41064299999994</v>
      </c>
      <c r="Q109" s="17"/>
      <c r="R109" s="67">
        <f>R110+R181</f>
        <v>41.078244299999994</v>
      </c>
      <c r="S109" s="17"/>
      <c r="T109" s="81">
        <f>T110+T181</f>
        <v>27.6356</v>
      </c>
      <c r="AT109" s="14" t="s">
        <v>63</v>
      </c>
      <c r="AU109" s="14" t="s">
        <v>119</v>
      </c>
      <c r="BK109" s="86">
        <f>BK110+BK181</f>
        <v>17622</v>
      </c>
    </row>
    <row r="110" spans="2:65" s="6" customFormat="1" ht="25.9" customHeight="1">
      <c r="B110" s="51"/>
      <c r="D110" s="52" t="s">
        <v>63</v>
      </c>
      <c r="E110" s="53" t="s">
        <v>152</v>
      </c>
      <c r="F110" s="53" t="s">
        <v>323</v>
      </c>
      <c r="J110" s="68">
        <f>J111+J118+J131+J142+J145+J158+J173+J175+J179+J161</f>
        <v>0</v>
      </c>
      <c r="L110" s="51"/>
      <c r="M110" s="69"/>
      <c r="N110" s="70"/>
      <c r="O110" s="70"/>
      <c r="P110" s="71">
        <f>P111+P118+P131+P142+P145+P158+P161+P173+P175+P179</f>
        <v>346.08671899999996</v>
      </c>
      <c r="Q110" s="70"/>
      <c r="R110" s="71">
        <f>R111+R118+R131+R142+R145+R158+R161+R173+R175+R179</f>
        <v>38.794855739999996</v>
      </c>
      <c r="S110" s="70"/>
      <c r="T110" s="82">
        <f>T111+T118+T131+T142+T145+T158+T161+T173+T175+T179</f>
        <v>27.6356</v>
      </c>
      <c r="AR110" s="52" t="s">
        <v>72</v>
      </c>
      <c r="AT110" s="85" t="s">
        <v>63</v>
      </c>
      <c r="AU110" s="85" t="s">
        <v>64</v>
      </c>
      <c r="AY110" s="52" t="s">
        <v>153</v>
      </c>
      <c r="BK110" s="87">
        <f>BK111+BK118+BK131+BK142+BK145+BK158+BK161+BK173+BK175+BK179</f>
        <v>17622</v>
      </c>
    </row>
    <row r="111" spans="2:65" s="6" customFormat="1" ht="22.9" customHeight="1">
      <c r="B111" s="51"/>
      <c r="D111" s="52" t="s">
        <v>63</v>
      </c>
      <c r="E111" s="54" t="s">
        <v>74</v>
      </c>
      <c r="F111" s="54" t="s">
        <v>1346</v>
      </c>
      <c r="J111" s="72">
        <f>BK111</f>
        <v>0</v>
      </c>
      <c r="L111" s="51"/>
      <c r="M111" s="69"/>
      <c r="N111" s="70"/>
      <c r="O111" s="70"/>
      <c r="P111" s="71">
        <f>SUM(P112:P117)</f>
        <v>1.9696789999999995</v>
      </c>
      <c r="Q111" s="70"/>
      <c r="R111" s="71">
        <f>SUM(R112:R117)</f>
        <v>2.6370847299999993</v>
      </c>
      <c r="S111" s="70"/>
      <c r="T111" s="82">
        <f>SUM(T112:T117)</f>
        <v>0</v>
      </c>
      <c r="AR111" s="52" t="s">
        <v>72</v>
      </c>
      <c r="AT111" s="85" t="s">
        <v>63</v>
      </c>
      <c r="AU111" s="85" t="s">
        <v>72</v>
      </c>
      <c r="AY111" s="52" t="s">
        <v>153</v>
      </c>
      <c r="BK111" s="87">
        <f>SUM(BK112:BK117)</f>
        <v>0</v>
      </c>
    </row>
    <row r="112" spans="2:65" s="1" customFormat="1" ht="16.5" customHeight="1">
      <c r="B112" s="55"/>
      <c r="C112" s="56" t="s">
        <v>72</v>
      </c>
      <c r="D112" s="56" t="s">
        <v>156</v>
      </c>
      <c r="E112" s="57" t="s">
        <v>1347</v>
      </c>
      <c r="F112" s="58" t="s">
        <v>1348</v>
      </c>
      <c r="G112" s="59" t="s">
        <v>327</v>
      </c>
      <c r="H112" s="60">
        <v>7.88</v>
      </c>
      <c r="I112" s="73"/>
      <c r="J112" s="73">
        <f t="shared" ref="J112:J117" si="0">ROUND(I112*H112,2)</f>
        <v>0</v>
      </c>
      <c r="K112" s="58" t="s">
        <v>328</v>
      </c>
      <c r="L112" s="13"/>
      <c r="M112" s="74" t="s">
        <v>1</v>
      </c>
      <c r="N112" s="75" t="s">
        <v>35</v>
      </c>
      <c r="O112" s="76">
        <v>5.8000000000000003E-2</v>
      </c>
      <c r="P112" s="76">
        <f t="shared" ref="P112:P117" si="1">O112*H112</f>
        <v>0.45704</v>
      </c>
      <c r="Q112" s="76">
        <v>1E-4</v>
      </c>
      <c r="R112" s="76">
        <f t="shared" ref="R112:R117" si="2">Q112*H112</f>
        <v>7.8800000000000007E-4</v>
      </c>
      <c r="S112" s="76">
        <v>0</v>
      </c>
      <c r="T112" s="83">
        <f t="shared" ref="T112:T117" si="3"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ref="BE112:BE117" si="4">IF(N112="základní",J112,0)</f>
        <v>0</v>
      </c>
      <c r="BF112" s="88">
        <f t="shared" ref="BF112:BF117" si="5">IF(N112="snížená",J112,0)</f>
        <v>0</v>
      </c>
      <c r="BG112" s="88">
        <f t="shared" ref="BG112:BG117" si="6">IF(N112="zákl. přenesená",J112,0)</f>
        <v>0</v>
      </c>
      <c r="BH112" s="88">
        <f t="shared" ref="BH112:BH117" si="7">IF(N112="sníž. přenesená",J112,0)</f>
        <v>0</v>
      </c>
      <c r="BI112" s="88">
        <f t="shared" ref="BI112:BI117" si="8">IF(N112="nulová",J112,0)</f>
        <v>0</v>
      </c>
      <c r="BJ112" s="14" t="s">
        <v>72</v>
      </c>
      <c r="BK112" s="88">
        <f t="shared" ref="BK112:BK117" si="9">ROUND(I112*H112,2)</f>
        <v>0</v>
      </c>
      <c r="BL112" s="14" t="s">
        <v>160</v>
      </c>
      <c r="BM112" s="14" t="s">
        <v>1349</v>
      </c>
    </row>
    <row r="113" spans="2:65" s="1" customFormat="1" ht="16.5" customHeight="1">
      <c r="B113" s="55"/>
      <c r="C113" s="89" t="s">
        <v>74</v>
      </c>
      <c r="D113" s="89" t="s">
        <v>377</v>
      </c>
      <c r="E113" s="90" t="s">
        <v>1350</v>
      </c>
      <c r="F113" s="91" t="s">
        <v>1351</v>
      </c>
      <c r="G113" s="92" t="s">
        <v>327</v>
      </c>
      <c r="H113" s="93">
        <v>2.6219999999999999</v>
      </c>
      <c r="I113" s="94"/>
      <c r="J113" s="94">
        <f t="shared" si="0"/>
        <v>0</v>
      </c>
      <c r="K113" s="91" t="s">
        <v>328</v>
      </c>
      <c r="L113" s="95"/>
      <c r="M113" s="96" t="s">
        <v>1</v>
      </c>
      <c r="N113" s="97" t="s">
        <v>35</v>
      </c>
      <c r="O113" s="76">
        <v>0</v>
      </c>
      <c r="P113" s="76">
        <f t="shared" si="1"/>
        <v>0</v>
      </c>
      <c r="Q113" s="76">
        <v>3.5E-4</v>
      </c>
      <c r="R113" s="76">
        <f t="shared" si="2"/>
        <v>9.1769999999999992E-4</v>
      </c>
      <c r="S113" s="76">
        <v>0</v>
      </c>
      <c r="T113" s="83">
        <f t="shared" si="3"/>
        <v>0</v>
      </c>
      <c r="AR113" s="14" t="s">
        <v>192</v>
      </c>
      <c r="AT113" s="14" t="s">
        <v>377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7"/>
        <v>0</v>
      </c>
      <c r="BI113" s="88">
        <f t="shared" si="8"/>
        <v>0</v>
      </c>
      <c r="BJ113" s="14" t="s">
        <v>72</v>
      </c>
      <c r="BK113" s="88">
        <f t="shared" si="9"/>
        <v>0</v>
      </c>
      <c r="BL113" s="14" t="s">
        <v>160</v>
      </c>
      <c r="BM113" s="14" t="s">
        <v>1352</v>
      </c>
    </row>
    <row r="114" spans="2:65" s="1" customFormat="1" ht="16.5" customHeight="1">
      <c r="B114" s="55"/>
      <c r="C114" s="89" t="s">
        <v>169</v>
      </c>
      <c r="D114" s="89" t="s">
        <v>377</v>
      </c>
      <c r="E114" s="90" t="s">
        <v>1353</v>
      </c>
      <c r="F114" s="91" t="s">
        <v>1354</v>
      </c>
      <c r="G114" s="92" t="s">
        <v>327</v>
      </c>
      <c r="H114" s="93">
        <v>6.44</v>
      </c>
      <c r="I114" s="94"/>
      <c r="J114" s="94">
        <f t="shared" si="0"/>
        <v>0</v>
      </c>
      <c r="K114" s="91" t="s">
        <v>328</v>
      </c>
      <c r="L114" s="95"/>
      <c r="M114" s="96" t="s">
        <v>1</v>
      </c>
      <c r="N114" s="97" t="s">
        <v>35</v>
      </c>
      <c r="O114" s="76">
        <v>0</v>
      </c>
      <c r="P114" s="76">
        <f t="shared" si="1"/>
        <v>0</v>
      </c>
      <c r="Q114" s="76">
        <v>1E-4</v>
      </c>
      <c r="R114" s="76">
        <f t="shared" si="2"/>
        <v>6.4400000000000004E-4</v>
      </c>
      <c r="S114" s="76">
        <v>0</v>
      </c>
      <c r="T114" s="83">
        <f t="shared" si="3"/>
        <v>0</v>
      </c>
      <c r="AR114" s="14" t="s">
        <v>192</v>
      </c>
      <c r="AT114" s="14" t="s">
        <v>377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7"/>
        <v>0</v>
      </c>
      <c r="BI114" s="88">
        <f t="shared" si="8"/>
        <v>0</v>
      </c>
      <c r="BJ114" s="14" t="s">
        <v>72</v>
      </c>
      <c r="BK114" s="88">
        <f t="shared" si="9"/>
        <v>0</v>
      </c>
      <c r="BL114" s="14" t="s">
        <v>160</v>
      </c>
      <c r="BM114" s="14" t="s">
        <v>1355</v>
      </c>
    </row>
    <row r="115" spans="2:65" s="1" customFormat="1" ht="16.5" customHeight="1">
      <c r="B115" s="55"/>
      <c r="C115" s="56" t="s">
        <v>160</v>
      </c>
      <c r="D115" s="56" t="s">
        <v>156</v>
      </c>
      <c r="E115" s="57" t="s">
        <v>1356</v>
      </c>
      <c r="F115" s="58" t="s">
        <v>1357</v>
      </c>
      <c r="G115" s="59" t="s">
        <v>357</v>
      </c>
      <c r="H115" s="60">
        <v>1.1399999999999999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0.98499999999999999</v>
      </c>
      <c r="P115" s="76">
        <f t="shared" si="1"/>
        <v>1.1228999999999998</v>
      </c>
      <c r="Q115" s="76">
        <v>1.98</v>
      </c>
      <c r="R115" s="76">
        <f t="shared" si="2"/>
        <v>2.2571999999999997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7"/>
        <v>0</v>
      </c>
      <c r="BI115" s="88">
        <f t="shared" si="8"/>
        <v>0</v>
      </c>
      <c r="BJ115" s="14" t="s">
        <v>72</v>
      </c>
      <c r="BK115" s="88">
        <f t="shared" si="9"/>
        <v>0</v>
      </c>
      <c r="BL115" s="14" t="s">
        <v>160</v>
      </c>
      <c r="BM115" s="14" t="s">
        <v>1358</v>
      </c>
    </row>
    <row r="116" spans="2:65" s="1" customFormat="1" ht="16.5" customHeight="1">
      <c r="B116" s="55"/>
      <c r="C116" s="56" t="s">
        <v>178</v>
      </c>
      <c r="D116" s="56" t="s">
        <v>156</v>
      </c>
      <c r="E116" s="57" t="s">
        <v>1359</v>
      </c>
      <c r="F116" s="58" t="s">
        <v>1360</v>
      </c>
      <c r="G116" s="59" t="s">
        <v>357</v>
      </c>
      <c r="H116" s="60">
        <v>0.15</v>
      </c>
      <c r="I116" s="73"/>
      <c r="J116" s="73">
        <f t="shared" si="0"/>
        <v>0</v>
      </c>
      <c r="K116" s="58" t="s">
        <v>328</v>
      </c>
      <c r="L116" s="13"/>
      <c r="M116" s="74" t="s">
        <v>1</v>
      </c>
      <c r="N116" s="75" t="s">
        <v>35</v>
      </c>
      <c r="O116" s="76">
        <v>0.629</v>
      </c>
      <c r="P116" s="76">
        <f t="shared" si="1"/>
        <v>9.4350000000000003E-2</v>
      </c>
      <c r="Q116" s="76">
        <v>2.45329</v>
      </c>
      <c r="R116" s="76">
        <f t="shared" si="2"/>
        <v>0.36799349999999997</v>
      </c>
      <c r="S116" s="76">
        <v>0</v>
      </c>
      <c r="T116" s="83">
        <f t="shared" si="3"/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7"/>
        <v>0</v>
      </c>
      <c r="BI116" s="88">
        <f t="shared" si="8"/>
        <v>0</v>
      </c>
      <c r="BJ116" s="14" t="s">
        <v>72</v>
      </c>
      <c r="BK116" s="88">
        <f t="shared" si="9"/>
        <v>0</v>
      </c>
      <c r="BL116" s="14" t="s">
        <v>160</v>
      </c>
      <c r="BM116" s="14" t="s">
        <v>1361</v>
      </c>
    </row>
    <row r="117" spans="2:65" s="1" customFormat="1" ht="16.5" customHeight="1">
      <c r="B117" s="55"/>
      <c r="C117" s="56" t="s">
        <v>184</v>
      </c>
      <c r="D117" s="56" t="s">
        <v>156</v>
      </c>
      <c r="E117" s="57" t="s">
        <v>1362</v>
      </c>
      <c r="F117" s="58" t="s">
        <v>1363</v>
      </c>
      <c r="G117" s="59" t="s">
        <v>424</v>
      </c>
      <c r="H117" s="60">
        <v>8.9999999999999993E-3</v>
      </c>
      <c r="I117" s="73"/>
      <c r="J117" s="73">
        <f t="shared" si="0"/>
        <v>0</v>
      </c>
      <c r="K117" s="58" t="s">
        <v>328</v>
      </c>
      <c r="L117" s="13"/>
      <c r="M117" s="74" t="s">
        <v>1</v>
      </c>
      <c r="N117" s="75" t="s">
        <v>35</v>
      </c>
      <c r="O117" s="76">
        <v>32.820999999999998</v>
      </c>
      <c r="P117" s="76">
        <f t="shared" si="1"/>
        <v>0.29538899999999996</v>
      </c>
      <c r="Q117" s="76">
        <v>1.0601700000000001</v>
      </c>
      <c r="R117" s="76">
        <f t="shared" si="2"/>
        <v>9.5415299999999995E-3</v>
      </c>
      <c r="S117" s="76">
        <v>0</v>
      </c>
      <c r="T117" s="83">
        <f t="shared" si="3"/>
        <v>0</v>
      </c>
      <c r="AR117" s="14" t="s">
        <v>160</v>
      </c>
      <c r="AT117" s="14" t="s">
        <v>156</v>
      </c>
      <c r="AU117" s="14" t="s">
        <v>74</v>
      </c>
      <c r="AY117" s="14" t="s">
        <v>153</v>
      </c>
      <c r="BE117" s="88">
        <f t="shared" si="4"/>
        <v>0</v>
      </c>
      <c r="BF117" s="88">
        <f t="shared" si="5"/>
        <v>0</v>
      </c>
      <c r="BG117" s="88">
        <f t="shared" si="6"/>
        <v>0</v>
      </c>
      <c r="BH117" s="88">
        <f t="shared" si="7"/>
        <v>0</v>
      </c>
      <c r="BI117" s="88">
        <f t="shared" si="8"/>
        <v>0</v>
      </c>
      <c r="BJ117" s="14" t="s">
        <v>72</v>
      </c>
      <c r="BK117" s="88">
        <f t="shared" si="9"/>
        <v>0</v>
      </c>
      <c r="BL117" s="14" t="s">
        <v>160</v>
      </c>
      <c r="BM117" s="14" t="s">
        <v>1364</v>
      </c>
    </row>
    <row r="118" spans="2:65" s="6" customFormat="1" ht="22.9" customHeight="1">
      <c r="B118" s="51"/>
      <c r="D118" s="52" t="s">
        <v>63</v>
      </c>
      <c r="E118" s="54" t="s">
        <v>169</v>
      </c>
      <c r="F118" s="54" t="s">
        <v>1365</v>
      </c>
      <c r="J118" s="72">
        <f>SUM(J119:J130)</f>
        <v>0</v>
      </c>
      <c r="L118" s="51"/>
      <c r="M118" s="69"/>
      <c r="N118" s="70"/>
      <c r="O118" s="70"/>
      <c r="P118" s="71">
        <f>SUM(P119:P130)</f>
        <v>60.897051999999995</v>
      </c>
      <c r="Q118" s="70"/>
      <c r="R118" s="71">
        <f>SUM(R119:R130)</f>
        <v>28.424746729999995</v>
      </c>
      <c r="S118" s="70"/>
      <c r="T118" s="82">
        <f>SUM(T119:T130)</f>
        <v>0</v>
      </c>
      <c r="AR118" s="52" t="s">
        <v>72</v>
      </c>
      <c r="AT118" s="85" t="s">
        <v>63</v>
      </c>
      <c r="AU118" s="85" t="s">
        <v>72</v>
      </c>
      <c r="AY118" s="52" t="s">
        <v>153</v>
      </c>
      <c r="BK118" s="87">
        <f>SUM(BK119:BK130)</f>
        <v>17622</v>
      </c>
    </row>
    <row r="119" spans="2:65" s="1" customFormat="1" ht="16.5" customHeight="1">
      <c r="B119" s="55"/>
      <c r="C119" s="56" t="s">
        <v>188</v>
      </c>
      <c r="D119" s="56" t="s">
        <v>156</v>
      </c>
      <c r="E119" s="57" t="s">
        <v>1366</v>
      </c>
      <c r="F119" s="58" t="s">
        <v>1367</v>
      </c>
      <c r="G119" s="59" t="s">
        <v>327</v>
      </c>
      <c r="H119" s="60">
        <v>33.204999999999998</v>
      </c>
      <c r="I119" s="73"/>
      <c r="J119" s="73">
        <f t="shared" ref="J119:J130" si="10">ROUND(I119*H119,2)</f>
        <v>0</v>
      </c>
      <c r="K119" s="58" t="s">
        <v>328</v>
      </c>
      <c r="L119" s="13"/>
      <c r="M119" s="74" t="s">
        <v>1</v>
      </c>
      <c r="N119" s="75" t="s">
        <v>35</v>
      </c>
      <c r="O119" s="76">
        <v>0.69099999999999995</v>
      </c>
      <c r="P119" s="76">
        <f t="shared" ref="P119:P130" si="11">O119*H119</f>
        <v>22.944654999999997</v>
      </c>
      <c r="Q119" s="76">
        <v>0.17351</v>
      </c>
      <c r="R119" s="76">
        <f t="shared" ref="R119:R130" si="12">Q119*H119</f>
        <v>5.7613995499999993</v>
      </c>
      <c r="S119" s="76">
        <v>0</v>
      </c>
      <c r="T119" s="83">
        <f t="shared" ref="T119:T130" si="13">S119*H119</f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ref="BE119:BE130" si="14">IF(N119="základní",J119,0)</f>
        <v>0</v>
      </c>
      <c r="BF119" s="88">
        <f t="shared" ref="BF119:BF130" si="15">IF(N119="snížená",J119,0)</f>
        <v>0</v>
      </c>
      <c r="BG119" s="88">
        <f>IF(N119="zákl. přenesená",J119,0)</f>
        <v>0</v>
      </c>
      <c r="BH119" s="88">
        <f t="shared" ref="BH119:BH130" si="16">IF(N119="sníž. přenesená",J119,0)</f>
        <v>0</v>
      </c>
      <c r="BI119" s="88">
        <f t="shared" ref="BI119:BI128" si="17">IF(N119="nulová",J119,0)</f>
        <v>0</v>
      </c>
      <c r="BJ119" s="14" t="s">
        <v>72</v>
      </c>
      <c r="BK119" s="88">
        <f t="shared" ref="BK119:BK124" si="18">ROUND(I119*H119,2)</f>
        <v>0</v>
      </c>
      <c r="BL119" s="14" t="s">
        <v>160</v>
      </c>
      <c r="BM119" s="14" t="s">
        <v>1368</v>
      </c>
    </row>
    <row r="120" spans="2:65" s="1" customFormat="1" ht="16.5" customHeight="1">
      <c r="B120" s="55"/>
      <c r="C120" s="56" t="s">
        <v>192</v>
      </c>
      <c r="D120" s="56" t="s">
        <v>156</v>
      </c>
      <c r="E120" s="57" t="s">
        <v>1369</v>
      </c>
      <c r="F120" s="58" t="s">
        <v>1370</v>
      </c>
      <c r="G120" s="59" t="s">
        <v>489</v>
      </c>
      <c r="H120" s="60">
        <v>2</v>
      </c>
      <c r="I120" s="73"/>
      <c r="J120" s="73">
        <f t="shared" si="10"/>
        <v>0</v>
      </c>
      <c r="K120" s="58" t="s">
        <v>328</v>
      </c>
      <c r="L120" s="13"/>
      <c r="M120" s="74" t="s">
        <v>1</v>
      </c>
      <c r="N120" s="75" t="s">
        <v>35</v>
      </c>
      <c r="O120" s="76">
        <v>0.29099999999999998</v>
      </c>
      <c r="P120" s="76">
        <f t="shared" si="11"/>
        <v>0.58199999999999996</v>
      </c>
      <c r="Q120" s="76">
        <v>8.1309999999999993E-2</v>
      </c>
      <c r="R120" s="76">
        <f t="shared" si="12"/>
        <v>0.16261999999999999</v>
      </c>
      <c r="S120" s="76">
        <v>0</v>
      </c>
      <c r="T120" s="83">
        <f t="shared" si="13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14"/>
        <v>0</v>
      </c>
      <c r="BF120" s="88">
        <f t="shared" si="15"/>
        <v>0</v>
      </c>
      <c r="BG120" s="88">
        <f>IF(N120="zákl. přenesená",J120,0)</f>
        <v>0</v>
      </c>
      <c r="BH120" s="88">
        <f t="shared" si="16"/>
        <v>0</v>
      </c>
      <c r="BI120" s="88">
        <f t="shared" si="17"/>
        <v>0</v>
      </c>
      <c r="BJ120" s="14" t="s">
        <v>72</v>
      </c>
      <c r="BK120" s="88">
        <f t="shared" si="18"/>
        <v>0</v>
      </c>
      <c r="BL120" s="14" t="s">
        <v>160</v>
      </c>
      <c r="BM120" s="14" t="s">
        <v>1371</v>
      </c>
    </row>
    <row r="121" spans="2:65" s="1" customFormat="1" ht="16.5" customHeight="1">
      <c r="B121" s="55"/>
      <c r="C121" s="56" t="s">
        <v>198</v>
      </c>
      <c r="D121" s="56" t="s">
        <v>156</v>
      </c>
      <c r="E121" s="57" t="s">
        <v>1372</v>
      </c>
      <c r="F121" s="58" t="s">
        <v>1373</v>
      </c>
      <c r="G121" s="59" t="s">
        <v>424</v>
      </c>
      <c r="H121" s="60">
        <v>1.9E-2</v>
      </c>
      <c r="I121" s="73"/>
      <c r="J121" s="73">
        <f t="shared" si="10"/>
        <v>0</v>
      </c>
      <c r="K121" s="58" t="s">
        <v>328</v>
      </c>
      <c r="L121" s="13"/>
      <c r="M121" s="74" t="s">
        <v>1</v>
      </c>
      <c r="N121" s="75" t="s">
        <v>35</v>
      </c>
      <c r="O121" s="76">
        <v>36.9</v>
      </c>
      <c r="P121" s="76">
        <f t="shared" si="11"/>
        <v>0.70109999999999995</v>
      </c>
      <c r="Q121" s="76">
        <v>1.0900000000000001</v>
      </c>
      <c r="R121" s="76">
        <f t="shared" si="12"/>
        <v>2.0710000000000003E-2</v>
      </c>
      <c r="S121" s="76">
        <v>0</v>
      </c>
      <c r="T121" s="83">
        <f t="shared" si="13"/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 t="shared" si="14"/>
        <v>0</v>
      </c>
      <c r="BF121" s="88">
        <f t="shared" si="15"/>
        <v>0</v>
      </c>
      <c r="BG121" s="88">
        <f>IF(N121="zákl. přenesená",J121,0)</f>
        <v>0</v>
      </c>
      <c r="BH121" s="88">
        <f t="shared" si="16"/>
        <v>0</v>
      </c>
      <c r="BI121" s="88">
        <f t="shared" si="17"/>
        <v>0</v>
      </c>
      <c r="BJ121" s="14" t="s">
        <v>72</v>
      </c>
      <c r="BK121" s="88">
        <f t="shared" si="18"/>
        <v>0</v>
      </c>
      <c r="BL121" s="14" t="s">
        <v>160</v>
      </c>
      <c r="BM121" s="14" t="s">
        <v>1374</v>
      </c>
    </row>
    <row r="122" spans="2:65" s="1" customFormat="1" ht="16.5" customHeight="1">
      <c r="B122" s="55"/>
      <c r="C122" s="56" t="s">
        <v>204</v>
      </c>
      <c r="D122" s="56" t="s">
        <v>156</v>
      </c>
      <c r="E122" s="57" t="s">
        <v>1375</v>
      </c>
      <c r="F122" s="58" t="s">
        <v>1376</v>
      </c>
      <c r="G122" s="59" t="s">
        <v>489</v>
      </c>
      <c r="H122" s="60">
        <v>2</v>
      </c>
      <c r="I122" s="73"/>
      <c r="J122" s="73">
        <f t="shared" si="10"/>
        <v>0</v>
      </c>
      <c r="K122" s="58" t="s">
        <v>1</v>
      </c>
      <c r="L122" s="13"/>
      <c r="M122" s="74" t="s">
        <v>1</v>
      </c>
      <c r="N122" s="75" t="s">
        <v>35</v>
      </c>
      <c r="O122" s="76">
        <v>0</v>
      </c>
      <c r="P122" s="76">
        <f t="shared" si="11"/>
        <v>0</v>
      </c>
      <c r="Q122" s="76">
        <v>7.1999999999999995E-2</v>
      </c>
      <c r="R122" s="76">
        <f t="shared" si="12"/>
        <v>0.14399999999999999</v>
      </c>
      <c r="S122" s="76">
        <v>0</v>
      </c>
      <c r="T122" s="83">
        <f t="shared" si="13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14"/>
        <v>0</v>
      </c>
      <c r="BF122" s="88">
        <f t="shared" si="15"/>
        <v>0</v>
      </c>
      <c r="BG122" s="88">
        <v>0</v>
      </c>
      <c r="BH122" s="88">
        <f t="shared" si="16"/>
        <v>0</v>
      </c>
      <c r="BI122" s="88">
        <f t="shared" si="17"/>
        <v>0</v>
      </c>
      <c r="BJ122" s="14" t="s">
        <v>72</v>
      </c>
      <c r="BK122" s="88">
        <f t="shared" si="18"/>
        <v>0</v>
      </c>
      <c r="BL122" s="14" t="s">
        <v>160</v>
      </c>
      <c r="BM122" s="14" t="s">
        <v>1377</v>
      </c>
    </row>
    <row r="123" spans="2:65" s="1" customFormat="1" ht="16.5" customHeight="1">
      <c r="B123" s="55"/>
      <c r="C123" s="56" t="s">
        <v>210</v>
      </c>
      <c r="D123" s="56" t="s">
        <v>156</v>
      </c>
      <c r="E123" s="57" t="s">
        <v>1378</v>
      </c>
      <c r="F123" s="58" t="s">
        <v>1379</v>
      </c>
      <c r="G123" s="59" t="s">
        <v>489</v>
      </c>
      <c r="H123" s="60">
        <v>4</v>
      </c>
      <c r="I123" s="73"/>
      <c r="J123" s="73">
        <f t="shared" si="10"/>
        <v>0</v>
      </c>
      <c r="K123" s="58" t="s">
        <v>1</v>
      </c>
      <c r="L123" s="13"/>
      <c r="M123" s="74" t="s">
        <v>1</v>
      </c>
      <c r="N123" s="75" t="s">
        <v>35</v>
      </c>
      <c r="O123" s="76">
        <v>0</v>
      </c>
      <c r="P123" s="76">
        <f t="shared" si="11"/>
        <v>0</v>
      </c>
      <c r="Q123" s="76">
        <v>0</v>
      </c>
      <c r="R123" s="76">
        <f t="shared" si="12"/>
        <v>0</v>
      </c>
      <c r="S123" s="76">
        <v>0</v>
      </c>
      <c r="T123" s="83">
        <f t="shared" si="13"/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 t="shared" si="14"/>
        <v>0</v>
      </c>
      <c r="BF123" s="88">
        <f t="shared" si="15"/>
        <v>0</v>
      </c>
      <c r="BG123" s="88">
        <f t="shared" ref="BG123:BG130" si="19">IF(N123="zákl. přenesená",J123,0)</f>
        <v>0</v>
      </c>
      <c r="BH123" s="88">
        <f t="shared" si="16"/>
        <v>0</v>
      </c>
      <c r="BI123" s="88">
        <f t="shared" si="17"/>
        <v>0</v>
      </c>
      <c r="BJ123" s="14" t="s">
        <v>72</v>
      </c>
      <c r="BK123" s="88">
        <f t="shared" si="18"/>
        <v>0</v>
      </c>
      <c r="BL123" s="14" t="s">
        <v>160</v>
      </c>
      <c r="BM123" s="14" t="s">
        <v>1380</v>
      </c>
    </row>
    <row r="124" spans="2:65" s="1" customFormat="1" ht="16.5" customHeight="1">
      <c r="B124" s="55"/>
      <c r="C124" s="56" t="s">
        <v>214</v>
      </c>
      <c r="D124" s="56" t="s">
        <v>156</v>
      </c>
      <c r="E124" s="57" t="s">
        <v>1381</v>
      </c>
      <c r="F124" s="58" t="s">
        <v>1382</v>
      </c>
      <c r="G124" s="59" t="s">
        <v>159</v>
      </c>
      <c r="H124" s="60">
        <v>1</v>
      </c>
      <c r="I124" s="73"/>
      <c r="J124" s="73">
        <f t="shared" si="10"/>
        <v>0</v>
      </c>
      <c r="K124" s="58" t="s">
        <v>1</v>
      </c>
      <c r="L124" s="13"/>
      <c r="M124" s="74" t="s">
        <v>1</v>
      </c>
      <c r="N124" s="75" t="s">
        <v>35</v>
      </c>
      <c r="O124" s="76">
        <v>0</v>
      </c>
      <c r="P124" s="76">
        <f t="shared" si="11"/>
        <v>0</v>
      </c>
      <c r="Q124" s="76">
        <v>0</v>
      </c>
      <c r="R124" s="76">
        <f t="shared" si="12"/>
        <v>0</v>
      </c>
      <c r="S124" s="76">
        <v>0</v>
      </c>
      <c r="T124" s="83">
        <f t="shared" si="13"/>
        <v>0</v>
      </c>
      <c r="AR124" s="14" t="s">
        <v>160</v>
      </c>
      <c r="AT124" s="14" t="s">
        <v>156</v>
      </c>
      <c r="AU124" s="14" t="s">
        <v>74</v>
      </c>
      <c r="AY124" s="14" t="s">
        <v>153</v>
      </c>
      <c r="BE124" s="88">
        <f t="shared" si="14"/>
        <v>0</v>
      </c>
      <c r="BF124" s="88">
        <f t="shared" si="15"/>
        <v>0</v>
      </c>
      <c r="BG124" s="88">
        <f t="shared" si="19"/>
        <v>0</v>
      </c>
      <c r="BH124" s="88">
        <f t="shared" si="16"/>
        <v>0</v>
      </c>
      <c r="BI124" s="88">
        <f t="shared" si="17"/>
        <v>0</v>
      </c>
      <c r="BJ124" s="14" t="s">
        <v>72</v>
      </c>
      <c r="BK124" s="88">
        <f t="shared" si="18"/>
        <v>0</v>
      </c>
      <c r="BL124" s="14" t="s">
        <v>160</v>
      </c>
      <c r="BM124" s="14" t="s">
        <v>1383</v>
      </c>
    </row>
    <row r="125" spans="2:65" s="1" customFormat="1" ht="16.5" customHeight="1">
      <c r="B125" s="55"/>
      <c r="C125" s="56" t="s">
        <v>220</v>
      </c>
      <c r="D125" s="56" t="s">
        <v>156</v>
      </c>
      <c r="E125" s="57" t="s">
        <v>1384</v>
      </c>
      <c r="F125" s="58" t="s">
        <v>1385</v>
      </c>
      <c r="G125" s="59" t="s">
        <v>357</v>
      </c>
      <c r="H125" s="60">
        <v>6.6</v>
      </c>
      <c r="I125" s="73"/>
      <c r="J125" s="73">
        <f t="shared" si="10"/>
        <v>0</v>
      </c>
      <c r="K125" s="58" t="s">
        <v>328</v>
      </c>
      <c r="L125" s="13"/>
      <c r="M125" s="74" t="s">
        <v>1</v>
      </c>
      <c r="N125" s="75" t="s">
        <v>35</v>
      </c>
      <c r="O125" s="76">
        <v>0.96399999999999997</v>
      </c>
      <c r="P125" s="76">
        <f t="shared" si="11"/>
        <v>6.3623999999999992</v>
      </c>
      <c r="Q125" s="76">
        <v>2.3108</v>
      </c>
      <c r="R125" s="76">
        <f t="shared" si="12"/>
        <v>15.25128</v>
      </c>
      <c r="S125" s="76">
        <v>0</v>
      </c>
      <c r="T125" s="83">
        <f t="shared" si="13"/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si="14"/>
        <v>0</v>
      </c>
      <c r="BF125" s="88">
        <f t="shared" si="15"/>
        <v>0</v>
      </c>
      <c r="BG125" s="88">
        <f t="shared" si="19"/>
        <v>0</v>
      </c>
      <c r="BH125" s="88">
        <f t="shared" si="16"/>
        <v>0</v>
      </c>
      <c r="BI125" s="88">
        <f t="shared" si="17"/>
        <v>0</v>
      </c>
      <c r="BJ125" s="14" t="s">
        <v>72</v>
      </c>
      <c r="BK125" s="88">
        <v>17622</v>
      </c>
      <c r="BL125" s="14" t="s">
        <v>160</v>
      </c>
      <c r="BM125" s="14" t="s">
        <v>1386</v>
      </c>
    </row>
    <row r="126" spans="2:65" s="1" customFormat="1" ht="16.5" customHeight="1">
      <c r="B126" s="55"/>
      <c r="C126" s="56" t="s">
        <v>224</v>
      </c>
      <c r="D126" s="56" t="s">
        <v>156</v>
      </c>
      <c r="E126" s="57" t="s">
        <v>1387</v>
      </c>
      <c r="F126" s="58" t="s">
        <v>1388</v>
      </c>
      <c r="G126" s="59" t="s">
        <v>357</v>
      </c>
      <c r="H126" s="60">
        <v>2.6880000000000002</v>
      </c>
      <c r="I126" s="73"/>
      <c r="J126" s="73">
        <f t="shared" si="10"/>
        <v>0</v>
      </c>
      <c r="K126" s="58" t="s">
        <v>328</v>
      </c>
      <c r="L126" s="13"/>
      <c r="M126" s="74" t="s">
        <v>1</v>
      </c>
      <c r="N126" s="75" t="s">
        <v>35</v>
      </c>
      <c r="O126" s="76">
        <v>1.7170000000000001</v>
      </c>
      <c r="P126" s="76">
        <f t="shared" si="11"/>
        <v>4.6152960000000007</v>
      </c>
      <c r="Q126" s="76">
        <v>2.5143</v>
      </c>
      <c r="R126" s="76">
        <f t="shared" si="12"/>
        <v>6.7584384000000002</v>
      </c>
      <c r="S126" s="76">
        <v>0</v>
      </c>
      <c r="T126" s="83">
        <f t="shared" si="1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14"/>
        <v>0</v>
      </c>
      <c r="BF126" s="88">
        <f t="shared" si="15"/>
        <v>0</v>
      </c>
      <c r="BG126" s="88">
        <f t="shared" si="19"/>
        <v>0</v>
      </c>
      <c r="BH126" s="88">
        <f t="shared" si="16"/>
        <v>0</v>
      </c>
      <c r="BI126" s="88">
        <f t="shared" si="17"/>
        <v>0</v>
      </c>
      <c r="BJ126" s="14" t="s">
        <v>72</v>
      </c>
      <c r="BK126" s="88">
        <f>ROUND(I126*H126,2)</f>
        <v>0</v>
      </c>
      <c r="BL126" s="14" t="s">
        <v>160</v>
      </c>
      <c r="BM126" s="14" t="s">
        <v>1389</v>
      </c>
    </row>
    <row r="127" spans="2:65" s="1" customFormat="1" ht="16.5" customHeight="1">
      <c r="B127" s="55"/>
      <c r="C127" s="56" t="s">
        <v>8</v>
      </c>
      <c r="D127" s="56" t="s">
        <v>156</v>
      </c>
      <c r="E127" s="57" t="s">
        <v>1390</v>
      </c>
      <c r="F127" s="58" t="s">
        <v>1391</v>
      </c>
      <c r="G127" s="59" t="s">
        <v>159</v>
      </c>
      <c r="H127" s="60">
        <v>1</v>
      </c>
      <c r="I127" s="73"/>
      <c r="J127" s="73">
        <f t="shared" si="10"/>
        <v>0</v>
      </c>
      <c r="K127" s="58" t="s">
        <v>1</v>
      </c>
      <c r="L127" s="13"/>
      <c r="M127" s="74" t="s">
        <v>1</v>
      </c>
      <c r="N127" s="75" t="s">
        <v>35</v>
      </c>
      <c r="O127" s="76">
        <v>0</v>
      </c>
      <c r="P127" s="76">
        <f t="shared" si="11"/>
        <v>0</v>
      </c>
      <c r="Q127" s="76">
        <v>0</v>
      </c>
      <c r="R127" s="76">
        <f t="shared" si="12"/>
        <v>0</v>
      </c>
      <c r="S127" s="76">
        <v>0</v>
      </c>
      <c r="T127" s="83">
        <f t="shared" si="1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14"/>
        <v>0</v>
      </c>
      <c r="BF127" s="88">
        <f t="shared" si="15"/>
        <v>0</v>
      </c>
      <c r="BG127" s="88">
        <f t="shared" si="19"/>
        <v>0</v>
      </c>
      <c r="BH127" s="88">
        <f t="shared" si="16"/>
        <v>0</v>
      </c>
      <c r="BI127" s="88">
        <f t="shared" si="17"/>
        <v>0</v>
      </c>
      <c r="BJ127" s="14" t="s">
        <v>72</v>
      </c>
      <c r="BK127" s="88">
        <f>ROUND(I127*H127,2)</f>
        <v>0</v>
      </c>
      <c r="BL127" s="14" t="s">
        <v>160</v>
      </c>
      <c r="BM127" s="14" t="s">
        <v>1392</v>
      </c>
    </row>
    <row r="128" spans="2:65" s="1" customFormat="1" ht="16.5" customHeight="1">
      <c r="B128" s="55"/>
      <c r="C128" s="56" t="s">
        <v>233</v>
      </c>
      <c r="D128" s="56" t="s">
        <v>156</v>
      </c>
      <c r="E128" s="57" t="s">
        <v>1393</v>
      </c>
      <c r="F128" s="58" t="s">
        <v>1394</v>
      </c>
      <c r="G128" s="59" t="s">
        <v>327</v>
      </c>
      <c r="H128" s="60">
        <v>13.44</v>
      </c>
      <c r="I128" s="73"/>
      <c r="J128" s="73">
        <f t="shared" si="10"/>
        <v>0</v>
      </c>
      <c r="K128" s="58" t="s">
        <v>328</v>
      </c>
      <c r="L128" s="13"/>
      <c r="M128" s="74" t="s">
        <v>1</v>
      </c>
      <c r="N128" s="75" t="s">
        <v>35</v>
      </c>
      <c r="O128" s="76">
        <v>0.94</v>
      </c>
      <c r="P128" s="76">
        <f t="shared" si="11"/>
        <v>12.633599999999999</v>
      </c>
      <c r="Q128" s="76">
        <v>4.3200000000000001E-3</v>
      </c>
      <c r="R128" s="76">
        <f t="shared" si="12"/>
        <v>5.8060799999999996E-2</v>
      </c>
      <c r="S128" s="76">
        <v>0</v>
      </c>
      <c r="T128" s="83">
        <f t="shared" si="13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14"/>
        <v>0</v>
      </c>
      <c r="BF128" s="88">
        <f t="shared" si="15"/>
        <v>0</v>
      </c>
      <c r="BG128" s="88">
        <f t="shared" si="19"/>
        <v>0</v>
      </c>
      <c r="BH128" s="88">
        <f t="shared" si="16"/>
        <v>0</v>
      </c>
      <c r="BI128" s="88">
        <f t="shared" si="17"/>
        <v>0</v>
      </c>
      <c r="BJ128" s="14" t="s">
        <v>72</v>
      </c>
      <c r="BK128" s="88">
        <f>ROUND(I128*H128,2)</f>
        <v>0</v>
      </c>
      <c r="BL128" s="14" t="s">
        <v>160</v>
      </c>
      <c r="BM128" s="14" t="s">
        <v>1395</v>
      </c>
    </row>
    <row r="129" spans="2:65" s="1" customFormat="1" ht="16.5" customHeight="1">
      <c r="B129" s="55"/>
      <c r="C129" s="56" t="s">
        <v>238</v>
      </c>
      <c r="D129" s="56" t="s">
        <v>156</v>
      </c>
      <c r="E129" s="57" t="s">
        <v>1396</v>
      </c>
      <c r="F129" s="58" t="s">
        <v>1397</v>
      </c>
      <c r="G129" s="59" t="s">
        <v>327</v>
      </c>
      <c r="H129" s="60">
        <v>13.44</v>
      </c>
      <c r="I129" s="73"/>
      <c r="J129" s="73">
        <f t="shared" si="10"/>
        <v>0</v>
      </c>
      <c r="K129" s="58" t="s">
        <v>328</v>
      </c>
      <c r="L129" s="13"/>
      <c r="M129" s="74" t="s">
        <v>1</v>
      </c>
      <c r="N129" s="75" t="s">
        <v>35</v>
      </c>
      <c r="O129" s="76">
        <v>0.33900000000000002</v>
      </c>
      <c r="P129" s="76">
        <f t="shared" si="11"/>
        <v>4.5561600000000002</v>
      </c>
      <c r="Q129" s="76">
        <v>0</v>
      </c>
      <c r="R129" s="76">
        <f t="shared" si="12"/>
        <v>0</v>
      </c>
      <c r="S129" s="76">
        <v>0</v>
      </c>
      <c r="T129" s="83">
        <f t="shared" si="13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14"/>
        <v>0</v>
      </c>
      <c r="BF129" s="88">
        <f t="shared" si="15"/>
        <v>0</v>
      </c>
      <c r="BG129" s="88">
        <f t="shared" si="19"/>
        <v>0</v>
      </c>
      <c r="BH129" s="88">
        <f t="shared" si="16"/>
        <v>0</v>
      </c>
      <c r="BI129" s="88">
        <v>0</v>
      </c>
      <c r="BJ129" s="14" t="s">
        <v>72</v>
      </c>
      <c r="BK129" s="88">
        <f>ROUND(I129*H129,2)</f>
        <v>0</v>
      </c>
      <c r="BL129" s="14" t="s">
        <v>160</v>
      </c>
      <c r="BM129" s="14" t="s">
        <v>1398</v>
      </c>
    </row>
    <row r="130" spans="2:65" s="1" customFormat="1" ht="16.5" customHeight="1">
      <c r="B130" s="55"/>
      <c r="C130" s="56" t="s">
        <v>244</v>
      </c>
      <c r="D130" s="56" t="s">
        <v>156</v>
      </c>
      <c r="E130" s="57" t="s">
        <v>1399</v>
      </c>
      <c r="F130" s="58" t="s">
        <v>1400</v>
      </c>
      <c r="G130" s="59" t="s">
        <v>424</v>
      </c>
      <c r="H130" s="60">
        <v>0.24299999999999999</v>
      </c>
      <c r="I130" s="73"/>
      <c r="J130" s="73">
        <f t="shared" si="10"/>
        <v>0</v>
      </c>
      <c r="K130" s="58" t="s">
        <v>328</v>
      </c>
      <c r="L130" s="13"/>
      <c r="M130" s="74" t="s">
        <v>1</v>
      </c>
      <c r="N130" s="75" t="s">
        <v>35</v>
      </c>
      <c r="O130" s="76">
        <v>34.987000000000002</v>
      </c>
      <c r="P130" s="76">
        <f t="shared" si="11"/>
        <v>8.5018410000000006</v>
      </c>
      <c r="Q130" s="76">
        <v>1.1038600000000001</v>
      </c>
      <c r="R130" s="76">
        <f t="shared" si="12"/>
        <v>0.26823797999999999</v>
      </c>
      <c r="S130" s="76">
        <v>0</v>
      </c>
      <c r="T130" s="83">
        <f t="shared" si="13"/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 t="shared" si="14"/>
        <v>0</v>
      </c>
      <c r="BF130" s="88">
        <f t="shared" si="15"/>
        <v>0</v>
      </c>
      <c r="BG130" s="88">
        <f t="shared" si="19"/>
        <v>0</v>
      </c>
      <c r="BH130" s="88">
        <f t="shared" si="16"/>
        <v>0</v>
      </c>
      <c r="BI130" s="88">
        <f>IF(N130="nulová",J130,0)</f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1401</v>
      </c>
    </row>
    <row r="131" spans="2:65" s="6" customFormat="1" ht="22.9" customHeight="1">
      <c r="B131" s="51"/>
      <c r="D131" s="52" t="s">
        <v>63</v>
      </c>
      <c r="E131" s="54" t="s">
        <v>160</v>
      </c>
      <c r="F131" s="54" t="s">
        <v>455</v>
      </c>
      <c r="J131" s="72">
        <f>BK131</f>
        <v>0</v>
      </c>
      <c r="L131" s="51"/>
      <c r="M131" s="69"/>
      <c r="N131" s="70"/>
      <c r="O131" s="70"/>
      <c r="P131" s="71">
        <f>SUM(P132:P141)</f>
        <v>49.052965999999998</v>
      </c>
      <c r="Q131" s="70"/>
      <c r="R131" s="71">
        <f>SUM(R132:R141)</f>
        <v>3.7230287799999999</v>
      </c>
      <c r="S131" s="70"/>
      <c r="T131" s="82">
        <f>SUM(T132:T141)</f>
        <v>0</v>
      </c>
      <c r="AR131" s="52" t="s">
        <v>72</v>
      </c>
      <c r="AT131" s="85" t="s">
        <v>63</v>
      </c>
      <c r="AU131" s="85" t="s">
        <v>72</v>
      </c>
      <c r="AY131" s="52" t="s">
        <v>153</v>
      </c>
      <c r="BK131" s="87">
        <f>SUM(BK132:BK141)</f>
        <v>0</v>
      </c>
    </row>
    <row r="132" spans="2:65" s="1" customFormat="1" ht="16.5" customHeight="1">
      <c r="B132" s="55"/>
      <c r="C132" s="56" t="s">
        <v>248</v>
      </c>
      <c r="D132" s="56" t="s">
        <v>156</v>
      </c>
      <c r="E132" s="57" t="s">
        <v>1402</v>
      </c>
      <c r="F132" s="58" t="s">
        <v>1403</v>
      </c>
      <c r="G132" s="59" t="s">
        <v>357</v>
      </c>
      <c r="H132" s="60">
        <v>0.9</v>
      </c>
      <c r="I132" s="73"/>
      <c r="J132" s="73">
        <f t="shared" ref="J132:J141" si="20">ROUND(I132*H132,2)</f>
        <v>0</v>
      </c>
      <c r="K132" s="58" t="s">
        <v>328</v>
      </c>
      <c r="L132" s="13"/>
      <c r="M132" s="74" t="s">
        <v>1</v>
      </c>
      <c r="N132" s="75" t="s">
        <v>35</v>
      </c>
      <c r="O132" s="76">
        <v>1.448</v>
      </c>
      <c r="P132" s="76">
        <f t="shared" ref="P132:P141" si="21">O132*H132</f>
        <v>1.3031999999999999</v>
      </c>
      <c r="Q132" s="76">
        <v>2.4533999999999998</v>
      </c>
      <c r="R132" s="76">
        <f t="shared" ref="R132:R141" si="22">Q132*H132</f>
        <v>2.2080599999999997</v>
      </c>
      <c r="S132" s="76">
        <v>0</v>
      </c>
      <c r="T132" s="83">
        <f t="shared" ref="T132:T141" si="23">S132*H132</f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ref="BE132:BE141" si="24">IF(N132="základní",J132,0)</f>
        <v>0</v>
      </c>
      <c r="BF132" s="88">
        <f t="shared" ref="BF132:BF141" si="25">IF(N132="snížená",J132,0)</f>
        <v>0</v>
      </c>
      <c r="BG132" s="88">
        <f t="shared" ref="BG132:BG141" si="26">IF(N132="zákl. přenesená",J132,0)</f>
        <v>0</v>
      </c>
      <c r="BH132" s="88">
        <f t="shared" ref="BH132:BH141" si="27">IF(N132="sníž. přenesená",J132,0)</f>
        <v>0</v>
      </c>
      <c r="BI132" s="88">
        <f>IF(N132="nulová",J132,0)</f>
        <v>0</v>
      </c>
      <c r="BJ132" s="14" t="s">
        <v>72</v>
      </c>
      <c r="BK132" s="88">
        <f t="shared" ref="BK132:BK141" si="28">ROUND(I132*H132,2)</f>
        <v>0</v>
      </c>
      <c r="BL132" s="14" t="s">
        <v>160</v>
      </c>
      <c r="BM132" s="14" t="s">
        <v>1404</v>
      </c>
    </row>
    <row r="133" spans="2:65" s="1" customFormat="1" ht="16.5" customHeight="1">
      <c r="B133" s="55"/>
      <c r="C133" s="56" t="s">
        <v>252</v>
      </c>
      <c r="D133" s="56" t="s">
        <v>156</v>
      </c>
      <c r="E133" s="57" t="s">
        <v>1405</v>
      </c>
      <c r="F133" s="58" t="s">
        <v>1406</v>
      </c>
      <c r="G133" s="59" t="s">
        <v>327</v>
      </c>
      <c r="H133" s="60">
        <v>2.8</v>
      </c>
      <c r="I133" s="73"/>
      <c r="J133" s="73">
        <f t="shared" si="20"/>
        <v>0</v>
      </c>
      <c r="K133" s="58" t="s">
        <v>328</v>
      </c>
      <c r="L133" s="13"/>
      <c r="M133" s="74" t="s">
        <v>1</v>
      </c>
      <c r="N133" s="75" t="s">
        <v>35</v>
      </c>
      <c r="O133" s="76">
        <v>0.68100000000000005</v>
      </c>
      <c r="P133" s="76">
        <f t="shared" si="21"/>
        <v>1.9068000000000001</v>
      </c>
      <c r="Q133" s="76">
        <v>5.1900000000000002E-3</v>
      </c>
      <c r="R133" s="76">
        <f t="shared" si="22"/>
        <v>1.4532E-2</v>
      </c>
      <c r="S133" s="76">
        <v>0</v>
      </c>
      <c r="T133" s="83">
        <f t="shared" si="23"/>
        <v>0</v>
      </c>
      <c r="AR133" s="14" t="s">
        <v>160</v>
      </c>
      <c r="AT133" s="14" t="s">
        <v>156</v>
      </c>
      <c r="AU133" s="14" t="s">
        <v>74</v>
      </c>
      <c r="AY133" s="14" t="s">
        <v>153</v>
      </c>
      <c r="BE133" s="88">
        <f t="shared" si="24"/>
        <v>0</v>
      </c>
      <c r="BF133" s="88">
        <f t="shared" si="25"/>
        <v>0</v>
      </c>
      <c r="BG133" s="88">
        <f t="shared" si="26"/>
        <v>0</v>
      </c>
      <c r="BH133" s="88">
        <f t="shared" si="27"/>
        <v>0</v>
      </c>
      <c r="BI133" s="88">
        <v>0</v>
      </c>
      <c r="BJ133" s="14" t="s">
        <v>72</v>
      </c>
      <c r="BK133" s="88">
        <f t="shared" si="28"/>
        <v>0</v>
      </c>
      <c r="BL133" s="14" t="s">
        <v>160</v>
      </c>
      <c r="BM133" s="14" t="s">
        <v>1407</v>
      </c>
    </row>
    <row r="134" spans="2:65" s="1" customFormat="1" ht="16.5" customHeight="1">
      <c r="B134" s="55"/>
      <c r="C134" s="56" t="s">
        <v>7</v>
      </c>
      <c r="D134" s="56" t="s">
        <v>156</v>
      </c>
      <c r="E134" s="57" t="s">
        <v>1408</v>
      </c>
      <c r="F134" s="58" t="s">
        <v>1409</v>
      </c>
      <c r="G134" s="59" t="s">
        <v>327</v>
      </c>
      <c r="H134" s="60">
        <v>2.8</v>
      </c>
      <c r="I134" s="73"/>
      <c r="J134" s="73">
        <f t="shared" si="20"/>
        <v>0</v>
      </c>
      <c r="K134" s="58" t="s">
        <v>328</v>
      </c>
      <c r="L134" s="13"/>
      <c r="M134" s="74" t="s">
        <v>1</v>
      </c>
      <c r="N134" s="75" t="s">
        <v>35</v>
      </c>
      <c r="O134" s="76">
        <v>0.24</v>
      </c>
      <c r="P134" s="76">
        <f t="shared" si="21"/>
        <v>0.67199999999999993</v>
      </c>
      <c r="Q134" s="76">
        <v>0</v>
      </c>
      <c r="R134" s="76">
        <f t="shared" si="22"/>
        <v>0</v>
      </c>
      <c r="S134" s="76">
        <v>0</v>
      </c>
      <c r="T134" s="83">
        <f t="shared" si="23"/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 t="shared" si="24"/>
        <v>0</v>
      </c>
      <c r="BF134" s="88">
        <f t="shared" si="25"/>
        <v>0</v>
      </c>
      <c r="BG134" s="88">
        <f t="shared" si="26"/>
        <v>0</v>
      </c>
      <c r="BH134" s="88">
        <f t="shared" si="27"/>
        <v>0</v>
      </c>
      <c r="BI134" s="88">
        <f t="shared" ref="BI134:BI141" si="29">IF(N134="nulová",J134,0)</f>
        <v>0</v>
      </c>
      <c r="BJ134" s="14" t="s">
        <v>72</v>
      </c>
      <c r="BK134" s="88">
        <f t="shared" si="28"/>
        <v>0</v>
      </c>
      <c r="BL134" s="14" t="s">
        <v>160</v>
      </c>
      <c r="BM134" s="14" t="s">
        <v>1410</v>
      </c>
    </row>
    <row r="135" spans="2:65" s="1" customFormat="1" ht="16.5" customHeight="1">
      <c r="B135" s="55"/>
      <c r="C135" s="56" t="s">
        <v>261</v>
      </c>
      <c r="D135" s="56" t="s">
        <v>156</v>
      </c>
      <c r="E135" s="57" t="s">
        <v>1411</v>
      </c>
      <c r="F135" s="58" t="s">
        <v>1412</v>
      </c>
      <c r="G135" s="59" t="s">
        <v>424</v>
      </c>
      <c r="H135" s="60">
        <v>7.1999999999999995E-2</v>
      </c>
      <c r="I135" s="73"/>
      <c r="J135" s="73">
        <f t="shared" si="20"/>
        <v>0</v>
      </c>
      <c r="K135" s="58" t="s">
        <v>328</v>
      </c>
      <c r="L135" s="13"/>
      <c r="M135" s="74" t="s">
        <v>1</v>
      </c>
      <c r="N135" s="75" t="s">
        <v>35</v>
      </c>
      <c r="O135" s="76">
        <v>37.704000000000001</v>
      </c>
      <c r="P135" s="76">
        <f t="shared" si="21"/>
        <v>2.7146879999999998</v>
      </c>
      <c r="Q135" s="76">
        <v>1.0515600000000001</v>
      </c>
      <c r="R135" s="76">
        <f t="shared" si="22"/>
        <v>7.571232E-2</v>
      </c>
      <c r="S135" s="76">
        <v>0</v>
      </c>
      <c r="T135" s="83">
        <f t="shared" si="23"/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 t="shared" si="24"/>
        <v>0</v>
      </c>
      <c r="BF135" s="88">
        <f t="shared" si="25"/>
        <v>0</v>
      </c>
      <c r="BG135" s="88">
        <f t="shared" si="26"/>
        <v>0</v>
      </c>
      <c r="BH135" s="88">
        <f t="shared" si="27"/>
        <v>0</v>
      </c>
      <c r="BI135" s="88">
        <f t="shared" si="29"/>
        <v>0</v>
      </c>
      <c r="BJ135" s="14" t="s">
        <v>72</v>
      </c>
      <c r="BK135" s="88">
        <f t="shared" si="28"/>
        <v>0</v>
      </c>
      <c r="BL135" s="14" t="s">
        <v>160</v>
      </c>
      <c r="BM135" s="14" t="s">
        <v>1413</v>
      </c>
    </row>
    <row r="136" spans="2:65" s="1" customFormat="1" ht="16.5" customHeight="1">
      <c r="B136" s="55"/>
      <c r="C136" s="56" t="s">
        <v>265</v>
      </c>
      <c r="D136" s="56" t="s">
        <v>156</v>
      </c>
      <c r="E136" s="57" t="s">
        <v>1414</v>
      </c>
      <c r="F136" s="58" t="s">
        <v>1415</v>
      </c>
      <c r="G136" s="59" t="s">
        <v>357</v>
      </c>
      <c r="H136" s="60">
        <v>0.55000000000000004</v>
      </c>
      <c r="I136" s="73"/>
      <c r="J136" s="73">
        <f t="shared" si="20"/>
        <v>0</v>
      </c>
      <c r="K136" s="58" t="s">
        <v>328</v>
      </c>
      <c r="L136" s="13"/>
      <c r="M136" s="74" t="s">
        <v>1</v>
      </c>
      <c r="N136" s="75" t="s">
        <v>35</v>
      </c>
      <c r="O136" s="76">
        <v>2.5129999999999999</v>
      </c>
      <c r="P136" s="76">
        <f t="shared" si="21"/>
        <v>1.38215</v>
      </c>
      <c r="Q136" s="76">
        <v>2.4533700000000001</v>
      </c>
      <c r="R136" s="76">
        <f t="shared" si="22"/>
        <v>1.3493535000000001</v>
      </c>
      <c r="S136" s="76">
        <v>0</v>
      </c>
      <c r="T136" s="83">
        <f t="shared" si="23"/>
        <v>0</v>
      </c>
      <c r="AR136" s="14" t="s">
        <v>160</v>
      </c>
      <c r="AT136" s="14" t="s">
        <v>156</v>
      </c>
      <c r="AU136" s="14" t="s">
        <v>74</v>
      </c>
      <c r="AY136" s="14" t="s">
        <v>153</v>
      </c>
      <c r="BE136" s="88">
        <f t="shared" si="24"/>
        <v>0</v>
      </c>
      <c r="BF136" s="88">
        <f t="shared" si="25"/>
        <v>0</v>
      </c>
      <c r="BG136" s="88">
        <f t="shared" si="26"/>
        <v>0</v>
      </c>
      <c r="BH136" s="88">
        <f t="shared" si="27"/>
        <v>0</v>
      </c>
      <c r="BI136" s="88">
        <f t="shared" si="29"/>
        <v>0</v>
      </c>
      <c r="BJ136" s="14" t="s">
        <v>72</v>
      </c>
      <c r="BK136" s="88">
        <f t="shared" si="28"/>
        <v>0</v>
      </c>
      <c r="BL136" s="14" t="s">
        <v>160</v>
      </c>
      <c r="BM136" s="14" t="s">
        <v>1416</v>
      </c>
    </row>
    <row r="137" spans="2:65" s="1" customFormat="1" ht="16.5" customHeight="1">
      <c r="B137" s="55"/>
      <c r="C137" s="56" t="s">
        <v>269</v>
      </c>
      <c r="D137" s="56" t="s">
        <v>156</v>
      </c>
      <c r="E137" s="57" t="s">
        <v>1417</v>
      </c>
      <c r="F137" s="58" t="s">
        <v>1418</v>
      </c>
      <c r="G137" s="59" t="s">
        <v>424</v>
      </c>
      <c r="H137" s="60">
        <v>4.8000000000000001E-2</v>
      </c>
      <c r="I137" s="73"/>
      <c r="J137" s="73">
        <f t="shared" si="20"/>
        <v>0</v>
      </c>
      <c r="K137" s="58" t="s">
        <v>328</v>
      </c>
      <c r="L137" s="13"/>
      <c r="M137" s="74" t="s">
        <v>1</v>
      </c>
      <c r="N137" s="75" t="s">
        <v>35</v>
      </c>
      <c r="O137" s="76">
        <v>15.211</v>
      </c>
      <c r="P137" s="76">
        <f t="shared" si="21"/>
        <v>0.730128</v>
      </c>
      <c r="Q137" s="76">
        <v>1.06277</v>
      </c>
      <c r="R137" s="76">
        <f t="shared" si="22"/>
        <v>5.1012960000000003E-2</v>
      </c>
      <c r="S137" s="76">
        <v>0</v>
      </c>
      <c r="T137" s="83">
        <f t="shared" si="23"/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 t="shared" si="24"/>
        <v>0</v>
      </c>
      <c r="BF137" s="88">
        <f t="shared" si="25"/>
        <v>0</v>
      </c>
      <c r="BG137" s="88">
        <f t="shared" si="26"/>
        <v>0</v>
      </c>
      <c r="BH137" s="88">
        <f t="shared" si="27"/>
        <v>0</v>
      </c>
      <c r="BI137" s="88">
        <f t="shared" si="29"/>
        <v>0</v>
      </c>
      <c r="BJ137" s="14" t="s">
        <v>72</v>
      </c>
      <c r="BK137" s="88">
        <f t="shared" si="28"/>
        <v>0</v>
      </c>
      <c r="BL137" s="14" t="s">
        <v>160</v>
      </c>
      <c r="BM137" s="14" t="s">
        <v>1419</v>
      </c>
    </row>
    <row r="138" spans="2:65" s="1" customFormat="1" ht="16.5" customHeight="1">
      <c r="B138" s="55"/>
      <c r="C138" s="56" t="s">
        <v>275</v>
      </c>
      <c r="D138" s="56" t="s">
        <v>156</v>
      </c>
      <c r="E138" s="57" t="s">
        <v>1420</v>
      </c>
      <c r="F138" s="58" t="s">
        <v>1421</v>
      </c>
      <c r="G138" s="59" t="s">
        <v>327</v>
      </c>
      <c r="H138" s="60">
        <v>1.9</v>
      </c>
      <c r="I138" s="73"/>
      <c r="J138" s="73">
        <f t="shared" si="20"/>
        <v>0</v>
      </c>
      <c r="K138" s="58" t="s">
        <v>328</v>
      </c>
      <c r="L138" s="13"/>
      <c r="M138" s="74" t="s">
        <v>1</v>
      </c>
      <c r="N138" s="75" t="s">
        <v>35</v>
      </c>
      <c r="O138" s="76">
        <v>1.3420000000000001</v>
      </c>
      <c r="P138" s="76">
        <f t="shared" si="21"/>
        <v>2.5497999999999998</v>
      </c>
      <c r="Q138" s="76">
        <v>1.282E-2</v>
      </c>
      <c r="R138" s="76">
        <f t="shared" si="22"/>
        <v>2.4357999999999998E-2</v>
      </c>
      <c r="S138" s="76">
        <v>0</v>
      </c>
      <c r="T138" s="83">
        <f t="shared" si="23"/>
        <v>0</v>
      </c>
      <c r="AR138" s="14" t="s">
        <v>160</v>
      </c>
      <c r="AT138" s="14" t="s">
        <v>156</v>
      </c>
      <c r="AU138" s="14" t="s">
        <v>74</v>
      </c>
      <c r="AY138" s="14" t="s">
        <v>153</v>
      </c>
      <c r="BE138" s="88">
        <f t="shared" si="24"/>
        <v>0</v>
      </c>
      <c r="BF138" s="88">
        <f t="shared" si="25"/>
        <v>0</v>
      </c>
      <c r="BG138" s="88">
        <f t="shared" si="26"/>
        <v>0</v>
      </c>
      <c r="BH138" s="88">
        <f t="shared" si="27"/>
        <v>0</v>
      </c>
      <c r="BI138" s="88">
        <f t="shared" si="29"/>
        <v>0</v>
      </c>
      <c r="BJ138" s="14" t="s">
        <v>72</v>
      </c>
      <c r="BK138" s="88">
        <f t="shared" si="28"/>
        <v>0</v>
      </c>
      <c r="BL138" s="14" t="s">
        <v>160</v>
      </c>
      <c r="BM138" s="14" t="s">
        <v>1422</v>
      </c>
    </row>
    <row r="139" spans="2:65" s="1" customFormat="1" ht="16.5" customHeight="1">
      <c r="B139" s="55"/>
      <c r="C139" s="56" t="s">
        <v>279</v>
      </c>
      <c r="D139" s="56" t="s">
        <v>156</v>
      </c>
      <c r="E139" s="57" t="s">
        <v>1423</v>
      </c>
      <c r="F139" s="58" t="s">
        <v>1424</v>
      </c>
      <c r="G139" s="59" t="s">
        <v>327</v>
      </c>
      <c r="H139" s="60">
        <v>1.9</v>
      </c>
      <c r="I139" s="73"/>
      <c r="J139" s="73">
        <f t="shared" si="20"/>
        <v>0</v>
      </c>
      <c r="K139" s="58" t="s">
        <v>328</v>
      </c>
      <c r="L139" s="13"/>
      <c r="M139" s="74" t="s">
        <v>1</v>
      </c>
      <c r="N139" s="75" t="s">
        <v>35</v>
      </c>
      <c r="O139" s="76">
        <v>0.33800000000000002</v>
      </c>
      <c r="P139" s="76">
        <f t="shared" si="21"/>
        <v>0.64219999999999999</v>
      </c>
      <c r="Q139" s="76">
        <v>0</v>
      </c>
      <c r="R139" s="76">
        <f t="shared" si="22"/>
        <v>0</v>
      </c>
      <c r="S139" s="76">
        <v>0</v>
      </c>
      <c r="T139" s="83">
        <f t="shared" si="23"/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 t="shared" si="24"/>
        <v>0</v>
      </c>
      <c r="BF139" s="88">
        <f t="shared" si="25"/>
        <v>0</v>
      </c>
      <c r="BG139" s="88">
        <f t="shared" si="26"/>
        <v>0</v>
      </c>
      <c r="BH139" s="88">
        <f t="shared" si="27"/>
        <v>0</v>
      </c>
      <c r="BI139" s="88">
        <f t="shared" si="29"/>
        <v>0</v>
      </c>
      <c r="BJ139" s="14" t="s">
        <v>72</v>
      </c>
      <c r="BK139" s="88">
        <f t="shared" si="28"/>
        <v>0</v>
      </c>
      <c r="BL139" s="14" t="s">
        <v>160</v>
      </c>
      <c r="BM139" s="14" t="s">
        <v>1425</v>
      </c>
    </row>
    <row r="140" spans="2:65" s="1" customFormat="1" ht="16.5" customHeight="1">
      <c r="B140" s="55"/>
      <c r="C140" s="56" t="s">
        <v>285</v>
      </c>
      <c r="D140" s="56" t="s">
        <v>156</v>
      </c>
      <c r="E140" s="57" t="s">
        <v>1426</v>
      </c>
      <c r="F140" s="58" t="s">
        <v>1427</v>
      </c>
      <c r="G140" s="59" t="s">
        <v>357</v>
      </c>
      <c r="H140" s="60">
        <v>24</v>
      </c>
      <c r="I140" s="73"/>
      <c r="J140" s="73">
        <f t="shared" si="20"/>
        <v>0</v>
      </c>
      <c r="K140" s="58" t="s">
        <v>1</v>
      </c>
      <c r="L140" s="13"/>
      <c r="M140" s="74" t="s">
        <v>1</v>
      </c>
      <c r="N140" s="75" t="s">
        <v>35</v>
      </c>
      <c r="O140" s="76">
        <v>1.548</v>
      </c>
      <c r="P140" s="76">
        <f t="shared" si="21"/>
        <v>37.152000000000001</v>
      </c>
      <c r="Q140" s="76">
        <v>0</v>
      </c>
      <c r="R140" s="76">
        <f t="shared" si="22"/>
        <v>0</v>
      </c>
      <c r="S140" s="76">
        <v>0</v>
      </c>
      <c r="T140" s="83">
        <f t="shared" si="23"/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 t="shared" si="24"/>
        <v>0</v>
      </c>
      <c r="BF140" s="88">
        <f t="shared" si="25"/>
        <v>0</v>
      </c>
      <c r="BG140" s="88">
        <f t="shared" si="26"/>
        <v>0</v>
      </c>
      <c r="BH140" s="88">
        <f t="shared" si="27"/>
        <v>0</v>
      </c>
      <c r="BI140" s="88">
        <f t="shared" si="29"/>
        <v>0</v>
      </c>
      <c r="BJ140" s="14" t="s">
        <v>72</v>
      </c>
      <c r="BK140" s="88">
        <f t="shared" si="28"/>
        <v>0</v>
      </c>
      <c r="BL140" s="14" t="s">
        <v>160</v>
      </c>
      <c r="BM140" s="14" t="s">
        <v>1428</v>
      </c>
    </row>
    <row r="141" spans="2:65" s="1" customFormat="1" ht="16.5" customHeight="1">
      <c r="B141" s="55"/>
      <c r="C141" s="56" t="s">
        <v>291</v>
      </c>
      <c r="D141" s="56" t="s">
        <v>156</v>
      </c>
      <c r="E141" s="57" t="s">
        <v>1429</v>
      </c>
      <c r="F141" s="58" t="s">
        <v>1430</v>
      </c>
      <c r="G141" s="59" t="s">
        <v>159</v>
      </c>
      <c r="H141" s="60">
        <v>1</v>
      </c>
      <c r="I141" s="73"/>
      <c r="J141" s="73">
        <f t="shared" si="20"/>
        <v>0</v>
      </c>
      <c r="K141" s="58" t="s">
        <v>1</v>
      </c>
      <c r="L141" s="13"/>
      <c r="M141" s="74" t="s">
        <v>1</v>
      </c>
      <c r="N141" s="75" t="s">
        <v>35</v>
      </c>
      <c r="O141" s="76">
        <v>0</v>
      </c>
      <c r="P141" s="76">
        <f t="shared" si="21"/>
        <v>0</v>
      </c>
      <c r="Q141" s="76">
        <v>0</v>
      </c>
      <c r="R141" s="76">
        <f t="shared" si="22"/>
        <v>0</v>
      </c>
      <c r="S141" s="76">
        <v>0</v>
      </c>
      <c r="T141" s="83">
        <f t="shared" si="23"/>
        <v>0</v>
      </c>
      <c r="AR141" s="14" t="s">
        <v>160</v>
      </c>
      <c r="AT141" s="14" t="s">
        <v>156</v>
      </c>
      <c r="AU141" s="14" t="s">
        <v>74</v>
      </c>
      <c r="AY141" s="14" t="s">
        <v>153</v>
      </c>
      <c r="BE141" s="88">
        <f t="shared" si="24"/>
        <v>0</v>
      </c>
      <c r="BF141" s="88">
        <f t="shared" si="25"/>
        <v>0</v>
      </c>
      <c r="BG141" s="88">
        <f t="shared" si="26"/>
        <v>0</v>
      </c>
      <c r="BH141" s="88">
        <f t="shared" si="27"/>
        <v>0</v>
      </c>
      <c r="BI141" s="88">
        <f t="shared" si="29"/>
        <v>0</v>
      </c>
      <c r="BJ141" s="14" t="s">
        <v>72</v>
      </c>
      <c r="BK141" s="88">
        <f t="shared" si="28"/>
        <v>0</v>
      </c>
      <c r="BL141" s="14" t="s">
        <v>160</v>
      </c>
      <c r="BM141" s="14" t="s">
        <v>1431</v>
      </c>
    </row>
    <row r="142" spans="2:65" s="6" customFormat="1" ht="22.9" customHeight="1">
      <c r="B142" s="51"/>
      <c r="D142" s="52" t="s">
        <v>63</v>
      </c>
      <c r="E142" s="54" t="s">
        <v>178</v>
      </c>
      <c r="F142" s="54" t="s">
        <v>460</v>
      </c>
      <c r="J142" s="72">
        <f>BK142</f>
        <v>0</v>
      </c>
      <c r="L142" s="51"/>
      <c r="M142" s="69"/>
      <c r="N142" s="70"/>
      <c r="O142" s="70"/>
      <c r="P142" s="71">
        <f>SUM(P143:P144)</f>
        <v>0.26879999999999998</v>
      </c>
      <c r="Q142" s="70"/>
      <c r="R142" s="71">
        <f>SUM(R143:R144)</f>
        <v>0</v>
      </c>
      <c r="S142" s="70"/>
      <c r="T142" s="82">
        <f>SUM(T143:T144)</f>
        <v>0</v>
      </c>
      <c r="AR142" s="52" t="s">
        <v>72</v>
      </c>
      <c r="AT142" s="85" t="s">
        <v>63</v>
      </c>
      <c r="AU142" s="85" t="s">
        <v>72</v>
      </c>
      <c r="AY142" s="52" t="s">
        <v>153</v>
      </c>
      <c r="BK142" s="87">
        <f>SUM(BK143:BK144)</f>
        <v>0</v>
      </c>
    </row>
    <row r="143" spans="2:65" s="1" customFormat="1" ht="16.5" customHeight="1">
      <c r="B143" s="55"/>
      <c r="C143" s="56" t="s">
        <v>295</v>
      </c>
      <c r="D143" s="56" t="s">
        <v>156</v>
      </c>
      <c r="E143" s="57" t="s">
        <v>1432</v>
      </c>
      <c r="F143" s="58" t="s">
        <v>1433</v>
      </c>
      <c r="G143" s="59" t="s">
        <v>327</v>
      </c>
      <c r="H143" s="60">
        <v>5.6</v>
      </c>
      <c r="I143" s="73"/>
      <c r="J143" s="73">
        <f>ROUND(I143*H143,2)</f>
        <v>0</v>
      </c>
      <c r="K143" s="58" t="s">
        <v>1</v>
      </c>
      <c r="L143" s="13"/>
      <c r="M143" s="74" t="s">
        <v>1</v>
      </c>
      <c r="N143" s="75" t="s">
        <v>35</v>
      </c>
      <c r="O143" s="76">
        <v>2.7E-2</v>
      </c>
      <c r="P143" s="76">
        <f>O143*H143</f>
        <v>0.1512</v>
      </c>
      <c r="Q143" s="76">
        <v>0</v>
      </c>
      <c r="R143" s="76">
        <f>Q143*H143</f>
        <v>0</v>
      </c>
      <c r="S143" s="76">
        <v>0</v>
      </c>
      <c r="T143" s="83">
        <f>S143*H143</f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>IF(N143="základní",J143,0)</f>
        <v>0</v>
      </c>
      <c r="BF143" s="88">
        <f>IF(N143="snížená",J143,0)</f>
        <v>0</v>
      </c>
      <c r="BG143" s="88">
        <f>IF(N143="zákl. přenesená",J143,0)</f>
        <v>0</v>
      </c>
      <c r="BH143" s="88">
        <f>IF(N143="sníž. přenesená",J143,0)</f>
        <v>0</v>
      </c>
      <c r="BI143" s="88">
        <f>IF(N143="nulová",J143,0)</f>
        <v>0</v>
      </c>
      <c r="BJ143" s="14" t="s">
        <v>72</v>
      </c>
      <c r="BK143" s="88">
        <f>ROUND(I143*H143,2)</f>
        <v>0</v>
      </c>
      <c r="BL143" s="14" t="s">
        <v>160</v>
      </c>
      <c r="BM143" s="14" t="s">
        <v>1434</v>
      </c>
    </row>
    <row r="144" spans="2:65" s="1" customFormat="1" ht="16.5" customHeight="1">
      <c r="B144" s="55"/>
      <c r="C144" s="56" t="s">
        <v>299</v>
      </c>
      <c r="D144" s="56" t="s">
        <v>156</v>
      </c>
      <c r="E144" s="57" t="s">
        <v>1435</v>
      </c>
      <c r="F144" s="58" t="s">
        <v>1436</v>
      </c>
      <c r="G144" s="59" t="s">
        <v>327</v>
      </c>
      <c r="H144" s="60">
        <v>5.6</v>
      </c>
      <c r="I144" s="73"/>
      <c r="J144" s="73">
        <f>ROUND(I144*H144,2)</f>
        <v>0</v>
      </c>
      <c r="K144" s="58" t="s">
        <v>328</v>
      </c>
      <c r="L144" s="13"/>
      <c r="M144" s="74" t="s">
        <v>1</v>
      </c>
      <c r="N144" s="75" t="s">
        <v>35</v>
      </c>
      <c r="O144" s="76">
        <v>2.1000000000000001E-2</v>
      </c>
      <c r="P144" s="76">
        <f>O144*H144</f>
        <v>0.1176</v>
      </c>
      <c r="Q144" s="76">
        <v>0</v>
      </c>
      <c r="R144" s="76">
        <f>Q144*H144</f>
        <v>0</v>
      </c>
      <c r="S144" s="76">
        <v>0</v>
      </c>
      <c r="T144" s="83">
        <f>S144*H144</f>
        <v>0</v>
      </c>
      <c r="AR144" s="14" t="s">
        <v>160</v>
      </c>
      <c r="AT144" s="14" t="s">
        <v>156</v>
      </c>
      <c r="AU144" s="14" t="s">
        <v>74</v>
      </c>
      <c r="AY144" s="14" t="s">
        <v>153</v>
      </c>
      <c r="BE144" s="88">
        <f>IF(N144="základní",J144,0)</f>
        <v>0</v>
      </c>
      <c r="BF144" s="88">
        <f>IF(N144="snížená",J144,0)</f>
        <v>0</v>
      </c>
      <c r="BG144" s="88">
        <f>IF(N144="zákl. přenesená",J144,0)</f>
        <v>0</v>
      </c>
      <c r="BH144" s="88">
        <f>IF(N144="sníž. přenesená",J144,0)</f>
        <v>0</v>
      </c>
      <c r="BI144" s="88">
        <f>IF(N144="nulová",J144,0)</f>
        <v>0</v>
      </c>
      <c r="BJ144" s="14" t="s">
        <v>72</v>
      </c>
      <c r="BK144" s="88">
        <f>ROUND(I144*H144,2)</f>
        <v>0</v>
      </c>
      <c r="BL144" s="14" t="s">
        <v>160</v>
      </c>
      <c r="BM144" s="14" t="s">
        <v>1437</v>
      </c>
    </row>
    <row r="145" spans="2:65" s="6" customFormat="1" ht="22.9" customHeight="1">
      <c r="B145" s="51"/>
      <c r="D145" s="52" t="s">
        <v>63</v>
      </c>
      <c r="E145" s="54" t="s">
        <v>184</v>
      </c>
      <c r="F145" s="54" t="s">
        <v>1438</v>
      </c>
      <c r="J145" s="72">
        <f>BK145</f>
        <v>0</v>
      </c>
      <c r="L145" s="51"/>
      <c r="M145" s="69"/>
      <c r="N145" s="70"/>
      <c r="O145" s="70"/>
      <c r="P145" s="71">
        <f>SUM(P146:P157)</f>
        <v>67.463499999999996</v>
      </c>
      <c r="Q145" s="70"/>
      <c r="R145" s="71">
        <f>SUM(R146:R157)</f>
        <v>2.5519715000000005</v>
      </c>
      <c r="S145" s="70"/>
      <c r="T145" s="82">
        <f>SUM(T146:T157)</f>
        <v>0</v>
      </c>
      <c r="AR145" s="52" t="s">
        <v>72</v>
      </c>
      <c r="AT145" s="85" t="s">
        <v>63</v>
      </c>
      <c r="AU145" s="85" t="s">
        <v>72</v>
      </c>
      <c r="AY145" s="52" t="s">
        <v>153</v>
      </c>
      <c r="BK145" s="87">
        <f>SUM(BK146:BK157)</f>
        <v>0</v>
      </c>
    </row>
    <row r="146" spans="2:65" s="1" customFormat="1" ht="16.5" customHeight="1">
      <c r="B146" s="55"/>
      <c r="C146" s="56" t="s">
        <v>305</v>
      </c>
      <c r="D146" s="56" t="s">
        <v>156</v>
      </c>
      <c r="E146" s="57" t="s">
        <v>1439</v>
      </c>
      <c r="F146" s="58" t="s">
        <v>1440</v>
      </c>
      <c r="G146" s="59" t="s">
        <v>327</v>
      </c>
      <c r="H146" s="60">
        <v>116.95</v>
      </c>
      <c r="I146" s="73"/>
      <c r="J146" s="73">
        <f t="shared" ref="J146:J157" si="30">ROUND(I146*H146,2)</f>
        <v>0</v>
      </c>
      <c r="K146" s="58" t="s">
        <v>328</v>
      </c>
      <c r="L146" s="13"/>
      <c r="M146" s="74" t="s">
        <v>1</v>
      </c>
      <c r="N146" s="75" t="s">
        <v>35</v>
      </c>
      <c r="O146" s="76">
        <v>0.104</v>
      </c>
      <c r="P146" s="76">
        <f t="shared" ref="P146:P157" si="31">O146*H146</f>
        <v>12.162799999999999</v>
      </c>
      <c r="Q146" s="76">
        <v>2.5999999999999998E-4</v>
      </c>
      <c r="R146" s="76">
        <f t="shared" ref="R146:R157" si="32">Q146*H146</f>
        <v>3.0406999999999997E-2</v>
      </c>
      <c r="S146" s="76">
        <v>0</v>
      </c>
      <c r="T146" s="83">
        <f t="shared" ref="T146:T157" si="33">S146*H146</f>
        <v>0</v>
      </c>
      <c r="AR146" s="14" t="s">
        <v>160</v>
      </c>
      <c r="AT146" s="14" t="s">
        <v>156</v>
      </c>
      <c r="AU146" s="14" t="s">
        <v>74</v>
      </c>
      <c r="AY146" s="14" t="s">
        <v>153</v>
      </c>
      <c r="BE146" s="88">
        <f t="shared" ref="BE146:BE157" si="34">IF(N146="základní",J146,0)</f>
        <v>0</v>
      </c>
      <c r="BF146" s="88">
        <f t="shared" ref="BF146:BF157" si="35">IF(N146="snížená",J146,0)</f>
        <v>0</v>
      </c>
      <c r="BG146" s="88">
        <f t="shared" ref="BG146:BG157" si="36">IF(N146="zákl. přenesená",J146,0)</f>
        <v>0</v>
      </c>
      <c r="BH146" s="88">
        <f t="shared" ref="BH146:BH157" si="37">IF(N146="sníž. přenesená",J146,0)</f>
        <v>0</v>
      </c>
      <c r="BI146" s="88">
        <f t="shared" ref="BI146:BI157" si="38">IF(N146="nulová",J146,0)</f>
        <v>0</v>
      </c>
      <c r="BJ146" s="14" t="s">
        <v>72</v>
      </c>
      <c r="BK146" s="88">
        <f t="shared" ref="BK146:BK157" si="39">ROUND(I146*H146,2)</f>
        <v>0</v>
      </c>
      <c r="BL146" s="14" t="s">
        <v>160</v>
      </c>
      <c r="BM146" s="14" t="s">
        <v>1441</v>
      </c>
    </row>
    <row r="147" spans="2:65" s="1" customFormat="1" ht="16.5" customHeight="1">
      <c r="B147" s="55"/>
      <c r="C147" s="56" t="s">
        <v>310</v>
      </c>
      <c r="D147" s="56" t="s">
        <v>156</v>
      </c>
      <c r="E147" s="57" t="s">
        <v>1442</v>
      </c>
      <c r="F147" s="58" t="s">
        <v>1443</v>
      </c>
      <c r="G147" s="59" t="s">
        <v>327</v>
      </c>
      <c r="H147" s="60">
        <v>28.725000000000001</v>
      </c>
      <c r="I147" s="73"/>
      <c r="J147" s="73">
        <f t="shared" si="30"/>
        <v>0</v>
      </c>
      <c r="K147" s="58" t="s">
        <v>328</v>
      </c>
      <c r="L147" s="13"/>
      <c r="M147" s="74" t="s">
        <v>1</v>
      </c>
      <c r="N147" s="75" t="s">
        <v>35</v>
      </c>
      <c r="O147" s="76">
        <v>0.36</v>
      </c>
      <c r="P147" s="76">
        <f t="shared" si="31"/>
        <v>10.340999999999999</v>
      </c>
      <c r="Q147" s="76">
        <v>4.3800000000000002E-3</v>
      </c>
      <c r="R147" s="76">
        <f t="shared" si="32"/>
        <v>0.12581550000000002</v>
      </c>
      <c r="S147" s="76">
        <v>0</v>
      </c>
      <c r="T147" s="83">
        <f t="shared" si="33"/>
        <v>0</v>
      </c>
      <c r="AR147" s="14" t="s">
        <v>160</v>
      </c>
      <c r="AT147" s="14" t="s">
        <v>156</v>
      </c>
      <c r="AU147" s="14" t="s">
        <v>74</v>
      </c>
      <c r="AY147" s="14" t="s">
        <v>153</v>
      </c>
      <c r="BE147" s="88">
        <f t="shared" si="34"/>
        <v>0</v>
      </c>
      <c r="BF147" s="88">
        <f t="shared" si="35"/>
        <v>0</v>
      </c>
      <c r="BG147" s="88">
        <f t="shared" si="36"/>
        <v>0</v>
      </c>
      <c r="BH147" s="88">
        <f t="shared" si="37"/>
        <v>0</v>
      </c>
      <c r="BI147" s="88">
        <f t="shared" si="38"/>
        <v>0</v>
      </c>
      <c r="BJ147" s="14" t="s">
        <v>72</v>
      </c>
      <c r="BK147" s="88">
        <f t="shared" si="39"/>
        <v>0</v>
      </c>
      <c r="BL147" s="14" t="s">
        <v>160</v>
      </c>
      <c r="BM147" s="14" t="s">
        <v>1444</v>
      </c>
    </row>
    <row r="148" spans="2:65" s="1" customFormat="1" ht="16.5" customHeight="1">
      <c r="B148" s="55"/>
      <c r="C148" s="56" t="s">
        <v>426</v>
      </c>
      <c r="D148" s="56" t="s">
        <v>156</v>
      </c>
      <c r="E148" s="57" t="s">
        <v>1445</v>
      </c>
      <c r="F148" s="58" t="s">
        <v>1446</v>
      </c>
      <c r="G148" s="59" t="s">
        <v>327</v>
      </c>
      <c r="H148" s="60">
        <v>28.725000000000001</v>
      </c>
      <c r="I148" s="73"/>
      <c r="J148" s="73">
        <f t="shared" si="30"/>
        <v>0</v>
      </c>
      <c r="K148" s="58" t="s">
        <v>328</v>
      </c>
      <c r="L148" s="13"/>
      <c r="M148" s="74" t="s">
        <v>1</v>
      </c>
      <c r="N148" s="75" t="s">
        <v>35</v>
      </c>
      <c r="O148" s="76">
        <v>0.47</v>
      </c>
      <c r="P148" s="76">
        <f t="shared" si="31"/>
        <v>13.50075</v>
      </c>
      <c r="Q148" s="76">
        <v>1.8380000000000001E-2</v>
      </c>
      <c r="R148" s="76">
        <f t="shared" si="32"/>
        <v>0.52796550000000009</v>
      </c>
      <c r="S148" s="76">
        <v>0</v>
      </c>
      <c r="T148" s="83">
        <f t="shared" si="33"/>
        <v>0</v>
      </c>
      <c r="AR148" s="14" t="s">
        <v>160</v>
      </c>
      <c r="AT148" s="14" t="s">
        <v>156</v>
      </c>
      <c r="AU148" s="14" t="s">
        <v>74</v>
      </c>
      <c r="AY148" s="14" t="s">
        <v>153</v>
      </c>
      <c r="BE148" s="88">
        <f t="shared" si="34"/>
        <v>0</v>
      </c>
      <c r="BF148" s="88">
        <f t="shared" si="35"/>
        <v>0</v>
      </c>
      <c r="BG148" s="88">
        <f t="shared" si="36"/>
        <v>0</v>
      </c>
      <c r="BH148" s="88">
        <f t="shared" si="37"/>
        <v>0</v>
      </c>
      <c r="BI148" s="88">
        <f t="shared" si="38"/>
        <v>0</v>
      </c>
      <c r="BJ148" s="14" t="s">
        <v>72</v>
      </c>
      <c r="BK148" s="88">
        <f t="shared" si="39"/>
        <v>0</v>
      </c>
      <c r="BL148" s="14" t="s">
        <v>160</v>
      </c>
      <c r="BM148" s="14" t="s">
        <v>1447</v>
      </c>
    </row>
    <row r="149" spans="2:65" s="1" customFormat="1" ht="16.5" customHeight="1">
      <c r="B149" s="55"/>
      <c r="C149" s="56" t="s">
        <v>430</v>
      </c>
      <c r="D149" s="56" t="s">
        <v>156</v>
      </c>
      <c r="E149" s="57" t="s">
        <v>1448</v>
      </c>
      <c r="F149" s="58" t="s">
        <v>1449</v>
      </c>
      <c r="G149" s="59" t="s">
        <v>327</v>
      </c>
      <c r="H149" s="60">
        <v>2.0499999999999998</v>
      </c>
      <c r="I149" s="73"/>
      <c r="J149" s="73">
        <f t="shared" si="30"/>
        <v>0</v>
      </c>
      <c r="K149" s="58" t="s">
        <v>328</v>
      </c>
      <c r="L149" s="13"/>
      <c r="M149" s="74" t="s">
        <v>1</v>
      </c>
      <c r="N149" s="75" t="s">
        <v>35</v>
      </c>
      <c r="O149" s="76">
        <v>1.355</v>
      </c>
      <c r="P149" s="76">
        <f t="shared" si="31"/>
        <v>2.7777499999999997</v>
      </c>
      <c r="Q149" s="76">
        <v>3.3579999999999999E-2</v>
      </c>
      <c r="R149" s="76">
        <f t="shared" si="32"/>
        <v>6.8838999999999997E-2</v>
      </c>
      <c r="S149" s="76">
        <v>0</v>
      </c>
      <c r="T149" s="83">
        <f t="shared" si="33"/>
        <v>0</v>
      </c>
      <c r="AR149" s="14" t="s">
        <v>160</v>
      </c>
      <c r="AT149" s="14" t="s">
        <v>156</v>
      </c>
      <c r="AU149" s="14" t="s">
        <v>74</v>
      </c>
      <c r="AY149" s="14" t="s">
        <v>153</v>
      </c>
      <c r="BE149" s="88">
        <f t="shared" si="34"/>
        <v>0</v>
      </c>
      <c r="BF149" s="88">
        <f t="shared" si="35"/>
        <v>0</v>
      </c>
      <c r="BG149" s="88">
        <f t="shared" si="36"/>
        <v>0</v>
      </c>
      <c r="BH149" s="88">
        <f t="shared" si="37"/>
        <v>0</v>
      </c>
      <c r="BI149" s="88">
        <f t="shared" si="38"/>
        <v>0</v>
      </c>
      <c r="BJ149" s="14" t="s">
        <v>72</v>
      </c>
      <c r="BK149" s="88">
        <f t="shared" si="39"/>
        <v>0</v>
      </c>
      <c r="BL149" s="14" t="s">
        <v>160</v>
      </c>
      <c r="BM149" s="14" t="s">
        <v>1450</v>
      </c>
    </row>
    <row r="150" spans="2:65" s="1" customFormat="1" ht="16.5" customHeight="1">
      <c r="B150" s="55"/>
      <c r="C150" s="56" t="s">
        <v>434</v>
      </c>
      <c r="D150" s="56" t="s">
        <v>156</v>
      </c>
      <c r="E150" s="57" t="s">
        <v>1451</v>
      </c>
      <c r="F150" s="58" t="s">
        <v>1452</v>
      </c>
      <c r="G150" s="59" t="s">
        <v>327</v>
      </c>
      <c r="H150" s="60">
        <v>28.725000000000001</v>
      </c>
      <c r="I150" s="73"/>
      <c r="J150" s="73">
        <f t="shared" si="30"/>
        <v>0</v>
      </c>
      <c r="K150" s="58" t="s">
        <v>328</v>
      </c>
      <c r="L150" s="13"/>
      <c r="M150" s="74" t="s">
        <v>1</v>
      </c>
      <c r="N150" s="75" t="s">
        <v>35</v>
      </c>
      <c r="O150" s="76">
        <v>0.24</v>
      </c>
      <c r="P150" s="76">
        <f t="shared" si="31"/>
        <v>6.8940000000000001</v>
      </c>
      <c r="Q150" s="76">
        <v>5.4599999999999996E-3</v>
      </c>
      <c r="R150" s="76">
        <f t="shared" si="32"/>
        <v>0.15683849999999999</v>
      </c>
      <c r="S150" s="76">
        <v>0</v>
      </c>
      <c r="T150" s="83">
        <f t="shared" si="33"/>
        <v>0</v>
      </c>
      <c r="AR150" s="14" t="s">
        <v>160</v>
      </c>
      <c r="AT150" s="14" t="s">
        <v>156</v>
      </c>
      <c r="AU150" s="14" t="s">
        <v>74</v>
      </c>
      <c r="AY150" s="14" t="s">
        <v>153</v>
      </c>
      <c r="BE150" s="88">
        <f t="shared" si="34"/>
        <v>0</v>
      </c>
      <c r="BF150" s="88">
        <f t="shared" si="35"/>
        <v>0</v>
      </c>
      <c r="BG150" s="88">
        <f t="shared" si="36"/>
        <v>0</v>
      </c>
      <c r="BH150" s="88">
        <f t="shared" si="37"/>
        <v>0</v>
      </c>
      <c r="BI150" s="88">
        <f t="shared" si="38"/>
        <v>0</v>
      </c>
      <c r="BJ150" s="14" t="s">
        <v>72</v>
      </c>
      <c r="BK150" s="88">
        <f t="shared" si="39"/>
        <v>0</v>
      </c>
      <c r="BL150" s="14" t="s">
        <v>160</v>
      </c>
      <c r="BM150" s="14" t="s">
        <v>1453</v>
      </c>
    </row>
    <row r="151" spans="2:65" s="1" customFormat="1" ht="16.5" customHeight="1">
      <c r="B151" s="55"/>
      <c r="C151" s="56" t="s">
        <v>438</v>
      </c>
      <c r="D151" s="56" t="s">
        <v>156</v>
      </c>
      <c r="E151" s="57" t="s">
        <v>1454</v>
      </c>
      <c r="F151" s="58" t="s">
        <v>1455</v>
      </c>
      <c r="G151" s="59" t="s">
        <v>327</v>
      </c>
      <c r="H151" s="60">
        <v>28.725000000000001</v>
      </c>
      <c r="I151" s="73"/>
      <c r="J151" s="73">
        <f t="shared" si="30"/>
        <v>0</v>
      </c>
      <c r="K151" s="58" t="s">
        <v>328</v>
      </c>
      <c r="L151" s="13"/>
      <c r="M151" s="74" t="s">
        <v>1</v>
      </c>
      <c r="N151" s="75" t="s">
        <v>35</v>
      </c>
      <c r="O151" s="76">
        <v>0.09</v>
      </c>
      <c r="P151" s="76">
        <f t="shared" si="31"/>
        <v>2.5852499999999998</v>
      </c>
      <c r="Q151" s="76">
        <v>8.3000000000000001E-3</v>
      </c>
      <c r="R151" s="76">
        <f t="shared" si="32"/>
        <v>0.2384175</v>
      </c>
      <c r="S151" s="76">
        <v>0</v>
      </c>
      <c r="T151" s="83">
        <f t="shared" si="33"/>
        <v>0</v>
      </c>
      <c r="AR151" s="14" t="s">
        <v>160</v>
      </c>
      <c r="AT151" s="14" t="s">
        <v>156</v>
      </c>
      <c r="AU151" s="14" t="s">
        <v>74</v>
      </c>
      <c r="AY151" s="14" t="s">
        <v>153</v>
      </c>
      <c r="BE151" s="88">
        <f t="shared" si="34"/>
        <v>0</v>
      </c>
      <c r="BF151" s="88">
        <f t="shared" si="35"/>
        <v>0</v>
      </c>
      <c r="BG151" s="88">
        <f t="shared" si="36"/>
        <v>0</v>
      </c>
      <c r="BH151" s="88">
        <f t="shared" si="37"/>
        <v>0</v>
      </c>
      <c r="BI151" s="88">
        <f t="shared" si="38"/>
        <v>0</v>
      </c>
      <c r="BJ151" s="14" t="s">
        <v>72</v>
      </c>
      <c r="BK151" s="88">
        <f t="shared" si="39"/>
        <v>0</v>
      </c>
      <c r="BL151" s="14" t="s">
        <v>160</v>
      </c>
      <c r="BM151" s="14" t="s">
        <v>1456</v>
      </c>
    </row>
    <row r="152" spans="2:65" s="1" customFormat="1" ht="16.5" customHeight="1">
      <c r="B152" s="55"/>
      <c r="C152" s="56" t="s">
        <v>442</v>
      </c>
      <c r="D152" s="56" t="s">
        <v>156</v>
      </c>
      <c r="E152" s="57" t="s">
        <v>1457</v>
      </c>
      <c r="F152" s="58" t="s">
        <v>1458</v>
      </c>
      <c r="G152" s="59" t="s">
        <v>327</v>
      </c>
      <c r="H152" s="60">
        <v>28.725000000000001</v>
      </c>
      <c r="I152" s="73"/>
      <c r="J152" s="73">
        <f t="shared" si="30"/>
        <v>0</v>
      </c>
      <c r="K152" s="58" t="s">
        <v>328</v>
      </c>
      <c r="L152" s="13"/>
      <c r="M152" s="74" t="s">
        <v>1</v>
      </c>
      <c r="N152" s="75" t="s">
        <v>35</v>
      </c>
      <c r="O152" s="76">
        <v>0.33</v>
      </c>
      <c r="P152" s="76">
        <f t="shared" si="31"/>
        <v>9.4792500000000004</v>
      </c>
      <c r="Q152" s="76">
        <v>4.3800000000000002E-3</v>
      </c>
      <c r="R152" s="76">
        <f t="shared" si="32"/>
        <v>0.12581550000000002</v>
      </c>
      <c r="S152" s="76">
        <v>0</v>
      </c>
      <c r="T152" s="83">
        <f t="shared" si="33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34"/>
        <v>0</v>
      </c>
      <c r="BF152" s="88">
        <f t="shared" si="35"/>
        <v>0</v>
      </c>
      <c r="BG152" s="88">
        <f t="shared" si="36"/>
        <v>0</v>
      </c>
      <c r="BH152" s="88">
        <f t="shared" si="37"/>
        <v>0</v>
      </c>
      <c r="BI152" s="88">
        <f t="shared" si="38"/>
        <v>0</v>
      </c>
      <c r="BJ152" s="14" t="s">
        <v>72</v>
      </c>
      <c r="BK152" s="88">
        <f t="shared" si="39"/>
        <v>0</v>
      </c>
      <c r="BL152" s="14" t="s">
        <v>160</v>
      </c>
      <c r="BM152" s="14" t="s">
        <v>1459</v>
      </c>
    </row>
    <row r="153" spans="2:65" s="1" customFormat="1" ht="16.5" customHeight="1">
      <c r="B153" s="55"/>
      <c r="C153" s="56" t="s">
        <v>446</v>
      </c>
      <c r="D153" s="56" t="s">
        <v>156</v>
      </c>
      <c r="E153" s="57" t="s">
        <v>1460</v>
      </c>
      <c r="F153" s="58" t="s">
        <v>1461</v>
      </c>
      <c r="G153" s="59" t="s">
        <v>327</v>
      </c>
      <c r="H153" s="60">
        <v>28.725000000000001</v>
      </c>
      <c r="I153" s="73"/>
      <c r="J153" s="73">
        <f t="shared" si="30"/>
        <v>0</v>
      </c>
      <c r="K153" s="58" t="s">
        <v>328</v>
      </c>
      <c r="L153" s="13"/>
      <c r="M153" s="74" t="s">
        <v>1</v>
      </c>
      <c r="N153" s="75" t="s">
        <v>35</v>
      </c>
      <c r="O153" s="76">
        <v>0.245</v>
      </c>
      <c r="P153" s="76">
        <f t="shared" si="31"/>
        <v>7.0376250000000002</v>
      </c>
      <c r="Q153" s="76">
        <v>4.7800000000000004E-3</v>
      </c>
      <c r="R153" s="76">
        <f t="shared" si="32"/>
        <v>0.13730550000000002</v>
      </c>
      <c r="S153" s="76">
        <v>0</v>
      </c>
      <c r="T153" s="83">
        <f t="shared" si="33"/>
        <v>0</v>
      </c>
      <c r="AR153" s="14" t="s">
        <v>160</v>
      </c>
      <c r="AT153" s="14" t="s">
        <v>156</v>
      </c>
      <c r="AU153" s="14" t="s">
        <v>74</v>
      </c>
      <c r="AY153" s="14" t="s">
        <v>153</v>
      </c>
      <c r="BE153" s="88">
        <f t="shared" si="34"/>
        <v>0</v>
      </c>
      <c r="BF153" s="88">
        <f t="shared" si="35"/>
        <v>0</v>
      </c>
      <c r="BG153" s="88">
        <f t="shared" si="36"/>
        <v>0</v>
      </c>
      <c r="BH153" s="88">
        <f t="shared" si="37"/>
        <v>0</v>
      </c>
      <c r="BI153" s="88">
        <f t="shared" si="38"/>
        <v>0</v>
      </c>
      <c r="BJ153" s="14" t="s">
        <v>72</v>
      </c>
      <c r="BK153" s="88">
        <f t="shared" si="39"/>
        <v>0</v>
      </c>
      <c r="BL153" s="14" t="s">
        <v>160</v>
      </c>
      <c r="BM153" s="14" t="s">
        <v>1462</v>
      </c>
    </row>
    <row r="154" spans="2:65" s="1" customFormat="1" ht="16.5" customHeight="1">
      <c r="B154" s="55"/>
      <c r="C154" s="56" t="s">
        <v>450</v>
      </c>
      <c r="D154" s="56" t="s">
        <v>156</v>
      </c>
      <c r="E154" s="57" t="s">
        <v>1463</v>
      </c>
      <c r="F154" s="58" t="s">
        <v>1464</v>
      </c>
      <c r="G154" s="59" t="s">
        <v>1</v>
      </c>
      <c r="H154" s="60">
        <v>2.8</v>
      </c>
      <c r="I154" s="73"/>
      <c r="J154" s="73">
        <f t="shared" si="30"/>
        <v>0</v>
      </c>
      <c r="K154" s="58" t="s">
        <v>1</v>
      </c>
      <c r="L154" s="13"/>
      <c r="M154" s="74" t="s">
        <v>1</v>
      </c>
      <c r="N154" s="75" t="s">
        <v>35</v>
      </c>
      <c r="O154" s="76">
        <v>0</v>
      </c>
      <c r="P154" s="76">
        <f t="shared" si="31"/>
        <v>0</v>
      </c>
      <c r="Q154" s="76">
        <v>0</v>
      </c>
      <c r="R154" s="76">
        <f t="shared" si="32"/>
        <v>0</v>
      </c>
      <c r="S154" s="76">
        <v>0</v>
      </c>
      <c r="T154" s="83">
        <f t="shared" si="33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34"/>
        <v>0</v>
      </c>
      <c r="BF154" s="88">
        <f t="shared" si="35"/>
        <v>0</v>
      </c>
      <c r="BG154" s="88">
        <f t="shared" si="36"/>
        <v>0</v>
      </c>
      <c r="BH154" s="88">
        <f t="shared" si="37"/>
        <v>0</v>
      </c>
      <c r="BI154" s="88">
        <f t="shared" si="38"/>
        <v>0</v>
      </c>
      <c r="BJ154" s="14" t="s">
        <v>72</v>
      </c>
      <c r="BK154" s="88">
        <f t="shared" si="39"/>
        <v>0</v>
      </c>
      <c r="BL154" s="14" t="s">
        <v>160</v>
      </c>
      <c r="BM154" s="14" t="s">
        <v>1465</v>
      </c>
    </row>
    <row r="155" spans="2:65" s="1" customFormat="1" ht="16.5" customHeight="1">
      <c r="B155" s="55"/>
      <c r="C155" s="56" t="s">
        <v>456</v>
      </c>
      <c r="D155" s="56" t="s">
        <v>156</v>
      </c>
      <c r="E155" s="57" t="s">
        <v>1466</v>
      </c>
      <c r="F155" s="58" t="s">
        <v>1467</v>
      </c>
      <c r="G155" s="59" t="s">
        <v>327</v>
      </c>
      <c r="H155" s="60">
        <v>2.8</v>
      </c>
      <c r="I155" s="73"/>
      <c r="J155" s="73">
        <f t="shared" si="30"/>
        <v>0</v>
      </c>
      <c r="K155" s="58" t="s">
        <v>328</v>
      </c>
      <c r="L155" s="13"/>
      <c r="M155" s="74" t="s">
        <v>1</v>
      </c>
      <c r="N155" s="75" t="s">
        <v>35</v>
      </c>
      <c r="O155" s="76">
        <v>0.52900000000000003</v>
      </c>
      <c r="P155" s="76">
        <f t="shared" si="31"/>
        <v>1.4812000000000001</v>
      </c>
      <c r="Q155" s="76">
        <v>0.03</v>
      </c>
      <c r="R155" s="76">
        <f t="shared" si="32"/>
        <v>8.3999999999999991E-2</v>
      </c>
      <c r="S155" s="76">
        <v>0</v>
      </c>
      <c r="T155" s="83">
        <f t="shared" si="33"/>
        <v>0</v>
      </c>
      <c r="AR155" s="14" t="s">
        <v>160</v>
      </c>
      <c r="AT155" s="14" t="s">
        <v>156</v>
      </c>
      <c r="AU155" s="14" t="s">
        <v>74</v>
      </c>
      <c r="AY155" s="14" t="s">
        <v>153</v>
      </c>
      <c r="BE155" s="88">
        <f t="shared" si="34"/>
        <v>0</v>
      </c>
      <c r="BF155" s="88">
        <f t="shared" si="35"/>
        <v>0</v>
      </c>
      <c r="BG155" s="88">
        <f t="shared" si="36"/>
        <v>0</v>
      </c>
      <c r="BH155" s="88">
        <f t="shared" si="37"/>
        <v>0</v>
      </c>
      <c r="BI155" s="88">
        <f t="shared" si="38"/>
        <v>0</v>
      </c>
      <c r="BJ155" s="14" t="s">
        <v>72</v>
      </c>
      <c r="BK155" s="88">
        <f t="shared" si="39"/>
        <v>0</v>
      </c>
      <c r="BL155" s="14" t="s">
        <v>160</v>
      </c>
      <c r="BM155" s="14" t="s">
        <v>1468</v>
      </c>
    </row>
    <row r="156" spans="2:65" s="1" customFormat="1" ht="16.5" customHeight="1">
      <c r="B156" s="55"/>
      <c r="C156" s="56" t="s">
        <v>461</v>
      </c>
      <c r="D156" s="56" t="s">
        <v>156</v>
      </c>
      <c r="E156" s="57" t="s">
        <v>1469</v>
      </c>
      <c r="F156" s="58" t="s">
        <v>1470</v>
      </c>
      <c r="G156" s="59" t="s">
        <v>327</v>
      </c>
      <c r="H156" s="60">
        <v>0.375</v>
      </c>
      <c r="I156" s="73"/>
      <c r="J156" s="73">
        <f t="shared" si="30"/>
        <v>0</v>
      </c>
      <c r="K156" s="58" t="s">
        <v>328</v>
      </c>
      <c r="L156" s="13"/>
      <c r="M156" s="74" t="s">
        <v>1</v>
      </c>
      <c r="N156" s="75" t="s">
        <v>35</v>
      </c>
      <c r="O156" s="76">
        <v>0.373</v>
      </c>
      <c r="P156" s="76">
        <f t="shared" si="31"/>
        <v>0.139875</v>
      </c>
      <c r="Q156" s="76">
        <v>7.4260000000000007E-2</v>
      </c>
      <c r="R156" s="76">
        <f t="shared" si="32"/>
        <v>2.7847500000000004E-2</v>
      </c>
      <c r="S156" s="76">
        <v>0</v>
      </c>
      <c r="T156" s="83">
        <f t="shared" si="33"/>
        <v>0</v>
      </c>
      <c r="AR156" s="14" t="s">
        <v>160</v>
      </c>
      <c r="AT156" s="14" t="s">
        <v>156</v>
      </c>
      <c r="AU156" s="14" t="s">
        <v>74</v>
      </c>
      <c r="AY156" s="14" t="s">
        <v>153</v>
      </c>
      <c r="BE156" s="88">
        <f t="shared" si="34"/>
        <v>0</v>
      </c>
      <c r="BF156" s="88">
        <f t="shared" si="35"/>
        <v>0</v>
      </c>
      <c r="BG156" s="88">
        <f t="shared" si="36"/>
        <v>0</v>
      </c>
      <c r="BH156" s="88">
        <f t="shared" si="37"/>
        <v>0</v>
      </c>
      <c r="BI156" s="88">
        <f t="shared" si="38"/>
        <v>0</v>
      </c>
      <c r="BJ156" s="14" t="s">
        <v>72</v>
      </c>
      <c r="BK156" s="88">
        <f t="shared" si="39"/>
        <v>0</v>
      </c>
      <c r="BL156" s="14" t="s">
        <v>160</v>
      </c>
      <c r="BM156" s="14" t="s">
        <v>1471</v>
      </c>
    </row>
    <row r="157" spans="2:65" s="1" customFormat="1" ht="16.5" customHeight="1">
      <c r="B157" s="55"/>
      <c r="C157" s="56" t="s">
        <v>465</v>
      </c>
      <c r="D157" s="56" t="s">
        <v>156</v>
      </c>
      <c r="E157" s="57" t="s">
        <v>1472</v>
      </c>
      <c r="F157" s="58" t="s">
        <v>1473</v>
      </c>
      <c r="G157" s="59" t="s">
        <v>327</v>
      </c>
      <c r="H157" s="60">
        <v>5.6</v>
      </c>
      <c r="I157" s="73"/>
      <c r="J157" s="73">
        <f t="shared" si="30"/>
        <v>0</v>
      </c>
      <c r="K157" s="58" t="s">
        <v>328</v>
      </c>
      <c r="L157" s="13"/>
      <c r="M157" s="74" t="s">
        <v>1</v>
      </c>
      <c r="N157" s="75" t="s">
        <v>35</v>
      </c>
      <c r="O157" s="76">
        <v>0.19</v>
      </c>
      <c r="P157" s="76">
        <f t="shared" si="31"/>
        <v>1.0639999999999998</v>
      </c>
      <c r="Q157" s="76">
        <v>0.1837</v>
      </c>
      <c r="R157" s="76">
        <f t="shared" si="32"/>
        <v>1.0287199999999999</v>
      </c>
      <c r="S157" s="76">
        <v>0</v>
      </c>
      <c r="T157" s="83">
        <f t="shared" si="33"/>
        <v>0</v>
      </c>
      <c r="AR157" s="14" t="s">
        <v>160</v>
      </c>
      <c r="AT157" s="14" t="s">
        <v>156</v>
      </c>
      <c r="AU157" s="14" t="s">
        <v>74</v>
      </c>
      <c r="AY157" s="14" t="s">
        <v>153</v>
      </c>
      <c r="BE157" s="88">
        <f t="shared" si="34"/>
        <v>0</v>
      </c>
      <c r="BF157" s="88">
        <f t="shared" si="35"/>
        <v>0</v>
      </c>
      <c r="BG157" s="88">
        <f t="shared" si="36"/>
        <v>0</v>
      </c>
      <c r="BH157" s="88">
        <f t="shared" si="37"/>
        <v>0</v>
      </c>
      <c r="BI157" s="88">
        <f t="shared" si="38"/>
        <v>0</v>
      </c>
      <c r="BJ157" s="14" t="s">
        <v>72</v>
      </c>
      <c r="BK157" s="88">
        <f t="shared" si="39"/>
        <v>0</v>
      </c>
      <c r="BL157" s="14" t="s">
        <v>160</v>
      </c>
      <c r="BM157" s="14" t="s">
        <v>1474</v>
      </c>
    </row>
    <row r="158" spans="2:65" s="6" customFormat="1" ht="22.9" customHeight="1">
      <c r="B158" s="51"/>
      <c r="D158" s="52" t="s">
        <v>63</v>
      </c>
      <c r="E158" s="54" t="s">
        <v>192</v>
      </c>
      <c r="F158" s="54" t="s">
        <v>485</v>
      </c>
      <c r="J158" s="72">
        <f>BK158</f>
        <v>0</v>
      </c>
      <c r="L158" s="51"/>
      <c r="M158" s="69"/>
      <c r="N158" s="70"/>
      <c r="O158" s="70"/>
      <c r="P158" s="71">
        <f>SUM(P159:P160)</f>
        <v>0.84699999999999998</v>
      </c>
      <c r="Q158" s="70"/>
      <c r="R158" s="71">
        <f>SUM(R159:R160)</f>
        <v>1.0999999999999999E-2</v>
      </c>
      <c r="S158" s="70"/>
      <c r="T158" s="82">
        <f>SUM(T159:T160)</f>
        <v>0</v>
      </c>
      <c r="AR158" s="52" t="s">
        <v>72</v>
      </c>
      <c r="AT158" s="85" t="s">
        <v>63</v>
      </c>
      <c r="AU158" s="85" t="s">
        <v>72</v>
      </c>
      <c r="AY158" s="52" t="s">
        <v>153</v>
      </c>
      <c r="BK158" s="87">
        <f>SUM(BK159:BK160)</f>
        <v>0</v>
      </c>
    </row>
    <row r="159" spans="2:65" s="1" customFormat="1" ht="16.5" customHeight="1">
      <c r="B159" s="55"/>
      <c r="C159" s="56" t="s">
        <v>469</v>
      </c>
      <c r="D159" s="56" t="s">
        <v>156</v>
      </c>
      <c r="E159" s="57" t="s">
        <v>1475</v>
      </c>
      <c r="F159" s="58" t="s">
        <v>1476</v>
      </c>
      <c r="G159" s="59" t="s">
        <v>489</v>
      </c>
      <c r="H159" s="60">
        <v>1</v>
      </c>
      <c r="I159" s="73"/>
      <c r="J159" s="73">
        <f>ROUND(I159*H159,2)</f>
        <v>0</v>
      </c>
      <c r="K159" s="58" t="s">
        <v>328</v>
      </c>
      <c r="L159" s="13"/>
      <c r="M159" s="74" t="s">
        <v>1</v>
      </c>
      <c r="N159" s="75" t="s">
        <v>35</v>
      </c>
      <c r="O159" s="76">
        <v>0.84699999999999998</v>
      </c>
      <c r="P159" s="76">
        <f>O159*H159</f>
        <v>0.84699999999999998</v>
      </c>
      <c r="Q159" s="76">
        <v>0</v>
      </c>
      <c r="R159" s="76">
        <f>Q159*H159</f>
        <v>0</v>
      </c>
      <c r="S159" s="76">
        <v>0</v>
      </c>
      <c r="T159" s="83">
        <f>S159*H159</f>
        <v>0</v>
      </c>
      <c r="AR159" s="14" t="s">
        <v>160</v>
      </c>
      <c r="AT159" s="14" t="s">
        <v>156</v>
      </c>
      <c r="AU159" s="14" t="s">
        <v>74</v>
      </c>
      <c r="AY159" s="14" t="s">
        <v>153</v>
      </c>
      <c r="BE159" s="88">
        <f>IF(N159="základní",J159,0)</f>
        <v>0</v>
      </c>
      <c r="BF159" s="88">
        <f>IF(N159="snížená",J159,0)</f>
        <v>0</v>
      </c>
      <c r="BG159" s="88">
        <f>IF(N159="zákl. přenesená",J159,0)</f>
        <v>0</v>
      </c>
      <c r="BH159" s="88">
        <f>IF(N159="sníž. přenesená",J159,0)</f>
        <v>0</v>
      </c>
      <c r="BI159" s="88">
        <f>IF(N159="nulová",J159,0)</f>
        <v>0</v>
      </c>
      <c r="BJ159" s="14" t="s">
        <v>72</v>
      </c>
      <c r="BK159" s="88">
        <f>ROUND(I159*H159,2)</f>
        <v>0</v>
      </c>
      <c r="BL159" s="14" t="s">
        <v>160</v>
      </c>
      <c r="BM159" s="14" t="s">
        <v>1477</v>
      </c>
    </row>
    <row r="160" spans="2:65" s="1" customFormat="1" ht="16.5" customHeight="1">
      <c r="B160" s="55"/>
      <c r="C160" s="89" t="s">
        <v>473</v>
      </c>
      <c r="D160" s="89" t="s">
        <v>377</v>
      </c>
      <c r="E160" s="90" t="s">
        <v>1478</v>
      </c>
      <c r="F160" s="91" t="s">
        <v>1479</v>
      </c>
      <c r="G160" s="92" t="s">
        <v>489</v>
      </c>
      <c r="H160" s="93">
        <v>1</v>
      </c>
      <c r="I160" s="94"/>
      <c r="J160" s="94">
        <f>ROUND(I160*H160,2)</f>
        <v>0</v>
      </c>
      <c r="K160" s="91" t="s">
        <v>1</v>
      </c>
      <c r="L160" s="95"/>
      <c r="M160" s="96" t="s">
        <v>1</v>
      </c>
      <c r="N160" s="97" t="s">
        <v>35</v>
      </c>
      <c r="O160" s="76">
        <v>0</v>
      </c>
      <c r="P160" s="76">
        <f>O160*H160</f>
        <v>0</v>
      </c>
      <c r="Q160" s="76">
        <v>1.0999999999999999E-2</v>
      </c>
      <c r="R160" s="76">
        <f>Q160*H160</f>
        <v>1.0999999999999999E-2</v>
      </c>
      <c r="S160" s="76">
        <v>0</v>
      </c>
      <c r="T160" s="83">
        <f>S160*H160</f>
        <v>0</v>
      </c>
      <c r="AR160" s="14" t="s">
        <v>192</v>
      </c>
      <c r="AT160" s="14" t="s">
        <v>377</v>
      </c>
      <c r="AU160" s="14" t="s">
        <v>74</v>
      </c>
      <c r="AY160" s="14" t="s">
        <v>153</v>
      </c>
      <c r="BE160" s="88">
        <f>IF(N160="základní",J160,0)</f>
        <v>0</v>
      </c>
      <c r="BF160" s="88">
        <f>IF(N160="snížená",J160,0)</f>
        <v>0</v>
      </c>
      <c r="BG160" s="88">
        <f>IF(N160="zákl. přenesená",J160,0)</f>
        <v>0</v>
      </c>
      <c r="BH160" s="88">
        <f>IF(N160="sníž. přenesená",J160,0)</f>
        <v>0</v>
      </c>
      <c r="BI160" s="88">
        <f>IF(N160="nulová",J160,0)</f>
        <v>0</v>
      </c>
      <c r="BJ160" s="14" t="s">
        <v>72</v>
      </c>
      <c r="BK160" s="88">
        <f>ROUND(I160*H160,2)</f>
        <v>0</v>
      </c>
      <c r="BL160" s="14" t="s">
        <v>160</v>
      </c>
      <c r="BM160" s="14" t="s">
        <v>1480</v>
      </c>
    </row>
    <row r="161" spans="2:65" s="6" customFormat="1" ht="22.9" customHeight="1">
      <c r="B161" s="51"/>
      <c r="D161" s="52" t="s">
        <v>63</v>
      </c>
      <c r="E161" s="54" t="s">
        <v>198</v>
      </c>
      <c r="F161" s="54" t="s">
        <v>1002</v>
      </c>
      <c r="J161" s="72">
        <f>BK161</f>
        <v>0</v>
      </c>
      <c r="L161" s="51"/>
      <c r="M161" s="69"/>
      <c r="N161" s="70"/>
      <c r="O161" s="70"/>
      <c r="P161" s="71">
        <f>SUM(P162:P172)</f>
        <v>106.11323999999999</v>
      </c>
      <c r="Q161" s="70"/>
      <c r="R161" s="71">
        <f>SUM(R162:R172)</f>
        <v>1.4470239999999996</v>
      </c>
      <c r="S161" s="70"/>
      <c r="T161" s="82">
        <f>SUM(T162:T172)</f>
        <v>27.6356</v>
      </c>
      <c r="AR161" s="52" t="s">
        <v>72</v>
      </c>
      <c r="AT161" s="85" t="s">
        <v>63</v>
      </c>
      <c r="AU161" s="85" t="s">
        <v>72</v>
      </c>
      <c r="AY161" s="52" t="s">
        <v>153</v>
      </c>
      <c r="BK161" s="87">
        <f>SUM(BK162:BK172)</f>
        <v>0</v>
      </c>
    </row>
    <row r="162" spans="2:65" s="1" customFormat="1" ht="16.5" customHeight="1">
      <c r="B162" s="55"/>
      <c r="C162" s="56" t="s">
        <v>477</v>
      </c>
      <c r="D162" s="56" t="s">
        <v>156</v>
      </c>
      <c r="E162" s="57" t="s">
        <v>1481</v>
      </c>
      <c r="F162" s="58" t="s">
        <v>1482</v>
      </c>
      <c r="G162" s="59" t="s">
        <v>344</v>
      </c>
      <c r="H162" s="60">
        <v>11.2</v>
      </c>
      <c r="I162" s="73"/>
      <c r="J162" s="73">
        <f t="shared" ref="J162:J172" si="40">ROUND(I162*H162,2)</f>
        <v>0</v>
      </c>
      <c r="K162" s="58" t="s">
        <v>328</v>
      </c>
      <c r="L162" s="13"/>
      <c r="M162" s="74" t="s">
        <v>1</v>
      </c>
      <c r="N162" s="75" t="s">
        <v>35</v>
      </c>
      <c r="O162" s="76">
        <v>0.14000000000000001</v>
      </c>
      <c r="P162" s="76">
        <f t="shared" ref="P162:P172" si="41">O162*H162</f>
        <v>1.5680000000000001</v>
      </c>
      <c r="Q162" s="76">
        <v>0.10095</v>
      </c>
      <c r="R162" s="76">
        <f t="shared" ref="R162:R172" si="42">Q162*H162</f>
        <v>1.1306399999999999</v>
      </c>
      <c r="S162" s="76">
        <v>0</v>
      </c>
      <c r="T162" s="83">
        <f t="shared" ref="T162:T172" si="43">S162*H162</f>
        <v>0</v>
      </c>
      <c r="AR162" s="14" t="s">
        <v>160</v>
      </c>
      <c r="AT162" s="14" t="s">
        <v>156</v>
      </c>
      <c r="AU162" s="14" t="s">
        <v>74</v>
      </c>
      <c r="AY162" s="14" t="s">
        <v>153</v>
      </c>
      <c r="BE162" s="88">
        <f t="shared" ref="BE162:BE172" si="44">IF(N162="základní",J162,0)</f>
        <v>0</v>
      </c>
      <c r="BF162" s="88">
        <f t="shared" ref="BF162:BF172" si="45">IF(N162="snížená",J162,0)</f>
        <v>0</v>
      </c>
      <c r="BG162" s="88">
        <f t="shared" ref="BG162:BG172" si="46">IF(N162="zákl. přenesená",J162,0)</f>
        <v>0</v>
      </c>
      <c r="BH162" s="88">
        <f t="shared" ref="BH162:BH172" si="47">IF(N162="sníž. přenesená",J162,0)</f>
        <v>0</v>
      </c>
      <c r="BI162" s="88">
        <f t="shared" ref="BI162:BI172" si="48">IF(N162="nulová",J162,0)</f>
        <v>0</v>
      </c>
      <c r="BJ162" s="14" t="s">
        <v>72</v>
      </c>
      <c r="BK162" s="88">
        <f t="shared" ref="BK162:BK172" si="49">ROUND(I162*H162,2)</f>
        <v>0</v>
      </c>
      <c r="BL162" s="14" t="s">
        <v>160</v>
      </c>
      <c r="BM162" s="14" t="s">
        <v>1483</v>
      </c>
    </row>
    <row r="163" spans="2:65" s="1" customFormat="1" ht="16.5" customHeight="1">
      <c r="B163" s="55"/>
      <c r="C163" s="89" t="s">
        <v>481</v>
      </c>
      <c r="D163" s="89" t="s">
        <v>377</v>
      </c>
      <c r="E163" s="90" t="s">
        <v>1484</v>
      </c>
      <c r="F163" s="91" t="s">
        <v>1485</v>
      </c>
      <c r="G163" s="92" t="s">
        <v>344</v>
      </c>
      <c r="H163" s="93">
        <v>11.2</v>
      </c>
      <c r="I163" s="94"/>
      <c r="J163" s="94">
        <f t="shared" si="40"/>
        <v>0</v>
      </c>
      <c r="K163" s="91" t="s">
        <v>328</v>
      </c>
      <c r="L163" s="95"/>
      <c r="M163" s="96" t="s">
        <v>1</v>
      </c>
      <c r="N163" s="97" t="s">
        <v>35</v>
      </c>
      <c r="O163" s="76">
        <v>0</v>
      </c>
      <c r="P163" s="76">
        <f t="shared" si="41"/>
        <v>0</v>
      </c>
      <c r="Q163" s="76">
        <v>2.8000000000000001E-2</v>
      </c>
      <c r="R163" s="76">
        <f t="shared" si="42"/>
        <v>0.31359999999999999</v>
      </c>
      <c r="S163" s="76">
        <v>0</v>
      </c>
      <c r="T163" s="83">
        <f t="shared" si="43"/>
        <v>0</v>
      </c>
      <c r="AR163" s="14" t="s">
        <v>192</v>
      </c>
      <c r="AT163" s="14" t="s">
        <v>377</v>
      </c>
      <c r="AU163" s="14" t="s">
        <v>74</v>
      </c>
      <c r="AY163" s="14" t="s">
        <v>153</v>
      </c>
      <c r="BE163" s="88">
        <f t="shared" si="44"/>
        <v>0</v>
      </c>
      <c r="BF163" s="88">
        <f t="shared" si="45"/>
        <v>0</v>
      </c>
      <c r="BG163" s="88">
        <f t="shared" si="46"/>
        <v>0</v>
      </c>
      <c r="BH163" s="88">
        <f t="shared" si="47"/>
        <v>0</v>
      </c>
      <c r="BI163" s="88">
        <f t="shared" si="48"/>
        <v>0</v>
      </c>
      <c r="BJ163" s="14" t="s">
        <v>72</v>
      </c>
      <c r="BK163" s="88">
        <f t="shared" si="49"/>
        <v>0</v>
      </c>
      <c r="BL163" s="14" t="s">
        <v>160</v>
      </c>
      <c r="BM163" s="14" t="s">
        <v>1486</v>
      </c>
    </row>
    <row r="164" spans="2:65" s="1" customFormat="1" ht="16.5" customHeight="1">
      <c r="B164" s="55"/>
      <c r="C164" s="56" t="s">
        <v>486</v>
      </c>
      <c r="D164" s="56" t="s">
        <v>156</v>
      </c>
      <c r="E164" s="57" t="s">
        <v>1487</v>
      </c>
      <c r="F164" s="58" t="s">
        <v>1488</v>
      </c>
      <c r="G164" s="59" t="s">
        <v>327</v>
      </c>
      <c r="H164" s="60">
        <v>28</v>
      </c>
      <c r="I164" s="73"/>
      <c r="J164" s="73">
        <f t="shared" si="40"/>
        <v>0</v>
      </c>
      <c r="K164" s="58" t="s">
        <v>328</v>
      </c>
      <c r="L164" s="13"/>
      <c r="M164" s="74" t="s">
        <v>1</v>
      </c>
      <c r="N164" s="75" t="s">
        <v>35</v>
      </c>
      <c r="O164" s="76">
        <v>0.154</v>
      </c>
      <c r="P164" s="76">
        <f t="shared" si="41"/>
        <v>4.3120000000000003</v>
      </c>
      <c r="Q164" s="76">
        <v>0</v>
      </c>
      <c r="R164" s="76">
        <f t="shared" si="42"/>
        <v>0</v>
      </c>
      <c r="S164" s="76">
        <v>0</v>
      </c>
      <c r="T164" s="83">
        <f t="shared" si="43"/>
        <v>0</v>
      </c>
      <c r="AR164" s="14" t="s">
        <v>160</v>
      </c>
      <c r="AT164" s="14" t="s">
        <v>156</v>
      </c>
      <c r="AU164" s="14" t="s">
        <v>74</v>
      </c>
      <c r="AY164" s="14" t="s">
        <v>153</v>
      </c>
      <c r="BE164" s="88">
        <f t="shared" si="44"/>
        <v>0</v>
      </c>
      <c r="BF164" s="88">
        <f t="shared" si="45"/>
        <v>0</v>
      </c>
      <c r="BG164" s="88">
        <f t="shared" si="46"/>
        <v>0</v>
      </c>
      <c r="BH164" s="88">
        <f t="shared" si="47"/>
        <v>0</v>
      </c>
      <c r="BI164" s="88">
        <f t="shared" si="48"/>
        <v>0</v>
      </c>
      <c r="BJ164" s="14" t="s">
        <v>72</v>
      </c>
      <c r="BK164" s="88">
        <f t="shared" si="49"/>
        <v>0</v>
      </c>
      <c r="BL164" s="14" t="s">
        <v>160</v>
      </c>
      <c r="BM164" s="14" t="s">
        <v>1489</v>
      </c>
    </row>
    <row r="165" spans="2:65" s="1" customFormat="1" ht="16.5" customHeight="1">
      <c r="B165" s="55"/>
      <c r="C165" s="56" t="s">
        <v>491</v>
      </c>
      <c r="D165" s="56" t="s">
        <v>156</v>
      </c>
      <c r="E165" s="57" t="s">
        <v>1490</v>
      </c>
      <c r="F165" s="58" t="s">
        <v>1491</v>
      </c>
      <c r="G165" s="59" t="s">
        <v>327</v>
      </c>
      <c r="H165" s="60">
        <v>28</v>
      </c>
      <c r="I165" s="73"/>
      <c r="J165" s="73">
        <f t="shared" si="40"/>
        <v>0</v>
      </c>
      <c r="K165" s="58" t="s">
        <v>328</v>
      </c>
      <c r="L165" s="13"/>
      <c r="M165" s="74" t="s">
        <v>1</v>
      </c>
      <c r="N165" s="75" t="s">
        <v>35</v>
      </c>
      <c r="O165" s="76">
        <v>9.7000000000000003E-2</v>
      </c>
      <c r="P165" s="76">
        <f t="shared" si="41"/>
        <v>2.7160000000000002</v>
      </c>
      <c r="Q165" s="76">
        <v>0</v>
      </c>
      <c r="R165" s="76">
        <f t="shared" si="42"/>
        <v>0</v>
      </c>
      <c r="S165" s="76">
        <v>0</v>
      </c>
      <c r="T165" s="83">
        <f t="shared" si="43"/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 t="shared" si="44"/>
        <v>0</v>
      </c>
      <c r="BF165" s="88">
        <f t="shared" si="45"/>
        <v>0</v>
      </c>
      <c r="BG165" s="88">
        <f t="shared" si="46"/>
        <v>0</v>
      </c>
      <c r="BH165" s="88">
        <f t="shared" si="47"/>
        <v>0</v>
      </c>
      <c r="BI165" s="88">
        <f t="shared" si="48"/>
        <v>0</v>
      </c>
      <c r="BJ165" s="14" t="s">
        <v>72</v>
      </c>
      <c r="BK165" s="88">
        <f t="shared" si="49"/>
        <v>0</v>
      </c>
      <c r="BL165" s="14" t="s">
        <v>160</v>
      </c>
      <c r="BM165" s="14" t="s">
        <v>1492</v>
      </c>
    </row>
    <row r="166" spans="2:65" s="1" customFormat="1" ht="16.5" customHeight="1">
      <c r="B166" s="55"/>
      <c r="C166" s="56" t="s">
        <v>495</v>
      </c>
      <c r="D166" s="56" t="s">
        <v>156</v>
      </c>
      <c r="E166" s="57" t="s">
        <v>1493</v>
      </c>
      <c r="F166" s="58" t="s">
        <v>1494</v>
      </c>
      <c r="G166" s="59" t="s">
        <v>357</v>
      </c>
      <c r="H166" s="60">
        <v>196</v>
      </c>
      <c r="I166" s="73"/>
      <c r="J166" s="73">
        <f t="shared" si="40"/>
        <v>0</v>
      </c>
      <c r="K166" s="58" t="s">
        <v>328</v>
      </c>
      <c r="L166" s="13"/>
      <c r="M166" s="74" t="s">
        <v>1</v>
      </c>
      <c r="N166" s="75" t="s">
        <v>35</v>
      </c>
      <c r="O166" s="76">
        <v>0</v>
      </c>
      <c r="P166" s="76">
        <f t="shared" si="41"/>
        <v>0</v>
      </c>
      <c r="Q166" s="76">
        <v>0</v>
      </c>
      <c r="R166" s="76">
        <f t="shared" si="42"/>
        <v>0</v>
      </c>
      <c r="S166" s="76">
        <v>0</v>
      </c>
      <c r="T166" s="83">
        <f t="shared" si="43"/>
        <v>0</v>
      </c>
      <c r="AR166" s="14" t="s">
        <v>160</v>
      </c>
      <c r="AT166" s="14" t="s">
        <v>156</v>
      </c>
      <c r="AU166" s="14" t="s">
        <v>74</v>
      </c>
      <c r="AY166" s="14" t="s">
        <v>153</v>
      </c>
      <c r="BE166" s="88">
        <f t="shared" si="44"/>
        <v>0</v>
      </c>
      <c r="BF166" s="88">
        <f t="shared" si="45"/>
        <v>0</v>
      </c>
      <c r="BG166" s="88">
        <f t="shared" si="46"/>
        <v>0</v>
      </c>
      <c r="BH166" s="88">
        <f t="shared" si="47"/>
        <v>0</v>
      </c>
      <c r="BI166" s="88">
        <f t="shared" si="48"/>
        <v>0</v>
      </c>
      <c r="BJ166" s="14" t="s">
        <v>72</v>
      </c>
      <c r="BK166" s="88">
        <f t="shared" si="49"/>
        <v>0</v>
      </c>
      <c r="BL166" s="14" t="s">
        <v>160</v>
      </c>
      <c r="BM166" s="14" t="s">
        <v>1495</v>
      </c>
    </row>
    <row r="167" spans="2:65" s="1" customFormat="1" ht="16.5" customHeight="1">
      <c r="B167" s="55"/>
      <c r="C167" s="56" t="s">
        <v>499</v>
      </c>
      <c r="D167" s="56" t="s">
        <v>156</v>
      </c>
      <c r="E167" s="57" t="s">
        <v>1496</v>
      </c>
      <c r="F167" s="58" t="s">
        <v>1497</v>
      </c>
      <c r="G167" s="59" t="s">
        <v>357</v>
      </c>
      <c r="H167" s="60">
        <v>5.6639999999999997</v>
      </c>
      <c r="I167" s="73"/>
      <c r="J167" s="73">
        <f t="shared" si="40"/>
        <v>0</v>
      </c>
      <c r="K167" s="58" t="s">
        <v>328</v>
      </c>
      <c r="L167" s="13"/>
      <c r="M167" s="74" t="s">
        <v>1</v>
      </c>
      <c r="N167" s="75" t="s">
        <v>35</v>
      </c>
      <c r="O167" s="76">
        <v>8.5</v>
      </c>
      <c r="P167" s="76">
        <f t="shared" si="41"/>
        <v>48.143999999999998</v>
      </c>
      <c r="Q167" s="76">
        <v>0</v>
      </c>
      <c r="R167" s="76">
        <f t="shared" si="42"/>
        <v>0</v>
      </c>
      <c r="S167" s="76">
        <v>2.4</v>
      </c>
      <c r="T167" s="83">
        <f t="shared" si="43"/>
        <v>13.593599999999999</v>
      </c>
      <c r="AR167" s="14" t="s">
        <v>160</v>
      </c>
      <c r="AT167" s="14" t="s">
        <v>156</v>
      </c>
      <c r="AU167" s="14" t="s">
        <v>74</v>
      </c>
      <c r="AY167" s="14" t="s">
        <v>153</v>
      </c>
      <c r="BE167" s="88">
        <f t="shared" si="44"/>
        <v>0</v>
      </c>
      <c r="BF167" s="88">
        <f t="shared" si="45"/>
        <v>0</v>
      </c>
      <c r="BG167" s="88">
        <f t="shared" si="46"/>
        <v>0</v>
      </c>
      <c r="BH167" s="88">
        <f t="shared" si="47"/>
        <v>0</v>
      </c>
      <c r="BI167" s="88">
        <f t="shared" si="48"/>
        <v>0</v>
      </c>
      <c r="BJ167" s="14" t="s">
        <v>72</v>
      </c>
      <c r="BK167" s="88">
        <f t="shared" si="49"/>
        <v>0</v>
      </c>
      <c r="BL167" s="14" t="s">
        <v>160</v>
      </c>
      <c r="BM167" s="14" t="s">
        <v>1498</v>
      </c>
    </row>
    <row r="168" spans="2:65" s="1" customFormat="1" ht="16.5" customHeight="1">
      <c r="B168" s="55"/>
      <c r="C168" s="56" t="s">
        <v>503</v>
      </c>
      <c r="D168" s="56" t="s">
        <v>156</v>
      </c>
      <c r="E168" s="57" t="s">
        <v>1499</v>
      </c>
      <c r="F168" s="58" t="s">
        <v>1500</v>
      </c>
      <c r="G168" s="59" t="s">
        <v>357</v>
      </c>
      <c r="H168" s="60">
        <v>1.944</v>
      </c>
      <c r="I168" s="73"/>
      <c r="J168" s="73">
        <f t="shared" si="40"/>
        <v>0</v>
      </c>
      <c r="K168" s="58" t="s">
        <v>328</v>
      </c>
      <c r="L168" s="13"/>
      <c r="M168" s="74" t="s">
        <v>1</v>
      </c>
      <c r="N168" s="75" t="s">
        <v>35</v>
      </c>
      <c r="O168" s="76">
        <v>6.72</v>
      </c>
      <c r="P168" s="76">
        <f t="shared" si="41"/>
        <v>13.06368</v>
      </c>
      <c r="Q168" s="76">
        <v>0</v>
      </c>
      <c r="R168" s="76">
        <f t="shared" si="42"/>
        <v>0</v>
      </c>
      <c r="S168" s="76">
        <v>2.4</v>
      </c>
      <c r="T168" s="83">
        <f t="shared" si="43"/>
        <v>4.6655999999999995</v>
      </c>
      <c r="AR168" s="14" t="s">
        <v>160</v>
      </c>
      <c r="AT168" s="14" t="s">
        <v>156</v>
      </c>
      <c r="AU168" s="14" t="s">
        <v>74</v>
      </c>
      <c r="AY168" s="14" t="s">
        <v>153</v>
      </c>
      <c r="BE168" s="88">
        <f t="shared" si="44"/>
        <v>0</v>
      </c>
      <c r="BF168" s="88">
        <f t="shared" si="45"/>
        <v>0</v>
      </c>
      <c r="BG168" s="88">
        <f t="shared" si="46"/>
        <v>0</v>
      </c>
      <c r="BH168" s="88">
        <f t="shared" si="47"/>
        <v>0</v>
      </c>
      <c r="BI168" s="88">
        <f t="shared" si="48"/>
        <v>0</v>
      </c>
      <c r="BJ168" s="14" t="s">
        <v>72</v>
      </c>
      <c r="BK168" s="88">
        <f t="shared" si="49"/>
        <v>0</v>
      </c>
      <c r="BL168" s="14" t="s">
        <v>160</v>
      </c>
      <c r="BM168" s="14" t="s">
        <v>1501</v>
      </c>
    </row>
    <row r="169" spans="2:65" s="1" customFormat="1" ht="16.5" customHeight="1">
      <c r="B169" s="55"/>
      <c r="C169" s="56" t="s">
        <v>507</v>
      </c>
      <c r="D169" s="56" t="s">
        <v>156</v>
      </c>
      <c r="E169" s="57" t="s">
        <v>1502</v>
      </c>
      <c r="F169" s="58" t="s">
        <v>1503</v>
      </c>
      <c r="G169" s="59" t="s">
        <v>327</v>
      </c>
      <c r="H169" s="60">
        <v>2.16</v>
      </c>
      <c r="I169" s="73"/>
      <c r="J169" s="73">
        <f t="shared" si="40"/>
        <v>0</v>
      </c>
      <c r="K169" s="58" t="s">
        <v>328</v>
      </c>
      <c r="L169" s="13"/>
      <c r="M169" s="74" t="s">
        <v>1</v>
      </c>
      <c r="N169" s="75" t="s">
        <v>35</v>
      </c>
      <c r="O169" s="76">
        <v>0.30599999999999999</v>
      </c>
      <c r="P169" s="76">
        <f t="shared" si="41"/>
        <v>0.66095999999999999</v>
      </c>
      <c r="Q169" s="76">
        <v>0</v>
      </c>
      <c r="R169" s="76">
        <f t="shared" si="42"/>
        <v>0</v>
      </c>
      <c r="S169" s="76">
        <v>0</v>
      </c>
      <c r="T169" s="83">
        <f t="shared" si="43"/>
        <v>0</v>
      </c>
      <c r="AR169" s="14" t="s">
        <v>160</v>
      </c>
      <c r="AT169" s="14" t="s">
        <v>156</v>
      </c>
      <c r="AU169" s="14" t="s">
        <v>74</v>
      </c>
      <c r="AY169" s="14" t="s">
        <v>153</v>
      </c>
      <c r="BE169" s="88">
        <f t="shared" si="44"/>
        <v>0</v>
      </c>
      <c r="BF169" s="88">
        <f t="shared" si="45"/>
        <v>0</v>
      </c>
      <c r="BG169" s="88">
        <f t="shared" si="46"/>
        <v>0</v>
      </c>
      <c r="BH169" s="88">
        <f t="shared" si="47"/>
        <v>0</v>
      </c>
      <c r="BI169" s="88">
        <f t="shared" si="48"/>
        <v>0</v>
      </c>
      <c r="BJ169" s="14" t="s">
        <v>72</v>
      </c>
      <c r="BK169" s="88">
        <f t="shared" si="49"/>
        <v>0</v>
      </c>
      <c r="BL169" s="14" t="s">
        <v>160</v>
      </c>
      <c r="BM169" s="14" t="s">
        <v>1504</v>
      </c>
    </row>
    <row r="170" spans="2:65" s="1" customFormat="1" ht="16.5" customHeight="1">
      <c r="B170" s="55"/>
      <c r="C170" s="56" t="s">
        <v>511</v>
      </c>
      <c r="D170" s="56" t="s">
        <v>156</v>
      </c>
      <c r="E170" s="57" t="s">
        <v>1505</v>
      </c>
      <c r="F170" s="58" t="s">
        <v>1506</v>
      </c>
      <c r="G170" s="59" t="s">
        <v>344</v>
      </c>
      <c r="H170" s="60">
        <v>34.799999999999997</v>
      </c>
      <c r="I170" s="73"/>
      <c r="J170" s="73">
        <f t="shared" si="40"/>
        <v>0</v>
      </c>
      <c r="K170" s="58" t="s">
        <v>328</v>
      </c>
      <c r="L170" s="13"/>
      <c r="M170" s="74" t="s">
        <v>1</v>
      </c>
      <c r="N170" s="75" t="s">
        <v>35</v>
      </c>
      <c r="O170" s="76">
        <v>0.60699999999999998</v>
      </c>
      <c r="P170" s="76">
        <f t="shared" si="41"/>
        <v>21.123599999999996</v>
      </c>
      <c r="Q170" s="76">
        <v>8.0000000000000007E-5</v>
      </c>
      <c r="R170" s="76">
        <f t="shared" si="42"/>
        <v>2.784E-3</v>
      </c>
      <c r="S170" s="76">
        <v>1.7999999999999999E-2</v>
      </c>
      <c r="T170" s="83">
        <f t="shared" si="43"/>
        <v>0.62639999999999996</v>
      </c>
      <c r="AR170" s="14" t="s">
        <v>160</v>
      </c>
      <c r="AT170" s="14" t="s">
        <v>156</v>
      </c>
      <c r="AU170" s="14" t="s">
        <v>74</v>
      </c>
      <c r="AY170" s="14" t="s">
        <v>153</v>
      </c>
      <c r="BE170" s="88">
        <f t="shared" si="44"/>
        <v>0</v>
      </c>
      <c r="BF170" s="88">
        <f t="shared" si="45"/>
        <v>0</v>
      </c>
      <c r="BG170" s="88">
        <f t="shared" si="46"/>
        <v>0</v>
      </c>
      <c r="BH170" s="88">
        <f t="shared" si="47"/>
        <v>0</v>
      </c>
      <c r="BI170" s="88">
        <f t="shared" si="48"/>
        <v>0</v>
      </c>
      <c r="BJ170" s="14" t="s">
        <v>72</v>
      </c>
      <c r="BK170" s="88">
        <f t="shared" si="49"/>
        <v>0</v>
      </c>
      <c r="BL170" s="14" t="s">
        <v>160</v>
      </c>
      <c r="BM170" s="14" t="s">
        <v>1507</v>
      </c>
    </row>
    <row r="171" spans="2:65" s="1" customFormat="1" ht="16.5" customHeight="1">
      <c r="B171" s="55"/>
      <c r="C171" s="56" t="s">
        <v>515</v>
      </c>
      <c r="D171" s="56" t="s">
        <v>156</v>
      </c>
      <c r="E171" s="57" t="s">
        <v>1508</v>
      </c>
      <c r="F171" s="58" t="s">
        <v>1509</v>
      </c>
      <c r="G171" s="59" t="s">
        <v>357</v>
      </c>
      <c r="H171" s="60">
        <v>25</v>
      </c>
      <c r="I171" s="73"/>
      <c r="J171" s="73">
        <f t="shared" si="40"/>
        <v>0</v>
      </c>
      <c r="K171" s="58" t="s">
        <v>328</v>
      </c>
      <c r="L171" s="13"/>
      <c r="M171" s="74" t="s">
        <v>1</v>
      </c>
      <c r="N171" s="75" t="s">
        <v>35</v>
      </c>
      <c r="O171" s="76">
        <v>0.58099999999999996</v>
      </c>
      <c r="P171" s="76">
        <f t="shared" si="41"/>
        <v>14.524999999999999</v>
      </c>
      <c r="Q171" s="76">
        <v>0</v>
      </c>
      <c r="R171" s="76">
        <f t="shared" si="42"/>
        <v>0</v>
      </c>
      <c r="S171" s="76">
        <v>0.35</v>
      </c>
      <c r="T171" s="83">
        <f t="shared" si="43"/>
        <v>8.75</v>
      </c>
      <c r="AR171" s="14" t="s">
        <v>160</v>
      </c>
      <c r="AT171" s="14" t="s">
        <v>156</v>
      </c>
      <c r="AU171" s="14" t="s">
        <v>74</v>
      </c>
      <c r="AY171" s="14" t="s">
        <v>153</v>
      </c>
      <c r="BE171" s="88">
        <f t="shared" si="44"/>
        <v>0</v>
      </c>
      <c r="BF171" s="88">
        <f t="shared" si="45"/>
        <v>0</v>
      </c>
      <c r="BG171" s="88">
        <f t="shared" si="46"/>
        <v>0</v>
      </c>
      <c r="BH171" s="88">
        <f t="shared" si="47"/>
        <v>0</v>
      </c>
      <c r="BI171" s="88">
        <f t="shared" si="48"/>
        <v>0</v>
      </c>
      <c r="BJ171" s="14" t="s">
        <v>72</v>
      </c>
      <c r="BK171" s="88">
        <f t="shared" si="49"/>
        <v>0</v>
      </c>
      <c r="BL171" s="14" t="s">
        <v>160</v>
      </c>
      <c r="BM171" s="14" t="s">
        <v>1510</v>
      </c>
    </row>
    <row r="172" spans="2:65" s="1" customFormat="1" ht="16.5" customHeight="1">
      <c r="B172" s="55"/>
      <c r="C172" s="56" t="s">
        <v>519</v>
      </c>
      <c r="D172" s="56" t="s">
        <v>156</v>
      </c>
      <c r="E172" s="57" t="s">
        <v>1511</v>
      </c>
      <c r="F172" s="58" t="s">
        <v>1512</v>
      </c>
      <c r="G172" s="59" t="s">
        <v>159</v>
      </c>
      <c r="H172" s="60">
        <v>1</v>
      </c>
      <c r="I172" s="73"/>
      <c r="J172" s="73">
        <f t="shared" si="40"/>
        <v>0</v>
      </c>
      <c r="K172" s="58" t="s">
        <v>1</v>
      </c>
      <c r="L172" s="13"/>
      <c r="M172" s="74" t="s">
        <v>1</v>
      </c>
      <c r="N172" s="75" t="s">
        <v>35</v>
      </c>
      <c r="O172" s="76">
        <v>0</v>
      </c>
      <c r="P172" s="76">
        <f t="shared" si="41"/>
        <v>0</v>
      </c>
      <c r="Q172" s="76">
        <v>0</v>
      </c>
      <c r="R172" s="76">
        <f t="shared" si="42"/>
        <v>0</v>
      </c>
      <c r="S172" s="76">
        <v>0</v>
      </c>
      <c r="T172" s="83">
        <f t="shared" si="43"/>
        <v>0</v>
      </c>
      <c r="AR172" s="14" t="s">
        <v>160</v>
      </c>
      <c r="AT172" s="14" t="s">
        <v>156</v>
      </c>
      <c r="AU172" s="14" t="s">
        <v>74</v>
      </c>
      <c r="AY172" s="14" t="s">
        <v>153</v>
      </c>
      <c r="BE172" s="88">
        <f t="shared" si="44"/>
        <v>0</v>
      </c>
      <c r="BF172" s="88">
        <f t="shared" si="45"/>
        <v>0</v>
      </c>
      <c r="BG172" s="88">
        <f t="shared" si="46"/>
        <v>0</v>
      </c>
      <c r="BH172" s="88">
        <f t="shared" si="47"/>
        <v>0</v>
      </c>
      <c r="BI172" s="88">
        <f t="shared" si="48"/>
        <v>0</v>
      </c>
      <c r="BJ172" s="14" t="s">
        <v>72</v>
      </c>
      <c r="BK172" s="88">
        <f t="shared" si="49"/>
        <v>0</v>
      </c>
      <c r="BL172" s="14" t="s">
        <v>160</v>
      </c>
      <c r="BM172" s="14" t="s">
        <v>1513</v>
      </c>
    </row>
    <row r="173" spans="2:65" s="6" customFormat="1" ht="22.9" customHeight="1">
      <c r="B173" s="51"/>
      <c r="D173" s="52" t="s">
        <v>63</v>
      </c>
      <c r="E173" s="54" t="s">
        <v>1514</v>
      </c>
      <c r="F173" s="54" t="s">
        <v>1515</v>
      </c>
      <c r="J173" s="72">
        <f>BK173</f>
        <v>0</v>
      </c>
      <c r="L173" s="51"/>
      <c r="M173" s="69"/>
      <c r="N173" s="70"/>
      <c r="O173" s="70"/>
      <c r="P173" s="71">
        <f>P174</f>
        <v>0</v>
      </c>
      <c r="Q173" s="70"/>
      <c r="R173" s="71">
        <f>R174</f>
        <v>0</v>
      </c>
      <c r="S173" s="70"/>
      <c r="T173" s="82">
        <f>T174</f>
        <v>0</v>
      </c>
      <c r="AR173" s="52" t="s">
        <v>72</v>
      </c>
      <c r="AT173" s="85" t="s">
        <v>63</v>
      </c>
      <c r="AU173" s="85" t="s">
        <v>72</v>
      </c>
      <c r="AY173" s="52" t="s">
        <v>153</v>
      </c>
      <c r="BK173" s="87">
        <f>BK174</f>
        <v>0</v>
      </c>
    </row>
    <row r="174" spans="2:65" s="1" customFormat="1" ht="16.5" customHeight="1">
      <c r="B174" s="55"/>
      <c r="C174" s="56" t="s">
        <v>523</v>
      </c>
      <c r="D174" s="56" t="s">
        <v>156</v>
      </c>
      <c r="E174" s="57" t="s">
        <v>1516</v>
      </c>
      <c r="F174" s="58" t="s">
        <v>1517</v>
      </c>
      <c r="G174" s="59" t="s">
        <v>159</v>
      </c>
      <c r="H174" s="60">
        <v>1</v>
      </c>
      <c r="I174" s="73"/>
      <c r="J174" s="73">
        <f>ROUND(I174*H174,2)</f>
        <v>0</v>
      </c>
      <c r="K174" s="58" t="s">
        <v>1</v>
      </c>
      <c r="L174" s="13"/>
      <c r="M174" s="74" t="s">
        <v>1</v>
      </c>
      <c r="N174" s="75" t="s">
        <v>35</v>
      </c>
      <c r="O174" s="76">
        <v>0</v>
      </c>
      <c r="P174" s="76">
        <f>O174*H174</f>
        <v>0</v>
      </c>
      <c r="Q174" s="76">
        <v>0</v>
      </c>
      <c r="R174" s="76">
        <f>Q174*H174</f>
        <v>0</v>
      </c>
      <c r="S174" s="76">
        <v>0</v>
      </c>
      <c r="T174" s="83">
        <f>S174*H174</f>
        <v>0</v>
      </c>
      <c r="AR174" s="14" t="s">
        <v>160</v>
      </c>
      <c r="AT174" s="14" t="s">
        <v>156</v>
      </c>
      <c r="AU174" s="14" t="s">
        <v>74</v>
      </c>
      <c r="AY174" s="14" t="s">
        <v>153</v>
      </c>
      <c r="BE174" s="88">
        <f>IF(N174="základní",J174,0)</f>
        <v>0</v>
      </c>
      <c r="BF174" s="88">
        <f>IF(N174="snížená",J174,0)</f>
        <v>0</v>
      </c>
      <c r="BG174" s="88">
        <f>IF(N174="zákl. přenesená",J174,0)</f>
        <v>0</v>
      </c>
      <c r="BH174" s="88">
        <f>IF(N174="sníž. přenesená",J174,0)</f>
        <v>0</v>
      </c>
      <c r="BI174" s="88">
        <f>IF(N174="nulová",J174,0)</f>
        <v>0</v>
      </c>
      <c r="BJ174" s="14" t="s">
        <v>72</v>
      </c>
      <c r="BK174" s="88">
        <f>ROUND(I174*H174,2)</f>
        <v>0</v>
      </c>
      <c r="BL174" s="14" t="s">
        <v>160</v>
      </c>
      <c r="BM174" s="14" t="s">
        <v>1518</v>
      </c>
    </row>
    <row r="175" spans="2:65" s="6" customFormat="1" ht="22.9" customHeight="1">
      <c r="B175" s="51"/>
      <c r="D175" s="52" t="s">
        <v>63</v>
      </c>
      <c r="E175" s="54" t="s">
        <v>1012</v>
      </c>
      <c r="F175" s="54" t="s">
        <v>1013</v>
      </c>
      <c r="J175" s="72">
        <f>BK175</f>
        <v>0</v>
      </c>
      <c r="L175" s="51"/>
      <c r="M175" s="69"/>
      <c r="N175" s="70"/>
      <c r="O175" s="70"/>
      <c r="P175" s="71">
        <f>SUM(P176:P178)</f>
        <v>43.335761999999995</v>
      </c>
      <c r="Q175" s="70"/>
      <c r="R175" s="71">
        <f>SUM(R176:R178)</f>
        <v>0</v>
      </c>
      <c r="S175" s="70"/>
      <c r="T175" s="82">
        <f>SUM(T176:T178)</f>
        <v>0</v>
      </c>
      <c r="AR175" s="52" t="s">
        <v>72</v>
      </c>
      <c r="AT175" s="85" t="s">
        <v>63</v>
      </c>
      <c r="AU175" s="85" t="s">
        <v>72</v>
      </c>
      <c r="AY175" s="52" t="s">
        <v>153</v>
      </c>
      <c r="BK175" s="87">
        <f>SUM(BK176:BK178)</f>
        <v>0</v>
      </c>
    </row>
    <row r="176" spans="2:65" s="1" customFormat="1" ht="16.5" customHeight="1">
      <c r="B176" s="55"/>
      <c r="C176" s="56" t="s">
        <v>527</v>
      </c>
      <c r="D176" s="56" t="s">
        <v>156</v>
      </c>
      <c r="E176" s="57" t="s">
        <v>1519</v>
      </c>
      <c r="F176" s="58" t="s">
        <v>1520</v>
      </c>
      <c r="G176" s="59" t="s">
        <v>424</v>
      </c>
      <c r="H176" s="60">
        <v>27.635999999999999</v>
      </c>
      <c r="I176" s="73"/>
      <c r="J176" s="73">
        <f>ROUND(I176*H176,2)</f>
        <v>0</v>
      </c>
      <c r="K176" s="58" t="s">
        <v>328</v>
      </c>
      <c r="L176" s="13"/>
      <c r="M176" s="74" t="s">
        <v>1</v>
      </c>
      <c r="N176" s="75" t="s">
        <v>35</v>
      </c>
      <c r="O176" s="76">
        <v>9.0999999999999998E-2</v>
      </c>
      <c r="P176" s="76">
        <f>O176*H176</f>
        <v>2.5148759999999997</v>
      </c>
      <c r="Q176" s="76">
        <v>0</v>
      </c>
      <c r="R176" s="76">
        <f>Q176*H176</f>
        <v>0</v>
      </c>
      <c r="S176" s="76">
        <v>0</v>
      </c>
      <c r="T176" s="83">
        <f>S176*H176</f>
        <v>0</v>
      </c>
      <c r="AR176" s="14" t="s">
        <v>160</v>
      </c>
      <c r="AT176" s="14" t="s">
        <v>156</v>
      </c>
      <c r="AU176" s="14" t="s">
        <v>74</v>
      </c>
      <c r="AY176" s="14" t="s">
        <v>153</v>
      </c>
      <c r="BE176" s="88">
        <f>IF(N176="základní",J176,0)</f>
        <v>0</v>
      </c>
      <c r="BF176" s="88">
        <f>IF(N176="snížená",J176,0)</f>
        <v>0</v>
      </c>
      <c r="BG176" s="88">
        <f>IF(N176="zákl. přenesená",J176,0)</f>
        <v>0</v>
      </c>
      <c r="BH176" s="88">
        <f>IF(N176="sníž. přenesená",J176,0)</f>
        <v>0</v>
      </c>
      <c r="BI176" s="88">
        <f>IF(N176="nulová",J176,0)</f>
        <v>0</v>
      </c>
      <c r="BJ176" s="14" t="s">
        <v>72</v>
      </c>
      <c r="BK176" s="88">
        <f>ROUND(I176*H176,2)</f>
        <v>0</v>
      </c>
      <c r="BL176" s="14" t="s">
        <v>160</v>
      </c>
      <c r="BM176" s="14" t="s">
        <v>1521</v>
      </c>
    </row>
    <row r="177" spans="2:65" s="1" customFormat="1" ht="16.5" customHeight="1">
      <c r="B177" s="55"/>
      <c r="C177" s="56" t="s">
        <v>531</v>
      </c>
      <c r="D177" s="56" t="s">
        <v>156</v>
      </c>
      <c r="E177" s="57" t="s">
        <v>1522</v>
      </c>
      <c r="F177" s="58" t="s">
        <v>1523</v>
      </c>
      <c r="G177" s="59" t="s">
        <v>424</v>
      </c>
      <c r="H177" s="60">
        <v>65.322000000000003</v>
      </c>
      <c r="I177" s="73"/>
      <c r="J177" s="73">
        <f>ROUND(I177*H177,2)</f>
        <v>0</v>
      </c>
      <c r="K177" s="58" t="s">
        <v>328</v>
      </c>
      <c r="L177" s="13"/>
      <c r="M177" s="74" t="s">
        <v>1</v>
      </c>
      <c r="N177" s="75" t="s">
        <v>35</v>
      </c>
      <c r="O177" s="76">
        <v>3.0000000000000001E-3</v>
      </c>
      <c r="P177" s="76">
        <f>O177*H177</f>
        <v>0.195966</v>
      </c>
      <c r="Q177" s="76">
        <v>0</v>
      </c>
      <c r="R177" s="76">
        <f>Q177*H177</f>
        <v>0</v>
      </c>
      <c r="S177" s="76">
        <v>0</v>
      </c>
      <c r="T177" s="83">
        <f>S177*H177</f>
        <v>0</v>
      </c>
      <c r="AR177" s="14" t="s">
        <v>160</v>
      </c>
      <c r="AT177" s="14" t="s">
        <v>156</v>
      </c>
      <c r="AU177" s="14" t="s">
        <v>74</v>
      </c>
      <c r="AY177" s="14" t="s">
        <v>153</v>
      </c>
      <c r="BE177" s="88">
        <f>IF(N177="základní",J177,0)</f>
        <v>0</v>
      </c>
      <c r="BF177" s="88">
        <f>IF(N177="snížená",J177,0)</f>
        <v>0</v>
      </c>
      <c r="BG177" s="88">
        <f>IF(N177="zákl. přenesená",J177,0)</f>
        <v>0</v>
      </c>
      <c r="BH177" s="88">
        <f>IF(N177="sníž. přenesená",J177,0)</f>
        <v>0</v>
      </c>
      <c r="BI177" s="88">
        <f>IF(N177="nulová",J177,0)</f>
        <v>0</v>
      </c>
      <c r="BJ177" s="14" t="s">
        <v>72</v>
      </c>
      <c r="BK177" s="88">
        <f>ROUND(I177*H177,2)</f>
        <v>0</v>
      </c>
      <c r="BL177" s="14" t="s">
        <v>160</v>
      </c>
      <c r="BM177" s="14" t="s">
        <v>1524</v>
      </c>
    </row>
    <row r="178" spans="2:65" s="1" customFormat="1" ht="16.5" customHeight="1">
      <c r="B178" s="55"/>
      <c r="C178" s="56" t="s">
        <v>535</v>
      </c>
      <c r="D178" s="56" t="s">
        <v>156</v>
      </c>
      <c r="E178" s="57" t="s">
        <v>1525</v>
      </c>
      <c r="F178" s="58" t="s">
        <v>1526</v>
      </c>
      <c r="G178" s="59" t="s">
        <v>424</v>
      </c>
      <c r="H178" s="60">
        <v>27.635999999999999</v>
      </c>
      <c r="I178" s="73"/>
      <c r="J178" s="73">
        <f>ROUND(I178*H178,2)</f>
        <v>0</v>
      </c>
      <c r="K178" s="58" t="s">
        <v>328</v>
      </c>
      <c r="L178" s="13"/>
      <c r="M178" s="74" t="s">
        <v>1</v>
      </c>
      <c r="N178" s="75" t="s">
        <v>35</v>
      </c>
      <c r="O178" s="76">
        <v>1.47</v>
      </c>
      <c r="P178" s="76">
        <f>O178*H178</f>
        <v>40.624919999999996</v>
      </c>
      <c r="Q178" s="76">
        <v>0</v>
      </c>
      <c r="R178" s="76">
        <f>Q178*H178</f>
        <v>0</v>
      </c>
      <c r="S178" s="76">
        <v>0</v>
      </c>
      <c r="T178" s="83">
        <f>S178*H178</f>
        <v>0</v>
      </c>
      <c r="AR178" s="14" t="s">
        <v>160</v>
      </c>
      <c r="AT178" s="14" t="s">
        <v>156</v>
      </c>
      <c r="AU178" s="14" t="s">
        <v>74</v>
      </c>
      <c r="AY178" s="14" t="s">
        <v>153</v>
      </c>
      <c r="BE178" s="88">
        <f>IF(N178="základní",J178,0)</f>
        <v>0</v>
      </c>
      <c r="BF178" s="88">
        <f>IF(N178="snížená",J178,0)</f>
        <v>0</v>
      </c>
      <c r="BG178" s="88">
        <f>IF(N178="zákl. přenesená",J178,0)</f>
        <v>0</v>
      </c>
      <c r="BH178" s="88">
        <f>IF(N178="sníž. přenesená",J178,0)</f>
        <v>0</v>
      </c>
      <c r="BI178" s="88">
        <f>IF(N178="nulová",J178,0)</f>
        <v>0</v>
      </c>
      <c r="BJ178" s="14" t="s">
        <v>72</v>
      </c>
      <c r="BK178" s="88">
        <f>ROUND(I178*H178,2)</f>
        <v>0</v>
      </c>
      <c r="BL178" s="14" t="s">
        <v>160</v>
      </c>
      <c r="BM178" s="14" t="s">
        <v>1527</v>
      </c>
    </row>
    <row r="179" spans="2:65" s="6" customFormat="1" ht="22.9" customHeight="1">
      <c r="B179" s="51"/>
      <c r="D179" s="52" t="s">
        <v>63</v>
      </c>
      <c r="E179" s="54" t="s">
        <v>1039</v>
      </c>
      <c r="F179" s="54" t="s">
        <v>1040</v>
      </c>
      <c r="J179" s="72">
        <f>BK179</f>
        <v>0</v>
      </c>
      <c r="L179" s="51"/>
      <c r="M179" s="69"/>
      <c r="N179" s="70"/>
      <c r="O179" s="70"/>
      <c r="P179" s="71">
        <f>P180</f>
        <v>16.138719999999999</v>
      </c>
      <c r="Q179" s="70"/>
      <c r="R179" s="71">
        <f>R180</f>
        <v>0</v>
      </c>
      <c r="S179" s="70"/>
      <c r="T179" s="82">
        <f>T180</f>
        <v>0</v>
      </c>
      <c r="AR179" s="52" t="s">
        <v>72</v>
      </c>
      <c r="AT179" s="85" t="s">
        <v>63</v>
      </c>
      <c r="AU179" s="85" t="s">
        <v>72</v>
      </c>
      <c r="AY179" s="52" t="s">
        <v>153</v>
      </c>
      <c r="BK179" s="87">
        <f>BK180</f>
        <v>0</v>
      </c>
    </row>
    <row r="180" spans="2:65" s="1" customFormat="1" ht="16.5" customHeight="1">
      <c r="B180" s="55"/>
      <c r="C180" s="56" t="s">
        <v>539</v>
      </c>
      <c r="D180" s="56" t="s">
        <v>156</v>
      </c>
      <c r="E180" s="57" t="s">
        <v>1528</v>
      </c>
      <c r="F180" s="58" t="s">
        <v>1529</v>
      </c>
      <c r="G180" s="59" t="s">
        <v>424</v>
      </c>
      <c r="H180" s="60">
        <v>38.795000000000002</v>
      </c>
      <c r="I180" s="73"/>
      <c r="J180" s="73">
        <f>ROUND(I180*H180,2)</f>
        <v>0</v>
      </c>
      <c r="K180" s="58" t="s">
        <v>328</v>
      </c>
      <c r="L180" s="13"/>
      <c r="M180" s="74" t="s">
        <v>1</v>
      </c>
      <c r="N180" s="75" t="s">
        <v>35</v>
      </c>
      <c r="O180" s="76">
        <v>0.41599999999999998</v>
      </c>
      <c r="P180" s="76">
        <f>O180*H180</f>
        <v>16.138719999999999</v>
      </c>
      <c r="Q180" s="76">
        <v>0</v>
      </c>
      <c r="R180" s="76">
        <f>Q180*H180</f>
        <v>0</v>
      </c>
      <c r="S180" s="76">
        <v>0</v>
      </c>
      <c r="T180" s="83">
        <f>S180*H180</f>
        <v>0</v>
      </c>
      <c r="AR180" s="14" t="s">
        <v>160</v>
      </c>
      <c r="AT180" s="14" t="s">
        <v>156</v>
      </c>
      <c r="AU180" s="14" t="s">
        <v>74</v>
      </c>
      <c r="AY180" s="14" t="s">
        <v>153</v>
      </c>
      <c r="BE180" s="88">
        <f>IF(N180="základní",J180,0)</f>
        <v>0</v>
      </c>
      <c r="BF180" s="88">
        <f>IF(N180="snížená",J180,0)</f>
        <v>0</v>
      </c>
      <c r="BG180" s="88">
        <f>IF(N180="zákl. přenesená",J180,0)</f>
        <v>0</v>
      </c>
      <c r="BH180" s="88">
        <f>IF(N180="sníž. přenesená",J180,0)</f>
        <v>0</v>
      </c>
      <c r="BI180" s="88">
        <f>IF(N180="nulová",J180,0)</f>
        <v>0</v>
      </c>
      <c r="BJ180" s="14" t="s">
        <v>72</v>
      </c>
      <c r="BK180" s="88">
        <f>ROUND(I180*H180,2)</f>
        <v>0</v>
      </c>
      <c r="BL180" s="14" t="s">
        <v>160</v>
      </c>
      <c r="BM180" s="14" t="s">
        <v>1530</v>
      </c>
    </row>
    <row r="181" spans="2:65" s="6" customFormat="1" ht="25.9" customHeight="1">
      <c r="B181" s="51"/>
      <c r="D181" s="52" t="s">
        <v>63</v>
      </c>
      <c r="E181" s="53" t="s">
        <v>1531</v>
      </c>
      <c r="F181" s="53" t="s">
        <v>1532</v>
      </c>
      <c r="J181" s="68">
        <f>BK181</f>
        <v>0</v>
      </c>
      <c r="L181" s="51"/>
      <c r="M181" s="69"/>
      <c r="N181" s="70"/>
      <c r="O181" s="70"/>
      <c r="P181" s="71">
        <f>P182+P186+P188+P191+P198+P201+P212+P216+P227+P233+P236+P239</f>
        <v>203.32392400000003</v>
      </c>
      <c r="Q181" s="70"/>
      <c r="R181" s="71">
        <f>R182+R186+R188+R191+R198+R201+R212+R216+R227+R233+R236+R239</f>
        <v>2.2833885599999997</v>
      </c>
      <c r="S181" s="70"/>
      <c r="T181" s="82">
        <f>T182+T186+T188+T191+T198+T201+T212+T216+T227+T233+T236+T239</f>
        <v>0</v>
      </c>
      <c r="AR181" s="52" t="s">
        <v>74</v>
      </c>
      <c r="AT181" s="85" t="s">
        <v>63</v>
      </c>
      <c r="AU181" s="85" t="s">
        <v>64</v>
      </c>
      <c r="AY181" s="52" t="s">
        <v>153</v>
      </c>
      <c r="BK181" s="87">
        <f>BK182+BK186+BK188+BK191+BK198+BK201+BK212+BK216+BK227+BK233+BK236+BK239</f>
        <v>0</v>
      </c>
    </row>
    <row r="182" spans="2:65" s="6" customFormat="1" ht="22.9" customHeight="1">
      <c r="B182" s="51"/>
      <c r="D182" s="52" t="s">
        <v>63</v>
      </c>
      <c r="E182" s="54" t="s">
        <v>1533</v>
      </c>
      <c r="F182" s="54" t="s">
        <v>1534</v>
      </c>
      <c r="J182" s="72">
        <f>BK182</f>
        <v>0</v>
      </c>
      <c r="L182" s="51"/>
      <c r="M182" s="69"/>
      <c r="N182" s="70"/>
      <c r="O182" s="70"/>
      <c r="P182" s="71">
        <f>SUM(P183:P185)</f>
        <v>2.6446000000000005</v>
      </c>
      <c r="Q182" s="70"/>
      <c r="R182" s="71">
        <f>SUM(R183:R185)</f>
        <v>0</v>
      </c>
      <c r="S182" s="70"/>
      <c r="T182" s="82">
        <f>SUM(T183:T185)</f>
        <v>0</v>
      </c>
      <c r="AR182" s="52" t="s">
        <v>74</v>
      </c>
      <c r="AT182" s="85" t="s">
        <v>63</v>
      </c>
      <c r="AU182" s="85" t="s">
        <v>72</v>
      </c>
      <c r="AY182" s="52" t="s">
        <v>153</v>
      </c>
      <c r="BK182" s="87">
        <f>SUM(BK183:BK185)</f>
        <v>0</v>
      </c>
    </row>
    <row r="183" spans="2:65" s="1" customFormat="1" ht="16.5" customHeight="1">
      <c r="B183" s="55"/>
      <c r="C183" s="56" t="s">
        <v>543</v>
      </c>
      <c r="D183" s="56" t="s">
        <v>156</v>
      </c>
      <c r="E183" s="57" t="s">
        <v>1535</v>
      </c>
      <c r="F183" s="58" t="s">
        <v>1536</v>
      </c>
      <c r="G183" s="59" t="s">
        <v>327</v>
      </c>
      <c r="H183" s="60">
        <v>9.24</v>
      </c>
      <c r="I183" s="73"/>
      <c r="J183" s="73">
        <f>ROUND(I183*H183,2)</f>
        <v>0</v>
      </c>
      <c r="K183" s="58" t="s">
        <v>328</v>
      </c>
      <c r="L183" s="13"/>
      <c r="M183" s="74" t="s">
        <v>1</v>
      </c>
      <c r="N183" s="75" t="s">
        <v>35</v>
      </c>
      <c r="O183" s="76">
        <v>0.26500000000000001</v>
      </c>
      <c r="P183" s="76">
        <f>O183*H183</f>
        <v>2.4486000000000003</v>
      </c>
      <c r="Q183" s="76">
        <v>0</v>
      </c>
      <c r="R183" s="76">
        <f>Q183*H183</f>
        <v>0</v>
      </c>
      <c r="S183" s="76">
        <v>0</v>
      </c>
      <c r="T183" s="83">
        <f>S183*H183</f>
        <v>0</v>
      </c>
      <c r="AR183" s="14" t="s">
        <v>233</v>
      </c>
      <c r="AT183" s="14" t="s">
        <v>156</v>
      </c>
      <c r="AU183" s="14" t="s">
        <v>74</v>
      </c>
      <c r="AY183" s="14" t="s">
        <v>153</v>
      </c>
      <c r="BE183" s="88">
        <f>IF(N183="základní",J183,0)</f>
        <v>0</v>
      </c>
      <c r="BF183" s="88">
        <f>IF(N183="snížená",J183,0)</f>
        <v>0</v>
      </c>
      <c r="BG183" s="88">
        <f>IF(N183="zákl. přenesená",J183,0)</f>
        <v>0</v>
      </c>
      <c r="BH183" s="88">
        <f>IF(N183="sníž. přenesená",J183,0)</f>
        <v>0</v>
      </c>
      <c r="BI183" s="88">
        <f>IF(N183="nulová",J183,0)</f>
        <v>0</v>
      </c>
      <c r="BJ183" s="14" t="s">
        <v>72</v>
      </c>
      <c r="BK183" s="88">
        <f>ROUND(I183*H183,2)</f>
        <v>0</v>
      </c>
      <c r="BL183" s="14" t="s">
        <v>233</v>
      </c>
      <c r="BM183" s="14" t="s">
        <v>1537</v>
      </c>
    </row>
    <row r="184" spans="2:65" s="1" customFormat="1" ht="16.5" customHeight="1">
      <c r="B184" s="55"/>
      <c r="C184" s="56" t="s">
        <v>547</v>
      </c>
      <c r="D184" s="56" t="s">
        <v>156</v>
      </c>
      <c r="E184" s="57" t="s">
        <v>1538</v>
      </c>
      <c r="F184" s="58" t="s">
        <v>1539</v>
      </c>
      <c r="G184" s="59" t="s">
        <v>327</v>
      </c>
      <c r="H184" s="60">
        <v>2.8</v>
      </c>
      <c r="I184" s="73"/>
      <c r="J184" s="73">
        <f>ROUND(I184*H184,2)</f>
        <v>0</v>
      </c>
      <c r="K184" s="58" t="s">
        <v>328</v>
      </c>
      <c r="L184" s="13"/>
      <c r="M184" s="74" t="s">
        <v>1</v>
      </c>
      <c r="N184" s="75" t="s">
        <v>35</v>
      </c>
      <c r="O184" s="76">
        <v>7.0000000000000007E-2</v>
      </c>
      <c r="P184" s="76">
        <f>O184*H184</f>
        <v>0.19600000000000001</v>
      </c>
      <c r="Q184" s="76">
        <v>0</v>
      </c>
      <c r="R184" s="76">
        <f>Q184*H184</f>
        <v>0</v>
      </c>
      <c r="S184" s="76">
        <v>0</v>
      </c>
      <c r="T184" s="83">
        <f>S184*H184</f>
        <v>0</v>
      </c>
      <c r="AR184" s="14" t="s">
        <v>233</v>
      </c>
      <c r="AT184" s="14" t="s">
        <v>156</v>
      </c>
      <c r="AU184" s="14" t="s">
        <v>74</v>
      </c>
      <c r="AY184" s="14" t="s">
        <v>153</v>
      </c>
      <c r="BE184" s="88">
        <f>IF(N184="základní",J184,0)</f>
        <v>0</v>
      </c>
      <c r="BF184" s="88">
        <f>IF(N184="snížená",J184,0)</f>
        <v>0</v>
      </c>
      <c r="BG184" s="88">
        <f>IF(N184="zákl. přenesená",J184,0)</f>
        <v>0</v>
      </c>
      <c r="BH184" s="88">
        <f>IF(N184="sníž. přenesená",J184,0)</f>
        <v>0</v>
      </c>
      <c r="BI184" s="88">
        <f>IF(N184="nulová",J184,0)</f>
        <v>0</v>
      </c>
      <c r="BJ184" s="14" t="s">
        <v>72</v>
      </c>
      <c r="BK184" s="88">
        <f>ROUND(I184*H184,2)</f>
        <v>0</v>
      </c>
      <c r="BL184" s="14" t="s">
        <v>233</v>
      </c>
      <c r="BM184" s="14" t="s">
        <v>1540</v>
      </c>
    </row>
    <row r="185" spans="2:65" s="1" customFormat="1" ht="16.5" customHeight="1">
      <c r="B185" s="55"/>
      <c r="C185" s="56" t="s">
        <v>551</v>
      </c>
      <c r="D185" s="56" t="s">
        <v>156</v>
      </c>
      <c r="E185" s="57" t="s">
        <v>1541</v>
      </c>
      <c r="F185" s="58" t="s">
        <v>1542</v>
      </c>
      <c r="G185" s="59" t="s">
        <v>1543</v>
      </c>
      <c r="H185" s="60">
        <v>55.02</v>
      </c>
      <c r="I185" s="73"/>
      <c r="J185" s="73">
        <f>ROUND(I185*H185,2)</f>
        <v>0</v>
      </c>
      <c r="K185" s="58" t="s">
        <v>328</v>
      </c>
      <c r="L185" s="13"/>
      <c r="M185" s="74" t="s">
        <v>1</v>
      </c>
      <c r="N185" s="75" t="s">
        <v>35</v>
      </c>
      <c r="O185" s="76">
        <v>0</v>
      </c>
      <c r="P185" s="76">
        <f>O185*H185</f>
        <v>0</v>
      </c>
      <c r="Q185" s="76">
        <v>0</v>
      </c>
      <c r="R185" s="76">
        <f>Q185*H185</f>
        <v>0</v>
      </c>
      <c r="S185" s="76">
        <v>0</v>
      </c>
      <c r="T185" s="83">
        <f>S185*H185</f>
        <v>0</v>
      </c>
      <c r="AR185" s="14" t="s">
        <v>233</v>
      </c>
      <c r="AT185" s="14" t="s">
        <v>156</v>
      </c>
      <c r="AU185" s="14" t="s">
        <v>74</v>
      </c>
      <c r="AY185" s="14" t="s">
        <v>153</v>
      </c>
      <c r="BE185" s="88">
        <f>IF(N185="základní",J185,0)</f>
        <v>0</v>
      </c>
      <c r="BF185" s="88">
        <f>IF(N185="snížená",J185,0)</f>
        <v>0</v>
      </c>
      <c r="BG185" s="88">
        <f>IF(N185="zákl. přenesená",J185,0)</f>
        <v>0</v>
      </c>
      <c r="BH185" s="88">
        <f>IF(N185="sníž. přenesená",J185,0)</f>
        <v>0</v>
      </c>
      <c r="BI185" s="88">
        <f>IF(N185="nulová",J185,0)</f>
        <v>0</v>
      </c>
      <c r="BJ185" s="14" t="s">
        <v>72</v>
      </c>
      <c r="BK185" s="88">
        <f>ROUND(I185*H185,2)</f>
        <v>0</v>
      </c>
      <c r="BL185" s="14" t="s">
        <v>233</v>
      </c>
      <c r="BM185" s="14" t="s">
        <v>1544</v>
      </c>
    </row>
    <row r="186" spans="2:65" s="6" customFormat="1" ht="22.9" customHeight="1">
      <c r="B186" s="51"/>
      <c r="D186" s="52" t="s">
        <v>63</v>
      </c>
      <c r="E186" s="54" t="s">
        <v>1545</v>
      </c>
      <c r="F186" s="54" t="s">
        <v>1546</v>
      </c>
      <c r="J186" s="72">
        <f>BK186</f>
        <v>0</v>
      </c>
      <c r="L186" s="51"/>
      <c r="M186" s="69"/>
      <c r="N186" s="70"/>
      <c r="O186" s="70"/>
      <c r="P186" s="71">
        <f>P187</f>
        <v>0</v>
      </c>
      <c r="Q186" s="70"/>
      <c r="R186" s="71">
        <f>R187</f>
        <v>0</v>
      </c>
      <c r="S186" s="70"/>
      <c r="T186" s="82">
        <f>T187</f>
        <v>0</v>
      </c>
      <c r="AR186" s="52" t="s">
        <v>74</v>
      </c>
      <c r="AT186" s="85" t="s">
        <v>63</v>
      </c>
      <c r="AU186" s="85" t="s">
        <v>72</v>
      </c>
      <c r="AY186" s="52" t="s">
        <v>153</v>
      </c>
      <c r="BK186" s="87">
        <f>BK187</f>
        <v>0</v>
      </c>
    </row>
    <row r="187" spans="2:65" s="1" customFormat="1" ht="16.5" customHeight="1">
      <c r="B187" s="55"/>
      <c r="C187" s="56" t="s">
        <v>555</v>
      </c>
      <c r="D187" s="56" t="s">
        <v>156</v>
      </c>
      <c r="E187" s="57" t="s">
        <v>1547</v>
      </c>
      <c r="F187" s="58" t="s">
        <v>1548</v>
      </c>
      <c r="G187" s="59" t="s">
        <v>159</v>
      </c>
      <c r="H187" s="60">
        <v>1</v>
      </c>
      <c r="I187" s="73"/>
      <c r="J187" s="73">
        <f>ROUND(I187*H187,2)</f>
        <v>0</v>
      </c>
      <c r="K187" s="58" t="s">
        <v>1</v>
      </c>
      <c r="L187" s="13"/>
      <c r="M187" s="74" t="s">
        <v>1</v>
      </c>
      <c r="N187" s="75" t="s">
        <v>35</v>
      </c>
      <c r="O187" s="76">
        <v>0</v>
      </c>
      <c r="P187" s="76">
        <f>O187*H187</f>
        <v>0</v>
      </c>
      <c r="Q187" s="76">
        <v>0</v>
      </c>
      <c r="R187" s="76">
        <f>Q187*H187</f>
        <v>0</v>
      </c>
      <c r="S187" s="76">
        <v>0</v>
      </c>
      <c r="T187" s="83">
        <f>S187*H187</f>
        <v>0</v>
      </c>
      <c r="AR187" s="14" t="s">
        <v>233</v>
      </c>
      <c r="AT187" s="14" t="s">
        <v>156</v>
      </c>
      <c r="AU187" s="14" t="s">
        <v>74</v>
      </c>
      <c r="AY187" s="14" t="s">
        <v>153</v>
      </c>
      <c r="BE187" s="88">
        <f>IF(N187="základní",J187,0)</f>
        <v>0</v>
      </c>
      <c r="BF187" s="88">
        <f>IF(N187="snížená",J187,0)</f>
        <v>0</v>
      </c>
      <c r="BG187" s="88">
        <f>IF(N187="zákl. přenesená",J187,0)</f>
        <v>0</v>
      </c>
      <c r="BH187" s="88">
        <f>IF(N187="sníž. přenesená",J187,0)</f>
        <v>0</v>
      </c>
      <c r="BI187" s="88">
        <f>IF(N187="nulová",J187,0)</f>
        <v>0</v>
      </c>
      <c r="BJ187" s="14" t="s">
        <v>72</v>
      </c>
      <c r="BK187" s="88">
        <f>ROUND(I187*H187,2)</f>
        <v>0</v>
      </c>
      <c r="BL187" s="14" t="s">
        <v>233</v>
      </c>
      <c r="BM187" s="14" t="s">
        <v>1549</v>
      </c>
    </row>
    <row r="188" spans="2:65" s="6" customFormat="1" ht="22.9" customHeight="1">
      <c r="B188" s="51"/>
      <c r="D188" s="52" t="s">
        <v>63</v>
      </c>
      <c r="E188" s="54" t="s">
        <v>1550</v>
      </c>
      <c r="F188" s="54" t="s">
        <v>1551</v>
      </c>
      <c r="J188" s="72">
        <f>BK188</f>
        <v>0</v>
      </c>
      <c r="L188" s="51"/>
      <c r="M188" s="69"/>
      <c r="N188" s="70"/>
      <c r="O188" s="70"/>
      <c r="P188" s="71">
        <f>SUM(P189:P190)</f>
        <v>4.6193249999999999</v>
      </c>
      <c r="Q188" s="70"/>
      <c r="R188" s="71">
        <f>SUM(R189:R190)</f>
        <v>0.12794624999999998</v>
      </c>
      <c r="S188" s="70"/>
      <c r="T188" s="82">
        <f>SUM(T189:T190)</f>
        <v>0</v>
      </c>
      <c r="AR188" s="52" t="s">
        <v>74</v>
      </c>
      <c r="AT188" s="85" t="s">
        <v>63</v>
      </c>
      <c r="AU188" s="85" t="s">
        <v>72</v>
      </c>
      <c r="AY188" s="52" t="s">
        <v>153</v>
      </c>
      <c r="BK188" s="87">
        <f>SUM(BK189:BK190)</f>
        <v>0</v>
      </c>
    </row>
    <row r="189" spans="2:65" s="1" customFormat="1" ht="16.5" customHeight="1">
      <c r="B189" s="55"/>
      <c r="C189" s="56" t="s">
        <v>559</v>
      </c>
      <c r="D189" s="56" t="s">
        <v>156</v>
      </c>
      <c r="E189" s="57" t="s">
        <v>1552</v>
      </c>
      <c r="F189" s="58" t="s">
        <v>1553</v>
      </c>
      <c r="G189" s="59" t="s">
        <v>327</v>
      </c>
      <c r="H189" s="60">
        <v>1.2749999999999999</v>
      </c>
      <c r="I189" s="73"/>
      <c r="J189" s="73">
        <f>ROUND(I189*H189,2)</f>
        <v>0</v>
      </c>
      <c r="K189" s="58" t="s">
        <v>328</v>
      </c>
      <c r="L189" s="13"/>
      <c r="M189" s="74" t="s">
        <v>1</v>
      </c>
      <c r="N189" s="75" t="s">
        <v>35</v>
      </c>
      <c r="O189" s="76">
        <v>3.6230000000000002</v>
      </c>
      <c r="P189" s="76">
        <f>O189*H189</f>
        <v>4.6193249999999999</v>
      </c>
      <c r="Q189" s="76">
        <v>0.10034999999999999</v>
      </c>
      <c r="R189" s="76">
        <f>Q189*H189</f>
        <v>0.12794624999999998</v>
      </c>
      <c r="S189" s="76">
        <v>0</v>
      </c>
      <c r="T189" s="83">
        <f>S189*H189</f>
        <v>0</v>
      </c>
      <c r="AR189" s="14" t="s">
        <v>233</v>
      </c>
      <c r="AT189" s="14" t="s">
        <v>156</v>
      </c>
      <c r="AU189" s="14" t="s">
        <v>74</v>
      </c>
      <c r="AY189" s="14" t="s">
        <v>153</v>
      </c>
      <c r="BE189" s="88">
        <f>IF(N189="základní",J189,0)</f>
        <v>0</v>
      </c>
      <c r="BF189" s="88">
        <f>IF(N189="snížená",J189,0)</f>
        <v>0</v>
      </c>
      <c r="BG189" s="88">
        <f>IF(N189="zákl. přenesená",J189,0)</f>
        <v>0</v>
      </c>
      <c r="BH189" s="88">
        <f>IF(N189="sníž. přenesená",J189,0)</f>
        <v>0</v>
      </c>
      <c r="BI189" s="88">
        <f>IF(N189="nulová",J189,0)</f>
        <v>0</v>
      </c>
      <c r="BJ189" s="14" t="s">
        <v>72</v>
      </c>
      <c r="BK189" s="88">
        <f>ROUND(I189*H189,2)</f>
        <v>0</v>
      </c>
      <c r="BL189" s="14" t="s">
        <v>233</v>
      </c>
      <c r="BM189" s="14" t="s">
        <v>1554</v>
      </c>
    </row>
    <row r="190" spans="2:65" s="1" customFormat="1" ht="16.5" customHeight="1">
      <c r="B190" s="55"/>
      <c r="C190" s="56" t="s">
        <v>563</v>
      </c>
      <c r="D190" s="56" t="s">
        <v>156</v>
      </c>
      <c r="E190" s="57" t="s">
        <v>1555</v>
      </c>
      <c r="F190" s="58" t="s">
        <v>1556</v>
      </c>
      <c r="G190" s="59" t="s">
        <v>1543</v>
      </c>
      <c r="H190" s="60">
        <v>101.49</v>
      </c>
      <c r="I190" s="73"/>
      <c r="J190" s="73">
        <f>ROUND(I190*H190,2)</f>
        <v>0</v>
      </c>
      <c r="K190" s="58" t="s">
        <v>328</v>
      </c>
      <c r="L190" s="13"/>
      <c r="M190" s="74" t="s">
        <v>1</v>
      </c>
      <c r="N190" s="75" t="s">
        <v>35</v>
      </c>
      <c r="O190" s="76">
        <v>0</v>
      </c>
      <c r="P190" s="76">
        <f>O190*H190</f>
        <v>0</v>
      </c>
      <c r="Q190" s="76">
        <v>0</v>
      </c>
      <c r="R190" s="76">
        <f>Q190*H190</f>
        <v>0</v>
      </c>
      <c r="S190" s="76">
        <v>0</v>
      </c>
      <c r="T190" s="83">
        <f>S190*H190</f>
        <v>0</v>
      </c>
      <c r="AR190" s="14" t="s">
        <v>233</v>
      </c>
      <c r="AT190" s="14" t="s">
        <v>156</v>
      </c>
      <c r="AU190" s="14" t="s">
        <v>74</v>
      </c>
      <c r="AY190" s="14" t="s">
        <v>153</v>
      </c>
      <c r="BE190" s="88">
        <f>IF(N190="základní",J190,0)</f>
        <v>0</v>
      </c>
      <c r="BF190" s="88">
        <f>IF(N190="snížená",J190,0)</f>
        <v>0</v>
      </c>
      <c r="BG190" s="88">
        <f>IF(N190="zákl. přenesená",J190,0)</f>
        <v>0</v>
      </c>
      <c r="BH190" s="88">
        <f>IF(N190="sníž. přenesená",J190,0)</f>
        <v>0</v>
      </c>
      <c r="BI190" s="88">
        <f>IF(N190="nulová",J190,0)</f>
        <v>0</v>
      </c>
      <c r="BJ190" s="14" t="s">
        <v>72</v>
      </c>
      <c r="BK190" s="88">
        <f>ROUND(I190*H190,2)</f>
        <v>0</v>
      </c>
      <c r="BL190" s="14" t="s">
        <v>233</v>
      </c>
      <c r="BM190" s="14" t="s">
        <v>1557</v>
      </c>
    </row>
    <row r="191" spans="2:65" s="6" customFormat="1" ht="22.9" customHeight="1">
      <c r="B191" s="51"/>
      <c r="D191" s="52" t="s">
        <v>63</v>
      </c>
      <c r="E191" s="54" t="s">
        <v>1558</v>
      </c>
      <c r="F191" s="54" t="s">
        <v>1559</v>
      </c>
      <c r="J191" s="72">
        <f>BK191</f>
        <v>0</v>
      </c>
      <c r="L191" s="51"/>
      <c r="M191" s="69"/>
      <c r="N191" s="70"/>
      <c r="O191" s="70"/>
      <c r="P191" s="71">
        <f>SUM(P192:P197)</f>
        <v>51.877599999999994</v>
      </c>
      <c r="Q191" s="70"/>
      <c r="R191" s="71">
        <f>SUM(R192:R197)</f>
        <v>0.66</v>
      </c>
      <c r="S191" s="70"/>
      <c r="T191" s="82">
        <f>SUM(T192:T197)</f>
        <v>0</v>
      </c>
      <c r="AR191" s="52" t="s">
        <v>74</v>
      </c>
      <c r="AT191" s="85" t="s">
        <v>63</v>
      </c>
      <c r="AU191" s="85" t="s">
        <v>72</v>
      </c>
      <c r="AY191" s="52" t="s">
        <v>153</v>
      </c>
      <c r="BK191" s="87">
        <f>SUM(BK192:BK197)</f>
        <v>0</v>
      </c>
    </row>
    <row r="192" spans="2:65" s="1" customFormat="1" ht="16.5" customHeight="1">
      <c r="B192" s="55"/>
      <c r="C192" s="56" t="s">
        <v>567</v>
      </c>
      <c r="D192" s="56" t="s">
        <v>156</v>
      </c>
      <c r="E192" s="57" t="s">
        <v>1560</v>
      </c>
      <c r="F192" s="58" t="s">
        <v>1561</v>
      </c>
      <c r="G192" s="59" t="s">
        <v>344</v>
      </c>
      <c r="H192" s="60">
        <v>85.6</v>
      </c>
      <c r="I192" s="73"/>
      <c r="J192" s="73">
        <f t="shared" ref="J192:J197" si="50">ROUND(I192*H192,2)</f>
        <v>0</v>
      </c>
      <c r="K192" s="58" t="s">
        <v>328</v>
      </c>
      <c r="L192" s="13"/>
      <c r="M192" s="74" t="s">
        <v>1</v>
      </c>
      <c r="N192" s="75" t="s">
        <v>35</v>
      </c>
      <c r="O192" s="76">
        <v>0.38600000000000001</v>
      </c>
      <c r="P192" s="76">
        <f t="shared" ref="P192:P197" si="51">O192*H192</f>
        <v>33.041599999999995</v>
      </c>
      <c r="Q192" s="76">
        <v>0</v>
      </c>
      <c r="R192" s="76">
        <f t="shared" ref="R192:R197" si="52">Q192*H192</f>
        <v>0</v>
      </c>
      <c r="S192" s="76">
        <v>0</v>
      </c>
      <c r="T192" s="83">
        <f t="shared" ref="T192:T197" si="53">S192*H192</f>
        <v>0</v>
      </c>
      <c r="AR192" s="14" t="s">
        <v>233</v>
      </c>
      <c r="AT192" s="14" t="s">
        <v>156</v>
      </c>
      <c r="AU192" s="14" t="s">
        <v>74</v>
      </c>
      <c r="AY192" s="14" t="s">
        <v>153</v>
      </c>
      <c r="BE192" s="88">
        <f t="shared" ref="BE192:BE197" si="54">IF(N192="základní",J192,0)</f>
        <v>0</v>
      </c>
      <c r="BF192" s="88">
        <f t="shared" ref="BF192:BF197" si="55">IF(N192="snížená",J192,0)</f>
        <v>0</v>
      </c>
      <c r="BG192" s="88">
        <f t="shared" ref="BG192:BG197" si="56">IF(N192="zákl. přenesená",J192,0)</f>
        <v>0</v>
      </c>
      <c r="BH192" s="88">
        <f t="shared" ref="BH192:BH197" si="57">IF(N192="sníž. přenesená",J192,0)</f>
        <v>0</v>
      </c>
      <c r="BI192" s="88">
        <f t="shared" ref="BI192:BI197" si="58">IF(N192="nulová",J192,0)</f>
        <v>0</v>
      </c>
      <c r="BJ192" s="14" t="s">
        <v>72</v>
      </c>
      <c r="BK192" s="88">
        <f t="shared" ref="BK192:BK197" si="59">ROUND(I192*H192,2)</f>
        <v>0</v>
      </c>
      <c r="BL192" s="14" t="s">
        <v>233</v>
      </c>
      <c r="BM192" s="14" t="s">
        <v>1562</v>
      </c>
    </row>
    <row r="193" spans="2:65" s="1" customFormat="1" ht="16.5" customHeight="1">
      <c r="B193" s="55"/>
      <c r="C193" s="56" t="s">
        <v>571</v>
      </c>
      <c r="D193" s="56" t="s">
        <v>156</v>
      </c>
      <c r="E193" s="57" t="s">
        <v>1563</v>
      </c>
      <c r="F193" s="58" t="s">
        <v>1564</v>
      </c>
      <c r="G193" s="59" t="s">
        <v>344</v>
      </c>
      <c r="H193" s="60">
        <v>25</v>
      </c>
      <c r="I193" s="73"/>
      <c r="J193" s="73">
        <f t="shared" si="50"/>
        <v>0</v>
      </c>
      <c r="K193" s="58" t="s">
        <v>328</v>
      </c>
      <c r="L193" s="13"/>
      <c r="M193" s="74" t="s">
        <v>1</v>
      </c>
      <c r="N193" s="75" t="s">
        <v>35</v>
      </c>
      <c r="O193" s="76">
        <v>0.5</v>
      </c>
      <c r="P193" s="76">
        <f t="shared" si="51"/>
        <v>12.5</v>
      </c>
      <c r="Q193" s="76">
        <v>0</v>
      </c>
      <c r="R193" s="76">
        <f t="shared" si="52"/>
        <v>0</v>
      </c>
      <c r="S193" s="76">
        <v>0</v>
      </c>
      <c r="T193" s="83">
        <f t="shared" si="53"/>
        <v>0</v>
      </c>
      <c r="AR193" s="14" t="s">
        <v>233</v>
      </c>
      <c r="AT193" s="14" t="s">
        <v>156</v>
      </c>
      <c r="AU193" s="14" t="s">
        <v>74</v>
      </c>
      <c r="AY193" s="14" t="s">
        <v>153</v>
      </c>
      <c r="BE193" s="88">
        <f t="shared" si="54"/>
        <v>0</v>
      </c>
      <c r="BF193" s="88">
        <f t="shared" si="55"/>
        <v>0</v>
      </c>
      <c r="BG193" s="88">
        <f t="shared" si="56"/>
        <v>0</v>
      </c>
      <c r="BH193" s="88">
        <f t="shared" si="57"/>
        <v>0</v>
      </c>
      <c r="BI193" s="88">
        <f t="shared" si="58"/>
        <v>0</v>
      </c>
      <c r="BJ193" s="14" t="s">
        <v>72</v>
      </c>
      <c r="BK193" s="88">
        <f t="shared" si="59"/>
        <v>0</v>
      </c>
      <c r="BL193" s="14" t="s">
        <v>233</v>
      </c>
      <c r="BM193" s="14" t="s">
        <v>1565</v>
      </c>
    </row>
    <row r="194" spans="2:65" s="1" customFormat="1" ht="16.5" customHeight="1">
      <c r="B194" s="55"/>
      <c r="C194" s="89" t="s">
        <v>575</v>
      </c>
      <c r="D194" s="89" t="s">
        <v>377</v>
      </c>
      <c r="E194" s="90" t="s">
        <v>1566</v>
      </c>
      <c r="F194" s="91" t="s">
        <v>1567</v>
      </c>
      <c r="G194" s="92" t="s">
        <v>357</v>
      </c>
      <c r="H194" s="93">
        <v>1</v>
      </c>
      <c r="I194" s="94"/>
      <c r="J194" s="94">
        <f t="shared" si="50"/>
        <v>0</v>
      </c>
      <c r="K194" s="91" t="s">
        <v>1</v>
      </c>
      <c r="L194" s="95"/>
      <c r="M194" s="96" t="s">
        <v>1</v>
      </c>
      <c r="N194" s="97" t="s">
        <v>35</v>
      </c>
      <c r="O194" s="76">
        <v>0</v>
      </c>
      <c r="P194" s="76">
        <f t="shared" si="51"/>
        <v>0</v>
      </c>
      <c r="Q194" s="76">
        <v>0.55000000000000004</v>
      </c>
      <c r="R194" s="76">
        <f t="shared" si="52"/>
        <v>0.55000000000000004</v>
      </c>
      <c r="S194" s="76">
        <v>0</v>
      </c>
      <c r="T194" s="83">
        <f t="shared" si="53"/>
        <v>0</v>
      </c>
      <c r="AR194" s="14" t="s">
        <v>310</v>
      </c>
      <c r="AT194" s="14" t="s">
        <v>377</v>
      </c>
      <c r="AU194" s="14" t="s">
        <v>74</v>
      </c>
      <c r="AY194" s="14" t="s">
        <v>153</v>
      </c>
      <c r="BE194" s="88">
        <f t="shared" si="54"/>
        <v>0</v>
      </c>
      <c r="BF194" s="88">
        <f t="shared" si="55"/>
        <v>0</v>
      </c>
      <c r="BG194" s="88">
        <f t="shared" si="56"/>
        <v>0</v>
      </c>
      <c r="BH194" s="88">
        <f t="shared" si="57"/>
        <v>0</v>
      </c>
      <c r="BI194" s="88">
        <f t="shared" si="58"/>
        <v>0</v>
      </c>
      <c r="BJ194" s="14" t="s">
        <v>72</v>
      </c>
      <c r="BK194" s="88">
        <f t="shared" si="59"/>
        <v>0</v>
      </c>
      <c r="BL194" s="14" t="s">
        <v>233</v>
      </c>
      <c r="BM194" s="14" t="s">
        <v>1568</v>
      </c>
    </row>
    <row r="195" spans="2:65" s="1" customFormat="1" ht="16.5" customHeight="1">
      <c r="B195" s="55"/>
      <c r="C195" s="56" t="s">
        <v>579</v>
      </c>
      <c r="D195" s="56" t="s">
        <v>156</v>
      </c>
      <c r="E195" s="57" t="s">
        <v>1569</v>
      </c>
      <c r="F195" s="58" t="s">
        <v>1570</v>
      </c>
      <c r="G195" s="59" t="s">
        <v>327</v>
      </c>
      <c r="H195" s="60">
        <v>28.8</v>
      </c>
      <c r="I195" s="73"/>
      <c r="J195" s="73">
        <f t="shared" si="50"/>
        <v>0</v>
      </c>
      <c r="K195" s="58" t="s">
        <v>328</v>
      </c>
      <c r="L195" s="13"/>
      <c r="M195" s="74" t="s">
        <v>1</v>
      </c>
      <c r="N195" s="75" t="s">
        <v>35</v>
      </c>
      <c r="O195" s="76">
        <v>0.22</v>
      </c>
      <c r="P195" s="76">
        <f t="shared" si="51"/>
        <v>6.3360000000000003</v>
      </c>
      <c r="Q195" s="76">
        <v>0</v>
      </c>
      <c r="R195" s="76">
        <f t="shared" si="52"/>
        <v>0</v>
      </c>
      <c r="S195" s="76">
        <v>0</v>
      </c>
      <c r="T195" s="83">
        <f t="shared" si="53"/>
        <v>0</v>
      </c>
      <c r="AR195" s="14" t="s">
        <v>233</v>
      </c>
      <c r="AT195" s="14" t="s">
        <v>156</v>
      </c>
      <c r="AU195" s="14" t="s">
        <v>74</v>
      </c>
      <c r="AY195" s="14" t="s">
        <v>153</v>
      </c>
      <c r="BE195" s="88">
        <f t="shared" si="54"/>
        <v>0</v>
      </c>
      <c r="BF195" s="88">
        <f t="shared" si="55"/>
        <v>0</v>
      </c>
      <c r="BG195" s="88">
        <f t="shared" si="56"/>
        <v>0</v>
      </c>
      <c r="BH195" s="88">
        <f t="shared" si="57"/>
        <v>0</v>
      </c>
      <c r="BI195" s="88">
        <f t="shared" si="58"/>
        <v>0</v>
      </c>
      <c r="BJ195" s="14" t="s">
        <v>72</v>
      </c>
      <c r="BK195" s="88">
        <f t="shared" si="59"/>
        <v>0</v>
      </c>
      <c r="BL195" s="14" t="s">
        <v>233</v>
      </c>
      <c r="BM195" s="14" t="s">
        <v>1571</v>
      </c>
    </row>
    <row r="196" spans="2:65" s="1" customFormat="1" ht="16.5" customHeight="1">
      <c r="B196" s="55"/>
      <c r="C196" s="89" t="s">
        <v>583</v>
      </c>
      <c r="D196" s="89" t="s">
        <v>377</v>
      </c>
      <c r="E196" s="90" t="s">
        <v>1572</v>
      </c>
      <c r="F196" s="91" t="s">
        <v>1573</v>
      </c>
      <c r="G196" s="92" t="s">
        <v>357</v>
      </c>
      <c r="H196" s="93">
        <v>0.2</v>
      </c>
      <c r="I196" s="94"/>
      <c r="J196" s="94">
        <f t="shared" si="50"/>
        <v>0</v>
      </c>
      <c r="K196" s="91" t="s">
        <v>328</v>
      </c>
      <c r="L196" s="95"/>
      <c r="M196" s="96" t="s">
        <v>1</v>
      </c>
      <c r="N196" s="97" t="s">
        <v>35</v>
      </c>
      <c r="O196" s="76">
        <v>0</v>
      </c>
      <c r="P196" s="76">
        <f t="shared" si="51"/>
        <v>0</v>
      </c>
      <c r="Q196" s="76">
        <v>0.55000000000000004</v>
      </c>
      <c r="R196" s="76">
        <f t="shared" si="52"/>
        <v>0.11000000000000001</v>
      </c>
      <c r="S196" s="76">
        <v>0</v>
      </c>
      <c r="T196" s="83">
        <f t="shared" si="53"/>
        <v>0</v>
      </c>
      <c r="AR196" s="14" t="s">
        <v>310</v>
      </c>
      <c r="AT196" s="14" t="s">
        <v>377</v>
      </c>
      <c r="AU196" s="14" t="s">
        <v>74</v>
      </c>
      <c r="AY196" s="14" t="s">
        <v>153</v>
      </c>
      <c r="BE196" s="88">
        <f t="shared" si="54"/>
        <v>0</v>
      </c>
      <c r="BF196" s="88">
        <f t="shared" si="55"/>
        <v>0</v>
      </c>
      <c r="BG196" s="88">
        <f t="shared" si="56"/>
        <v>0</v>
      </c>
      <c r="BH196" s="88">
        <f t="shared" si="57"/>
        <v>0</v>
      </c>
      <c r="BI196" s="88">
        <f t="shared" si="58"/>
        <v>0</v>
      </c>
      <c r="BJ196" s="14" t="s">
        <v>72</v>
      </c>
      <c r="BK196" s="88">
        <f t="shared" si="59"/>
        <v>0</v>
      </c>
      <c r="BL196" s="14" t="s">
        <v>233</v>
      </c>
      <c r="BM196" s="14" t="s">
        <v>1574</v>
      </c>
    </row>
    <row r="197" spans="2:65" s="1" customFormat="1" ht="16.5" customHeight="1">
      <c r="B197" s="55"/>
      <c r="C197" s="56" t="s">
        <v>587</v>
      </c>
      <c r="D197" s="56" t="s">
        <v>156</v>
      </c>
      <c r="E197" s="57" t="s">
        <v>1575</v>
      </c>
      <c r="F197" s="58" t="s">
        <v>1576</v>
      </c>
      <c r="G197" s="59" t="s">
        <v>1543</v>
      </c>
      <c r="H197" s="60">
        <v>308.387</v>
      </c>
      <c r="I197" s="73"/>
      <c r="J197" s="73">
        <f t="shared" si="50"/>
        <v>0</v>
      </c>
      <c r="K197" s="58" t="s">
        <v>328</v>
      </c>
      <c r="L197" s="13"/>
      <c r="M197" s="74" t="s">
        <v>1</v>
      </c>
      <c r="N197" s="75" t="s">
        <v>35</v>
      </c>
      <c r="O197" s="76">
        <v>0</v>
      </c>
      <c r="P197" s="76">
        <f t="shared" si="51"/>
        <v>0</v>
      </c>
      <c r="Q197" s="76">
        <v>0</v>
      </c>
      <c r="R197" s="76">
        <f t="shared" si="52"/>
        <v>0</v>
      </c>
      <c r="S197" s="76">
        <v>0</v>
      </c>
      <c r="T197" s="83">
        <f t="shared" si="53"/>
        <v>0</v>
      </c>
      <c r="AR197" s="14" t="s">
        <v>233</v>
      </c>
      <c r="AT197" s="14" t="s">
        <v>156</v>
      </c>
      <c r="AU197" s="14" t="s">
        <v>74</v>
      </c>
      <c r="AY197" s="14" t="s">
        <v>153</v>
      </c>
      <c r="BE197" s="88">
        <f t="shared" si="54"/>
        <v>0</v>
      </c>
      <c r="BF197" s="88">
        <f t="shared" si="55"/>
        <v>0</v>
      </c>
      <c r="BG197" s="88">
        <f t="shared" si="56"/>
        <v>0</v>
      </c>
      <c r="BH197" s="88">
        <f t="shared" si="57"/>
        <v>0</v>
      </c>
      <c r="BI197" s="88">
        <f t="shared" si="58"/>
        <v>0</v>
      </c>
      <c r="BJ197" s="14" t="s">
        <v>72</v>
      </c>
      <c r="BK197" s="88">
        <f t="shared" si="59"/>
        <v>0</v>
      </c>
      <c r="BL197" s="14" t="s">
        <v>233</v>
      </c>
      <c r="BM197" s="14" t="s">
        <v>1577</v>
      </c>
    </row>
    <row r="198" spans="2:65" s="6" customFormat="1" ht="22.9" customHeight="1">
      <c r="B198" s="51"/>
      <c r="D198" s="52" t="s">
        <v>63</v>
      </c>
      <c r="E198" s="54" t="s">
        <v>1578</v>
      </c>
      <c r="F198" s="54" t="s">
        <v>1579</v>
      </c>
      <c r="J198" s="72">
        <f>BK198</f>
        <v>0</v>
      </c>
      <c r="L198" s="51"/>
      <c r="M198" s="69"/>
      <c r="N198" s="70"/>
      <c r="O198" s="70"/>
      <c r="P198" s="71">
        <f>SUM(P199:P200)</f>
        <v>9.6096000000000004</v>
      </c>
      <c r="Q198" s="70"/>
      <c r="R198" s="71">
        <f>SUM(R199:R200)</f>
        <v>0.1488564</v>
      </c>
      <c r="S198" s="70"/>
      <c r="T198" s="82">
        <f>SUM(T199:T200)</f>
        <v>0</v>
      </c>
      <c r="AR198" s="52" t="s">
        <v>74</v>
      </c>
      <c r="AT198" s="85" t="s">
        <v>63</v>
      </c>
      <c r="AU198" s="85" t="s">
        <v>72</v>
      </c>
      <c r="AY198" s="52" t="s">
        <v>153</v>
      </c>
      <c r="BK198" s="87">
        <f>SUM(BK199:BK200)</f>
        <v>0</v>
      </c>
    </row>
    <row r="199" spans="2:65" s="1" customFormat="1" ht="16.5" customHeight="1">
      <c r="B199" s="55"/>
      <c r="C199" s="56" t="s">
        <v>591</v>
      </c>
      <c r="D199" s="56" t="s">
        <v>156</v>
      </c>
      <c r="E199" s="57" t="s">
        <v>1580</v>
      </c>
      <c r="F199" s="58" t="s">
        <v>1581</v>
      </c>
      <c r="G199" s="59" t="s">
        <v>327</v>
      </c>
      <c r="H199" s="60">
        <v>9.24</v>
      </c>
      <c r="I199" s="73"/>
      <c r="J199" s="73">
        <f>ROUND(I199*H199,2)</f>
        <v>0</v>
      </c>
      <c r="K199" s="58" t="s">
        <v>328</v>
      </c>
      <c r="L199" s="13"/>
      <c r="M199" s="74" t="s">
        <v>1</v>
      </c>
      <c r="N199" s="75" t="s">
        <v>35</v>
      </c>
      <c r="O199" s="76">
        <v>1.04</v>
      </c>
      <c r="P199" s="76">
        <f>O199*H199</f>
        <v>9.6096000000000004</v>
      </c>
      <c r="Q199" s="76">
        <v>1.6109999999999999E-2</v>
      </c>
      <c r="R199" s="76">
        <f>Q199*H199</f>
        <v>0.1488564</v>
      </c>
      <c r="S199" s="76">
        <v>0</v>
      </c>
      <c r="T199" s="83">
        <f>S199*H199</f>
        <v>0</v>
      </c>
      <c r="AR199" s="14" t="s">
        <v>233</v>
      </c>
      <c r="AT199" s="14" t="s">
        <v>156</v>
      </c>
      <c r="AU199" s="14" t="s">
        <v>74</v>
      </c>
      <c r="AY199" s="14" t="s">
        <v>153</v>
      </c>
      <c r="BE199" s="88">
        <f>IF(N199="základní",J199,0)</f>
        <v>0</v>
      </c>
      <c r="BF199" s="88">
        <f>IF(N199="snížená",J199,0)</f>
        <v>0</v>
      </c>
      <c r="BG199" s="88">
        <f>IF(N199="zákl. přenesená",J199,0)</f>
        <v>0</v>
      </c>
      <c r="BH199" s="88">
        <f>IF(N199="sníž. přenesená",J199,0)</f>
        <v>0</v>
      </c>
      <c r="BI199" s="88">
        <f>IF(N199="nulová",J199,0)</f>
        <v>0</v>
      </c>
      <c r="BJ199" s="14" t="s">
        <v>72</v>
      </c>
      <c r="BK199" s="88">
        <f>ROUND(I199*H199,2)</f>
        <v>0</v>
      </c>
      <c r="BL199" s="14" t="s">
        <v>233</v>
      </c>
      <c r="BM199" s="14" t="s">
        <v>1582</v>
      </c>
    </row>
    <row r="200" spans="2:65" s="1" customFormat="1" ht="16.5" customHeight="1">
      <c r="B200" s="55"/>
      <c r="C200" s="56" t="s">
        <v>595</v>
      </c>
      <c r="D200" s="56" t="s">
        <v>156</v>
      </c>
      <c r="E200" s="57" t="s">
        <v>1583</v>
      </c>
      <c r="F200" s="58" t="s">
        <v>1584</v>
      </c>
      <c r="G200" s="59" t="s">
        <v>1543</v>
      </c>
      <c r="H200" s="60">
        <v>81.588999999999999</v>
      </c>
      <c r="I200" s="73"/>
      <c r="J200" s="73">
        <f>ROUND(I200*H200,2)</f>
        <v>0</v>
      </c>
      <c r="K200" s="58" t="s">
        <v>328</v>
      </c>
      <c r="L200" s="13"/>
      <c r="M200" s="74" t="s">
        <v>1</v>
      </c>
      <c r="N200" s="75" t="s">
        <v>35</v>
      </c>
      <c r="O200" s="76">
        <v>0</v>
      </c>
      <c r="P200" s="76">
        <f>O200*H200</f>
        <v>0</v>
      </c>
      <c r="Q200" s="76">
        <v>0</v>
      </c>
      <c r="R200" s="76">
        <f>Q200*H200</f>
        <v>0</v>
      </c>
      <c r="S200" s="76">
        <v>0</v>
      </c>
      <c r="T200" s="83">
        <f>S200*H200</f>
        <v>0</v>
      </c>
      <c r="AR200" s="14" t="s">
        <v>233</v>
      </c>
      <c r="AT200" s="14" t="s">
        <v>156</v>
      </c>
      <c r="AU200" s="14" t="s">
        <v>74</v>
      </c>
      <c r="AY200" s="14" t="s">
        <v>153</v>
      </c>
      <c r="BE200" s="88">
        <f>IF(N200="základní",J200,0)</f>
        <v>0</v>
      </c>
      <c r="BF200" s="88">
        <f>IF(N200="snížená",J200,0)</f>
        <v>0</v>
      </c>
      <c r="BG200" s="88">
        <f>IF(N200="zákl. přenesená",J200,0)</f>
        <v>0</v>
      </c>
      <c r="BH200" s="88">
        <f>IF(N200="sníž. přenesená",J200,0)</f>
        <v>0</v>
      </c>
      <c r="BI200" s="88">
        <f>IF(N200="nulová",J200,0)</f>
        <v>0</v>
      </c>
      <c r="BJ200" s="14" t="s">
        <v>72</v>
      </c>
      <c r="BK200" s="88">
        <f>ROUND(I200*H200,2)</f>
        <v>0</v>
      </c>
      <c r="BL200" s="14" t="s">
        <v>233</v>
      </c>
      <c r="BM200" s="14" t="s">
        <v>1585</v>
      </c>
    </row>
    <row r="201" spans="2:65" s="6" customFormat="1" ht="22.9" customHeight="1">
      <c r="B201" s="51"/>
      <c r="D201" s="52" t="s">
        <v>63</v>
      </c>
      <c r="E201" s="54" t="s">
        <v>1586</v>
      </c>
      <c r="F201" s="54" t="s">
        <v>1587</v>
      </c>
      <c r="J201" s="72">
        <f>BK201</f>
        <v>0</v>
      </c>
      <c r="L201" s="51"/>
      <c r="M201" s="69"/>
      <c r="N201" s="70"/>
      <c r="O201" s="70"/>
      <c r="P201" s="71">
        <f>SUM(P202:P211)</f>
        <v>19.876300000000001</v>
      </c>
      <c r="Q201" s="70"/>
      <c r="R201" s="71">
        <f>SUM(R202:R211)</f>
        <v>0.291433</v>
      </c>
      <c r="S201" s="70"/>
      <c r="T201" s="82">
        <f>SUM(T202:T211)</f>
        <v>0</v>
      </c>
      <c r="AR201" s="52" t="s">
        <v>74</v>
      </c>
      <c r="AT201" s="85" t="s">
        <v>63</v>
      </c>
      <c r="AU201" s="85" t="s">
        <v>72</v>
      </c>
      <c r="AY201" s="52" t="s">
        <v>153</v>
      </c>
      <c r="BK201" s="87">
        <f>SUM(BK202:BK211)</f>
        <v>0</v>
      </c>
    </row>
    <row r="202" spans="2:65" s="1" customFormat="1" ht="16.5" customHeight="1">
      <c r="B202" s="55"/>
      <c r="C202" s="56" t="s">
        <v>599</v>
      </c>
      <c r="D202" s="56" t="s">
        <v>156</v>
      </c>
      <c r="E202" s="57" t="s">
        <v>1588</v>
      </c>
      <c r="F202" s="58" t="s">
        <v>1589</v>
      </c>
      <c r="G202" s="59" t="s">
        <v>327</v>
      </c>
      <c r="H202" s="60">
        <v>28.8</v>
      </c>
      <c r="I202" s="73"/>
      <c r="J202" s="73">
        <f t="shared" ref="J202:J211" si="60">ROUND(I202*H202,2)</f>
        <v>0</v>
      </c>
      <c r="K202" s="58" t="s">
        <v>328</v>
      </c>
      <c r="L202" s="13"/>
      <c r="M202" s="74" t="s">
        <v>1</v>
      </c>
      <c r="N202" s="75" t="s">
        <v>35</v>
      </c>
      <c r="O202" s="76">
        <v>0.24</v>
      </c>
      <c r="P202" s="76">
        <f t="shared" ref="P202:P211" si="61">O202*H202</f>
        <v>6.9119999999999999</v>
      </c>
      <c r="Q202" s="76">
        <v>6.4999999999999997E-3</v>
      </c>
      <c r="R202" s="76">
        <f t="shared" ref="R202:R211" si="62">Q202*H202</f>
        <v>0.18720000000000001</v>
      </c>
      <c r="S202" s="76">
        <v>0</v>
      </c>
      <c r="T202" s="83">
        <f t="shared" ref="T202:T211" si="63">S202*H202</f>
        <v>0</v>
      </c>
      <c r="AR202" s="14" t="s">
        <v>233</v>
      </c>
      <c r="AT202" s="14" t="s">
        <v>156</v>
      </c>
      <c r="AU202" s="14" t="s">
        <v>74</v>
      </c>
      <c r="AY202" s="14" t="s">
        <v>153</v>
      </c>
      <c r="BE202" s="88">
        <f t="shared" ref="BE202:BE211" si="64">IF(N202="základní",J202,0)</f>
        <v>0</v>
      </c>
      <c r="BF202" s="88">
        <f t="shared" ref="BF202:BF211" si="65">IF(N202="snížená",J202,0)</f>
        <v>0</v>
      </c>
      <c r="BG202" s="88">
        <f t="shared" ref="BG202:BG211" si="66">IF(N202="zákl. přenesená",J202,0)</f>
        <v>0</v>
      </c>
      <c r="BH202" s="88">
        <f t="shared" ref="BH202:BH211" si="67">IF(N202="sníž. přenesená",J202,0)</f>
        <v>0</v>
      </c>
      <c r="BI202" s="88">
        <f t="shared" ref="BI202:BI211" si="68">IF(N202="nulová",J202,0)</f>
        <v>0</v>
      </c>
      <c r="BJ202" s="14" t="s">
        <v>72</v>
      </c>
      <c r="BK202" s="88">
        <f t="shared" ref="BK202:BK211" si="69">ROUND(I202*H202,2)</f>
        <v>0</v>
      </c>
      <c r="BL202" s="14" t="s">
        <v>233</v>
      </c>
      <c r="BM202" s="14" t="s">
        <v>1590</v>
      </c>
    </row>
    <row r="203" spans="2:65" s="1" customFormat="1" ht="16.5" customHeight="1">
      <c r="B203" s="55"/>
      <c r="C203" s="56" t="s">
        <v>603</v>
      </c>
      <c r="D203" s="56" t="s">
        <v>156</v>
      </c>
      <c r="E203" s="57" t="s">
        <v>1591</v>
      </c>
      <c r="F203" s="58" t="s">
        <v>1592</v>
      </c>
      <c r="G203" s="59" t="s">
        <v>344</v>
      </c>
      <c r="H203" s="60">
        <v>6</v>
      </c>
      <c r="I203" s="73"/>
      <c r="J203" s="73">
        <f t="shared" si="60"/>
        <v>0</v>
      </c>
      <c r="K203" s="58" t="s">
        <v>328</v>
      </c>
      <c r="L203" s="13"/>
      <c r="M203" s="74" t="s">
        <v>1</v>
      </c>
      <c r="N203" s="75" t="s">
        <v>35</v>
      </c>
      <c r="O203" s="76">
        <v>0.22</v>
      </c>
      <c r="P203" s="76">
        <f t="shared" si="61"/>
        <v>1.32</v>
      </c>
      <c r="Q203" s="76">
        <v>1.2800000000000001E-3</v>
      </c>
      <c r="R203" s="76">
        <f t="shared" si="62"/>
        <v>7.6800000000000011E-3</v>
      </c>
      <c r="S203" s="76">
        <v>0</v>
      </c>
      <c r="T203" s="83">
        <f t="shared" si="63"/>
        <v>0</v>
      </c>
      <c r="AR203" s="14" t="s">
        <v>233</v>
      </c>
      <c r="AT203" s="14" t="s">
        <v>156</v>
      </c>
      <c r="AU203" s="14" t="s">
        <v>74</v>
      </c>
      <c r="AY203" s="14" t="s">
        <v>153</v>
      </c>
      <c r="BE203" s="88">
        <f t="shared" si="64"/>
        <v>0</v>
      </c>
      <c r="BF203" s="88">
        <f t="shared" si="65"/>
        <v>0</v>
      </c>
      <c r="BG203" s="88">
        <f t="shared" si="66"/>
        <v>0</v>
      </c>
      <c r="BH203" s="88">
        <f t="shared" si="67"/>
        <v>0</v>
      </c>
      <c r="BI203" s="88">
        <f t="shared" si="68"/>
        <v>0</v>
      </c>
      <c r="BJ203" s="14" t="s">
        <v>72</v>
      </c>
      <c r="BK203" s="88">
        <f t="shared" si="69"/>
        <v>0</v>
      </c>
      <c r="BL203" s="14" t="s">
        <v>233</v>
      </c>
      <c r="BM203" s="14" t="s">
        <v>1593</v>
      </c>
    </row>
    <row r="204" spans="2:65" s="1" customFormat="1" ht="16.5" customHeight="1">
      <c r="B204" s="55"/>
      <c r="C204" s="56" t="s">
        <v>607</v>
      </c>
      <c r="D204" s="56" t="s">
        <v>156</v>
      </c>
      <c r="E204" s="57" t="s">
        <v>1594</v>
      </c>
      <c r="F204" s="58" t="s">
        <v>1595</v>
      </c>
      <c r="G204" s="59" t="s">
        <v>344</v>
      </c>
      <c r="H204" s="60">
        <v>10.4</v>
      </c>
      <c r="I204" s="73"/>
      <c r="J204" s="73">
        <f t="shared" si="60"/>
        <v>0</v>
      </c>
      <c r="K204" s="58" t="s">
        <v>328</v>
      </c>
      <c r="L204" s="13"/>
      <c r="M204" s="74" t="s">
        <v>1</v>
      </c>
      <c r="N204" s="75" t="s">
        <v>35</v>
      </c>
      <c r="O204" s="76">
        <v>0.33200000000000002</v>
      </c>
      <c r="P204" s="76">
        <f t="shared" si="61"/>
        <v>3.4528000000000003</v>
      </c>
      <c r="Q204" s="76">
        <v>3.47E-3</v>
      </c>
      <c r="R204" s="76">
        <f t="shared" si="62"/>
        <v>3.6088000000000002E-2</v>
      </c>
      <c r="S204" s="76">
        <v>0</v>
      </c>
      <c r="T204" s="83">
        <f t="shared" si="63"/>
        <v>0</v>
      </c>
      <c r="AR204" s="14" t="s">
        <v>233</v>
      </c>
      <c r="AT204" s="14" t="s">
        <v>156</v>
      </c>
      <c r="AU204" s="14" t="s">
        <v>74</v>
      </c>
      <c r="AY204" s="14" t="s">
        <v>153</v>
      </c>
      <c r="BE204" s="88">
        <f t="shared" si="64"/>
        <v>0</v>
      </c>
      <c r="BF204" s="88">
        <f t="shared" si="65"/>
        <v>0</v>
      </c>
      <c r="BG204" s="88">
        <f t="shared" si="66"/>
        <v>0</v>
      </c>
      <c r="BH204" s="88">
        <f t="shared" si="67"/>
        <v>0</v>
      </c>
      <c r="BI204" s="88">
        <f t="shared" si="68"/>
        <v>0</v>
      </c>
      <c r="BJ204" s="14" t="s">
        <v>72</v>
      </c>
      <c r="BK204" s="88">
        <f t="shared" si="69"/>
        <v>0</v>
      </c>
      <c r="BL204" s="14" t="s">
        <v>233</v>
      </c>
      <c r="BM204" s="14" t="s">
        <v>1596</v>
      </c>
    </row>
    <row r="205" spans="2:65" s="1" customFormat="1" ht="16.5" customHeight="1">
      <c r="B205" s="55"/>
      <c r="C205" s="56" t="s">
        <v>611</v>
      </c>
      <c r="D205" s="56" t="s">
        <v>156</v>
      </c>
      <c r="E205" s="57" t="s">
        <v>1597</v>
      </c>
      <c r="F205" s="58" t="s">
        <v>1598</v>
      </c>
      <c r="G205" s="59" t="s">
        <v>344</v>
      </c>
      <c r="H205" s="60">
        <v>12</v>
      </c>
      <c r="I205" s="73"/>
      <c r="J205" s="73">
        <f t="shared" si="60"/>
        <v>0</v>
      </c>
      <c r="K205" s="58" t="s">
        <v>328</v>
      </c>
      <c r="L205" s="13"/>
      <c r="M205" s="74" t="s">
        <v>1</v>
      </c>
      <c r="N205" s="75" t="s">
        <v>35</v>
      </c>
      <c r="O205" s="76">
        <v>0.192</v>
      </c>
      <c r="P205" s="76">
        <f t="shared" si="61"/>
        <v>2.3040000000000003</v>
      </c>
      <c r="Q205" s="76">
        <v>1.8400000000000001E-3</v>
      </c>
      <c r="R205" s="76">
        <f t="shared" si="62"/>
        <v>2.2080000000000002E-2</v>
      </c>
      <c r="S205" s="76">
        <v>0</v>
      </c>
      <c r="T205" s="83">
        <f t="shared" si="63"/>
        <v>0</v>
      </c>
      <c r="AR205" s="14" t="s">
        <v>233</v>
      </c>
      <c r="AT205" s="14" t="s">
        <v>156</v>
      </c>
      <c r="AU205" s="14" t="s">
        <v>74</v>
      </c>
      <c r="AY205" s="14" t="s">
        <v>153</v>
      </c>
      <c r="BE205" s="88">
        <f t="shared" si="64"/>
        <v>0</v>
      </c>
      <c r="BF205" s="88">
        <f t="shared" si="65"/>
        <v>0</v>
      </c>
      <c r="BG205" s="88">
        <f t="shared" si="66"/>
        <v>0</v>
      </c>
      <c r="BH205" s="88">
        <f t="shared" si="67"/>
        <v>0</v>
      </c>
      <c r="BI205" s="88">
        <f t="shared" si="68"/>
        <v>0</v>
      </c>
      <c r="BJ205" s="14" t="s">
        <v>72</v>
      </c>
      <c r="BK205" s="88">
        <f t="shared" si="69"/>
        <v>0</v>
      </c>
      <c r="BL205" s="14" t="s">
        <v>233</v>
      </c>
      <c r="BM205" s="14" t="s">
        <v>1599</v>
      </c>
    </row>
    <row r="206" spans="2:65" s="1" customFormat="1" ht="16.5" customHeight="1">
      <c r="B206" s="55"/>
      <c r="C206" s="56" t="s">
        <v>615</v>
      </c>
      <c r="D206" s="56" t="s">
        <v>156</v>
      </c>
      <c r="E206" s="57" t="s">
        <v>1600</v>
      </c>
      <c r="F206" s="58" t="s">
        <v>1601</v>
      </c>
      <c r="G206" s="59" t="s">
        <v>344</v>
      </c>
      <c r="H206" s="60">
        <v>1.5</v>
      </c>
      <c r="I206" s="73"/>
      <c r="J206" s="73">
        <f t="shared" si="60"/>
        <v>0</v>
      </c>
      <c r="K206" s="58" t="s">
        <v>328</v>
      </c>
      <c r="L206" s="13"/>
      <c r="M206" s="74" t="s">
        <v>1</v>
      </c>
      <c r="N206" s="75" t="s">
        <v>35</v>
      </c>
      <c r="O206" s="76">
        <v>0.34699999999999998</v>
      </c>
      <c r="P206" s="76">
        <f t="shared" si="61"/>
        <v>0.52049999999999996</v>
      </c>
      <c r="Q206" s="76">
        <v>2.9099999999999998E-3</v>
      </c>
      <c r="R206" s="76">
        <f t="shared" si="62"/>
        <v>4.365E-3</v>
      </c>
      <c r="S206" s="76">
        <v>0</v>
      </c>
      <c r="T206" s="83">
        <f t="shared" si="63"/>
        <v>0</v>
      </c>
      <c r="AR206" s="14" t="s">
        <v>233</v>
      </c>
      <c r="AT206" s="14" t="s">
        <v>156</v>
      </c>
      <c r="AU206" s="14" t="s">
        <v>74</v>
      </c>
      <c r="AY206" s="14" t="s">
        <v>153</v>
      </c>
      <c r="BE206" s="88">
        <f t="shared" si="64"/>
        <v>0</v>
      </c>
      <c r="BF206" s="88">
        <f t="shared" si="65"/>
        <v>0</v>
      </c>
      <c r="BG206" s="88">
        <f t="shared" si="66"/>
        <v>0</v>
      </c>
      <c r="BH206" s="88">
        <f t="shared" si="67"/>
        <v>0</v>
      </c>
      <c r="BI206" s="88">
        <f t="shared" si="68"/>
        <v>0</v>
      </c>
      <c r="BJ206" s="14" t="s">
        <v>72</v>
      </c>
      <c r="BK206" s="88">
        <f t="shared" si="69"/>
        <v>0</v>
      </c>
      <c r="BL206" s="14" t="s">
        <v>233</v>
      </c>
      <c r="BM206" s="14" t="s">
        <v>1602</v>
      </c>
    </row>
    <row r="207" spans="2:65" s="1" customFormat="1" ht="16.5" customHeight="1">
      <c r="B207" s="55"/>
      <c r="C207" s="56" t="s">
        <v>619</v>
      </c>
      <c r="D207" s="56" t="s">
        <v>156</v>
      </c>
      <c r="E207" s="57" t="s">
        <v>1603</v>
      </c>
      <c r="F207" s="58" t="s">
        <v>1604</v>
      </c>
      <c r="G207" s="59" t="s">
        <v>344</v>
      </c>
      <c r="H207" s="60">
        <v>12</v>
      </c>
      <c r="I207" s="73"/>
      <c r="J207" s="73">
        <f t="shared" si="60"/>
        <v>0</v>
      </c>
      <c r="K207" s="58" t="s">
        <v>328</v>
      </c>
      <c r="L207" s="13"/>
      <c r="M207" s="74" t="s">
        <v>1</v>
      </c>
      <c r="N207" s="75" t="s">
        <v>35</v>
      </c>
      <c r="O207" s="76">
        <v>0.20399999999999999</v>
      </c>
      <c r="P207" s="76">
        <f t="shared" si="61"/>
        <v>2.448</v>
      </c>
      <c r="Q207" s="76">
        <v>1.74E-3</v>
      </c>
      <c r="R207" s="76">
        <f t="shared" si="62"/>
        <v>2.0879999999999999E-2</v>
      </c>
      <c r="S207" s="76">
        <v>0</v>
      </c>
      <c r="T207" s="83">
        <f t="shared" si="63"/>
        <v>0</v>
      </c>
      <c r="AR207" s="14" t="s">
        <v>233</v>
      </c>
      <c r="AT207" s="14" t="s">
        <v>156</v>
      </c>
      <c r="AU207" s="14" t="s">
        <v>74</v>
      </c>
      <c r="AY207" s="14" t="s">
        <v>153</v>
      </c>
      <c r="BE207" s="88">
        <f t="shared" si="64"/>
        <v>0</v>
      </c>
      <c r="BF207" s="88">
        <f t="shared" si="65"/>
        <v>0</v>
      </c>
      <c r="BG207" s="88">
        <f t="shared" si="66"/>
        <v>0</v>
      </c>
      <c r="BH207" s="88">
        <f t="shared" si="67"/>
        <v>0</v>
      </c>
      <c r="BI207" s="88">
        <f t="shared" si="68"/>
        <v>0</v>
      </c>
      <c r="BJ207" s="14" t="s">
        <v>72</v>
      </c>
      <c r="BK207" s="88">
        <f t="shared" si="69"/>
        <v>0</v>
      </c>
      <c r="BL207" s="14" t="s">
        <v>233</v>
      </c>
      <c r="BM207" s="14" t="s">
        <v>1605</v>
      </c>
    </row>
    <row r="208" spans="2:65" s="1" customFormat="1" ht="16.5" customHeight="1">
      <c r="B208" s="55"/>
      <c r="C208" s="56" t="s">
        <v>623</v>
      </c>
      <c r="D208" s="56" t="s">
        <v>156</v>
      </c>
      <c r="E208" s="57" t="s">
        <v>1606</v>
      </c>
      <c r="F208" s="58" t="s">
        <v>1607</v>
      </c>
      <c r="G208" s="59" t="s">
        <v>489</v>
      </c>
      <c r="H208" s="60">
        <v>2</v>
      </c>
      <c r="I208" s="73"/>
      <c r="J208" s="73">
        <f t="shared" si="60"/>
        <v>0</v>
      </c>
      <c r="K208" s="58" t="s">
        <v>328</v>
      </c>
      <c r="L208" s="13"/>
      <c r="M208" s="74" t="s">
        <v>1</v>
      </c>
      <c r="N208" s="75" t="s">
        <v>35</v>
      </c>
      <c r="O208" s="76">
        <v>0.35</v>
      </c>
      <c r="P208" s="76">
        <f t="shared" si="61"/>
        <v>0.7</v>
      </c>
      <c r="Q208" s="76">
        <v>2.0000000000000001E-4</v>
      </c>
      <c r="R208" s="76">
        <f t="shared" si="62"/>
        <v>4.0000000000000002E-4</v>
      </c>
      <c r="S208" s="76">
        <v>0</v>
      </c>
      <c r="T208" s="83">
        <f t="shared" si="63"/>
        <v>0</v>
      </c>
      <c r="AR208" s="14" t="s">
        <v>233</v>
      </c>
      <c r="AT208" s="14" t="s">
        <v>156</v>
      </c>
      <c r="AU208" s="14" t="s">
        <v>74</v>
      </c>
      <c r="AY208" s="14" t="s">
        <v>153</v>
      </c>
      <c r="BE208" s="88">
        <f t="shared" si="64"/>
        <v>0</v>
      </c>
      <c r="BF208" s="88">
        <f t="shared" si="65"/>
        <v>0</v>
      </c>
      <c r="BG208" s="88">
        <f t="shared" si="66"/>
        <v>0</v>
      </c>
      <c r="BH208" s="88">
        <f t="shared" si="67"/>
        <v>0</v>
      </c>
      <c r="BI208" s="88">
        <f t="shared" si="68"/>
        <v>0</v>
      </c>
      <c r="BJ208" s="14" t="s">
        <v>72</v>
      </c>
      <c r="BK208" s="88">
        <f t="shared" si="69"/>
        <v>0</v>
      </c>
      <c r="BL208" s="14" t="s">
        <v>233</v>
      </c>
      <c r="BM208" s="14" t="s">
        <v>1608</v>
      </c>
    </row>
    <row r="209" spans="2:65" s="1" customFormat="1" ht="16.5" customHeight="1">
      <c r="B209" s="55"/>
      <c r="C209" s="56" t="s">
        <v>627</v>
      </c>
      <c r="D209" s="56" t="s">
        <v>156</v>
      </c>
      <c r="E209" s="57" t="s">
        <v>1609</v>
      </c>
      <c r="F209" s="58" t="s">
        <v>1610</v>
      </c>
      <c r="G209" s="59" t="s">
        <v>344</v>
      </c>
      <c r="H209" s="60">
        <v>7</v>
      </c>
      <c r="I209" s="73"/>
      <c r="J209" s="73">
        <f t="shared" si="60"/>
        <v>0</v>
      </c>
      <c r="K209" s="58" t="s">
        <v>328</v>
      </c>
      <c r="L209" s="13"/>
      <c r="M209" s="74" t="s">
        <v>1</v>
      </c>
      <c r="N209" s="75" t="s">
        <v>35</v>
      </c>
      <c r="O209" s="76">
        <v>0.317</v>
      </c>
      <c r="P209" s="76">
        <f t="shared" si="61"/>
        <v>2.2189999999999999</v>
      </c>
      <c r="Q209" s="76">
        <v>1.82E-3</v>
      </c>
      <c r="R209" s="76">
        <f t="shared" si="62"/>
        <v>1.274E-2</v>
      </c>
      <c r="S209" s="76">
        <v>0</v>
      </c>
      <c r="T209" s="83">
        <f t="shared" si="63"/>
        <v>0</v>
      </c>
      <c r="AR209" s="14" t="s">
        <v>233</v>
      </c>
      <c r="AT209" s="14" t="s">
        <v>156</v>
      </c>
      <c r="AU209" s="14" t="s">
        <v>74</v>
      </c>
      <c r="AY209" s="14" t="s">
        <v>153</v>
      </c>
      <c r="BE209" s="88">
        <f t="shared" si="64"/>
        <v>0</v>
      </c>
      <c r="BF209" s="88">
        <f t="shared" si="65"/>
        <v>0</v>
      </c>
      <c r="BG209" s="88">
        <f t="shared" si="66"/>
        <v>0</v>
      </c>
      <c r="BH209" s="88">
        <f t="shared" si="67"/>
        <v>0</v>
      </c>
      <c r="BI209" s="88">
        <f t="shared" si="68"/>
        <v>0</v>
      </c>
      <c r="BJ209" s="14" t="s">
        <v>72</v>
      </c>
      <c r="BK209" s="88">
        <f t="shared" si="69"/>
        <v>0</v>
      </c>
      <c r="BL209" s="14" t="s">
        <v>233</v>
      </c>
      <c r="BM209" s="14" t="s">
        <v>1611</v>
      </c>
    </row>
    <row r="210" spans="2:65" s="1" customFormat="1" ht="16.5" customHeight="1">
      <c r="B210" s="55"/>
      <c r="C210" s="56" t="s">
        <v>631</v>
      </c>
      <c r="D210" s="56" t="s">
        <v>156</v>
      </c>
      <c r="E210" s="57" t="s">
        <v>1612</v>
      </c>
      <c r="F210" s="58" t="s">
        <v>1613</v>
      </c>
      <c r="G210" s="59" t="s">
        <v>344</v>
      </c>
      <c r="H210" s="60">
        <v>12</v>
      </c>
      <c r="I210" s="73"/>
      <c r="J210" s="73">
        <f t="shared" si="60"/>
        <v>0</v>
      </c>
      <c r="K210" s="58" t="s">
        <v>1</v>
      </c>
      <c r="L210" s="13"/>
      <c r="M210" s="74" t="s">
        <v>1</v>
      </c>
      <c r="N210" s="75" t="s">
        <v>35</v>
      </c>
      <c r="O210" s="76">
        <v>0</v>
      </c>
      <c r="P210" s="76">
        <f t="shared" si="61"/>
        <v>0</v>
      </c>
      <c r="Q210" s="76">
        <v>0</v>
      </c>
      <c r="R210" s="76">
        <f t="shared" si="62"/>
        <v>0</v>
      </c>
      <c r="S210" s="76">
        <v>0</v>
      </c>
      <c r="T210" s="83">
        <f t="shared" si="63"/>
        <v>0</v>
      </c>
      <c r="AR210" s="14" t="s">
        <v>233</v>
      </c>
      <c r="AT210" s="14" t="s">
        <v>156</v>
      </c>
      <c r="AU210" s="14" t="s">
        <v>74</v>
      </c>
      <c r="AY210" s="14" t="s">
        <v>153</v>
      </c>
      <c r="BE210" s="88">
        <f t="shared" si="64"/>
        <v>0</v>
      </c>
      <c r="BF210" s="88">
        <f t="shared" si="65"/>
        <v>0</v>
      </c>
      <c r="BG210" s="88">
        <f t="shared" si="66"/>
        <v>0</v>
      </c>
      <c r="BH210" s="88">
        <f t="shared" si="67"/>
        <v>0</v>
      </c>
      <c r="BI210" s="88">
        <f t="shared" si="68"/>
        <v>0</v>
      </c>
      <c r="BJ210" s="14" t="s">
        <v>72</v>
      </c>
      <c r="BK210" s="88">
        <f t="shared" si="69"/>
        <v>0</v>
      </c>
      <c r="BL210" s="14" t="s">
        <v>233</v>
      </c>
      <c r="BM210" s="14" t="s">
        <v>1614</v>
      </c>
    </row>
    <row r="211" spans="2:65" s="1" customFormat="1" ht="16.5" customHeight="1">
      <c r="B211" s="55"/>
      <c r="C211" s="56" t="s">
        <v>635</v>
      </c>
      <c r="D211" s="56" t="s">
        <v>156</v>
      </c>
      <c r="E211" s="57" t="s">
        <v>1615</v>
      </c>
      <c r="F211" s="58" t="s">
        <v>1616</v>
      </c>
      <c r="G211" s="59" t="s">
        <v>1543</v>
      </c>
      <c r="H211" s="60">
        <v>471.00200000000001</v>
      </c>
      <c r="I211" s="73"/>
      <c r="J211" s="73">
        <f t="shared" si="60"/>
        <v>0</v>
      </c>
      <c r="K211" s="58" t="s">
        <v>328</v>
      </c>
      <c r="L211" s="13"/>
      <c r="M211" s="74" t="s">
        <v>1</v>
      </c>
      <c r="N211" s="75" t="s">
        <v>35</v>
      </c>
      <c r="O211" s="76">
        <v>0</v>
      </c>
      <c r="P211" s="76">
        <f t="shared" si="61"/>
        <v>0</v>
      </c>
      <c r="Q211" s="76">
        <v>0</v>
      </c>
      <c r="R211" s="76">
        <f t="shared" si="62"/>
        <v>0</v>
      </c>
      <c r="S211" s="76">
        <v>0</v>
      </c>
      <c r="T211" s="83">
        <f t="shared" si="63"/>
        <v>0</v>
      </c>
      <c r="AR211" s="14" t="s">
        <v>233</v>
      </c>
      <c r="AT211" s="14" t="s">
        <v>156</v>
      </c>
      <c r="AU211" s="14" t="s">
        <v>74</v>
      </c>
      <c r="AY211" s="14" t="s">
        <v>153</v>
      </c>
      <c r="BE211" s="88">
        <f t="shared" si="64"/>
        <v>0</v>
      </c>
      <c r="BF211" s="88">
        <f t="shared" si="65"/>
        <v>0</v>
      </c>
      <c r="BG211" s="88">
        <f t="shared" si="66"/>
        <v>0</v>
      </c>
      <c r="BH211" s="88">
        <f t="shared" si="67"/>
        <v>0</v>
      </c>
      <c r="BI211" s="88">
        <f t="shared" si="68"/>
        <v>0</v>
      </c>
      <c r="BJ211" s="14" t="s">
        <v>72</v>
      </c>
      <c r="BK211" s="88">
        <f t="shared" si="69"/>
        <v>0</v>
      </c>
      <c r="BL211" s="14" t="s">
        <v>233</v>
      </c>
      <c r="BM211" s="14" t="s">
        <v>1617</v>
      </c>
    </row>
    <row r="212" spans="2:65" s="6" customFormat="1" ht="22.9" customHeight="1">
      <c r="B212" s="51"/>
      <c r="D212" s="52" t="s">
        <v>63</v>
      </c>
      <c r="E212" s="54" t="s">
        <v>1618</v>
      </c>
      <c r="F212" s="54" t="s">
        <v>1619</v>
      </c>
      <c r="J212" s="72">
        <f>BK212</f>
        <v>0</v>
      </c>
      <c r="L212" s="51"/>
      <c r="M212" s="69"/>
      <c r="N212" s="70"/>
      <c r="O212" s="70"/>
      <c r="P212" s="71">
        <f>SUM(P213:P215)</f>
        <v>1.825</v>
      </c>
      <c r="Q212" s="70"/>
      <c r="R212" s="71">
        <f>SUM(R213:R215)</f>
        <v>7.9000000000000001E-2</v>
      </c>
      <c r="S212" s="70"/>
      <c r="T212" s="82">
        <f>SUM(T213:T215)</f>
        <v>0</v>
      </c>
      <c r="AR212" s="52" t="s">
        <v>74</v>
      </c>
      <c r="AT212" s="85" t="s">
        <v>63</v>
      </c>
      <c r="AU212" s="85" t="s">
        <v>72</v>
      </c>
      <c r="AY212" s="52" t="s">
        <v>153</v>
      </c>
      <c r="BK212" s="87">
        <f>SUM(BK213:BK215)</f>
        <v>0</v>
      </c>
    </row>
    <row r="213" spans="2:65" s="1" customFormat="1" ht="16.5" customHeight="1">
      <c r="B213" s="55"/>
      <c r="C213" s="56" t="s">
        <v>639</v>
      </c>
      <c r="D213" s="56" t="s">
        <v>156</v>
      </c>
      <c r="E213" s="57" t="s">
        <v>1620</v>
      </c>
      <c r="F213" s="58" t="s">
        <v>1621</v>
      </c>
      <c r="G213" s="59" t="s">
        <v>489</v>
      </c>
      <c r="H213" s="60">
        <v>1</v>
      </c>
      <c r="I213" s="73"/>
      <c r="J213" s="73">
        <f>ROUND(I213*H213,2)</f>
        <v>0</v>
      </c>
      <c r="K213" s="58" t="s">
        <v>328</v>
      </c>
      <c r="L213" s="13"/>
      <c r="M213" s="74" t="s">
        <v>1</v>
      </c>
      <c r="N213" s="75" t="s">
        <v>35</v>
      </c>
      <c r="O213" s="76">
        <v>1.825</v>
      </c>
      <c r="P213" s="76">
        <f>O213*H213</f>
        <v>1.825</v>
      </c>
      <c r="Q213" s="76">
        <v>0</v>
      </c>
      <c r="R213" s="76">
        <f>Q213*H213</f>
        <v>0</v>
      </c>
      <c r="S213" s="76">
        <v>0</v>
      </c>
      <c r="T213" s="83">
        <f>S213*H213</f>
        <v>0</v>
      </c>
      <c r="AR213" s="14" t="s">
        <v>233</v>
      </c>
      <c r="AT213" s="14" t="s">
        <v>156</v>
      </c>
      <c r="AU213" s="14" t="s">
        <v>74</v>
      </c>
      <c r="AY213" s="14" t="s">
        <v>153</v>
      </c>
      <c r="BE213" s="88">
        <f>IF(N213="základní",J213,0)</f>
        <v>0</v>
      </c>
      <c r="BF213" s="88">
        <f>IF(N213="snížená",J213,0)</f>
        <v>0</v>
      </c>
      <c r="BG213" s="88">
        <f>IF(N213="zákl. přenesená",J213,0)</f>
        <v>0</v>
      </c>
      <c r="BH213" s="88">
        <f>IF(N213="sníž. přenesená",J213,0)</f>
        <v>0</v>
      </c>
      <c r="BI213" s="88">
        <f>IF(N213="nulová",J213,0)</f>
        <v>0</v>
      </c>
      <c r="BJ213" s="14" t="s">
        <v>72</v>
      </c>
      <c r="BK213" s="88">
        <f>ROUND(I213*H213,2)</f>
        <v>0</v>
      </c>
      <c r="BL213" s="14" t="s">
        <v>233</v>
      </c>
      <c r="BM213" s="14" t="s">
        <v>1622</v>
      </c>
    </row>
    <row r="214" spans="2:65" s="1" customFormat="1" ht="16.5" customHeight="1">
      <c r="B214" s="55"/>
      <c r="C214" s="89" t="s">
        <v>643</v>
      </c>
      <c r="D214" s="89" t="s">
        <v>377</v>
      </c>
      <c r="E214" s="90" t="s">
        <v>1623</v>
      </c>
      <c r="F214" s="91" t="s">
        <v>1624</v>
      </c>
      <c r="G214" s="92" t="s">
        <v>489</v>
      </c>
      <c r="H214" s="93">
        <v>1</v>
      </c>
      <c r="I214" s="94"/>
      <c r="J214" s="94">
        <f>ROUND(I214*H214,2)</f>
        <v>0</v>
      </c>
      <c r="K214" s="91" t="s">
        <v>328</v>
      </c>
      <c r="L214" s="95"/>
      <c r="M214" s="96" t="s">
        <v>1</v>
      </c>
      <c r="N214" s="97" t="s">
        <v>35</v>
      </c>
      <c r="O214" s="76">
        <v>0</v>
      </c>
      <c r="P214" s="76">
        <f>O214*H214</f>
        <v>0</v>
      </c>
      <c r="Q214" s="76">
        <v>7.9000000000000001E-2</v>
      </c>
      <c r="R214" s="76">
        <f>Q214*H214</f>
        <v>7.9000000000000001E-2</v>
      </c>
      <c r="S214" s="76">
        <v>0</v>
      </c>
      <c r="T214" s="83">
        <f>S214*H214</f>
        <v>0</v>
      </c>
      <c r="AR214" s="14" t="s">
        <v>310</v>
      </c>
      <c r="AT214" s="14" t="s">
        <v>377</v>
      </c>
      <c r="AU214" s="14" t="s">
        <v>74</v>
      </c>
      <c r="AY214" s="14" t="s">
        <v>153</v>
      </c>
      <c r="BE214" s="88">
        <f>IF(N214="základní",J214,0)</f>
        <v>0</v>
      </c>
      <c r="BF214" s="88">
        <f>IF(N214="snížená",J214,0)</f>
        <v>0</v>
      </c>
      <c r="BG214" s="88">
        <f>IF(N214="zákl. přenesená",J214,0)</f>
        <v>0</v>
      </c>
      <c r="BH214" s="88">
        <f>IF(N214="sníž. přenesená",J214,0)</f>
        <v>0</v>
      </c>
      <c r="BI214" s="88">
        <f>IF(N214="nulová",J214,0)</f>
        <v>0</v>
      </c>
      <c r="BJ214" s="14" t="s">
        <v>72</v>
      </c>
      <c r="BK214" s="88">
        <f>ROUND(I214*H214,2)</f>
        <v>0</v>
      </c>
      <c r="BL214" s="14" t="s">
        <v>233</v>
      </c>
      <c r="BM214" s="14" t="s">
        <v>1625</v>
      </c>
    </row>
    <row r="215" spans="2:65" s="1" customFormat="1" ht="16.5" customHeight="1">
      <c r="B215" s="55"/>
      <c r="C215" s="56" t="s">
        <v>647</v>
      </c>
      <c r="D215" s="56" t="s">
        <v>156</v>
      </c>
      <c r="E215" s="57" t="s">
        <v>1626</v>
      </c>
      <c r="F215" s="58" t="s">
        <v>1627</v>
      </c>
      <c r="G215" s="59" t="s">
        <v>1543</v>
      </c>
      <c r="H215" s="60">
        <v>235.13</v>
      </c>
      <c r="I215" s="73"/>
      <c r="J215" s="73">
        <f>ROUND(I215*H215,2)</f>
        <v>0</v>
      </c>
      <c r="K215" s="58" t="s">
        <v>328</v>
      </c>
      <c r="L215" s="13"/>
      <c r="M215" s="74" t="s">
        <v>1</v>
      </c>
      <c r="N215" s="75" t="s">
        <v>35</v>
      </c>
      <c r="O215" s="76">
        <v>0</v>
      </c>
      <c r="P215" s="76">
        <f>O215*H215</f>
        <v>0</v>
      </c>
      <c r="Q215" s="76">
        <v>0</v>
      </c>
      <c r="R215" s="76">
        <f>Q215*H215</f>
        <v>0</v>
      </c>
      <c r="S215" s="76">
        <v>0</v>
      </c>
      <c r="T215" s="83">
        <f>S215*H215</f>
        <v>0</v>
      </c>
      <c r="AR215" s="14" t="s">
        <v>233</v>
      </c>
      <c r="AT215" s="14" t="s">
        <v>156</v>
      </c>
      <c r="AU215" s="14" t="s">
        <v>74</v>
      </c>
      <c r="AY215" s="14" t="s">
        <v>153</v>
      </c>
      <c r="BE215" s="88">
        <f>IF(N215="základní",J215,0)</f>
        <v>0</v>
      </c>
      <c r="BF215" s="88">
        <f>IF(N215="snížená",J215,0)</f>
        <v>0</v>
      </c>
      <c r="BG215" s="88">
        <f>IF(N215="zákl. přenesená",J215,0)</f>
        <v>0</v>
      </c>
      <c r="BH215" s="88">
        <f>IF(N215="sníž. přenesená",J215,0)</f>
        <v>0</v>
      </c>
      <c r="BI215" s="88">
        <f>IF(N215="nulová",J215,0)</f>
        <v>0</v>
      </c>
      <c r="BJ215" s="14" t="s">
        <v>72</v>
      </c>
      <c r="BK215" s="88">
        <f>ROUND(I215*H215,2)</f>
        <v>0</v>
      </c>
      <c r="BL215" s="14" t="s">
        <v>233</v>
      </c>
      <c r="BM215" s="14" t="s">
        <v>1628</v>
      </c>
    </row>
    <row r="216" spans="2:65" s="6" customFormat="1" ht="22.9" customHeight="1">
      <c r="B216" s="51"/>
      <c r="D216" s="52" t="s">
        <v>63</v>
      </c>
      <c r="E216" s="54" t="s">
        <v>1629</v>
      </c>
      <c r="F216" s="54" t="s">
        <v>1630</v>
      </c>
      <c r="J216" s="72">
        <f>BK216</f>
        <v>0</v>
      </c>
      <c r="L216" s="51"/>
      <c r="M216" s="69"/>
      <c r="N216" s="70"/>
      <c r="O216" s="70"/>
      <c r="P216" s="71">
        <f>SUM(P217:P226)</f>
        <v>94.494544000000005</v>
      </c>
      <c r="Q216" s="70"/>
      <c r="R216" s="71">
        <f>SUM(R217:R226)</f>
        <v>0.45578426</v>
      </c>
      <c r="S216" s="70"/>
      <c r="T216" s="82">
        <f>SUM(T217:T226)</f>
        <v>0</v>
      </c>
      <c r="AR216" s="52" t="s">
        <v>74</v>
      </c>
      <c r="AT216" s="85" t="s">
        <v>63</v>
      </c>
      <c r="AU216" s="85" t="s">
        <v>72</v>
      </c>
      <c r="AY216" s="52" t="s">
        <v>153</v>
      </c>
      <c r="BK216" s="87">
        <f>SUM(BK217:BK226)</f>
        <v>0</v>
      </c>
    </row>
    <row r="217" spans="2:65" s="1" customFormat="1" ht="16.5" customHeight="1">
      <c r="B217" s="55"/>
      <c r="C217" s="56" t="s">
        <v>651</v>
      </c>
      <c r="D217" s="56" t="s">
        <v>156</v>
      </c>
      <c r="E217" s="57" t="s">
        <v>1631</v>
      </c>
      <c r="F217" s="58" t="s">
        <v>1632</v>
      </c>
      <c r="G217" s="59" t="s">
        <v>489</v>
      </c>
      <c r="H217" s="60">
        <v>1</v>
      </c>
      <c r="I217" s="73"/>
      <c r="J217" s="73">
        <f t="shared" ref="J217:J226" si="70">ROUND(I217*H217,2)</f>
        <v>0</v>
      </c>
      <c r="K217" s="58" t="s">
        <v>1</v>
      </c>
      <c r="L217" s="13"/>
      <c r="M217" s="74" t="s">
        <v>1</v>
      </c>
      <c r="N217" s="75" t="s">
        <v>35</v>
      </c>
      <c r="O217" s="76">
        <v>0.86</v>
      </c>
      <c r="P217" s="76">
        <f t="shared" ref="P217:P226" si="71">O217*H217</f>
        <v>0.86</v>
      </c>
      <c r="Q217" s="76">
        <v>0</v>
      </c>
      <c r="R217" s="76">
        <f t="shared" ref="R217:R226" si="72">Q217*H217</f>
        <v>0</v>
      </c>
      <c r="S217" s="76">
        <v>0</v>
      </c>
      <c r="T217" s="83">
        <f t="shared" ref="T217:T226" si="73">S217*H217</f>
        <v>0</v>
      </c>
      <c r="AR217" s="14" t="s">
        <v>160</v>
      </c>
      <c r="AT217" s="14" t="s">
        <v>156</v>
      </c>
      <c r="AU217" s="14" t="s">
        <v>74</v>
      </c>
      <c r="AY217" s="14" t="s">
        <v>153</v>
      </c>
      <c r="BE217" s="88">
        <f t="shared" ref="BE217:BE226" si="74">IF(N217="základní",J217,0)</f>
        <v>0</v>
      </c>
      <c r="BF217" s="88">
        <f t="shared" ref="BF217:BF226" si="75">IF(N217="snížená",J217,0)</f>
        <v>0</v>
      </c>
      <c r="BG217" s="88">
        <f t="shared" ref="BG217:BG226" si="76">IF(N217="zákl. přenesená",J217,0)</f>
        <v>0</v>
      </c>
      <c r="BH217" s="88">
        <f t="shared" ref="BH217:BH226" si="77">IF(N217="sníž. přenesená",J217,0)</f>
        <v>0</v>
      </c>
      <c r="BI217" s="88">
        <f t="shared" ref="BI217:BI226" si="78">IF(N217="nulová",J217,0)</f>
        <v>0</v>
      </c>
      <c r="BJ217" s="14" t="s">
        <v>72</v>
      </c>
      <c r="BK217" s="88">
        <f t="shared" ref="BK217:BK226" si="79">ROUND(I217*H217,2)</f>
        <v>0</v>
      </c>
      <c r="BL217" s="14" t="s">
        <v>160</v>
      </c>
      <c r="BM217" s="14" t="s">
        <v>1633</v>
      </c>
    </row>
    <row r="218" spans="2:65" s="1" customFormat="1" ht="16.5" customHeight="1">
      <c r="B218" s="55"/>
      <c r="C218" s="56" t="s">
        <v>655</v>
      </c>
      <c r="D218" s="56" t="s">
        <v>156</v>
      </c>
      <c r="E218" s="57" t="s">
        <v>1634</v>
      </c>
      <c r="F218" s="58" t="s">
        <v>1635</v>
      </c>
      <c r="G218" s="59" t="s">
        <v>344</v>
      </c>
      <c r="H218" s="60">
        <v>36.070999999999998</v>
      </c>
      <c r="I218" s="73"/>
      <c r="J218" s="73">
        <f t="shared" si="70"/>
        <v>0</v>
      </c>
      <c r="K218" s="58" t="s">
        <v>1</v>
      </c>
      <c r="L218" s="13"/>
      <c r="M218" s="74" t="s">
        <v>1</v>
      </c>
      <c r="N218" s="75" t="s">
        <v>35</v>
      </c>
      <c r="O218" s="76">
        <v>0.86399999999999999</v>
      </c>
      <c r="P218" s="76">
        <f t="shared" si="71"/>
        <v>31.165343999999997</v>
      </c>
      <c r="Q218" s="76">
        <v>6.0000000000000002E-5</v>
      </c>
      <c r="R218" s="76">
        <f t="shared" si="72"/>
        <v>2.1642599999999999E-3</v>
      </c>
      <c r="S218" s="76">
        <v>0</v>
      </c>
      <c r="T218" s="83">
        <f t="shared" si="73"/>
        <v>0</v>
      </c>
      <c r="AR218" s="14" t="s">
        <v>233</v>
      </c>
      <c r="AT218" s="14" t="s">
        <v>156</v>
      </c>
      <c r="AU218" s="14" t="s">
        <v>74</v>
      </c>
      <c r="AY218" s="14" t="s">
        <v>153</v>
      </c>
      <c r="BE218" s="88">
        <f t="shared" si="74"/>
        <v>0</v>
      </c>
      <c r="BF218" s="88">
        <f t="shared" si="75"/>
        <v>0</v>
      </c>
      <c r="BG218" s="88">
        <f t="shared" si="76"/>
        <v>0</v>
      </c>
      <c r="BH218" s="88">
        <f t="shared" si="77"/>
        <v>0</v>
      </c>
      <c r="BI218" s="88">
        <f t="shared" si="78"/>
        <v>0</v>
      </c>
      <c r="BJ218" s="14" t="s">
        <v>72</v>
      </c>
      <c r="BK218" s="88">
        <f t="shared" si="79"/>
        <v>0</v>
      </c>
      <c r="BL218" s="14" t="s">
        <v>233</v>
      </c>
      <c r="BM218" s="14" t="s">
        <v>1636</v>
      </c>
    </row>
    <row r="219" spans="2:65" s="1" customFormat="1" ht="16.5" customHeight="1">
      <c r="B219" s="55"/>
      <c r="C219" s="56" t="s">
        <v>659</v>
      </c>
      <c r="D219" s="56" t="s">
        <v>156</v>
      </c>
      <c r="E219" s="57" t="s">
        <v>1637</v>
      </c>
      <c r="F219" s="58" t="s">
        <v>1638</v>
      </c>
      <c r="G219" s="59" t="s">
        <v>489</v>
      </c>
      <c r="H219" s="60">
        <v>1</v>
      </c>
      <c r="I219" s="73"/>
      <c r="J219" s="73">
        <f t="shared" si="70"/>
        <v>0</v>
      </c>
      <c r="K219" s="58" t="s">
        <v>1</v>
      </c>
      <c r="L219" s="13"/>
      <c r="M219" s="74" t="s">
        <v>1</v>
      </c>
      <c r="N219" s="75" t="s">
        <v>35</v>
      </c>
      <c r="O219" s="76">
        <v>0</v>
      </c>
      <c r="P219" s="76">
        <f t="shared" si="71"/>
        <v>0</v>
      </c>
      <c r="Q219" s="76">
        <v>0</v>
      </c>
      <c r="R219" s="76">
        <f t="shared" si="72"/>
        <v>0</v>
      </c>
      <c r="S219" s="76">
        <v>0</v>
      </c>
      <c r="T219" s="83">
        <f t="shared" si="73"/>
        <v>0</v>
      </c>
      <c r="AR219" s="14" t="s">
        <v>233</v>
      </c>
      <c r="AT219" s="14" t="s">
        <v>156</v>
      </c>
      <c r="AU219" s="14" t="s">
        <v>74</v>
      </c>
      <c r="AY219" s="14" t="s">
        <v>153</v>
      </c>
      <c r="BE219" s="88">
        <f t="shared" si="74"/>
        <v>0</v>
      </c>
      <c r="BF219" s="88">
        <f t="shared" si="75"/>
        <v>0</v>
      </c>
      <c r="BG219" s="88">
        <f t="shared" si="76"/>
        <v>0</v>
      </c>
      <c r="BH219" s="88">
        <f t="shared" si="77"/>
        <v>0</v>
      </c>
      <c r="BI219" s="88">
        <f t="shared" si="78"/>
        <v>0</v>
      </c>
      <c r="BJ219" s="14" t="s">
        <v>72</v>
      </c>
      <c r="BK219" s="88">
        <f t="shared" si="79"/>
        <v>0</v>
      </c>
      <c r="BL219" s="14" t="s">
        <v>233</v>
      </c>
      <c r="BM219" s="14" t="s">
        <v>1639</v>
      </c>
    </row>
    <row r="220" spans="2:65" s="1" customFormat="1" ht="16.5" customHeight="1">
      <c r="B220" s="55"/>
      <c r="C220" s="56" t="s">
        <v>663</v>
      </c>
      <c r="D220" s="56" t="s">
        <v>156</v>
      </c>
      <c r="E220" s="57" t="s">
        <v>1640</v>
      </c>
      <c r="F220" s="58" t="s">
        <v>1641</v>
      </c>
      <c r="G220" s="59" t="s">
        <v>489</v>
      </c>
      <c r="H220" s="60">
        <v>1</v>
      </c>
      <c r="I220" s="73"/>
      <c r="J220" s="73">
        <f t="shared" si="70"/>
        <v>0</v>
      </c>
      <c r="K220" s="58" t="s">
        <v>328</v>
      </c>
      <c r="L220" s="13"/>
      <c r="M220" s="74" t="s">
        <v>1</v>
      </c>
      <c r="N220" s="75" t="s">
        <v>35</v>
      </c>
      <c r="O220" s="76">
        <v>7.23</v>
      </c>
      <c r="P220" s="76">
        <f t="shared" si="71"/>
        <v>7.23</v>
      </c>
      <c r="Q220" s="76">
        <v>0</v>
      </c>
      <c r="R220" s="76">
        <f t="shared" si="72"/>
        <v>0</v>
      </c>
      <c r="S220" s="76">
        <v>0</v>
      </c>
      <c r="T220" s="83">
        <f t="shared" si="73"/>
        <v>0</v>
      </c>
      <c r="AR220" s="14" t="s">
        <v>233</v>
      </c>
      <c r="AT220" s="14" t="s">
        <v>156</v>
      </c>
      <c r="AU220" s="14" t="s">
        <v>74</v>
      </c>
      <c r="AY220" s="14" t="s">
        <v>153</v>
      </c>
      <c r="BE220" s="88">
        <f t="shared" si="74"/>
        <v>0</v>
      </c>
      <c r="BF220" s="88">
        <f t="shared" si="75"/>
        <v>0</v>
      </c>
      <c r="BG220" s="88">
        <f t="shared" si="76"/>
        <v>0</v>
      </c>
      <c r="BH220" s="88">
        <f t="shared" si="77"/>
        <v>0</v>
      </c>
      <c r="BI220" s="88">
        <f t="shared" si="78"/>
        <v>0</v>
      </c>
      <c r="BJ220" s="14" t="s">
        <v>72</v>
      </c>
      <c r="BK220" s="88">
        <f t="shared" si="79"/>
        <v>0</v>
      </c>
      <c r="BL220" s="14" t="s">
        <v>233</v>
      </c>
      <c r="BM220" s="14" t="s">
        <v>1642</v>
      </c>
    </row>
    <row r="221" spans="2:65" s="1" customFormat="1" ht="16.5" customHeight="1">
      <c r="B221" s="55"/>
      <c r="C221" s="89" t="s">
        <v>667</v>
      </c>
      <c r="D221" s="89" t="s">
        <v>377</v>
      </c>
      <c r="E221" s="90" t="s">
        <v>1643</v>
      </c>
      <c r="F221" s="91" t="s">
        <v>1644</v>
      </c>
      <c r="G221" s="92" t="s">
        <v>489</v>
      </c>
      <c r="H221" s="93">
        <v>1</v>
      </c>
      <c r="I221" s="94"/>
      <c r="J221" s="94">
        <f t="shared" si="70"/>
        <v>0</v>
      </c>
      <c r="K221" s="91" t="s">
        <v>1</v>
      </c>
      <c r="L221" s="95"/>
      <c r="M221" s="96" t="s">
        <v>1</v>
      </c>
      <c r="N221" s="97" t="s">
        <v>35</v>
      </c>
      <c r="O221" s="76">
        <v>0</v>
      </c>
      <c r="P221" s="76">
        <f t="shared" si="71"/>
        <v>0</v>
      </c>
      <c r="Q221" s="76">
        <v>0.03</v>
      </c>
      <c r="R221" s="76">
        <f t="shared" si="72"/>
        <v>0.03</v>
      </c>
      <c r="S221" s="76">
        <v>0</v>
      </c>
      <c r="T221" s="83">
        <f t="shared" si="73"/>
        <v>0</v>
      </c>
      <c r="AR221" s="14" t="s">
        <v>310</v>
      </c>
      <c r="AT221" s="14" t="s">
        <v>377</v>
      </c>
      <c r="AU221" s="14" t="s">
        <v>74</v>
      </c>
      <c r="AY221" s="14" t="s">
        <v>153</v>
      </c>
      <c r="BE221" s="88">
        <f t="shared" si="74"/>
        <v>0</v>
      </c>
      <c r="BF221" s="88">
        <f t="shared" si="75"/>
        <v>0</v>
      </c>
      <c r="BG221" s="88">
        <f t="shared" si="76"/>
        <v>0</v>
      </c>
      <c r="BH221" s="88">
        <f t="shared" si="77"/>
        <v>0</v>
      </c>
      <c r="BI221" s="88">
        <f t="shared" si="78"/>
        <v>0</v>
      </c>
      <c r="BJ221" s="14" t="s">
        <v>72</v>
      </c>
      <c r="BK221" s="88">
        <f t="shared" si="79"/>
        <v>0</v>
      </c>
      <c r="BL221" s="14" t="s">
        <v>233</v>
      </c>
      <c r="BM221" s="14" t="s">
        <v>1645</v>
      </c>
    </row>
    <row r="222" spans="2:65" s="1" customFormat="1" ht="16.5" customHeight="1">
      <c r="B222" s="55"/>
      <c r="C222" s="56" t="s">
        <v>671</v>
      </c>
      <c r="D222" s="56" t="s">
        <v>156</v>
      </c>
      <c r="E222" s="57" t="s">
        <v>1646</v>
      </c>
      <c r="F222" s="58" t="s">
        <v>1647</v>
      </c>
      <c r="G222" s="59" t="s">
        <v>453</v>
      </c>
      <c r="H222" s="60">
        <v>476.2</v>
      </c>
      <c r="I222" s="73"/>
      <c r="J222" s="73">
        <f t="shared" si="70"/>
        <v>0</v>
      </c>
      <c r="K222" s="58" t="s">
        <v>328</v>
      </c>
      <c r="L222" s="13"/>
      <c r="M222" s="74" t="s">
        <v>1</v>
      </c>
      <c r="N222" s="75" t="s">
        <v>35</v>
      </c>
      <c r="O222" s="76">
        <v>5.8000000000000003E-2</v>
      </c>
      <c r="P222" s="76">
        <f t="shared" si="71"/>
        <v>27.619600000000002</v>
      </c>
      <c r="Q222" s="76">
        <v>5.0000000000000002E-5</v>
      </c>
      <c r="R222" s="76">
        <f t="shared" si="72"/>
        <v>2.3810000000000001E-2</v>
      </c>
      <c r="S222" s="76">
        <v>0</v>
      </c>
      <c r="T222" s="83">
        <f t="shared" si="73"/>
        <v>0</v>
      </c>
      <c r="AR222" s="14" t="s">
        <v>233</v>
      </c>
      <c r="AT222" s="14" t="s">
        <v>156</v>
      </c>
      <c r="AU222" s="14" t="s">
        <v>74</v>
      </c>
      <c r="AY222" s="14" t="s">
        <v>153</v>
      </c>
      <c r="BE222" s="88">
        <f t="shared" si="74"/>
        <v>0</v>
      </c>
      <c r="BF222" s="88">
        <f t="shared" si="75"/>
        <v>0</v>
      </c>
      <c r="BG222" s="88">
        <f t="shared" si="76"/>
        <v>0</v>
      </c>
      <c r="BH222" s="88">
        <f t="shared" si="77"/>
        <v>0</v>
      </c>
      <c r="BI222" s="88">
        <f t="shared" si="78"/>
        <v>0</v>
      </c>
      <c r="BJ222" s="14" t="s">
        <v>72</v>
      </c>
      <c r="BK222" s="88">
        <f t="shared" si="79"/>
        <v>0</v>
      </c>
      <c r="BL222" s="14" t="s">
        <v>233</v>
      </c>
      <c r="BM222" s="14" t="s">
        <v>1648</v>
      </c>
    </row>
    <row r="223" spans="2:65" s="1" customFormat="1" ht="16.5" customHeight="1">
      <c r="B223" s="55"/>
      <c r="C223" s="56" t="s">
        <v>675</v>
      </c>
      <c r="D223" s="56" t="s">
        <v>156</v>
      </c>
      <c r="E223" s="57" t="s">
        <v>1649</v>
      </c>
      <c r="F223" s="58" t="s">
        <v>1650</v>
      </c>
      <c r="G223" s="59" t="s">
        <v>453</v>
      </c>
      <c r="H223" s="60">
        <v>476.2</v>
      </c>
      <c r="I223" s="73"/>
      <c r="J223" s="73">
        <f t="shared" si="70"/>
        <v>0</v>
      </c>
      <c r="K223" s="58" t="s">
        <v>1</v>
      </c>
      <c r="L223" s="13"/>
      <c r="M223" s="74" t="s">
        <v>1</v>
      </c>
      <c r="N223" s="75" t="s">
        <v>35</v>
      </c>
      <c r="O223" s="76">
        <v>5.8000000000000003E-2</v>
      </c>
      <c r="P223" s="76">
        <f t="shared" si="71"/>
        <v>27.619600000000002</v>
      </c>
      <c r="Q223" s="76">
        <v>5.0000000000000002E-5</v>
      </c>
      <c r="R223" s="76">
        <f t="shared" si="72"/>
        <v>2.3810000000000001E-2</v>
      </c>
      <c r="S223" s="76">
        <v>0</v>
      </c>
      <c r="T223" s="83">
        <f t="shared" si="73"/>
        <v>0</v>
      </c>
      <c r="AR223" s="14" t="s">
        <v>233</v>
      </c>
      <c r="AT223" s="14" t="s">
        <v>156</v>
      </c>
      <c r="AU223" s="14" t="s">
        <v>74</v>
      </c>
      <c r="AY223" s="14" t="s">
        <v>153</v>
      </c>
      <c r="BE223" s="88">
        <f t="shared" si="74"/>
        <v>0</v>
      </c>
      <c r="BF223" s="88">
        <f t="shared" si="75"/>
        <v>0</v>
      </c>
      <c r="BG223" s="88">
        <f t="shared" si="76"/>
        <v>0</v>
      </c>
      <c r="BH223" s="88">
        <f t="shared" si="77"/>
        <v>0</v>
      </c>
      <c r="BI223" s="88">
        <f t="shared" si="78"/>
        <v>0</v>
      </c>
      <c r="BJ223" s="14" t="s">
        <v>72</v>
      </c>
      <c r="BK223" s="88">
        <f t="shared" si="79"/>
        <v>0</v>
      </c>
      <c r="BL223" s="14" t="s">
        <v>233</v>
      </c>
      <c r="BM223" s="14" t="s">
        <v>1651</v>
      </c>
    </row>
    <row r="224" spans="2:65" s="1" customFormat="1" ht="16.5" customHeight="1">
      <c r="B224" s="55"/>
      <c r="C224" s="89" t="s">
        <v>679</v>
      </c>
      <c r="D224" s="89" t="s">
        <v>377</v>
      </c>
      <c r="E224" s="90" t="s">
        <v>1652</v>
      </c>
      <c r="F224" s="91" t="s">
        <v>1653</v>
      </c>
      <c r="G224" s="92" t="s">
        <v>424</v>
      </c>
      <c r="H224" s="93">
        <v>0.376</v>
      </c>
      <c r="I224" s="94"/>
      <c r="J224" s="94">
        <f t="shared" si="70"/>
        <v>0</v>
      </c>
      <c r="K224" s="91" t="s">
        <v>328</v>
      </c>
      <c r="L224" s="95"/>
      <c r="M224" s="96" t="s">
        <v>1</v>
      </c>
      <c r="N224" s="97" t="s">
        <v>35</v>
      </c>
      <c r="O224" s="76">
        <v>0</v>
      </c>
      <c r="P224" s="76">
        <f t="shared" si="71"/>
        <v>0</v>
      </c>
      <c r="Q224" s="76">
        <v>1</v>
      </c>
      <c r="R224" s="76">
        <f t="shared" si="72"/>
        <v>0.376</v>
      </c>
      <c r="S224" s="76">
        <v>0</v>
      </c>
      <c r="T224" s="83">
        <f t="shared" si="73"/>
        <v>0</v>
      </c>
      <c r="AR224" s="14" t="s">
        <v>310</v>
      </c>
      <c r="AT224" s="14" t="s">
        <v>377</v>
      </c>
      <c r="AU224" s="14" t="s">
        <v>74</v>
      </c>
      <c r="AY224" s="14" t="s">
        <v>153</v>
      </c>
      <c r="BE224" s="88">
        <f t="shared" si="74"/>
        <v>0</v>
      </c>
      <c r="BF224" s="88">
        <f t="shared" si="75"/>
        <v>0</v>
      </c>
      <c r="BG224" s="88">
        <f t="shared" si="76"/>
        <v>0</v>
      </c>
      <c r="BH224" s="88">
        <f t="shared" si="77"/>
        <v>0</v>
      </c>
      <c r="BI224" s="88">
        <f t="shared" si="78"/>
        <v>0</v>
      </c>
      <c r="BJ224" s="14" t="s">
        <v>72</v>
      </c>
      <c r="BK224" s="88">
        <f t="shared" si="79"/>
        <v>0</v>
      </c>
      <c r="BL224" s="14" t="s">
        <v>233</v>
      </c>
      <c r="BM224" s="14" t="s">
        <v>1654</v>
      </c>
    </row>
    <row r="225" spans="2:65" s="1" customFormat="1" ht="16.5" customHeight="1">
      <c r="B225" s="55"/>
      <c r="C225" s="89" t="s">
        <v>683</v>
      </c>
      <c r="D225" s="89" t="s">
        <v>377</v>
      </c>
      <c r="E225" s="90" t="s">
        <v>1655</v>
      </c>
      <c r="F225" s="91" t="s">
        <v>1656</v>
      </c>
      <c r="G225" s="92" t="s">
        <v>424</v>
      </c>
      <c r="H225" s="93">
        <v>0.10100000000000001</v>
      </c>
      <c r="I225" s="94"/>
      <c r="J225" s="94">
        <f t="shared" si="70"/>
        <v>0</v>
      </c>
      <c r="K225" s="91" t="s">
        <v>1</v>
      </c>
      <c r="L225" s="95"/>
      <c r="M225" s="96" t="s">
        <v>1</v>
      </c>
      <c r="N225" s="97" t="s">
        <v>35</v>
      </c>
      <c r="O225" s="76">
        <v>0</v>
      </c>
      <c r="P225" s="76">
        <f t="shared" si="71"/>
        <v>0</v>
      </c>
      <c r="Q225" s="76">
        <v>0</v>
      </c>
      <c r="R225" s="76">
        <f t="shared" si="72"/>
        <v>0</v>
      </c>
      <c r="S225" s="76">
        <v>0</v>
      </c>
      <c r="T225" s="83">
        <f t="shared" si="73"/>
        <v>0</v>
      </c>
      <c r="AR225" s="14" t="s">
        <v>310</v>
      </c>
      <c r="AT225" s="14" t="s">
        <v>377</v>
      </c>
      <c r="AU225" s="14" t="s">
        <v>74</v>
      </c>
      <c r="AY225" s="14" t="s">
        <v>153</v>
      </c>
      <c r="BE225" s="88">
        <f t="shared" si="74"/>
        <v>0</v>
      </c>
      <c r="BF225" s="88">
        <f t="shared" si="75"/>
        <v>0</v>
      </c>
      <c r="BG225" s="88">
        <f t="shared" si="76"/>
        <v>0</v>
      </c>
      <c r="BH225" s="88">
        <f t="shared" si="77"/>
        <v>0</v>
      </c>
      <c r="BI225" s="88">
        <f t="shared" si="78"/>
        <v>0</v>
      </c>
      <c r="BJ225" s="14" t="s">
        <v>72</v>
      </c>
      <c r="BK225" s="88">
        <f t="shared" si="79"/>
        <v>0</v>
      </c>
      <c r="BL225" s="14" t="s">
        <v>233</v>
      </c>
      <c r="BM225" s="14" t="s">
        <v>1657</v>
      </c>
    </row>
    <row r="226" spans="2:65" s="1" customFormat="1" ht="16.5" customHeight="1">
      <c r="B226" s="55"/>
      <c r="C226" s="56" t="s">
        <v>687</v>
      </c>
      <c r="D226" s="56" t="s">
        <v>156</v>
      </c>
      <c r="E226" s="57" t="s">
        <v>1658</v>
      </c>
      <c r="F226" s="58" t="s">
        <v>1659</v>
      </c>
      <c r="G226" s="59" t="s">
        <v>1543</v>
      </c>
      <c r="H226" s="60">
        <v>2566.4850000000001</v>
      </c>
      <c r="I226" s="73"/>
      <c r="J226" s="73">
        <f t="shared" si="70"/>
        <v>0</v>
      </c>
      <c r="K226" s="58" t="s">
        <v>328</v>
      </c>
      <c r="L226" s="13"/>
      <c r="M226" s="74" t="s">
        <v>1</v>
      </c>
      <c r="N226" s="75" t="s">
        <v>35</v>
      </c>
      <c r="O226" s="76">
        <v>0</v>
      </c>
      <c r="P226" s="76">
        <f t="shared" si="71"/>
        <v>0</v>
      </c>
      <c r="Q226" s="76">
        <v>0</v>
      </c>
      <c r="R226" s="76">
        <f t="shared" si="72"/>
        <v>0</v>
      </c>
      <c r="S226" s="76">
        <v>0</v>
      </c>
      <c r="T226" s="83">
        <f t="shared" si="73"/>
        <v>0</v>
      </c>
      <c r="AR226" s="14" t="s">
        <v>233</v>
      </c>
      <c r="AT226" s="14" t="s">
        <v>156</v>
      </c>
      <c r="AU226" s="14" t="s">
        <v>74</v>
      </c>
      <c r="AY226" s="14" t="s">
        <v>153</v>
      </c>
      <c r="BE226" s="88">
        <f t="shared" si="74"/>
        <v>0</v>
      </c>
      <c r="BF226" s="88">
        <f t="shared" si="75"/>
        <v>0</v>
      </c>
      <c r="BG226" s="88">
        <f t="shared" si="76"/>
        <v>0</v>
      </c>
      <c r="BH226" s="88">
        <f t="shared" si="77"/>
        <v>0</v>
      </c>
      <c r="BI226" s="88">
        <f t="shared" si="78"/>
        <v>0</v>
      </c>
      <c r="BJ226" s="14" t="s">
        <v>72</v>
      </c>
      <c r="BK226" s="88">
        <f t="shared" si="79"/>
        <v>0</v>
      </c>
      <c r="BL226" s="14" t="s">
        <v>233</v>
      </c>
      <c r="BM226" s="14" t="s">
        <v>1660</v>
      </c>
    </row>
    <row r="227" spans="2:65" s="6" customFormat="1" ht="22.9" customHeight="1">
      <c r="B227" s="51"/>
      <c r="D227" s="52" t="s">
        <v>63</v>
      </c>
      <c r="E227" s="54" t="s">
        <v>1661</v>
      </c>
      <c r="F227" s="54" t="s">
        <v>1662</v>
      </c>
      <c r="J227" s="72">
        <f>BK227</f>
        <v>0</v>
      </c>
      <c r="L227" s="51"/>
      <c r="M227" s="69"/>
      <c r="N227" s="70"/>
      <c r="O227" s="70"/>
      <c r="P227" s="71">
        <f>SUM(P228:P232)</f>
        <v>10.016159999999999</v>
      </c>
      <c r="Q227" s="70"/>
      <c r="R227" s="71">
        <f>SUM(R228:R232)</f>
        <v>0.48509999999999998</v>
      </c>
      <c r="S227" s="70"/>
      <c r="T227" s="82">
        <f>SUM(T228:T232)</f>
        <v>0</v>
      </c>
      <c r="AR227" s="52" t="s">
        <v>74</v>
      </c>
      <c r="AT227" s="85" t="s">
        <v>63</v>
      </c>
      <c r="AU227" s="85" t="s">
        <v>72</v>
      </c>
      <c r="AY227" s="52" t="s">
        <v>153</v>
      </c>
      <c r="BK227" s="87">
        <f>SUM(BK228:BK232)</f>
        <v>0</v>
      </c>
    </row>
    <row r="228" spans="2:65" s="1" customFormat="1" ht="16.5" customHeight="1">
      <c r="B228" s="55"/>
      <c r="C228" s="56" t="s">
        <v>691</v>
      </c>
      <c r="D228" s="56" t="s">
        <v>156</v>
      </c>
      <c r="E228" s="57" t="s">
        <v>1663</v>
      </c>
      <c r="F228" s="58" t="s">
        <v>1664</v>
      </c>
      <c r="G228" s="59" t="s">
        <v>327</v>
      </c>
      <c r="H228" s="60">
        <v>9.24</v>
      </c>
      <c r="I228" s="73"/>
      <c r="J228" s="73">
        <f>ROUND(I228*H228,2)</f>
        <v>0</v>
      </c>
      <c r="K228" s="58" t="s">
        <v>328</v>
      </c>
      <c r="L228" s="13"/>
      <c r="M228" s="74" t="s">
        <v>1</v>
      </c>
      <c r="N228" s="75" t="s">
        <v>35</v>
      </c>
      <c r="O228" s="76">
        <v>4.3999999999999997E-2</v>
      </c>
      <c r="P228" s="76">
        <f>O228*H228</f>
        <v>0.40655999999999998</v>
      </c>
      <c r="Q228" s="76">
        <v>2.9999999999999997E-4</v>
      </c>
      <c r="R228" s="76">
        <f>Q228*H228</f>
        <v>2.7719999999999997E-3</v>
      </c>
      <c r="S228" s="76">
        <v>0</v>
      </c>
      <c r="T228" s="83">
        <f>S228*H228</f>
        <v>0</v>
      </c>
      <c r="AR228" s="14" t="s">
        <v>233</v>
      </c>
      <c r="AT228" s="14" t="s">
        <v>156</v>
      </c>
      <c r="AU228" s="14" t="s">
        <v>74</v>
      </c>
      <c r="AY228" s="14" t="s">
        <v>153</v>
      </c>
      <c r="BE228" s="88">
        <f>IF(N228="základní",J228,0)</f>
        <v>0</v>
      </c>
      <c r="BF228" s="88">
        <f>IF(N228="snížená",J228,0)</f>
        <v>0</v>
      </c>
      <c r="BG228" s="88">
        <f>IF(N228="zákl. přenesená",J228,0)</f>
        <v>0</v>
      </c>
      <c r="BH228" s="88">
        <f>IF(N228="sníž. přenesená",J228,0)</f>
        <v>0</v>
      </c>
      <c r="BI228" s="88">
        <f>IF(N228="nulová",J228,0)</f>
        <v>0</v>
      </c>
      <c r="BJ228" s="14" t="s">
        <v>72</v>
      </c>
      <c r="BK228" s="88">
        <f>ROUND(I228*H228,2)</f>
        <v>0</v>
      </c>
      <c r="BL228" s="14" t="s">
        <v>233</v>
      </c>
      <c r="BM228" s="14" t="s">
        <v>1665</v>
      </c>
    </row>
    <row r="229" spans="2:65" s="1" customFormat="1" ht="16.5" customHeight="1">
      <c r="B229" s="55"/>
      <c r="C229" s="56" t="s">
        <v>695</v>
      </c>
      <c r="D229" s="56" t="s">
        <v>156</v>
      </c>
      <c r="E229" s="57" t="s">
        <v>1666</v>
      </c>
      <c r="F229" s="58" t="s">
        <v>1667</v>
      </c>
      <c r="G229" s="59" t="s">
        <v>327</v>
      </c>
      <c r="H229" s="60">
        <v>9.24</v>
      </c>
      <c r="I229" s="73"/>
      <c r="J229" s="73">
        <f>ROUND(I229*H229,2)</f>
        <v>0</v>
      </c>
      <c r="K229" s="58" t="s">
        <v>328</v>
      </c>
      <c r="L229" s="13"/>
      <c r="M229" s="74" t="s">
        <v>1</v>
      </c>
      <c r="N229" s="75" t="s">
        <v>35</v>
      </c>
      <c r="O229" s="76">
        <v>0.45</v>
      </c>
      <c r="P229" s="76">
        <f>O229*H229</f>
        <v>4.1580000000000004</v>
      </c>
      <c r="Q229" s="76">
        <v>2.5499999999999998E-2</v>
      </c>
      <c r="R229" s="76">
        <f>Q229*H229</f>
        <v>0.23562</v>
      </c>
      <c r="S229" s="76">
        <v>0</v>
      </c>
      <c r="T229" s="83">
        <f>S229*H229</f>
        <v>0</v>
      </c>
      <c r="AR229" s="14" t="s">
        <v>233</v>
      </c>
      <c r="AT229" s="14" t="s">
        <v>156</v>
      </c>
      <c r="AU229" s="14" t="s">
        <v>74</v>
      </c>
      <c r="AY229" s="14" t="s">
        <v>153</v>
      </c>
      <c r="BE229" s="88">
        <f>IF(N229="základní",J229,0)</f>
        <v>0</v>
      </c>
      <c r="BF229" s="88">
        <f>IF(N229="snížená",J229,0)</f>
        <v>0</v>
      </c>
      <c r="BG229" s="88">
        <f>IF(N229="zákl. přenesená",J229,0)</f>
        <v>0</v>
      </c>
      <c r="BH229" s="88">
        <f>IF(N229="sníž. přenesená",J229,0)</f>
        <v>0</v>
      </c>
      <c r="BI229" s="88">
        <f>IF(N229="nulová",J229,0)</f>
        <v>0</v>
      </c>
      <c r="BJ229" s="14" t="s">
        <v>72</v>
      </c>
      <c r="BK229" s="88">
        <f>ROUND(I229*H229,2)</f>
        <v>0</v>
      </c>
      <c r="BL229" s="14" t="s">
        <v>233</v>
      </c>
      <c r="BM229" s="14" t="s">
        <v>1668</v>
      </c>
    </row>
    <row r="230" spans="2:65" s="1" customFormat="1" ht="16.5" customHeight="1">
      <c r="B230" s="55"/>
      <c r="C230" s="56" t="s">
        <v>699</v>
      </c>
      <c r="D230" s="56" t="s">
        <v>156</v>
      </c>
      <c r="E230" s="57" t="s">
        <v>1669</v>
      </c>
      <c r="F230" s="58" t="s">
        <v>1670</v>
      </c>
      <c r="G230" s="59" t="s">
        <v>327</v>
      </c>
      <c r="H230" s="60">
        <v>9.24</v>
      </c>
      <c r="I230" s="73"/>
      <c r="J230" s="73">
        <f>ROUND(I230*H230,2)</f>
        <v>0</v>
      </c>
      <c r="K230" s="58" t="s">
        <v>328</v>
      </c>
      <c r="L230" s="13"/>
      <c r="M230" s="74" t="s">
        <v>1</v>
      </c>
      <c r="N230" s="75" t="s">
        <v>35</v>
      </c>
      <c r="O230" s="76">
        <v>0.59</v>
      </c>
      <c r="P230" s="76">
        <f>O230*H230</f>
        <v>5.4516</v>
      </c>
      <c r="Q230" s="76">
        <v>7.4999999999999997E-3</v>
      </c>
      <c r="R230" s="76">
        <f>Q230*H230</f>
        <v>6.93E-2</v>
      </c>
      <c r="S230" s="76">
        <v>0</v>
      </c>
      <c r="T230" s="83">
        <f>S230*H230</f>
        <v>0</v>
      </c>
      <c r="AR230" s="14" t="s">
        <v>233</v>
      </c>
      <c r="AT230" s="14" t="s">
        <v>156</v>
      </c>
      <c r="AU230" s="14" t="s">
        <v>74</v>
      </c>
      <c r="AY230" s="14" t="s">
        <v>153</v>
      </c>
      <c r="BE230" s="88">
        <f>IF(N230="základní",J230,0)</f>
        <v>0</v>
      </c>
      <c r="BF230" s="88">
        <f>IF(N230="snížená",J230,0)</f>
        <v>0</v>
      </c>
      <c r="BG230" s="88">
        <f>IF(N230="zákl. přenesená",J230,0)</f>
        <v>0</v>
      </c>
      <c r="BH230" s="88">
        <f>IF(N230="sníž. přenesená",J230,0)</f>
        <v>0</v>
      </c>
      <c r="BI230" s="88">
        <f>IF(N230="nulová",J230,0)</f>
        <v>0</v>
      </c>
      <c r="BJ230" s="14" t="s">
        <v>72</v>
      </c>
      <c r="BK230" s="88">
        <f>ROUND(I230*H230,2)</f>
        <v>0</v>
      </c>
      <c r="BL230" s="14" t="s">
        <v>233</v>
      </c>
      <c r="BM230" s="14" t="s">
        <v>1671</v>
      </c>
    </row>
    <row r="231" spans="2:65" s="1" customFormat="1" ht="16.5" customHeight="1">
      <c r="B231" s="55"/>
      <c r="C231" s="89" t="s">
        <v>703</v>
      </c>
      <c r="D231" s="89" t="s">
        <v>377</v>
      </c>
      <c r="E231" s="90" t="s">
        <v>1672</v>
      </c>
      <c r="F231" s="91" t="s">
        <v>1673</v>
      </c>
      <c r="G231" s="92" t="s">
        <v>327</v>
      </c>
      <c r="H231" s="93">
        <v>9.24</v>
      </c>
      <c r="I231" s="94"/>
      <c r="J231" s="94">
        <f>ROUND(I231*H231,2)</f>
        <v>0</v>
      </c>
      <c r="K231" s="91" t="s">
        <v>328</v>
      </c>
      <c r="L231" s="95"/>
      <c r="M231" s="96" t="s">
        <v>1</v>
      </c>
      <c r="N231" s="97" t="s">
        <v>35</v>
      </c>
      <c r="O231" s="76">
        <v>0</v>
      </c>
      <c r="P231" s="76">
        <f>O231*H231</f>
        <v>0</v>
      </c>
      <c r="Q231" s="76">
        <v>1.9199999999999998E-2</v>
      </c>
      <c r="R231" s="76">
        <f>Q231*H231</f>
        <v>0.17740799999999998</v>
      </c>
      <c r="S231" s="76">
        <v>0</v>
      </c>
      <c r="T231" s="83">
        <f>S231*H231</f>
        <v>0</v>
      </c>
      <c r="AR231" s="14" t="s">
        <v>310</v>
      </c>
      <c r="AT231" s="14" t="s">
        <v>377</v>
      </c>
      <c r="AU231" s="14" t="s">
        <v>74</v>
      </c>
      <c r="AY231" s="14" t="s">
        <v>153</v>
      </c>
      <c r="BE231" s="88">
        <f>IF(N231="základní",J231,0)</f>
        <v>0</v>
      </c>
      <c r="BF231" s="88">
        <f>IF(N231="snížená",J231,0)</f>
        <v>0</v>
      </c>
      <c r="BG231" s="88">
        <f>IF(N231="zákl. přenesená",J231,0)</f>
        <v>0</v>
      </c>
      <c r="BH231" s="88">
        <f>IF(N231="sníž. přenesená",J231,0)</f>
        <v>0</v>
      </c>
      <c r="BI231" s="88">
        <f>IF(N231="nulová",J231,0)</f>
        <v>0</v>
      </c>
      <c r="BJ231" s="14" t="s">
        <v>72</v>
      </c>
      <c r="BK231" s="88">
        <f>ROUND(I231*H231,2)</f>
        <v>0</v>
      </c>
      <c r="BL231" s="14" t="s">
        <v>233</v>
      </c>
      <c r="BM231" s="14" t="s">
        <v>1674</v>
      </c>
    </row>
    <row r="232" spans="2:65" s="1" customFormat="1" ht="16.5" customHeight="1">
      <c r="B232" s="55"/>
      <c r="C232" s="56" t="s">
        <v>707</v>
      </c>
      <c r="D232" s="56" t="s">
        <v>156</v>
      </c>
      <c r="E232" s="57" t="s">
        <v>1675</v>
      </c>
      <c r="F232" s="58" t="s">
        <v>1676</v>
      </c>
      <c r="G232" s="59" t="s">
        <v>1543</v>
      </c>
      <c r="H232" s="60">
        <v>136.346</v>
      </c>
      <c r="I232" s="73"/>
      <c r="J232" s="73">
        <f>ROUND(I232*H232,2)</f>
        <v>0</v>
      </c>
      <c r="K232" s="58" t="s">
        <v>328</v>
      </c>
      <c r="L232" s="13"/>
      <c r="M232" s="74" t="s">
        <v>1</v>
      </c>
      <c r="N232" s="75" t="s">
        <v>35</v>
      </c>
      <c r="O232" s="76">
        <v>0</v>
      </c>
      <c r="P232" s="76">
        <f>O232*H232</f>
        <v>0</v>
      </c>
      <c r="Q232" s="76">
        <v>0</v>
      </c>
      <c r="R232" s="76">
        <f>Q232*H232</f>
        <v>0</v>
      </c>
      <c r="S232" s="76">
        <v>0</v>
      </c>
      <c r="T232" s="83">
        <f>S232*H232</f>
        <v>0</v>
      </c>
      <c r="AR232" s="14" t="s">
        <v>233</v>
      </c>
      <c r="AT232" s="14" t="s">
        <v>156</v>
      </c>
      <c r="AU232" s="14" t="s">
        <v>74</v>
      </c>
      <c r="AY232" s="14" t="s">
        <v>153</v>
      </c>
      <c r="BE232" s="88">
        <f>IF(N232="základní",J232,0)</f>
        <v>0</v>
      </c>
      <c r="BF232" s="88">
        <f>IF(N232="snížená",J232,0)</f>
        <v>0</v>
      </c>
      <c r="BG232" s="88">
        <f>IF(N232="zákl. přenesená",J232,0)</f>
        <v>0</v>
      </c>
      <c r="BH232" s="88">
        <f>IF(N232="sníž. přenesená",J232,0)</f>
        <v>0</v>
      </c>
      <c r="BI232" s="88">
        <f>IF(N232="nulová",J232,0)</f>
        <v>0</v>
      </c>
      <c r="BJ232" s="14" t="s">
        <v>72</v>
      </c>
      <c r="BK232" s="88">
        <f>ROUND(I232*H232,2)</f>
        <v>0</v>
      </c>
      <c r="BL232" s="14" t="s">
        <v>233</v>
      </c>
      <c r="BM232" s="14" t="s">
        <v>1677</v>
      </c>
    </row>
    <row r="233" spans="2:65" s="6" customFormat="1" ht="22.9" customHeight="1">
      <c r="B233" s="51"/>
      <c r="D233" s="52" t="s">
        <v>63</v>
      </c>
      <c r="E233" s="54" t="s">
        <v>1678</v>
      </c>
      <c r="F233" s="54" t="s">
        <v>1679</v>
      </c>
      <c r="J233" s="72">
        <f>BK233</f>
        <v>0</v>
      </c>
      <c r="L233" s="51"/>
      <c r="M233" s="69"/>
      <c r="N233" s="70"/>
      <c r="O233" s="70"/>
      <c r="P233" s="71">
        <f>SUM(P234:P235)</f>
        <v>1.11456</v>
      </c>
      <c r="Q233" s="70"/>
      <c r="R233" s="71">
        <f>SUM(R234:R235)</f>
        <v>1.0497599999999999E-2</v>
      </c>
      <c r="S233" s="70"/>
      <c r="T233" s="82">
        <f>SUM(T234:T235)</f>
        <v>0</v>
      </c>
      <c r="AR233" s="52" t="s">
        <v>74</v>
      </c>
      <c r="AT233" s="85" t="s">
        <v>63</v>
      </c>
      <c r="AU233" s="85" t="s">
        <v>72</v>
      </c>
      <c r="AY233" s="52" t="s">
        <v>153</v>
      </c>
      <c r="BK233" s="87">
        <f>SUM(BK234:BK235)</f>
        <v>0</v>
      </c>
    </row>
    <row r="234" spans="2:65" s="1" customFormat="1" ht="16.5" customHeight="1">
      <c r="B234" s="55"/>
      <c r="C234" s="56" t="s">
        <v>711</v>
      </c>
      <c r="D234" s="56" t="s">
        <v>156</v>
      </c>
      <c r="E234" s="57" t="s">
        <v>1680</v>
      </c>
      <c r="F234" s="58" t="s">
        <v>1681</v>
      </c>
      <c r="G234" s="59" t="s">
        <v>327</v>
      </c>
      <c r="H234" s="60">
        <v>3.24</v>
      </c>
      <c r="I234" s="73"/>
      <c r="J234" s="73">
        <f>ROUND(I234*H234,2)</f>
        <v>0</v>
      </c>
      <c r="K234" s="58" t="s">
        <v>328</v>
      </c>
      <c r="L234" s="13"/>
      <c r="M234" s="74" t="s">
        <v>1</v>
      </c>
      <c r="N234" s="75" t="s">
        <v>35</v>
      </c>
      <c r="O234" s="76">
        <v>0.34399999999999997</v>
      </c>
      <c r="P234" s="76">
        <f>O234*H234</f>
        <v>1.11456</v>
      </c>
      <c r="Q234" s="76">
        <v>3.2399999999999998E-3</v>
      </c>
      <c r="R234" s="76">
        <f>Q234*H234</f>
        <v>1.0497599999999999E-2</v>
      </c>
      <c r="S234" s="76">
        <v>0</v>
      </c>
      <c r="T234" s="83">
        <f>S234*H234</f>
        <v>0</v>
      </c>
      <c r="AR234" s="14" t="s">
        <v>233</v>
      </c>
      <c r="AT234" s="14" t="s">
        <v>156</v>
      </c>
      <c r="AU234" s="14" t="s">
        <v>74</v>
      </c>
      <c r="AY234" s="14" t="s">
        <v>153</v>
      </c>
      <c r="BE234" s="88">
        <f>IF(N234="základní",J234,0)</f>
        <v>0</v>
      </c>
      <c r="BF234" s="88">
        <f>IF(N234="snížená",J234,0)</f>
        <v>0</v>
      </c>
      <c r="BG234" s="88">
        <f>IF(N234="zákl. přenesená",J234,0)</f>
        <v>0</v>
      </c>
      <c r="BH234" s="88">
        <f>IF(N234="sníž. přenesená",J234,0)</f>
        <v>0</v>
      </c>
      <c r="BI234" s="88">
        <f>IF(N234="nulová",J234,0)</f>
        <v>0</v>
      </c>
      <c r="BJ234" s="14" t="s">
        <v>72</v>
      </c>
      <c r="BK234" s="88">
        <f>ROUND(I234*H234,2)</f>
        <v>0</v>
      </c>
      <c r="BL234" s="14" t="s">
        <v>233</v>
      </c>
      <c r="BM234" s="14" t="s">
        <v>1682</v>
      </c>
    </row>
    <row r="235" spans="2:65" s="1" customFormat="1" ht="16.5" customHeight="1">
      <c r="B235" s="55"/>
      <c r="C235" s="56" t="s">
        <v>715</v>
      </c>
      <c r="D235" s="56" t="s">
        <v>156</v>
      </c>
      <c r="E235" s="57" t="s">
        <v>1683</v>
      </c>
      <c r="F235" s="58" t="s">
        <v>1684</v>
      </c>
      <c r="G235" s="59" t="s">
        <v>1543</v>
      </c>
      <c r="H235" s="60">
        <v>21.481000000000002</v>
      </c>
      <c r="I235" s="73"/>
      <c r="J235" s="73">
        <f>ROUND(I235*H235,2)</f>
        <v>0</v>
      </c>
      <c r="K235" s="58" t="s">
        <v>328</v>
      </c>
      <c r="L235" s="13"/>
      <c r="M235" s="74" t="s">
        <v>1</v>
      </c>
      <c r="N235" s="75" t="s">
        <v>35</v>
      </c>
      <c r="O235" s="76">
        <v>0</v>
      </c>
      <c r="P235" s="76">
        <f>O235*H235</f>
        <v>0</v>
      </c>
      <c r="Q235" s="76">
        <v>0</v>
      </c>
      <c r="R235" s="76">
        <f>Q235*H235</f>
        <v>0</v>
      </c>
      <c r="S235" s="76">
        <v>0</v>
      </c>
      <c r="T235" s="83">
        <f>S235*H235</f>
        <v>0</v>
      </c>
      <c r="AR235" s="14" t="s">
        <v>233</v>
      </c>
      <c r="AT235" s="14" t="s">
        <v>156</v>
      </c>
      <c r="AU235" s="14" t="s">
        <v>74</v>
      </c>
      <c r="AY235" s="14" t="s">
        <v>153</v>
      </c>
      <c r="BE235" s="88">
        <f>IF(N235="základní",J235,0)</f>
        <v>0</v>
      </c>
      <c r="BF235" s="88">
        <f>IF(N235="snížená",J235,0)</f>
        <v>0</v>
      </c>
      <c r="BG235" s="88">
        <f>IF(N235="zákl. přenesená",J235,0)</f>
        <v>0</v>
      </c>
      <c r="BH235" s="88">
        <f>IF(N235="sníž. přenesená",J235,0)</f>
        <v>0</v>
      </c>
      <c r="BI235" s="88">
        <f>IF(N235="nulová",J235,0)</f>
        <v>0</v>
      </c>
      <c r="BJ235" s="14" t="s">
        <v>72</v>
      </c>
      <c r="BK235" s="88">
        <f>ROUND(I235*H235,2)</f>
        <v>0</v>
      </c>
      <c r="BL235" s="14" t="s">
        <v>233</v>
      </c>
      <c r="BM235" s="14" t="s">
        <v>1685</v>
      </c>
    </row>
    <row r="236" spans="2:65" s="6" customFormat="1" ht="22.9" customHeight="1">
      <c r="B236" s="51"/>
      <c r="D236" s="52" t="s">
        <v>63</v>
      </c>
      <c r="E236" s="54" t="s">
        <v>1686</v>
      </c>
      <c r="F236" s="54" t="s">
        <v>1687</v>
      </c>
      <c r="J236" s="72">
        <f>BK236</f>
        <v>0</v>
      </c>
      <c r="L236" s="51"/>
      <c r="M236" s="69"/>
      <c r="N236" s="70"/>
      <c r="O236" s="70"/>
      <c r="P236" s="71">
        <f>SUM(P237:P238)</f>
        <v>6.2850349999999997</v>
      </c>
      <c r="Q236" s="70"/>
      <c r="R236" s="71">
        <f>SUM(R237:R238)</f>
        <v>2.4252649999999997E-2</v>
      </c>
      <c r="S236" s="70"/>
      <c r="T236" s="82">
        <f>SUM(T237:T238)</f>
        <v>0</v>
      </c>
      <c r="AR236" s="52" t="s">
        <v>74</v>
      </c>
      <c r="AT236" s="85" t="s">
        <v>63</v>
      </c>
      <c r="AU236" s="85" t="s">
        <v>72</v>
      </c>
      <c r="AY236" s="52" t="s">
        <v>153</v>
      </c>
      <c r="BK236" s="87">
        <f>SUM(BK237:BK238)</f>
        <v>0</v>
      </c>
    </row>
    <row r="237" spans="2:65" s="1" customFormat="1" ht="16.5" customHeight="1">
      <c r="B237" s="55"/>
      <c r="C237" s="56" t="s">
        <v>719</v>
      </c>
      <c r="D237" s="56" t="s">
        <v>156</v>
      </c>
      <c r="E237" s="57" t="s">
        <v>1688</v>
      </c>
      <c r="F237" s="58" t="s">
        <v>1689</v>
      </c>
      <c r="G237" s="59" t="s">
        <v>489</v>
      </c>
      <c r="H237" s="60">
        <v>30.774999999999999</v>
      </c>
      <c r="I237" s="73"/>
      <c r="J237" s="73">
        <f>ROUND(I237*H237,2)</f>
        <v>0</v>
      </c>
      <c r="K237" s="58" t="s">
        <v>328</v>
      </c>
      <c r="L237" s="13"/>
      <c r="M237" s="74" t="s">
        <v>1</v>
      </c>
      <c r="N237" s="75" t="s">
        <v>35</v>
      </c>
      <c r="O237" s="76">
        <v>6.9000000000000006E-2</v>
      </c>
      <c r="P237" s="76">
        <f>O237*H237</f>
        <v>2.123475</v>
      </c>
      <c r="Q237" s="76">
        <v>4.4999999999999999E-4</v>
      </c>
      <c r="R237" s="76">
        <f>Q237*H237</f>
        <v>1.3848749999999998E-2</v>
      </c>
      <c r="S237" s="76">
        <v>0</v>
      </c>
      <c r="T237" s="83">
        <f>S237*H237</f>
        <v>0</v>
      </c>
      <c r="AR237" s="14" t="s">
        <v>233</v>
      </c>
      <c r="AT237" s="14" t="s">
        <v>156</v>
      </c>
      <c r="AU237" s="14" t="s">
        <v>74</v>
      </c>
      <c r="AY237" s="14" t="s">
        <v>153</v>
      </c>
      <c r="BE237" s="88">
        <f>IF(N237="základní",J237,0)</f>
        <v>0</v>
      </c>
      <c r="BF237" s="88">
        <f>IF(N237="snížená",J237,0)</f>
        <v>0</v>
      </c>
      <c r="BG237" s="88">
        <f>IF(N237="zákl. přenesená",J237,0)</f>
        <v>0</v>
      </c>
      <c r="BH237" s="88">
        <f>IF(N237="sníž. přenesená",J237,0)</f>
        <v>0</v>
      </c>
      <c r="BI237" s="88">
        <f>IF(N237="nulová",J237,0)</f>
        <v>0</v>
      </c>
      <c r="BJ237" s="14" t="s">
        <v>72</v>
      </c>
      <c r="BK237" s="88">
        <f>ROUND(I237*H237,2)</f>
        <v>0</v>
      </c>
      <c r="BL237" s="14" t="s">
        <v>233</v>
      </c>
      <c r="BM237" s="14" t="s">
        <v>1690</v>
      </c>
    </row>
    <row r="238" spans="2:65" s="1" customFormat="1" ht="16.5" customHeight="1">
      <c r="B238" s="55"/>
      <c r="C238" s="56" t="s">
        <v>723</v>
      </c>
      <c r="D238" s="56" t="s">
        <v>156</v>
      </c>
      <c r="E238" s="57" t="s">
        <v>1691</v>
      </c>
      <c r="F238" s="58" t="s">
        <v>1692</v>
      </c>
      <c r="G238" s="59" t="s">
        <v>327</v>
      </c>
      <c r="H238" s="60">
        <v>40.015000000000001</v>
      </c>
      <c r="I238" s="73"/>
      <c r="J238" s="73">
        <f>ROUND(I238*H238,2)</f>
        <v>0</v>
      </c>
      <c r="K238" s="58" t="s">
        <v>328</v>
      </c>
      <c r="L238" s="13"/>
      <c r="M238" s="74" t="s">
        <v>1</v>
      </c>
      <c r="N238" s="75" t="s">
        <v>35</v>
      </c>
      <c r="O238" s="76">
        <v>0.104</v>
      </c>
      <c r="P238" s="76">
        <f>O238*H238</f>
        <v>4.1615599999999997</v>
      </c>
      <c r="Q238" s="76">
        <v>2.5999999999999998E-4</v>
      </c>
      <c r="R238" s="76">
        <f>Q238*H238</f>
        <v>1.0403899999999999E-2</v>
      </c>
      <c r="S238" s="76">
        <v>0</v>
      </c>
      <c r="T238" s="83">
        <f>S238*H238</f>
        <v>0</v>
      </c>
      <c r="AR238" s="14" t="s">
        <v>233</v>
      </c>
      <c r="AT238" s="14" t="s">
        <v>156</v>
      </c>
      <c r="AU238" s="14" t="s">
        <v>74</v>
      </c>
      <c r="AY238" s="14" t="s">
        <v>153</v>
      </c>
      <c r="BE238" s="88">
        <f>IF(N238="základní",J238,0)</f>
        <v>0</v>
      </c>
      <c r="BF238" s="88">
        <f>IF(N238="snížená",J238,0)</f>
        <v>0</v>
      </c>
      <c r="BG238" s="88">
        <f>IF(N238="zákl. přenesená",J238,0)</f>
        <v>0</v>
      </c>
      <c r="BH238" s="88">
        <f>IF(N238="sníž. přenesená",J238,0)</f>
        <v>0</v>
      </c>
      <c r="BI238" s="88">
        <f>IF(N238="nulová",J238,0)</f>
        <v>0</v>
      </c>
      <c r="BJ238" s="14" t="s">
        <v>72</v>
      </c>
      <c r="BK238" s="88">
        <f>ROUND(I238*H238,2)</f>
        <v>0</v>
      </c>
      <c r="BL238" s="14" t="s">
        <v>233</v>
      </c>
      <c r="BM238" s="14" t="s">
        <v>1693</v>
      </c>
    </row>
    <row r="239" spans="2:65" s="6" customFormat="1" ht="22.9" customHeight="1">
      <c r="B239" s="51"/>
      <c r="D239" s="52" t="s">
        <v>63</v>
      </c>
      <c r="E239" s="54" t="s">
        <v>1694</v>
      </c>
      <c r="F239" s="54" t="s">
        <v>1695</v>
      </c>
      <c r="J239" s="72">
        <f>BK239</f>
        <v>0</v>
      </c>
      <c r="L239" s="51"/>
      <c r="M239" s="69"/>
      <c r="N239" s="70"/>
      <c r="O239" s="70"/>
      <c r="P239" s="71">
        <f>P240</f>
        <v>0.96120000000000005</v>
      </c>
      <c r="Q239" s="70"/>
      <c r="R239" s="71">
        <f>R240</f>
        <v>5.1840000000000002E-4</v>
      </c>
      <c r="S239" s="70"/>
      <c r="T239" s="82">
        <f>T240</f>
        <v>0</v>
      </c>
      <c r="AR239" s="52" t="s">
        <v>74</v>
      </c>
      <c r="AT239" s="85" t="s">
        <v>63</v>
      </c>
      <c r="AU239" s="85" t="s">
        <v>72</v>
      </c>
      <c r="AY239" s="52" t="s">
        <v>153</v>
      </c>
      <c r="BK239" s="87">
        <f>BK240</f>
        <v>0</v>
      </c>
    </row>
    <row r="240" spans="2:65" s="1" customFormat="1" ht="16.5" customHeight="1">
      <c r="B240" s="55"/>
      <c r="C240" s="56" t="s">
        <v>727</v>
      </c>
      <c r="D240" s="56" t="s">
        <v>156</v>
      </c>
      <c r="E240" s="57" t="s">
        <v>1696</v>
      </c>
      <c r="F240" s="58" t="s">
        <v>1697</v>
      </c>
      <c r="G240" s="59" t="s">
        <v>327</v>
      </c>
      <c r="H240" s="60">
        <v>2.16</v>
      </c>
      <c r="I240" s="73"/>
      <c r="J240" s="73">
        <f>ROUND(I240*H240,2)</f>
        <v>0</v>
      </c>
      <c r="K240" s="58" t="s">
        <v>328</v>
      </c>
      <c r="L240" s="13"/>
      <c r="M240" s="77" t="s">
        <v>1</v>
      </c>
      <c r="N240" s="78" t="s">
        <v>35</v>
      </c>
      <c r="O240" s="79">
        <v>0.44500000000000001</v>
      </c>
      <c r="P240" s="79">
        <f>O240*H240</f>
        <v>0.96120000000000005</v>
      </c>
      <c r="Q240" s="79">
        <v>2.4000000000000001E-4</v>
      </c>
      <c r="R240" s="79">
        <f>Q240*H240</f>
        <v>5.1840000000000002E-4</v>
      </c>
      <c r="S240" s="79">
        <v>0</v>
      </c>
      <c r="T240" s="84">
        <f>S240*H240</f>
        <v>0</v>
      </c>
      <c r="AR240" s="14" t="s">
        <v>233</v>
      </c>
      <c r="AT240" s="14" t="s">
        <v>156</v>
      </c>
      <c r="AU240" s="14" t="s">
        <v>74</v>
      </c>
      <c r="AY240" s="14" t="s">
        <v>153</v>
      </c>
      <c r="BE240" s="88">
        <f>IF(N240="základní",J240,0)</f>
        <v>0</v>
      </c>
      <c r="BF240" s="88">
        <f>IF(N240="snížená",J240,0)</f>
        <v>0</v>
      </c>
      <c r="BG240" s="88">
        <f>IF(N240="zákl. přenesená",J240,0)</f>
        <v>0</v>
      </c>
      <c r="BH240" s="88">
        <f>IF(N240="sníž. přenesená",J240,0)</f>
        <v>0</v>
      </c>
      <c r="BI240" s="88">
        <f>IF(N240="nulová",J240,0)</f>
        <v>0</v>
      </c>
      <c r="BJ240" s="14" t="s">
        <v>72</v>
      </c>
      <c r="BK240" s="88">
        <f>ROUND(I240*H240,2)</f>
        <v>0</v>
      </c>
      <c r="BL240" s="14" t="s">
        <v>233</v>
      </c>
      <c r="BM240" s="14" t="s">
        <v>1698</v>
      </c>
    </row>
    <row r="241" spans="2:12" s="1" customFormat="1" ht="6.95" customHeight="1">
      <c r="B241" s="26"/>
      <c r="C241" s="27"/>
      <c r="D241" s="27"/>
      <c r="E241" s="27"/>
      <c r="F241" s="27"/>
      <c r="G241" s="27"/>
      <c r="H241" s="27"/>
      <c r="I241" s="27"/>
      <c r="J241" s="27"/>
      <c r="K241" s="27"/>
      <c r="L241" s="13"/>
    </row>
  </sheetData>
  <autoFilter ref="C108:K240"/>
  <mergeCells count="12">
    <mergeCell ref="E99:H99"/>
    <mergeCell ref="E101:H101"/>
    <mergeCell ref="E29:H29"/>
    <mergeCell ref="E50:H50"/>
    <mergeCell ref="E52:H52"/>
    <mergeCell ref="E54:H54"/>
    <mergeCell ref="E97:H97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6"/>
  <sheetViews>
    <sheetView showGridLines="0" tabSelected="1" topLeftCell="A124" workbookViewId="0">
      <selection activeCell="I137" sqref="I137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96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70"/>
      <c r="G9" s="170"/>
      <c r="H9" s="170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66" t="s">
        <v>1699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tr">
        <f>IF('Rekapitulace stavby'!AN17="","",'Rekapitulace stavby'!AN17)</f>
        <v/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ROUND(J98,2)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ROUND((SUM(BE98:BE175)),2)</f>
        <v>0</v>
      </c>
      <c r="I35" s="41">
        <v>0.21</v>
      </c>
      <c r="J35" s="20">
        <f>ROUND(((SUM(BE98:BE175))*I35),2)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ROUND((SUM(BF98:BF175)),2)</f>
        <v>0</v>
      </c>
      <c r="I36" s="41">
        <v>0.15</v>
      </c>
      <c r="J36" s="20">
        <f>ROUND(((SUM(BF98:BF175))*I36),2)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ROUND((SUM(BG98:BG175)),2)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ROUND((SUM(BH98:BH175)),2)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ROUND((SUM(BI98:BI175)),2)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66" t="str">
        <f>E11</f>
        <v>04.2 - Spojovací potrubí a žlaby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J98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J99</f>
        <v>0</v>
      </c>
      <c r="L64" s="32"/>
    </row>
    <row r="65" spans="2:12" s="4" customFormat="1" ht="19.899999999999999" customHeight="1">
      <c r="B65" s="35"/>
      <c r="D65" s="36" t="s">
        <v>316</v>
      </c>
      <c r="E65" s="37"/>
      <c r="F65" s="37"/>
      <c r="G65" s="37"/>
      <c r="H65" s="37"/>
      <c r="I65" s="37"/>
      <c r="J65" s="46">
        <f>J100</f>
        <v>0</v>
      </c>
      <c r="L65" s="35"/>
    </row>
    <row r="66" spans="2:12" s="4" customFormat="1" ht="19.899999999999999" customHeight="1">
      <c r="B66" s="35"/>
      <c r="D66" s="36" t="s">
        <v>1329</v>
      </c>
      <c r="E66" s="37"/>
      <c r="F66" s="37"/>
      <c r="G66" s="37"/>
      <c r="H66" s="37"/>
      <c r="I66" s="37"/>
      <c r="J66" s="46">
        <f>J117</f>
        <v>0</v>
      </c>
      <c r="L66" s="35"/>
    </row>
    <row r="67" spans="2:12" s="4" customFormat="1" ht="19.899999999999999" customHeight="1">
      <c r="B67" s="35"/>
      <c r="D67" s="36" t="s">
        <v>1330</v>
      </c>
      <c r="E67" s="37"/>
      <c r="F67" s="37"/>
      <c r="G67" s="37"/>
      <c r="H67" s="37"/>
      <c r="I67" s="37"/>
      <c r="J67" s="46">
        <f>J124</f>
        <v>0</v>
      </c>
      <c r="L67" s="35"/>
    </row>
    <row r="68" spans="2:12" s="4" customFormat="1" ht="19.899999999999999" customHeight="1">
      <c r="B68" s="35"/>
      <c r="D68" s="36" t="s">
        <v>317</v>
      </c>
      <c r="E68" s="37"/>
      <c r="F68" s="37"/>
      <c r="G68" s="37"/>
      <c r="H68" s="37"/>
      <c r="I68" s="37"/>
      <c r="J68" s="46">
        <f>J133</f>
        <v>0</v>
      </c>
      <c r="L68" s="35"/>
    </row>
    <row r="69" spans="2:12" s="4" customFormat="1" ht="19.899999999999999" customHeight="1">
      <c r="B69" s="35"/>
      <c r="D69" s="36" t="s">
        <v>318</v>
      </c>
      <c r="E69" s="37"/>
      <c r="F69" s="37"/>
      <c r="G69" s="37"/>
      <c r="H69" s="37"/>
      <c r="I69" s="37"/>
      <c r="J69" s="46">
        <f>J138</f>
        <v>0</v>
      </c>
      <c r="L69" s="35"/>
    </row>
    <row r="70" spans="2:12" s="4" customFormat="1" ht="19.899999999999999" customHeight="1">
      <c r="B70" s="35"/>
      <c r="D70" s="36" t="s">
        <v>1331</v>
      </c>
      <c r="E70" s="37"/>
      <c r="F70" s="37"/>
      <c r="G70" s="37"/>
      <c r="H70" s="37"/>
      <c r="I70" s="37"/>
      <c r="J70" s="46">
        <f>J142</f>
        <v>0</v>
      </c>
      <c r="L70" s="35"/>
    </row>
    <row r="71" spans="2:12" s="4" customFormat="1" ht="19.899999999999999" customHeight="1">
      <c r="B71" s="35"/>
      <c r="D71" s="36" t="s">
        <v>319</v>
      </c>
      <c r="E71" s="37"/>
      <c r="F71" s="37"/>
      <c r="G71" s="37"/>
      <c r="H71" s="37"/>
      <c r="I71" s="37"/>
      <c r="J71" s="46">
        <f>J144</f>
        <v>0</v>
      </c>
      <c r="L71" s="35"/>
    </row>
    <row r="72" spans="2:12" s="4" customFormat="1" ht="19.899999999999999" customHeight="1">
      <c r="B72" s="35"/>
      <c r="D72" s="36" t="s">
        <v>320</v>
      </c>
      <c r="E72" s="37"/>
      <c r="F72" s="37"/>
      <c r="G72" s="37"/>
      <c r="H72" s="37"/>
      <c r="I72" s="37"/>
      <c r="J72" s="46">
        <f>J158</f>
        <v>0</v>
      </c>
      <c r="L72" s="35"/>
    </row>
    <row r="73" spans="2:12" s="4" customFormat="1" ht="19.899999999999999" customHeight="1">
      <c r="B73" s="35"/>
      <c r="D73" s="36" t="s">
        <v>321</v>
      </c>
      <c r="E73" s="37"/>
      <c r="F73" s="37"/>
      <c r="G73" s="37"/>
      <c r="H73" s="37"/>
      <c r="I73" s="37"/>
      <c r="J73" s="46">
        <f>J162</f>
        <v>0</v>
      </c>
      <c r="L73" s="35"/>
    </row>
    <row r="74" spans="2:12" s="4" customFormat="1" ht="19.899999999999999" customHeight="1">
      <c r="B74" s="35"/>
      <c r="D74" s="36" t="s">
        <v>322</v>
      </c>
      <c r="E74" s="37"/>
      <c r="F74" s="37"/>
      <c r="G74" s="37"/>
      <c r="H74" s="37"/>
      <c r="I74" s="37"/>
      <c r="J74" s="46">
        <f>J166</f>
        <v>0</v>
      </c>
      <c r="L74" s="35"/>
    </row>
    <row r="75" spans="2:12" s="3" customFormat="1" ht="24.95" customHeight="1">
      <c r="B75" s="32"/>
      <c r="D75" s="33" t="s">
        <v>1333</v>
      </c>
      <c r="E75" s="34"/>
      <c r="F75" s="34"/>
      <c r="G75" s="34"/>
      <c r="H75" s="34"/>
      <c r="I75" s="34"/>
      <c r="J75" s="45">
        <f>J169</f>
        <v>0</v>
      </c>
      <c r="L75" s="32"/>
    </row>
    <row r="76" spans="2:12" s="4" customFormat="1" ht="19.899999999999999" customHeight="1">
      <c r="B76" s="35"/>
      <c r="D76" s="36" t="s">
        <v>1341</v>
      </c>
      <c r="E76" s="37"/>
      <c r="F76" s="37"/>
      <c r="G76" s="37"/>
      <c r="H76" s="37"/>
      <c r="I76" s="37"/>
      <c r="J76" s="46">
        <f>J170</f>
        <v>0</v>
      </c>
      <c r="L76" s="35"/>
    </row>
    <row r="77" spans="2:12" s="1" customFormat="1" ht="21.95" customHeight="1">
      <c r="B77" s="13"/>
      <c r="L77" s="13"/>
    </row>
    <row r="78" spans="2:12" s="1" customFormat="1" ht="6.95" customHeight="1">
      <c r="B78" s="26"/>
      <c r="C78" s="27"/>
      <c r="D78" s="27"/>
      <c r="E78" s="27"/>
      <c r="F78" s="27"/>
      <c r="G78" s="27"/>
      <c r="H78" s="27"/>
      <c r="I78" s="27"/>
      <c r="J78" s="27"/>
      <c r="K78" s="27"/>
      <c r="L78" s="13"/>
    </row>
    <row r="82" spans="2:12" s="1" customFormat="1" ht="6.95" customHeight="1"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13"/>
    </row>
    <row r="83" spans="2:12" s="1" customFormat="1" ht="24.95" customHeight="1">
      <c r="B83" s="13"/>
      <c r="C83" s="11" t="s">
        <v>139</v>
      </c>
      <c r="L83" s="13"/>
    </row>
    <row r="84" spans="2:12" s="1" customFormat="1" ht="6.95" customHeight="1">
      <c r="B84" s="13"/>
      <c r="L84" s="13"/>
    </row>
    <row r="85" spans="2:12" s="1" customFormat="1" ht="12" customHeight="1">
      <c r="B85" s="13"/>
      <c r="C85" s="12" t="s">
        <v>14</v>
      </c>
      <c r="L85" s="13"/>
    </row>
    <row r="86" spans="2:12" s="1" customFormat="1" ht="16.5" customHeight="1">
      <c r="B86" s="13"/>
      <c r="E86" s="189" t="str">
        <f>E7</f>
        <v>Vybudování oddíl.splašk. kanalizace v měst.části Bobrovníky, Malánky,Hlučín,přestavba ČOV Bobrovníky na ČS a dešť.zdrž</v>
      </c>
      <c r="F86" s="190"/>
      <c r="G86" s="190"/>
      <c r="H86" s="190"/>
      <c r="L86" s="13"/>
    </row>
    <row r="87" spans="2:12" ht="12" customHeight="1">
      <c r="B87" s="10"/>
      <c r="C87" s="12" t="s">
        <v>113</v>
      </c>
      <c r="L87" s="10"/>
    </row>
    <row r="88" spans="2:12" s="1" customFormat="1" ht="16.5" customHeight="1">
      <c r="B88" s="13"/>
      <c r="E88" s="189" t="s">
        <v>1326</v>
      </c>
      <c r="F88" s="170"/>
      <c r="G88" s="170"/>
      <c r="H88" s="170"/>
      <c r="L88" s="13"/>
    </row>
    <row r="89" spans="2:12" s="1" customFormat="1" ht="12" customHeight="1">
      <c r="B89" s="13"/>
      <c r="C89" s="12" t="s">
        <v>1327</v>
      </c>
      <c r="L89" s="13"/>
    </row>
    <row r="90" spans="2:12" s="1" customFormat="1" ht="16.5" customHeight="1">
      <c r="B90" s="13"/>
      <c r="E90" s="166" t="str">
        <f>E11</f>
        <v>04.2 - Spojovací potrubí a žlaby</v>
      </c>
      <c r="F90" s="170"/>
      <c r="G90" s="170"/>
      <c r="H90" s="170"/>
      <c r="L90" s="13"/>
    </row>
    <row r="91" spans="2:12" s="1" customFormat="1" ht="6.95" customHeight="1">
      <c r="B91" s="13"/>
      <c r="L91" s="13"/>
    </row>
    <row r="92" spans="2:12" s="1" customFormat="1" ht="12" customHeight="1">
      <c r="B92" s="13"/>
      <c r="C92" s="12" t="s">
        <v>18</v>
      </c>
      <c r="F92" s="14" t="str">
        <f>F14</f>
        <v xml:space="preserve"> </v>
      </c>
      <c r="I92" s="12" t="s">
        <v>20</v>
      </c>
      <c r="J92" s="39" t="str">
        <f>IF(J14="","",J14)</f>
        <v>21. 11. 2019</v>
      </c>
      <c r="L92" s="13"/>
    </row>
    <row r="93" spans="2:12" s="1" customFormat="1" ht="6.95" customHeight="1">
      <c r="B93" s="13"/>
      <c r="L93" s="13"/>
    </row>
    <row r="94" spans="2:12" s="1" customFormat="1" ht="13.7" customHeight="1">
      <c r="B94" s="13"/>
      <c r="C94" s="12" t="s">
        <v>22</v>
      </c>
      <c r="F94" s="14" t="str">
        <f>E17</f>
        <v xml:space="preserve"> </v>
      </c>
      <c r="I94" s="12" t="s">
        <v>26</v>
      </c>
      <c r="J94" s="16" t="str">
        <f>E23</f>
        <v xml:space="preserve"> </v>
      </c>
      <c r="L94" s="13"/>
    </row>
    <row r="95" spans="2:12" s="1" customFormat="1" ht="13.7" customHeight="1">
      <c r="B95" s="13"/>
      <c r="C95" s="12" t="s">
        <v>25</v>
      </c>
      <c r="F95" s="14" t="str">
        <f>IF(E20="","",E20)</f>
        <v xml:space="preserve"> </v>
      </c>
      <c r="I95" s="12" t="s">
        <v>28</v>
      </c>
      <c r="J95" s="16" t="str">
        <f>E26</f>
        <v xml:space="preserve"> </v>
      </c>
      <c r="L95" s="13"/>
    </row>
    <row r="96" spans="2:12" s="1" customFormat="1" ht="10.35" customHeight="1">
      <c r="B96" s="13"/>
      <c r="L96" s="13"/>
    </row>
    <row r="97" spans="2:65" s="5" customFormat="1" ht="29.25" customHeight="1">
      <c r="B97" s="47"/>
      <c r="C97" s="48" t="s">
        <v>140</v>
      </c>
      <c r="D97" s="49" t="s">
        <v>49</v>
      </c>
      <c r="E97" s="49" t="s">
        <v>45</v>
      </c>
      <c r="F97" s="49" t="s">
        <v>46</v>
      </c>
      <c r="G97" s="49" t="s">
        <v>141</v>
      </c>
      <c r="H97" s="49" t="s">
        <v>142</v>
      </c>
      <c r="I97" s="49" t="s">
        <v>143</v>
      </c>
      <c r="J97" s="61" t="s">
        <v>117</v>
      </c>
      <c r="K97" s="62" t="s">
        <v>144</v>
      </c>
      <c r="L97" s="47"/>
      <c r="M97" s="63" t="s">
        <v>1</v>
      </c>
      <c r="N97" s="64" t="s">
        <v>34</v>
      </c>
      <c r="O97" s="64" t="s">
        <v>145</v>
      </c>
      <c r="P97" s="64" t="s">
        <v>146</v>
      </c>
      <c r="Q97" s="64" t="s">
        <v>147</v>
      </c>
      <c r="R97" s="64" t="s">
        <v>148</v>
      </c>
      <c r="S97" s="64" t="s">
        <v>149</v>
      </c>
      <c r="T97" s="80" t="s">
        <v>150</v>
      </c>
    </row>
    <row r="98" spans="2:65" s="1" customFormat="1" ht="22.9" customHeight="1">
      <c r="B98" s="13"/>
      <c r="C98" s="50" t="s">
        <v>151</v>
      </c>
      <c r="J98" s="65">
        <f>J99+J169</f>
        <v>0</v>
      </c>
      <c r="L98" s="13"/>
      <c r="M98" s="66"/>
      <c r="N98" s="17"/>
      <c r="O98" s="17"/>
      <c r="P98" s="67">
        <f>P99+P169</f>
        <v>819.733969</v>
      </c>
      <c r="Q98" s="17"/>
      <c r="R98" s="67">
        <f>R99+R169</f>
        <v>98.676686529999998</v>
      </c>
      <c r="S98" s="17"/>
      <c r="T98" s="81">
        <f>T99+T169</f>
        <v>28.527000000000001</v>
      </c>
      <c r="AT98" s="14" t="s">
        <v>63</v>
      </c>
      <c r="AU98" s="14" t="s">
        <v>119</v>
      </c>
      <c r="BK98" s="86">
        <f>BK99+BK169</f>
        <v>47397.700000000004</v>
      </c>
    </row>
    <row r="99" spans="2:65" s="6" customFormat="1" ht="25.9" customHeight="1">
      <c r="B99" s="51"/>
      <c r="D99" s="52" t="s">
        <v>63</v>
      </c>
      <c r="E99" s="53" t="s">
        <v>152</v>
      </c>
      <c r="F99" s="53" t="s">
        <v>323</v>
      </c>
      <c r="J99" s="68">
        <f>J100+J117+J124+J133+J138+J142+J144+J158+J162+J166</f>
        <v>0</v>
      </c>
      <c r="L99" s="51"/>
      <c r="M99" s="69"/>
      <c r="N99" s="70"/>
      <c r="O99" s="70"/>
      <c r="P99" s="71">
        <f>P100+P117+P124+P133+P138+P142+P144+P158+P162+P166</f>
        <v>800.40796899999998</v>
      </c>
      <c r="Q99" s="70"/>
      <c r="R99" s="71">
        <f>R100+R117+R124+R133+R138+R142+R144+R158+R162+R166</f>
        <v>98.64584653</v>
      </c>
      <c r="S99" s="70"/>
      <c r="T99" s="82">
        <f>T100+T117+T124+T133+T138+T142+T144+T158+T162+T166</f>
        <v>28.527000000000001</v>
      </c>
      <c r="AR99" s="52" t="s">
        <v>72</v>
      </c>
      <c r="AT99" s="85" t="s">
        <v>63</v>
      </c>
      <c r="AU99" s="85" t="s">
        <v>64</v>
      </c>
      <c r="AY99" s="52" t="s">
        <v>153</v>
      </c>
      <c r="BK99" s="87">
        <f>BK100+BK117+BK124+BK133+BK138+BK142+BK144+BK158+BK162+BK166</f>
        <v>47397.700000000004</v>
      </c>
    </row>
    <row r="100" spans="2:65" s="6" customFormat="1" ht="22.9" customHeight="1">
      <c r="B100" s="51"/>
      <c r="D100" s="52" t="s">
        <v>63</v>
      </c>
      <c r="E100" s="54" t="s">
        <v>72</v>
      </c>
      <c r="F100" s="54" t="s">
        <v>324</v>
      </c>
      <c r="J100" s="72">
        <f>BK100</f>
        <v>0</v>
      </c>
      <c r="L100" s="51"/>
      <c r="M100" s="69"/>
      <c r="N100" s="70"/>
      <c r="O100" s="70"/>
      <c r="P100" s="71">
        <f>SUM(P101:P116)</f>
        <v>394.82565800000009</v>
      </c>
      <c r="Q100" s="70"/>
      <c r="R100" s="71">
        <f>SUM(R101:R116)</f>
        <v>45.008614719999997</v>
      </c>
      <c r="S100" s="70"/>
      <c r="T100" s="82">
        <f>SUM(T101:T116)</f>
        <v>25.927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SUM(BK101:BK116)</f>
        <v>0</v>
      </c>
    </row>
    <row r="101" spans="2:65" s="1" customFormat="1" ht="16.5" customHeight="1">
      <c r="B101" s="55"/>
      <c r="C101" s="56" t="s">
        <v>72</v>
      </c>
      <c r="D101" s="56" t="s">
        <v>156</v>
      </c>
      <c r="E101" s="57" t="s">
        <v>1046</v>
      </c>
      <c r="F101" s="58" t="s">
        <v>1047</v>
      </c>
      <c r="G101" s="59" t="s">
        <v>327</v>
      </c>
      <c r="H101" s="60">
        <v>47.14</v>
      </c>
      <c r="I101" s="73"/>
      <c r="J101" s="73">
        <f t="shared" ref="J101:J116" si="0">ROUND(I101*H101,2)</f>
        <v>0</v>
      </c>
      <c r="K101" s="58" t="s">
        <v>328</v>
      </c>
      <c r="L101" s="13"/>
      <c r="M101" s="74" t="s">
        <v>1</v>
      </c>
      <c r="N101" s="75" t="s">
        <v>35</v>
      </c>
      <c r="O101" s="76">
        <v>0.41</v>
      </c>
      <c r="P101" s="76">
        <f t="shared" ref="P101:P116" si="1">O101*H101</f>
        <v>19.327400000000001</v>
      </c>
      <c r="Q101" s="76">
        <v>0</v>
      </c>
      <c r="R101" s="76">
        <f t="shared" ref="R101:R116" si="2">Q101*H101</f>
        <v>0</v>
      </c>
      <c r="S101" s="76">
        <v>0.26</v>
      </c>
      <c r="T101" s="83">
        <f t="shared" ref="T101:T116" si="3">S101*H101</f>
        <v>12.256400000000001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 t="shared" ref="BE101:BE116" si="4">IF(N101="základní",J101,0)</f>
        <v>0</v>
      </c>
      <c r="BF101" s="88">
        <f t="shared" ref="BF101:BF116" si="5">IF(N101="snížená",J101,0)</f>
        <v>0</v>
      </c>
      <c r="BG101" s="88">
        <f t="shared" ref="BG101:BG116" si="6">IF(N101="zákl. přenesená",J101,0)</f>
        <v>0</v>
      </c>
      <c r="BH101" s="88">
        <f t="shared" ref="BH101:BH107" si="7">IF(N101="sníž. přenesená",J101,0)</f>
        <v>0</v>
      </c>
      <c r="BI101" s="88">
        <f t="shared" ref="BI101:BI109" si="8">IF(N101="nulová",J101,0)</f>
        <v>0</v>
      </c>
      <c r="BJ101" s="14" t="s">
        <v>72</v>
      </c>
      <c r="BK101" s="88">
        <f t="shared" ref="BK101:BK116" si="9">ROUND(I101*H101,2)</f>
        <v>0</v>
      </c>
      <c r="BL101" s="14" t="s">
        <v>160</v>
      </c>
      <c r="BM101" s="14" t="s">
        <v>1700</v>
      </c>
    </row>
    <row r="102" spans="2:65" s="1" customFormat="1" ht="16.5" customHeight="1">
      <c r="B102" s="55"/>
      <c r="C102" s="56" t="s">
        <v>74</v>
      </c>
      <c r="D102" s="56" t="s">
        <v>156</v>
      </c>
      <c r="E102" s="57" t="s">
        <v>325</v>
      </c>
      <c r="F102" s="58" t="s">
        <v>326</v>
      </c>
      <c r="G102" s="59" t="s">
        <v>327</v>
      </c>
      <c r="H102" s="60">
        <v>47.14</v>
      </c>
      <c r="I102" s="73"/>
      <c r="J102" s="73">
        <f t="shared" si="0"/>
        <v>0</v>
      </c>
      <c r="K102" s="58" t="s">
        <v>328</v>
      </c>
      <c r="L102" s="13"/>
      <c r="M102" s="74" t="s">
        <v>1</v>
      </c>
      <c r="N102" s="75" t="s">
        <v>35</v>
      </c>
      <c r="O102" s="76">
        <v>7.2999999999999995E-2</v>
      </c>
      <c r="P102" s="76">
        <f t="shared" si="1"/>
        <v>3.4412199999999999</v>
      </c>
      <c r="Q102" s="76">
        <v>0</v>
      </c>
      <c r="R102" s="76">
        <f t="shared" si="2"/>
        <v>0</v>
      </c>
      <c r="S102" s="76">
        <v>0.28999999999999998</v>
      </c>
      <c r="T102" s="83">
        <f t="shared" si="3"/>
        <v>13.670599999999999</v>
      </c>
      <c r="AR102" s="14" t="s">
        <v>160</v>
      </c>
      <c r="AT102" s="14" t="s">
        <v>156</v>
      </c>
      <c r="AU102" s="14" t="s">
        <v>74</v>
      </c>
      <c r="AY102" s="14" t="s">
        <v>153</v>
      </c>
      <c r="BE102" s="88">
        <f t="shared" si="4"/>
        <v>0</v>
      </c>
      <c r="BF102" s="88">
        <f t="shared" si="5"/>
        <v>0</v>
      </c>
      <c r="BG102" s="88">
        <f t="shared" si="6"/>
        <v>0</v>
      </c>
      <c r="BH102" s="88">
        <f t="shared" si="7"/>
        <v>0</v>
      </c>
      <c r="BI102" s="88">
        <f t="shared" si="8"/>
        <v>0</v>
      </c>
      <c r="BJ102" s="14" t="s">
        <v>72</v>
      </c>
      <c r="BK102" s="88">
        <f t="shared" si="9"/>
        <v>0</v>
      </c>
      <c r="BL102" s="14" t="s">
        <v>160</v>
      </c>
      <c r="BM102" s="14" t="s">
        <v>1701</v>
      </c>
    </row>
    <row r="103" spans="2:65" s="1" customFormat="1" ht="16.5" customHeight="1">
      <c r="B103" s="55"/>
      <c r="C103" s="56" t="s">
        <v>169</v>
      </c>
      <c r="D103" s="56" t="s">
        <v>156</v>
      </c>
      <c r="E103" s="57" t="s">
        <v>1702</v>
      </c>
      <c r="F103" s="58" t="s">
        <v>1703</v>
      </c>
      <c r="G103" s="59" t="s">
        <v>357</v>
      </c>
      <c r="H103" s="60">
        <v>65</v>
      </c>
      <c r="I103" s="73"/>
      <c r="J103" s="73">
        <f t="shared" si="0"/>
        <v>0</v>
      </c>
      <c r="K103" s="58" t="s">
        <v>328</v>
      </c>
      <c r="L103" s="13"/>
      <c r="M103" s="74" t="s">
        <v>1</v>
      </c>
      <c r="N103" s="75" t="s">
        <v>35</v>
      </c>
      <c r="O103" s="76">
        <v>0.871</v>
      </c>
      <c r="P103" s="76">
        <f t="shared" si="1"/>
        <v>56.615000000000002</v>
      </c>
      <c r="Q103" s="76">
        <v>0</v>
      </c>
      <c r="R103" s="76">
        <f t="shared" si="2"/>
        <v>0</v>
      </c>
      <c r="S103" s="76">
        <v>0</v>
      </c>
      <c r="T103" s="83">
        <f t="shared" si="3"/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 t="shared" si="4"/>
        <v>0</v>
      </c>
      <c r="BF103" s="88">
        <f t="shared" si="5"/>
        <v>0</v>
      </c>
      <c r="BG103" s="88">
        <f t="shared" si="6"/>
        <v>0</v>
      </c>
      <c r="BH103" s="88">
        <f t="shared" si="7"/>
        <v>0</v>
      </c>
      <c r="BI103" s="88">
        <f t="shared" si="8"/>
        <v>0</v>
      </c>
      <c r="BJ103" s="14" t="s">
        <v>72</v>
      </c>
      <c r="BK103" s="88">
        <f t="shared" si="9"/>
        <v>0</v>
      </c>
      <c r="BL103" s="14" t="s">
        <v>160</v>
      </c>
      <c r="BM103" s="14" t="s">
        <v>1704</v>
      </c>
    </row>
    <row r="104" spans="2:65" s="1" customFormat="1" ht="16.5" customHeight="1">
      <c r="B104" s="55"/>
      <c r="C104" s="56" t="s">
        <v>160</v>
      </c>
      <c r="D104" s="56" t="s">
        <v>156</v>
      </c>
      <c r="E104" s="57" t="s">
        <v>1705</v>
      </c>
      <c r="F104" s="58" t="s">
        <v>1706</v>
      </c>
      <c r="G104" s="59" t="s">
        <v>357</v>
      </c>
      <c r="H104" s="60">
        <v>19.5</v>
      </c>
      <c r="I104" s="73"/>
      <c r="J104" s="73">
        <f t="shared" si="0"/>
        <v>0</v>
      </c>
      <c r="K104" s="58" t="s">
        <v>328</v>
      </c>
      <c r="L104" s="13"/>
      <c r="M104" s="74" t="s">
        <v>1</v>
      </c>
      <c r="N104" s="75" t="s">
        <v>35</v>
      </c>
      <c r="O104" s="76">
        <v>0.04</v>
      </c>
      <c r="P104" s="76">
        <f t="shared" si="1"/>
        <v>0.78</v>
      </c>
      <c r="Q104" s="76">
        <v>0</v>
      </c>
      <c r="R104" s="76">
        <f t="shared" si="2"/>
        <v>0</v>
      </c>
      <c r="S104" s="76">
        <v>0</v>
      </c>
      <c r="T104" s="83">
        <f t="shared" si="3"/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 t="shared" si="4"/>
        <v>0</v>
      </c>
      <c r="BF104" s="88">
        <f t="shared" si="5"/>
        <v>0</v>
      </c>
      <c r="BG104" s="88">
        <f t="shared" si="6"/>
        <v>0</v>
      </c>
      <c r="BH104" s="88">
        <f t="shared" si="7"/>
        <v>0</v>
      </c>
      <c r="BI104" s="88">
        <f t="shared" si="8"/>
        <v>0</v>
      </c>
      <c r="BJ104" s="14" t="s">
        <v>72</v>
      </c>
      <c r="BK104" s="88">
        <f t="shared" si="9"/>
        <v>0</v>
      </c>
      <c r="BL104" s="14" t="s">
        <v>160</v>
      </c>
      <c r="BM104" s="14" t="s">
        <v>1707</v>
      </c>
    </row>
    <row r="105" spans="2:65" s="1" customFormat="1" ht="16.5" customHeight="1">
      <c r="B105" s="55"/>
      <c r="C105" s="56" t="s">
        <v>178</v>
      </c>
      <c r="D105" s="56" t="s">
        <v>156</v>
      </c>
      <c r="E105" s="57" t="s">
        <v>1708</v>
      </c>
      <c r="F105" s="58" t="s">
        <v>1709</v>
      </c>
      <c r="G105" s="59" t="s">
        <v>357</v>
      </c>
      <c r="H105" s="60">
        <v>38.573</v>
      </c>
      <c r="I105" s="73"/>
      <c r="J105" s="73">
        <f t="shared" si="0"/>
        <v>0</v>
      </c>
      <c r="K105" s="58" t="s">
        <v>328</v>
      </c>
      <c r="L105" s="13"/>
      <c r="M105" s="74" t="s">
        <v>1</v>
      </c>
      <c r="N105" s="75" t="s">
        <v>35</v>
      </c>
      <c r="O105" s="76">
        <v>2.2490000000000001</v>
      </c>
      <c r="P105" s="76">
        <f t="shared" si="1"/>
        <v>86.75067700000001</v>
      </c>
      <c r="Q105" s="76">
        <v>0</v>
      </c>
      <c r="R105" s="76">
        <f t="shared" si="2"/>
        <v>0</v>
      </c>
      <c r="S105" s="76">
        <v>0</v>
      </c>
      <c r="T105" s="83">
        <f t="shared" si="3"/>
        <v>0</v>
      </c>
      <c r="AR105" s="14" t="s">
        <v>160</v>
      </c>
      <c r="AT105" s="14" t="s">
        <v>156</v>
      </c>
      <c r="AU105" s="14" t="s">
        <v>74</v>
      </c>
      <c r="AY105" s="14" t="s">
        <v>153</v>
      </c>
      <c r="BE105" s="88">
        <f t="shared" si="4"/>
        <v>0</v>
      </c>
      <c r="BF105" s="88">
        <f t="shared" si="5"/>
        <v>0</v>
      </c>
      <c r="BG105" s="88">
        <f t="shared" si="6"/>
        <v>0</v>
      </c>
      <c r="BH105" s="88">
        <f t="shared" si="7"/>
        <v>0</v>
      </c>
      <c r="BI105" s="88">
        <f t="shared" si="8"/>
        <v>0</v>
      </c>
      <c r="BJ105" s="14" t="s">
        <v>72</v>
      </c>
      <c r="BK105" s="88">
        <f t="shared" si="9"/>
        <v>0</v>
      </c>
      <c r="BL105" s="14" t="s">
        <v>160</v>
      </c>
      <c r="BM105" s="14" t="s">
        <v>1710</v>
      </c>
    </row>
    <row r="106" spans="2:65" s="1" customFormat="1" ht="16.5" customHeight="1">
      <c r="B106" s="55"/>
      <c r="C106" s="56" t="s">
        <v>184</v>
      </c>
      <c r="D106" s="56" t="s">
        <v>156</v>
      </c>
      <c r="E106" s="57" t="s">
        <v>365</v>
      </c>
      <c r="F106" s="58" t="s">
        <v>366</v>
      </c>
      <c r="G106" s="59" t="s">
        <v>357</v>
      </c>
      <c r="H106" s="60">
        <v>11.571999999999999</v>
      </c>
      <c r="I106" s="73"/>
      <c r="J106" s="73">
        <f t="shared" si="0"/>
        <v>0</v>
      </c>
      <c r="K106" s="58" t="s">
        <v>328</v>
      </c>
      <c r="L106" s="13"/>
      <c r="M106" s="74" t="s">
        <v>1</v>
      </c>
      <c r="N106" s="75" t="s">
        <v>35</v>
      </c>
      <c r="O106" s="76">
        <v>0.107</v>
      </c>
      <c r="P106" s="76">
        <f t="shared" si="1"/>
        <v>1.2382039999999999</v>
      </c>
      <c r="Q106" s="76">
        <v>0</v>
      </c>
      <c r="R106" s="76">
        <f t="shared" si="2"/>
        <v>0</v>
      </c>
      <c r="S106" s="76">
        <v>0</v>
      </c>
      <c r="T106" s="83">
        <f t="shared" si="3"/>
        <v>0</v>
      </c>
      <c r="AR106" s="14" t="s">
        <v>160</v>
      </c>
      <c r="AT106" s="14" t="s">
        <v>156</v>
      </c>
      <c r="AU106" s="14" t="s">
        <v>74</v>
      </c>
      <c r="AY106" s="14" t="s">
        <v>153</v>
      </c>
      <c r="BE106" s="88">
        <f t="shared" si="4"/>
        <v>0</v>
      </c>
      <c r="BF106" s="88">
        <f t="shared" si="5"/>
        <v>0</v>
      </c>
      <c r="BG106" s="88">
        <f t="shared" si="6"/>
        <v>0</v>
      </c>
      <c r="BH106" s="88">
        <f t="shared" si="7"/>
        <v>0</v>
      </c>
      <c r="BI106" s="88">
        <f t="shared" si="8"/>
        <v>0</v>
      </c>
      <c r="BJ106" s="14" t="s">
        <v>72</v>
      </c>
      <c r="BK106" s="88">
        <f t="shared" si="9"/>
        <v>0</v>
      </c>
      <c r="BL106" s="14" t="s">
        <v>160</v>
      </c>
      <c r="BM106" s="14" t="s">
        <v>1711</v>
      </c>
    </row>
    <row r="107" spans="2:65" s="1" customFormat="1" ht="16.5" customHeight="1">
      <c r="B107" s="55"/>
      <c r="C107" s="56" t="s">
        <v>188</v>
      </c>
      <c r="D107" s="56" t="s">
        <v>156</v>
      </c>
      <c r="E107" s="57" t="s">
        <v>1712</v>
      </c>
      <c r="F107" s="58" t="s">
        <v>1713</v>
      </c>
      <c r="G107" s="59" t="s">
        <v>357</v>
      </c>
      <c r="H107" s="60">
        <v>38.573</v>
      </c>
      <c r="I107" s="73"/>
      <c r="J107" s="73">
        <f t="shared" si="0"/>
        <v>0</v>
      </c>
      <c r="K107" s="58" t="s">
        <v>328</v>
      </c>
      <c r="L107" s="13"/>
      <c r="M107" s="74" t="s">
        <v>1</v>
      </c>
      <c r="N107" s="75" t="s">
        <v>35</v>
      </c>
      <c r="O107" s="76">
        <v>2.9649999999999999</v>
      </c>
      <c r="P107" s="76">
        <f t="shared" si="1"/>
        <v>114.368945</v>
      </c>
      <c r="Q107" s="76">
        <v>0</v>
      </c>
      <c r="R107" s="76">
        <f t="shared" si="2"/>
        <v>0</v>
      </c>
      <c r="S107" s="76">
        <v>0</v>
      </c>
      <c r="T107" s="83">
        <f t="shared" si="3"/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 t="shared" si="4"/>
        <v>0</v>
      </c>
      <c r="BF107" s="88">
        <f t="shared" si="5"/>
        <v>0</v>
      </c>
      <c r="BG107" s="88">
        <f t="shared" si="6"/>
        <v>0</v>
      </c>
      <c r="BH107" s="88">
        <f t="shared" si="7"/>
        <v>0</v>
      </c>
      <c r="BI107" s="88">
        <f t="shared" si="8"/>
        <v>0</v>
      </c>
      <c r="BJ107" s="14" t="s">
        <v>72</v>
      </c>
      <c r="BK107" s="88">
        <f t="shared" si="9"/>
        <v>0</v>
      </c>
      <c r="BL107" s="14" t="s">
        <v>160</v>
      </c>
      <c r="BM107" s="14" t="s">
        <v>1714</v>
      </c>
    </row>
    <row r="108" spans="2:65" s="1" customFormat="1" ht="16.5" customHeight="1">
      <c r="B108" s="55"/>
      <c r="C108" s="56" t="s">
        <v>192</v>
      </c>
      <c r="D108" s="56" t="s">
        <v>156</v>
      </c>
      <c r="E108" s="57" t="s">
        <v>1715</v>
      </c>
      <c r="F108" s="58" t="s">
        <v>1716</v>
      </c>
      <c r="G108" s="59" t="s">
        <v>357</v>
      </c>
      <c r="H108" s="60">
        <v>11.571999999999999</v>
      </c>
      <c r="I108" s="73"/>
      <c r="J108" s="73">
        <f t="shared" si="0"/>
        <v>0</v>
      </c>
      <c r="K108" s="58" t="s">
        <v>328</v>
      </c>
      <c r="L108" s="13"/>
      <c r="M108" s="74" t="s">
        <v>1</v>
      </c>
      <c r="N108" s="75" t="s">
        <v>35</v>
      </c>
      <c r="O108" s="76">
        <v>0.154</v>
      </c>
      <c r="P108" s="76">
        <f t="shared" si="1"/>
        <v>1.7820879999999999</v>
      </c>
      <c r="Q108" s="76">
        <v>0</v>
      </c>
      <c r="R108" s="76">
        <f t="shared" si="2"/>
        <v>0</v>
      </c>
      <c r="S108" s="76">
        <v>0</v>
      </c>
      <c r="T108" s="83">
        <f t="shared" si="3"/>
        <v>0</v>
      </c>
      <c r="AR108" s="14" t="s">
        <v>160</v>
      </c>
      <c r="AT108" s="14" t="s">
        <v>156</v>
      </c>
      <c r="AU108" s="14" t="s">
        <v>74</v>
      </c>
      <c r="AY108" s="14" t="s">
        <v>153</v>
      </c>
      <c r="BE108" s="88">
        <f t="shared" si="4"/>
        <v>0</v>
      </c>
      <c r="BF108" s="88">
        <f t="shared" si="5"/>
        <v>0</v>
      </c>
      <c r="BG108" s="88">
        <f t="shared" si="6"/>
        <v>0</v>
      </c>
      <c r="BH108" s="88">
        <v>0</v>
      </c>
      <c r="BI108" s="88">
        <f t="shared" si="8"/>
        <v>0</v>
      </c>
      <c r="BJ108" s="14" t="s">
        <v>72</v>
      </c>
      <c r="BK108" s="88">
        <f t="shared" si="9"/>
        <v>0</v>
      </c>
      <c r="BL108" s="14" t="s">
        <v>160</v>
      </c>
      <c r="BM108" s="14" t="s">
        <v>1717</v>
      </c>
    </row>
    <row r="109" spans="2:65" s="1" customFormat="1" ht="16.5" customHeight="1">
      <c r="B109" s="55"/>
      <c r="C109" s="56" t="s">
        <v>198</v>
      </c>
      <c r="D109" s="56" t="s">
        <v>156</v>
      </c>
      <c r="E109" s="57" t="s">
        <v>398</v>
      </c>
      <c r="F109" s="58" t="s">
        <v>399</v>
      </c>
      <c r="G109" s="59" t="s">
        <v>327</v>
      </c>
      <c r="H109" s="60">
        <v>41.207999999999998</v>
      </c>
      <c r="I109" s="73"/>
      <c r="J109" s="73">
        <f t="shared" si="0"/>
        <v>0</v>
      </c>
      <c r="K109" s="58" t="s">
        <v>328</v>
      </c>
      <c r="L109" s="13"/>
      <c r="M109" s="74" t="s">
        <v>1</v>
      </c>
      <c r="N109" s="75" t="s">
        <v>35</v>
      </c>
      <c r="O109" s="76">
        <v>0.23599999999999999</v>
      </c>
      <c r="P109" s="76">
        <f t="shared" si="1"/>
        <v>9.7250879999999995</v>
      </c>
      <c r="Q109" s="76">
        <v>8.4000000000000003E-4</v>
      </c>
      <c r="R109" s="76">
        <f t="shared" si="2"/>
        <v>3.4614720000000002E-2</v>
      </c>
      <c r="S109" s="76">
        <v>0</v>
      </c>
      <c r="T109" s="83">
        <f t="shared" si="3"/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 t="shared" si="4"/>
        <v>0</v>
      </c>
      <c r="BF109" s="88">
        <f t="shared" si="5"/>
        <v>0</v>
      </c>
      <c r="BG109" s="88">
        <f t="shared" si="6"/>
        <v>0</v>
      </c>
      <c r="BH109" s="88">
        <f t="shared" ref="BH109:BH116" si="10">IF(N109="sníž. přenesená",J109,0)</f>
        <v>0</v>
      </c>
      <c r="BI109" s="88">
        <f t="shared" si="8"/>
        <v>0</v>
      </c>
      <c r="BJ109" s="14" t="s">
        <v>72</v>
      </c>
      <c r="BK109" s="88">
        <f t="shared" si="9"/>
        <v>0</v>
      </c>
      <c r="BL109" s="14" t="s">
        <v>160</v>
      </c>
      <c r="BM109" s="14" t="s">
        <v>1718</v>
      </c>
    </row>
    <row r="110" spans="2:65" s="1" customFormat="1" ht="16.5" customHeight="1">
      <c r="B110" s="55"/>
      <c r="C110" s="56" t="s">
        <v>204</v>
      </c>
      <c r="D110" s="56" t="s">
        <v>156</v>
      </c>
      <c r="E110" s="57" t="s">
        <v>401</v>
      </c>
      <c r="F110" s="58" t="s">
        <v>402</v>
      </c>
      <c r="G110" s="59" t="s">
        <v>327</v>
      </c>
      <c r="H110" s="60">
        <v>41.207999999999998</v>
      </c>
      <c r="I110" s="73"/>
      <c r="J110" s="73">
        <f t="shared" si="0"/>
        <v>0</v>
      </c>
      <c r="K110" s="58" t="s">
        <v>328</v>
      </c>
      <c r="L110" s="13"/>
      <c r="M110" s="74" t="s">
        <v>1</v>
      </c>
      <c r="N110" s="75" t="s">
        <v>35</v>
      </c>
      <c r="O110" s="76">
        <v>0.216</v>
      </c>
      <c r="P110" s="76">
        <f t="shared" si="1"/>
        <v>8.9009280000000004</v>
      </c>
      <c r="Q110" s="76">
        <v>0</v>
      </c>
      <c r="R110" s="76">
        <f t="shared" si="2"/>
        <v>0</v>
      </c>
      <c r="S110" s="76">
        <v>0</v>
      </c>
      <c r="T110" s="83">
        <f t="shared" si="3"/>
        <v>0</v>
      </c>
      <c r="AR110" s="14" t="s">
        <v>160</v>
      </c>
      <c r="AT110" s="14" t="s">
        <v>156</v>
      </c>
      <c r="AU110" s="14" t="s">
        <v>74</v>
      </c>
      <c r="AY110" s="14" t="s">
        <v>153</v>
      </c>
      <c r="BE110" s="88">
        <f t="shared" si="4"/>
        <v>0</v>
      </c>
      <c r="BF110" s="88">
        <f t="shared" si="5"/>
        <v>0</v>
      </c>
      <c r="BG110" s="88">
        <f t="shared" si="6"/>
        <v>0</v>
      </c>
      <c r="BH110" s="88">
        <f t="shared" si="10"/>
        <v>0</v>
      </c>
      <c r="BI110" s="88">
        <v>0</v>
      </c>
      <c r="BJ110" s="14" t="s">
        <v>72</v>
      </c>
      <c r="BK110" s="88">
        <f t="shared" si="9"/>
        <v>0</v>
      </c>
      <c r="BL110" s="14" t="s">
        <v>160</v>
      </c>
      <c r="BM110" s="14" t="s">
        <v>1719</v>
      </c>
    </row>
    <row r="111" spans="2:65" s="1" customFormat="1" ht="16.5" customHeight="1">
      <c r="B111" s="55"/>
      <c r="C111" s="56" t="s">
        <v>210</v>
      </c>
      <c r="D111" s="56" t="s">
        <v>156</v>
      </c>
      <c r="E111" s="57" t="s">
        <v>416</v>
      </c>
      <c r="F111" s="58" t="s">
        <v>417</v>
      </c>
      <c r="G111" s="59" t="s">
        <v>357</v>
      </c>
      <c r="H111" s="60">
        <v>77.146000000000001</v>
      </c>
      <c r="I111" s="73"/>
      <c r="J111" s="73">
        <f t="shared" si="0"/>
        <v>0</v>
      </c>
      <c r="K111" s="58" t="s">
        <v>328</v>
      </c>
      <c r="L111" s="13"/>
      <c r="M111" s="74" t="s">
        <v>1</v>
      </c>
      <c r="N111" s="75" t="s">
        <v>35</v>
      </c>
      <c r="O111" s="76">
        <v>0.34499999999999997</v>
      </c>
      <c r="P111" s="76">
        <f t="shared" si="1"/>
        <v>26.615369999999999</v>
      </c>
      <c r="Q111" s="76">
        <v>0</v>
      </c>
      <c r="R111" s="76">
        <f t="shared" si="2"/>
        <v>0</v>
      </c>
      <c r="S111" s="76">
        <v>0</v>
      </c>
      <c r="T111" s="83">
        <f t="shared" si="3"/>
        <v>0</v>
      </c>
      <c r="AR111" s="14" t="s">
        <v>160</v>
      </c>
      <c r="AT111" s="14" t="s">
        <v>156</v>
      </c>
      <c r="AU111" s="14" t="s">
        <v>74</v>
      </c>
      <c r="AY111" s="14" t="s">
        <v>153</v>
      </c>
      <c r="BE111" s="88">
        <f t="shared" si="4"/>
        <v>0</v>
      </c>
      <c r="BF111" s="88">
        <f t="shared" si="5"/>
        <v>0</v>
      </c>
      <c r="BG111" s="88">
        <f t="shared" si="6"/>
        <v>0</v>
      </c>
      <c r="BH111" s="88">
        <f t="shared" si="10"/>
        <v>0</v>
      </c>
      <c r="BI111" s="88">
        <f>IF(N111="nulová",J111,0)</f>
        <v>0</v>
      </c>
      <c r="BJ111" s="14" t="s">
        <v>72</v>
      </c>
      <c r="BK111" s="88">
        <f t="shared" si="9"/>
        <v>0</v>
      </c>
      <c r="BL111" s="14" t="s">
        <v>160</v>
      </c>
      <c r="BM111" s="14" t="s">
        <v>1720</v>
      </c>
    </row>
    <row r="112" spans="2:65" s="1" customFormat="1" ht="16.5" customHeight="1">
      <c r="B112" s="55"/>
      <c r="C112" s="56" t="s">
        <v>214</v>
      </c>
      <c r="D112" s="56" t="s">
        <v>156</v>
      </c>
      <c r="E112" s="57" t="s">
        <v>419</v>
      </c>
      <c r="F112" s="58" t="s">
        <v>420</v>
      </c>
      <c r="G112" s="59" t="s">
        <v>357</v>
      </c>
      <c r="H112" s="60">
        <v>50.701000000000001</v>
      </c>
      <c r="I112" s="73"/>
      <c r="J112" s="73">
        <f t="shared" si="0"/>
        <v>0</v>
      </c>
      <c r="K112" s="58" t="s">
        <v>328</v>
      </c>
      <c r="L112" s="13"/>
      <c r="M112" s="74" t="s">
        <v>1</v>
      </c>
      <c r="N112" s="75" t="s">
        <v>35</v>
      </c>
      <c r="O112" s="76">
        <v>8.3000000000000004E-2</v>
      </c>
      <c r="P112" s="76">
        <f t="shared" si="1"/>
        <v>4.208183</v>
      </c>
      <c r="Q112" s="76">
        <v>0</v>
      </c>
      <c r="R112" s="76">
        <f t="shared" si="2"/>
        <v>0</v>
      </c>
      <c r="S112" s="76">
        <v>0</v>
      </c>
      <c r="T112" s="83">
        <f t="shared" si="3"/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 t="shared" si="4"/>
        <v>0</v>
      </c>
      <c r="BF112" s="88">
        <f t="shared" si="5"/>
        <v>0</v>
      </c>
      <c r="BG112" s="88">
        <f t="shared" si="6"/>
        <v>0</v>
      </c>
      <c r="BH112" s="88">
        <f t="shared" si="10"/>
        <v>0</v>
      </c>
      <c r="BI112" s="88">
        <f>IF(N112="nulová",J112,0)</f>
        <v>0</v>
      </c>
      <c r="BJ112" s="14" t="s">
        <v>72</v>
      </c>
      <c r="BK112" s="88">
        <f t="shared" si="9"/>
        <v>0</v>
      </c>
      <c r="BL112" s="14" t="s">
        <v>160</v>
      </c>
      <c r="BM112" s="14" t="s">
        <v>1721</v>
      </c>
    </row>
    <row r="113" spans="2:65" s="1" customFormat="1" ht="16.5" customHeight="1">
      <c r="B113" s="55"/>
      <c r="C113" s="56" t="s">
        <v>220</v>
      </c>
      <c r="D113" s="56" t="s">
        <v>156</v>
      </c>
      <c r="E113" s="57" t="s">
        <v>422</v>
      </c>
      <c r="F113" s="58" t="s">
        <v>423</v>
      </c>
      <c r="G113" s="59" t="s">
        <v>424</v>
      </c>
      <c r="H113" s="60">
        <v>76.052000000000007</v>
      </c>
      <c r="I113" s="73"/>
      <c r="J113" s="73">
        <f t="shared" si="0"/>
        <v>0</v>
      </c>
      <c r="K113" s="58" t="s">
        <v>328</v>
      </c>
      <c r="L113" s="13"/>
      <c r="M113" s="74" t="s">
        <v>1</v>
      </c>
      <c r="N113" s="75" t="s">
        <v>35</v>
      </c>
      <c r="O113" s="76">
        <v>0</v>
      </c>
      <c r="P113" s="76">
        <f t="shared" si="1"/>
        <v>0</v>
      </c>
      <c r="Q113" s="76">
        <v>0</v>
      </c>
      <c r="R113" s="76">
        <f t="shared" si="2"/>
        <v>0</v>
      </c>
      <c r="S113" s="76">
        <v>0</v>
      </c>
      <c r="T113" s="83">
        <f t="shared" si="3"/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 t="shared" si="4"/>
        <v>0</v>
      </c>
      <c r="BF113" s="88">
        <f t="shared" si="5"/>
        <v>0</v>
      </c>
      <c r="BG113" s="88">
        <f t="shared" si="6"/>
        <v>0</v>
      </c>
      <c r="BH113" s="88">
        <f t="shared" si="10"/>
        <v>0</v>
      </c>
      <c r="BI113" s="88">
        <v>0</v>
      </c>
      <c r="BJ113" s="14" t="s">
        <v>72</v>
      </c>
      <c r="BK113" s="88">
        <f t="shared" si="9"/>
        <v>0</v>
      </c>
      <c r="BL113" s="14" t="s">
        <v>160</v>
      </c>
      <c r="BM113" s="14" t="s">
        <v>1722</v>
      </c>
    </row>
    <row r="114" spans="2:65" s="1" customFormat="1" ht="16.5" customHeight="1">
      <c r="B114" s="55"/>
      <c r="C114" s="56" t="s">
        <v>224</v>
      </c>
      <c r="D114" s="56" t="s">
        <v>156</v>
      </c>
      <c r="E114" s="57" t="s">
        <v>427</v>
      </c>
      <c r="F114" s="58" t="s">
        <v>428</v>
      </c>
      <c r="G114" s="59" t="s">
        <v>357</v>
      </c>
      <c r="H114" s="60">
        <v>91.444999999999993</v>
      </c>
      <c r="I114" s="73"/>
      <c r="J114" s="73">
        <f t="shared" si="0"/>
        <v>0</v>
      </c>
      <c r="K114" s="58" t="s">
        <v>328</v>
      </c>
      <c r="L114" s="13"/>
      <c r="M114" s="74" t="s">
        <v>1</v>
      </c>
      <c r="N114" s="75" t="s">
        <v>35</v>
      </c>
      <c r="O114" s="76">
        <v>0.29899999999999999</v>
      </c>
      <c r="P114" s="76">
        <f t="shared" si="1"/>
        <v>27.342054999999998</v>
      </c>
      <c r="Q114" s="76">
        <v>0</v>
      </c>
      <c r="R114" s="76">
        <f t="shared" si="2"/>
        <v>0</v>
      </c>
      <c r="S114" s="76">
        <v>0</v>
      </c>
      <c r="T114" s="83">
        <f t="shared" si="3"/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 t="shared" si="4"/>
        <v>0</v>
      </c>
      <c r="BF114" s="88">
        <f t="shared" si="5"/>
        <v>0</v>
      </c>
      <c r="BG114" s="88">
        <f t="shared" si="6"/>
        <v>0</v>
      </c>
      <c r="BH114" s="88">
        <f t="shared" si="10"/>
        <v>0</v>
      </c>
      <c r="BI114" s="88">
        <f>IF(N114="nulová",J114,0)</f>
        <v>0</v>
      </c>
      <c r="BJ114" s="14" t="s">
        <v>72</v>
      </c>
      <c r="BK114" s="88">
        <f t="shared" si="9"/>
        <v>0</v>
      </c>
      <c r="BL114" s="14" t="s">
        <v>160</v>
      </c>
      <c r="BM114" s="14" t="s">
        <v>1723</v>
      </c>
    </row>
    <row r="115" spans="2:65" s="1" customFormat="1" ht="16.5" customHeight="1">
      <c r="B115" s="55"/>
      <c r="C115" s="56" t="s">
        <v>8</v>
      </c>
      <c r="D115" s="56" t="s">
        <v>156</v>
      </c>
      <c r="E115" s="57" t="s">
        <v>1724</v>
      </c>
      <c r="F115" s="58" t="s">
        <v>1725</v>
      </c>
      <c r="G115" s="59" t="s">
        <v>357</v>
      </c>
      <c r="H115" s="60">
        <v>22.486999999999998</v>
      </c>
      <c r="I115" s="73"/>
      <c r="J115" s="73">
        <f t="shared" si="0"/>
        <v>0</v>
      </c>
      <c r="K115" s="58" t="s">
        <v>328</v>
      </c>
      <c r="L115" s="13"/>
      <c r="M115" s="74" t="s">
        <v>1</v>
      </c>
      <c r="N115" s="75" t="s">
        <v>35</v>
      </c>
      <c r="O115" s="76">
        <v>1.5</v>
      </c>
      <c r="P115" s="76">
        <f t="shared" si="1"/>
        <v>33.730499999999999</v>
      </c>
      <c r="Q115" s="76">
        <v>0</v>
      </c>
      <c r="R115" s="76">
        <f t="shared" si="2"/>
        <v>0</v>
      </c>
      <c r="S115" s="76">
        <v>0</v>
      </c>
      <c r="T115" s="83">
        <f t="shared" si="3"/>
        <v>0</v>
      </c>
      <c r="AR115" s="14" t="s">
        <v>160</v>
      </c>
      <c r="AT115" s="14" t="s">
        <v>156</v>
      </c>
      <c r="AU115" s="14" t="s">
        <v>74</v>
      </c>
      <c r="AY115" s="14" t="s">
        <v>153</v>
      </c>
      <c r="BE115" s="88">
        <f t="shared" si="4"/>
        <v>0</v>
      </c>
      <c r="BF115" s="88">
        <f t="shared" si="5"/>
        <v>0</v>
      </c>
      <c r="BG115" s="88">
        <f t="shared" si="6"/>
        <v>0</v>
      </c>
      <c r="BH115" s="88">
        <f t="shared" si="10"/>
        <v>0</v>
      </c>
      <c r="BI115" s="88">
        <f>IF(N115="nulová",J115,0)</f>
        <v>0</v>
      </c>
      <c r="BJ115" s="14" t="s">
        <v>72</v>
      </c>
      <c r="BK115" s="88">
        <f t="shared" si="9"/>
        <v>0</v>
      </c>
      <c r="BL115" s="14" t="s">
        <v>160</v>
      </c>
      <c r="BM115" s="14" t="s">
        <v>1726</v>
      </c>
    </row>
    <row r="116" spans="2:65" s="1" customFormat="1" ht="16.5" customHeight="1">
      <c r="B116" s="55"/>
      <c r="C116" s="89" t="s">
        <v>233</v>
      </c>
      <c r="D116" s="89" t="s">
        <v>377</v>
      </c>
      <c r="E116" s="90" t="s">
        <v>439</v>
      </c>
      <c r="F116" s="91" t="s">
        <v>440</v>
      </c>
      <c r="G116" s="92" t="s">
        <v>424</v>
      </c>
      <c r="H116" s="93">
        <v>44.973999999999997</v>
      </c>
      <c r="I116" s="94"/>
      <c r="J116" s="94">
        <f t="shared" si="0"/>
        <v>0</v>
      </c>
      <c r="K116" s="91" t="s">
        <v>328</v>
      </c>
      <c r="L116" s="95"/>
      <c r="M116" s="96" t="s">
        <v>1</v>
      </c>
      <c r="N116" s="97" t="s">
        <v>35</v>
      </c>
      <c r="O116" s="76">
        <v>0</v>
      </c>
      <c r="P116" s="76">
        <f t="shared" si="1"/>
        <v>0</v>
      </c>
      <c r="Q116" s="76">
        <v>1</v>
      </c>
      <c r="R116" s="76">
        <f t="shared" si="2"/>
        <v>44.973999999999997</v>
      </c>
      <c r="S116" s="76">
        <v>0</v>
      </c>
      <c r="T116" s="83">
        <f t="shared" si="3"/>
        <v>0</v>
      </c>
      <c r="AR116" s="14" t="s">
        <v>192</v>
      </c>
      <c r="AT116" s="14" t="s">
        <v>377</v>
      </c>
      <c r="AU116" s="14" t="s">
        <v>74</v>
      </c>
      <c r="AY116" s="14" t="s">
        <v>153</v>
      </c>
      <c r="BE116" s="88">
        <f t="shared" si="4"/>
        <v>0</v>
      </c>
      <c r="BF116" s="88">
        <f t="shared" si="5"/>
        <v>0</v>
      </c>
      <c r="BG116" s="88">
        <f t="shared" si="6"/>
        <v>0</v>
      </c>
      <c r="BH116" s="88">
        <f t="shared" si="10"/>
        <v>0</v>
      </c>
      <c r="BI116" s="88">
        <f>IF(N116="nulová",J116,0)</f>
        <v>0</v>
      </c>
      <c r="BJ116" s="14" t="s">
        <v>72</v>
      </c>
      <c r="BK116" s="88">
        <f t="shared" si="9"/>
        <v>0</v>
      </c>
      <c r="BL116" s="14" t="s">
        <v>160</v>
      </c>
      <c r="BM116" s="14" t="s">
        <v>1727</v>
      </c>
    </row>
    <row r="117" spans="2:65" s="6" customFormat="1" ht="22.9" customHeight="1">
      <c r="B117" s="51"/>
      <c r="D117" s="52" t="s">
        <v>63</v>
      </c>
      <c r="E117" s="54" t="s">
        <v>74</v>
      </c>
      <c r="F117" s="54" t="s">
        <v>1346</v>
      </c>
      <c r="J117" s="72">
        <f>BK117</f>
        <v>0</v>
      </c>
      <c r="L117" s="51"/>
      <c r="M117" s="69"/>
      <c r="N117" s="70"/>
      <c r="O117" s="70"/>
      <c r="P117" s="71">
        <f>SUM(P118:P123)</f>
        <v>4.2805530000000003</v>
      </c>
      <c r="Q117" s="70"/>
      <c r="R117" s="71">
        <f>SUM(R118:R123)</f>
        <v>6.9865112799999993</v>
      </c>
      <c r="S117" s="70"/>
      <c r="T117" s="82">
        <f>SUM(T118:T123)</f>
        <v>0</v>
      </c>
      <c r="AR117" s="52" t="s">
        <v>72</v>
      </c>
      <c r="AT117" s="85" t="s">
        <v>63</v>
      </c>
      <c r="AU117" s="85" t="s">
        <v>72</v>
      </c>
      <c r="AY117" s="52" t="s">
        <v>153</v>
      </c>
      <c r="BK117" s="87">
        <f>SUM(BK118:BK123)</f>
        <v>0</v>
      </c>
    </row>
    <row r="118" spans="2:65" s="1" customFormat="1" ht="16.5" customHeight="1">
      <c r="B118" s="55"/>
      <c r="C118" s="56" t="s">
        <v>238</v>
      </c>
      <c r="D118" s="56" t="s">
        <v>156</v>
      </c>
      <c r="E118" s="57" t="s">
        <v>1356</v>
      </c>
      <c r="F118" s="58" t="s">
        <v>1357</v>
      </c>
      <c r="G118" s="59" t="s">
        <v>357</v>
      </c>
      <c r="H118" s="60">
        <v>1.581</v>
      </c>
      <c r="I118" s="73"/>
      <c r="J118" s="73">
        <f t="shared" ref="J118:J123" si="11">ROUND(I118*H118,2)</f>
        <v>0</v>
      </c>
      <c r="K118" s="58" t="s">
        <v>328</v>
      </c>
      <c r="L118" s="13"/>
      <c r="M118" s="74" t="s">
        <v>1</v>
      </c>
      <c r="N118" s="75" t="s">
        <v>35</v>
      </c>
      <c r="O118" s="76">
        <v>0.98499999999999999</v>
      </c>
      <c r="P118" s="76">
        <f t="shared" ref="P118:P123" si="12">O118*H118</f>
        <v>1.557285</v>
      </c>
      <c r="Q118" s="76">
        <v>1.98</v>
      </c>
      <c r="R118" s="76">
        <f t="shared" ref="R118:R123" si="13">Q118*H118</f>
        <v>3.1303799999999997</v>
      </c>
      <c r="S118" s="76">
        <v>0</v>
      </c>
      <c r="T118" s="83">
        <f t="shared" ref="T118:T123" si="14">S118*H118</f>
        <v>0</v>
      </c>
      <c r="AR118" s="14" t="s">
        <v>160</v>
      </c>
      <c r="AT118" s="14" t="s">
        <v>156</v>
      </c>
      <c r="AU118" s="14" t="s">
        <v>74</v>
      </c>
      <c r="AY118" s="14" t="s">
        <v>153</v>
      </c>
      <c r="BE118" s="88">
        <f t="shared" ref="BE118:BE123" si="15">IF(N118="základní",J118,0)</f>
        <v>0</v>
      </c>
      <c r="BF118" s="88">
        <f t="shared" ref="BF118:BF123" si="16">IF(N118="snížená",J118,0)</f>
        <v>0</v>
      </c>
      <c r="BG118" s="88">
        <f>IF(N118="zákl. přenesená",J118,0)</f>
        <v>0</v>
      </c>
      <c r="BH118" s="88">
        <f t="shared" ref="BH118:BH123" si="17">IF(N118="sníž. přenesená",J118,0)</f>
        <v>0</v>
      </c>
      <c r="BI118" s="88">
        <f t="shared" ref="BI118:BI123" si="18">IF(N118="nulová",J118,0)</f>
        <v>0</v>
      </c>
      <c r="BJ118" s="14" t="s">
        <v>72</v>
      </c>
      <c r="BK118" s="88">
        <f t="shared" ref="BK118:BK123" si="19">ROUND(I118*H118,2)</f>
        <v>0</v>
      </c>
      <c r="BL118" s="14" t="s">
        <v>160</v>
      </c>
      <c r="BM118" s="14" t="s">
        <v>1728</v>
      </c>
    </row>
    <row r="119" spans="2:65" s="1" customFormat="1" ht="16.5" customHeight="1">
      <c r="B119" s="55"/>
      <c r="C119" s="56" t="s">
        <v>244</v>
      </c>
      <c r="D119" s="56" t="s">
        <v>156</v>
      </c>
      <c r="E119" s="57" t="s">
        <v>1729</v>
      </c>
      <c r="F119" s="58" t="s">
        <v>1730</v>
      </c>
      <c r="G119" s="59" t="s">
        <v>357</v>
      </c>
      <c r="H119" s="60">
        <v>1.377</v>
      </c>
      <c r="I119" s="73"/>
      <c r="J119" s="73">
        <f t="shared" si="11"/>
        <v>0</v>
      </c>
      <c r="K119" s="58" t="s">
        <v>328</v>
      </c>
      <c r="L119" s="13"/>
      <c r="M119" s="74" t="s">
        <v>1</v>
      </c>
      <c r="N119" s="75" t="s">
        <v>35</v>
      </c>
      <c r="O119" s="76">
        <v>0.58399999999999996</v>
      </c>
      <c r="P119" s="76">
        <f t="shared" si="12"/>
        <v>0.80416799999999999</v>
      </c>
      <c r="Q119" s="76">
        <v>2.2563399999999998</v>
      </c>
      <c r="R119" s="76">
        <f t="shared" si="13"/>
        <v>3.1069801799999999</v>
      </c>
      <c r="S119" s="76">
        <v>0</v>
      </c>
      <c r="T119" s="83">
        <f t="shared" si="14"/>
        <v>0</v>
      </c>
      <c r="AR119" s="14" t="s">
        <v>160</v>
      </c>
      <c r="AT119" s="14" t="s">
        <v>156</v>
      </c>
      <c r="AU119" s="14" t="s">
        <v>74</v>
      </c>
      <c r="AY119" s="14" t="s">
        <v>153</v>
      </c>
      <c r="BE119" s="88">
        <f t="shared" si="15"/>
        <v>0</v>
      </c>
      <c r="BF119" s="88">
        <f t="shared" si="16"/>
        <v>0</v>
      </c>
      <c r="BG119" s="88">
        <f>IF(N119="zákl. přenesená",J119,0)</f>
        <v>0</v>
      </c>
      <c r="BH119" s="88">
        <f t="shared" si="17"/>
        <v>0</v>
      </c>
      <c r="BI119" s="88">
        <f t="shared" si="18"/>
        <v>0</v>
      </c>
      <c r="BJ119" s="14" t="s">
        <v>72</v>
      </c>
      <c r="BK119" s="88">
        <f t="shared" si="19"/>
        <v>0</v>
      </c>
      <c r="BL119" s="14" t="s">
        <v>160</v>
      </c>
      <c r="BM119" s="14" t="s">
        <v>1731</v>
      </c>
    </row>
    <row r="120" spans="2:65" s="1" customFormat="1" ht="16.5" customHeight="1">
      <c r="B120" s="55"/>
      <c r="C120" s="56" t="s">
        <v>248</v>
      </c>
      <c r="D120" s="56" t="s">
        <v>156</v>
      </c>
      <c r="E120" s="57" t="s">
        <v>1732</v>
      </c>
      <c r="F120" s="58" t="s">
        <v>1733</v>
      </c>
      <c r="G120" s="59" t="s">
        <v>327</v>
      </c>
      <c r="H120" s="60">
        <v>2.23</v>
      </c>
      <c r="I120" s="73"/>
      <c r="J120" s="73">
        <f t="shared" si="11"/>
        <v>0</v>
      </c>
      <c r="K120" s="58" t="s">
        <v>328</v>
      </c>
      <c r="L120" s="13"/>
      <c r="M120" s="74" t="s">
        <v>1</v>
      </c>
      <c r="N120" s="75" t="s">
        <v>35</v>
      </c>
      <c r="O120" s="76">
        <v>0.3</v>
      </c>
      <c r="P120" s="76">
        <f t="shared" si="12"/>
        <v>0.66899999999999993</v>
      </c>
      <c r="Q120" s="76">
        <v>2.47E-3</v>
      </c>
      <c r="R120" s="76">
        <f t="shared" si="13"/>
        <v>5.5081000000000001E-3</v>
      </c>
      <c r="S120" s="76">
        <v>0</v>
      </c>
      <c r="T120" s="83">
        <f t="shared" si="14"/>
        <v>0</v>
      </c>
      <c r="AR120" s="14" t="s">
        <v>160</v>
      </c>
      <c r="AT120" s="14" t="s">
        <v>156</v>
      </c>
      <c r="AU120" s="14" t="s">
        <v>74</v>
      </c>
      <c r="AY120" s="14" t="s">
        <v>153</v>
      </c>
      <c r="BE120" s="88">
        <f t="shared" si="15"/>
        <v>0</v>
      </c>
      <c r="BF120" s="88">
        <f t="shared" si="16"/>
        <v>0</v>
      </c>
      <c r="BG120" s="88">
        <f>IF(N120="zákl. přenesená",J120,0)</f>
        <v>0</v>
      </c>
      <c r="BH120" s="88">
        <f t="shared" si="17"/>
        <v>0</v>
      </c>
      <c r="BI120" s="88">
        <f t="shared" si="18"/>
        <v>0</v>
      </c>
      <c r="BJ120" s="14" t="s">
        <v>72</v>
      </c>
      <c r="BK120" s="88">
        <f t="shared" si="19"/>
        <v>0</v>
      </c>
      <c r="BL120" s="14" t="s">
        <v>160</v>
      </c>
      <c r="BM120" s="14" t="s">
        <v>1734</v>
      </c>
    </row>
    <row r="121" spans="2:65" s="1" customFormat="1" ht="16.5" customHeight="1">
      <c r="B121" s="55"/>
      <c r="C121" s="56" t="s">
        <v>252</v>
      </c>
      <c r="D121" s="56" t="s">
        <v>156</v>
      </c>
      <c r="E121" s="57" t="s">
        <v>1735</v>
      </c>
      <c r="F121" s="58" t="s">
        <v>1736</v>
      </c>
      <c r="G121" s="59" t="s">
        <v>357</v>
      </c>
      <c r="H121" s="60">
        <v>0.3</v>
      </c>
      <c r="I121" s="73"/>
      <c r="J121" s="73">
        <f t="shared" si="11"/>
        <v>0</v>
      </c>
      <c r="K121" s="58" t="s">
        <v>328</v>
      </c>
      <c r="L121" s="13"/>
      <c r="M121" s="74" t="s">
        <v>1</v>
      </c>
      <c r="N121" s="75" t="s">
        <v>35</v>
      </c>
      <c r="O121" s="76">
        <v>0.629</v>
      </c>
      <c r="P121" s="76">
        <f t="shared" si="12"/>
        <v>0.18870000000000001</v>
      </c>
      <c r="Q121" s="76">
        <v>2.45329</v>
      </c>
      <c r="R121" s="76">
        <f t="shared" si="13"/>
        <v>0.73598699999999995</v>
      </c>
      <c r="S121" s="76">
        <v>0</v>
      </c>
      <c r="T121" s="83">
        <f t="shared" si="14"/>
        <v>0</v>
      </c>
      <c r="AR121" s="14" t="s">
        <v>160</v>
      </c>
      <c r="AT121" s="14" t="s">
        <v>156</v>
      </c>
      <c r="AU121" s="14" t="s">
        <v>74</v>
      </c>
      <c r="AY121" s="14" t="s">
        <v>153</v>
      </c>
      <c r="BE121" s="88">
        <f t="shared" si="15"/>
        <v>0</v>
      </c>
      <c r="BF121" s="88">
        <f t="shared" si="16"/>
        <v>0</v>
      </c>
      <c r="BG121" s="88">
        <v>0</v>
      </c>
      <c r="BH121" s="88">
        <f t="shared" si="17"/>
        <v>0</v>
      </c>
      <c r="BI121" s="88">
        <f t="shared" si="18"/>
        <v>0</v>
      </c>
      <c r="BJ121" s="14" t="s">
        <v>72</v>
      </c>
      <c r="BK121" s="88">
        <f t="shared" si="19"/>
        <v>0</v>
      </c>
      <c r="BL121" s="14" t="s">
        <v>160</v>
      </c>
      <c r="BM121" s="14" t="s">
        <v>1737</v>
      </c>
    </row>
    <row r="122" spans="2:65" s="1" customFormat="1" ht="16.5" customHeight="1">
      <c r="B122" s="55"/>
      <c r="C122" s="56" t="s">
        <v>7</v>
      </c>
      <c r="D122" s="56" t="s">
        <v>156</v>
      </c>
      <c r="E122" s="57" t="s">
        <v>1738</v>
      </c>
      <c r="F122" s="58" t="s">
        <v>1739</v>
      </c>
      <c r="G122" s="59" t="s">
        <v>327</v>
      </c>
      <c r="H122" s="60">
        <v>2.9</v>
      </c>
      <c r="I122" s="73"/>
      <c r="J122" s="73">
        <f t="shared" si="11"/>
        <v>0</v>
      </c>
      <c r="K122" s="58" t="s">
        <v>328</v>
      </c>
      <c r="L122" s="13"/>
      <c r="M122" s="74" t="s">
        <v>1</v>
      </c>
      <c r="N122" s="75" t="s">
        <v>35</v>
      </c>
      <c r="O122" s="76">
        <v>0.27400000000000002</v>
      </c>
      <c r="P122" s="76">
        <f t="shared" si="12"/>
        <v>0.79460000000000008</v>
      </c>
      <c r="Q122" s="76">
        <v>2.64E-3</v>
      </c>
      <c r="R122" s="76">
        <f t="shared" si="13"/>
        <v>7.6559999999999996E-3</v>
      </c>
      <c r="S122" s="76">
        <v>0</v>
      </c>
      <c r="T122" s="83">
        <f t="shared" si="14"/>
        <v>0</v>
      </c>
      <c r="AR122" s="14" t="s">
        <v>160</v>
      </c>
      <c r="AT122" s="14" t="s">
        <v>156</v>
      </c>
      <c r="AU122" s="14" t="s">
        <v>74</v>
      </c>
      <c r="AY122" s="14" t="s">
        <v>153</v>
      </c>
      <c r="BE122" s="88">
        <f t="shared" si="15"/>
        <v>0</v>
      </c>
      <c r="BF122" s="88">
        <f t="shared" si="16"/>
        <v>0</v>
      </c>
      <c r="BG122" s="88">
        <f>IF(N122="zákl. přenesená",J122,0)</f>
        <v>0</v>
      </c>
      <c r="BH122" s="88">
        <f t="shared" si="17"/>
        <v>0</v>
      </c>
      <c r="BI122" s="88">
        <f t="shared" si="18"/>
        <v>0</v>
      </c>
      <c r="BJ122" s="14" t="s">
        <v>72</v>
      </c>
      <c r="BK122" s="88">
        <f t="shared" si="19"/>
        <v>0</v>
      </c>
      <c r="BL122" s="14" t="s">
        <v>160</v>
      </c>
      <c r="BM122" s="14" t="s">
        <v>1740</v>
      </c>
    </row>
    <row r="123" spans="2:65" s="1" customFormat="1" ht="16.5" customHeight="1">
      <c r="B123" s="55"/>
      <c r="C123" s="56" t="s">
        <v>261</v>
      </c>
      <c r="D123" s="56" t="s">
        <v>156</v>
      </c>
      <c r="E123" s="57" t="s">
        <v>1741</v>
      </c>
      <c r="F123" s="58" t="s">
        <v>1742</v>
      </c>
      <c r="G123" s="59" t="s">
        <v>327</v>
      </c>
      <c r="H123" s="60">
        <v>2.9</v>
      </c>
      <c r="I123" s="73"/>
      <c r="J123" s="73">
        <f t="shared" si="11"/>
        <v>0</v>
      </c>
      <c r="K123" s="58" t="s">
        <v>328</v>
      </c>
      <c r="L123" s="13"/>
      <c r="M123" s="74" t="s">
        <v>1</v>
      </c>
      <c r="N123" s="75" t="s">
        <v>35</v>
      </c>
      <c r="O123" s="76">
        <v>9.1999999999999998E-2</v>
      </c>
      <c r="P123" s="76">
        <f t="shared" si="12"/>
        <v>0.26679999999999998</v>
      </c>
      <c r="Q123" s="76">
        <v>0</v>
      </c>
      <c r="R123" s="76">
        <f t="shared" si="13"/>
        <v>0</v>
      </c>
      <c r="S123" s="76">
        <v>0</v>
      </c>
      <c r="T123" s="83">
        <f t="shared" si="14"/>
        <v>0</v>
      </c>
      <c r="AR123" s="14" t="s">
        <v>160</v>
      </c>
      <c r="AT123" s="14" t="s">
        <v>156</v>
      </c>
      <c r="AU123" s="14" t="s">
        <v>74</v>
      </c>
      <c r="AY123" s="14" t="s">
        <v>153</v>
      </c>
      <c r="BE123" s="88">
        <f t="shared" si="15"/>
        <v>0</v>
      </c>
      <c r="BF123" s="88">
        <f t="shared" si="16"/>
        <v>0</v>
      </c>
      <c r="BG123" s="88">
        <f>IF(N123="zákl. přenesená",J123,0)</f>
        <v>0</v>
      </c>
      <c r="BH123" s="88">
        <f t="shared" si="17"/>
        <v>0</v>
      </c>
      <c r="BI123" s="88">
        <f t="shared" si="18"/>
        <v>0</v>
      </c>
      <c r="BJ123" s="14" t="s">
        <v>72</v>
      </c>
      <c r="BK123" s="88">
        <f t="shared" si="19"/>
        <v>0</v>
      </c>
      <c r="BL123" s="14" t="s">
        <v>160</v>
      </c>
      <c r="BM123" s="14" t="s">
        <v>1743</v>
      </c>
    </row>
    <row r="124" spans="2:65" s="6" customFormat="1" ht="22.9" customHeight="1">
      <c r="B124" s="51"/>
      <c r="D124" s="52" t="s">
        <v>63</v>
      </c>
      <c r="E124" s="54" t="s">
        <v>169</v>
      </c>
      <c r="F124" s="54" t="s">
        <v>1365</v>
      </c>
      <c r="J124" s="72">
        <f>SUM(J125:J132)</f>
        <v>0</v>
      </c>
      <c r="L124" s="51"/>
      <c r="M124" s="69"/>
      <c r="N124" s="70"/>
      <c r="O124" s="70"/>
      <c r="P124" s="71">
        <f>SUM(P125:P132)</f>
        <v>124.42655999999999</v>
      </c>
      <c r="Q124" s="70"/>
      <c r="R124" s="71">
        <f>SUM(R125:R132)</f>
        <v>35.883770480000003</v>
      </c>
      <c r="S124" s="70"/>
      <c r="T124" s="82">
        <f>SUM(T125:T132)</f>
        <v>0</v>
      </c>
      <c r="AR124" s="52" t="s">
        <v>72</v>
      </c>
      <c r="AT124" s="85" t="s">
        <v>63</v>
      </c>
      <c r="AU124" s="85" t="s">
        <v>72</v>
      </c>
      <c r="AY124" s="52" t="s">
        <v>153</v>
      </c>
      <c r="BK124" s="87">
        <f>SUM(BK125:BK132)</f>
        <v>47397.700000000004</v>
      </c>
    </row>
    <row r="125" spans="2:65" s="1" customFormat="1" ht="16.5" customHeight="1">
      <c r="B125" s="55"/>
      <c r="C125" s="56" t="s">
        <v>265</v>
      </c>
      <c r="D125" s="56" t="s">
        <v>156</v>
      </c>
      <c r="E125" s="57" t="s">
        <v>1384</v>
      </c>
      <c r="F125" s="58" t="s">
        <v>1385</v>
      </c>
      <c r="G125" s="59" t="s">
        <v>357</v>
      </c>
      <c r="H125" s="60">
        <v>4.335</v>
      </c>
      <c r="I125" s="73"/>
      <c r="J125" s="73">
        <f t="shared" ref="J125:J132" si="20">ROUND(I125*H125,2)</f>
        <v>0</v>
      </c>
      <c r="K125" s="58" t="s">
        <v>328</v>
      </c>
      <c r="L125" s="13"/>
      <c r="M125" s="74" t="s">
        <v>1</v>
      </c>
      <c r="N125" s="75" t="s">
        <v>35</v>
      </c>
      <c r="O125" s="76">
        <v>0.96399999999999997</v>
      </c>
      <c r="P125" s="76">
        <f t="shared" ref="P125:P132" si="21">O125*H125</f>
        <v>4.1789399999999999</v>
      </c>
      <c r="Q125" s="76">
        <v>2.3108</v>
      </c>
      <c r="R125" s="76">
        <f t="shared" ref="R125:R132" si="22">Q125*H125</f>
        <v>10.017318</v>
      </c>
      <c r="S125" s="76">
        <v>0</v>
      </c>
      <c r="T125" s="83">
        <f t="shared" ref="T125:T132" si="23">S125*H125</f>
        <v>0</v>
      </c>
      <c r="AR125" s="14" t="s">
        <v>160</v>
      </c>
      <c r="AT125" s="14" t="s">
        <v>156</v>
      </c>
      <c r="AU125" s="14" t="s">
        <v>74</v>
      </c>
      <c r="AY125" s="14" t="s">
        <v>153</v>
      </c>
      <c r="BE125" s="88">
        <f t="shared" ref="BE125:BE132" si="24">IF(N125="základní",J125,0)</f>
        <v>0</v>
      </c>
      <c r="BF125" s="88">
        <f t="shared" ref="BF125:BF132" si="25">IF(N125="snížená",J125,0)</f>
        <v>0</v>
      </c>
      <c r="BG125" s="88">
        <f t="shared" ref="BG125:BG132" si="26">IF(N125="zákl. přenesená",J125,0)</f>
        <v>0</v>
      </c>
      <c r="BH125" s="88">
        <f t="shared" ref="BH125:BH132" si="27">IF(N125="sníž. přenesená",J125,0)</f>
        <v>0</v>
      </c>
      <c r="BI125" s="88">
        <f t="shared" ref="BI125:BI132" si="28">IF(N125="nulová",J125,0)</f>
        <v>0</v>
      </c>
      <c r="BJ125" s="14" t="s">
        <v>72</v>
      </c>
      <c r="BK125" s="88">
        <f>ROUND(I125*H125,2)</f>
        <v>0</v>
      </c>
      <c r="BL125" s="14" t="s">
        <v>160</v>
      </c>
      <c r="BM125" s="14" t="s">
        <v>1744</v>
      </c>
    </row>
    <row r="126" spans="2:65" s="1" customFormat="1" ht="16.5" customHeight="1">
      <c r="B126" s="55"/>
      <c r="C126" s="56" t="s">
        <v>269</v>
      </c>
      <c r="D126" s="56" t="s">
        <v>156</v>
      </c>
      <c r="E126" s="57" t="s">
        <v>1745</v>
      </c>
      <c r="F126" s="58" t="s">
        <v>1746</v>
      </c>
      <c r="G126" s="59" t="s">
        <v>357</v>
      </c>
      <c r="H126" s="60">
        <v>2.17</v>
      </c>
      <c r="I126" s="73"/>
      <c r="J126" s="73">
        <f t="shared" si="20"/>
        <v>0</v>
      </c>
      <c r="K126" s="58" t="s">
        <v>328</v>
      </c>
      <c r="L126" s="13"/>
      <c r="M126" s="74" t="s">
        <v>1</v>
      </c>
      <c r="N126" s="75" t="s">
        <v>35</v>
      </c>
      <c r="O126" s="76">
        <v>1.55</v>
      </c>
      <c r="P126" s="76">
        <f t="shared" si="21"/>
        <v>3.3635000000000002</v>
      </c>
      <c r="Q126" s="76">
        <v>2.3216600000000001</v>
      </c>
      <c r="R126" s="76">
        <f t="shared" si="22"/>
        <v>5.0380022000000002</v>
      </c>
      <c r="S126" s="76">
        <v>0</v>
      </c>
      <c r="T126" s="83">
        <f t="shared" si="23"/>
        <v>0</v>
      </c>
      <c r="AR126" s="14" t="s">
        <v>160</v>
      </c>
      <c r="AT126" s="14" t="s">
        <v>156</v>
      </c>
      <c r="AU126" s="14" t="s">
        <v>74</v>
      </c>
      <c r="AY126" s="14" t="s">
        <v>153</v>
      </c>
      <c r="BE126" s="88">
        <f t="shared" si="24"/>
        <v>0</v>
      </c>
      <c r="BF126" s="88">
        <f t="shared" si="25"/>
        <v>0</v>
      </c>
      <c r="BG126" s="88">
        <f t="shared" si="26"/>
        <v>0</v>
      </c>
      <c r="BH126" s="88">
        <f t="shared" si="27"/>
        <v>0</v>
      </c>
      <c r="BI126" s="88">
        <f t="shared" si="28"/>
        <v>0</v>
      </c>
      <c r="BJ126" s="14" t="s">
        <v>72</v>
      </c>
      <c r="BK126" s="88">
        <f>ROUND(I126*H126,2)</f>
        <v>0</v>
      </c>
      <c r="BL126" s="14" t="s">
        <v>160</v>
      </c>
      <c r="BM126" s="14" t="s">
        <v>1747</v>
      </c>
    </row>
    <row r="127" spans="2:65" s="1" customFormat="1" ht="16.5" customHeight="1">
      <c r="B127" s="55"/>
      <c r="C127" s="56" t="s">
        <v>275</v>
      </c>
      <c r="D127" s="56" t="s">
        <v>156</v>
      </c>
      <c r="E127" s="57" t="s">
        <v>1748</v>
      </c>
      <c r="F127" s="58" t="s">
        <v>1749</v>
      </c>
      <c r="G127" s="59" t="s">
        <v>357</v>
      </c>
      <c r="H127" s="60">
        <v>6.2480000000000002</v>
      </c>
      <c r="I127" s="73"/>
      <c r="J127" s="73">
        <f t="shared" si="20"/>
        <v>0</v>
      </c>
      <c r="K127" s="58" t="s">
        <v>328</v>
      </c>
      <c r="L127" s="13"/>
      <c r="M127" s="74" t="s">
        <v>1</v>
      </c>
      <c r="N127" s="75" t="s">
        <v>35</v>
      </c>
      <c r="O127" s="76">
        <v>3.863</v>
      </c>
      <c r="P127" s="76">
        <f t="shared" si="21"/>
        <v>24.136023999999999</v>
      </c>
      <c r="Q127" s="76">
        <v>2.5143</v>
      </c>
      <c r="R127" s="76">
        <f t="shared" si="22"/>
        <v>15.709346400000001</v>
      </c>
      <c r="S127" s="76">
        <v>0</v>
      </c>
      <c r="T127" s="83">
        <f t="shared" si="23"/>
        <v>0</v>
      </c>
      <c r="AR127" s="14" t="s">
        <v>160</v>
      </c>
      <c r="AT127" s="14" t="s">
        <v>156</v>
      </c>
      <c r="AU127" s="14" t="s">
        <v>74</v>
      </c>
      <c r="AY127" s="14" t="s">
        <v>153</v>
      </c>
      <c r="BE127" s="88">
        <f t="shared" si="24"/>
        <v>0</v>
      </c>
      <c r="BF127" s="88">
        <f t="shared" si="25"/>
        <v>0</v>
      </c>
      <c r="BG127" s="88">
        <f t="shared" si="26"/>
        <v>0</v>
      </c>
      <c r="BH127" s="88">
        <f t="shared" si="27"/>
        <v>0</v>
      </c>
      <c r="BI127" s="88">
        <f t="shared" si="28"/>
        <v>0</v>
      </c>
      <c r="BJ127" s="14" t="s">
        <v>72</v>
      </c>
      <c r="BK127" s="88">
        <f>ROUND(I127*H127,2)</f>
        <v>0</v>
      </c>
      <c r="BL127" s="14" t="s">
        <v>160</v>
      </c>
      <c r="BM127" s="14" t="s">
        <v>1750</v>
      </c>
    </row>
    <row r="128" spans="2:65" s="1" customFormat="1" ht="16.5" customHeight="1">
      <c r="B128" s="55"/>
      <c r="C128" s="56" t="s">
        <v>279</v>
      </c>
      <c r="D128" s="56" t="s">
        <v>156</v>
      </c>
      <c r="E128" s="57" t="s">
        <v>1751</v>
      </c>
      <c r="F128" s="58" t="s">
        <v>1752</v>
      </c>
      <c r="G128" s="59" t="s">
        <v>357</v>
      </c>
      <c r="H128" s="60">
        <v>1.53</v>
      </c>
      <c r="I128" s="73"/>
      <c r="J128" s="73">
        <f t="shared" si="20"/>
        <v>0</v>
      </c>
      <c r="K128" s="58" t="s">
        <v>328</v>
      </c>
      <c r="L128" s="13"/>
      <c r="M128" s="74" t="s">
        <v>1</v>
      </c>
      <c r="N128" s="75" t="s">
        <v>35</v>
      </c>
      <c r="O128" s="76">
        <v>3.863</v>
      </c>
      <c r="P128" s="76">
        <f t="shared" si="21"/>
        <v>5.9103900000000005</v>
      </c>
      <c r="Q128" s="76">
        <v>2.5143</v>
      </c>
      <c r="R128" s="76">
        <f t="shared" si="22"/>
        <v>3.8468789999999999</v>
      </c>
      <c r="S128" s="76">
        <v>0</v>
      </c>
      <c r="T128" s="83">
        <f t="shared" si="23"/>
        <v>0</v>
      </c>
      <c r="AR128" s="14" t="s">
        <v>160</v>
      </c>
      <c r="AT128" s="14" t="s">
        <v>156</v>
      </c>
      <c r="AU128" s="14" t="s">
        <v>74</v>
      </c>
      <c r="AY128" s="14" t="s">
        <v>153</v>
      </c>
      <c r="BE128" s="88">
        <f t="shared" si="24"/>
        <v>0</v>
      </c>
      <c r="BF128" s="88">
        <f t="shared" si="25"/>
        <v>0</v>
      </c>
      <c r="BG128" s="88">
        <f t="shared" si="26"/>
        <v>0</v>
      </c>
      <c r="BH128" s="88">
        <f t="shared" si="27"/>
        <v>0</v>
      </c>
      <c r="BI128" s="88">
        <f t="shared" si="28"/>
        <v>0</v>
      </c>
      <c r="BJ128" s="14" t="s">
        <v>72</v>
      </c>
      <c r="BK128" s="88">
        <v>6747.3</v>
      </c>
      <c r="BL128" s="14" t="s">
        <v>160</v>
      </c>
      <c r="BM128" s="14" t="s">
        <v>1753</v>
      </c>
    </row>
    <row r="129" spans="2:65" s="1" customFormat="1" ht="16.5" customHeight="1">
      <c r="B129" s="55"/>
      <c r="C129" s="56" t="s">
        <v>285</v>
      </c>
      <c r="D129" s="56" t="s">
        <v>156</v>
      </c>
      <c r="E129" s="57" t="s">
        <v>1393</v>
      </c>
      <c r="F129" s="58" t="s">
        <v>1394</v>
      </c>
      <c r="G129" s="59" t="s">
        <v>327</v>
      </c>
      <c r="H129" s="60">
        <v>41.398000000000003</v>
      </c>
      <c r="I129" s="73"/>
      <c r="J129" s="73">
        <f t="shared" si="20"/>
        <v>0</v>
      </c>
      <c r="K129" s="58" t="s">
        <v>328</v>
      </c>
      <c r="L129" s="13"/>
      <c r="M129" s="74" t="s">
        <v>1</v>
      </c>
      <c r="N129" s="75" t="s">
        <v>35</v>
      </c>
      <c r="O129" s="76">
        <v>0.94</v>
      </c>
      <c r="P129" s="76">
        <f t="shared" si="21"/>
        <v>38.914120000000004</v>
      </c>
      <c r="Q129" s="76">
        <v>4.3200000000000001E-3</v>
      </c>
      <c r="R129" s="76">
        <f t="shared" si="22"/>
        <v>0.17883936</v>
      </c>
      <c r="S129" s="76">
        <v>0</v>
      </c>
      <c r="T129" s="83">
        <f t="shared" si="23"/>
        <v>0</v>
      </c>
      <c r="AR129" s="14" t="s">
        <v>160</v>
      </c>
      <c r="AT129" s="14" t="s">
        <v>156</v>
      </c>
      <c r="AU129" s="14" t="s">
        <v>74</v>
      </c>
      <c r="AY129" s="14" t="s">
        <v>153</v>
      </c>
      <c r="BE129" s="88">
        <f t="shared" si="24"/>
        <v>0</v>
      </c>
      <c r="BF129" s="88">
        <f t="shared" si="25"/>
        <v>0</v>
      </c>
      <c r="BG129" s="88">
        <f t="shared" si="26"/>
        <v>0</v>
      </c>
      <c r="BH129" s="88">
        <f t="shared" si="27"/>
        <v>0</v>
      </c>
      <c r="BI129" s="88">
        <f t="shared" si="28"/>
        <v>0</v>
      </c>
      <c r="BJ129" s="14" t="s">
        <v>72</v>
      </c>
      <c r="BK129" s="88">
        <f>ROUND(I129*H129,2)</f>
        <v>0</v>
      </c>
      <c r="BL129" s="14" t="s">
        <v>160</v>
      </c>
      <c r="BM129" s="14" t="s">
        <v>1754</v>
      </c>
    </row>
    <row r="130" spans="2:65" s="1" customFormat="1" ht="16.5" customHeight="1">
      <c r="B130" s="55"/>
      <c r="C130" s="56" t="s">
        <v>291</v>
      </c>
      <c r="D130" s="56" t="s">
        <v>156</v>
      </c>
      <c r="E130" s="57" t="s">
        <v>1396</v>
      </c>
      <c r="F130" s="58" t="s">
        <v>1397</v>
      </c>
      <c r="G130" s="59" t="s">
        <v>327</v>
      </c>
      <c r="H130" s="60">
        <v>41.398000000000003</v>
      </c>
      <c r="I130" s="73"/>
      <c r="J130" s="73">
        <f t="shared" si="20"/>
        <v>0</v>
      </c>
      <c r="K130" s="58" t="s">
        <v>328</v>
      </c>
      <c r="L130" s="13"/>
      <c r="M130" s="74" t="s">
        <v>1</v>
      </c>
      <c r="N130" s="75" t="s">
        <v>35</v>
      </c>
      <c r="O130" s="76">
        <v>0.33900000000000002</v>
      </c>
      <c r="P130" s="76">
        <f t="shared" si="21"/>
        <v>14.033922000000002</v>
      </c>
      <c r="Q130" s="76">
        <v>0</v>
      </c>
      <c r="R130" s="76">
        <f t="shared" si="22"/>
        <v>0</v>
      </c>
      <c r="S130" s="76">
        <v>0</v>
      </c>
      <c r="T130" s="83">
        <f t="shared" si="23"/>
        <v>0</v>
      </c>
      <c r="AR130" s="14" t="s">
        <v>160</v>
      </c>
      <c r="AT130" s="14" t="s">
        <v>156</v>
      </c>
      <c r="AU130" s="14" t="s">
        <v>74</v>
      </c>
      <c r="AY130" s="14" t="s">
        <v>153</v>
      </c>
      <c r="BE130" s="88">
        <f t="shared" si="24"/>
        <v>0</v>
      </c>
      <c r="BF130" s="88">
        <f t="shared" si="25"/>
        <v>0</v>
      </c>
      <c r="BG130" s="88">
        <f t="shared" si="26"/>
        <v>0</v>
      </c>
      <c r="BH130" s="88">
        <f t="shared" si="27"/>
        <v>0</v>
      </c>
      <c r="BI130" s="88">
        <f t="shared" si="28"/>
        <v>0</v>
      </c>
      <c r="BJ130" s="14" t="s">
        <v>72</v>
      </c>
      <c r="BK130" s="88">
        <f>ROUND(I130*H130,2)</f>
        <v>0</v>
      </c>
      <c r="BL130" s="14" t="s">
        <v>160</v>
      </c>
      <c r="BM130" s="14" t="s">
        <v>1755</v>
      </c>
    </row>
    <row r="131" spans="2:65" s="1" customFormat="1" ht="16.5" customHeight="1">
      <c r="B131" s="55"/>
      <c r="C131" s="56" t="s">
        <v>295</v>
      </c>
      <c r="D131" s="56" t="s">
        <v>156</v>
      </c>
      <c r="E131" s="57" t="s">
        <v>1399</v>
      </c>
      <c r="F131" s="58" t="s">
        <v>1400</v>
      </c>
      <c r="G131" s="59" t="s">
        <v>424</v>
      </c>
      <c r="H131" s="60">
        <v>0.95199999999999996</v>
      </c>
      <c r="I131" s="73"/>
      <c r="J131" s="73">
        <f t="shared" si="20"/>
        <v>0</v>
      </c>
      <c r="K131" s="58" t="s">
        <v>328</v>
      </c>
      <c r="L131" s="13"/>
      <c r="M131" s="74" t="s">
        <v>1</v>
      </c>
      <c r="N131" s="75" t="s">
        <v>35</v>
      </c>
      <c r="O131" s="76">
        <v>34.987000000000002</v>
      </c>
      <c r="P131" s="76">
        <f t="shared" si="21"/>
        <v>33.307623999999997</v>
      </c>
      <c r="Q131" s="76">
        <v>1.1038600000000001</v>
      </c>
      <c r="R131" s="76">
        <f t="shared" si="22"/>
        <v>1.0508747199999999</v>
      </c>
      <c r="S131" s="76">
        <v>0</v>
      </c>
      <c r="T131" s="83">
        <f t="shared" si="23"/>
        <v>0</v>
      </c>
      <c r="AR131" s="14" t="s">
        <v>160</v>
      </c>
      <c r="AT131" s="14" t="s">
        <v>156</v>
      </c>
      <c r="AU131" s="14" t="s">
        <v>74</v>
      </c>
      <c r="AY131" s="14" t="s">
        <v>153</v>
      </c>
      <c r="BE131" s="88">
        <f t="shared" si="24"/>
        <v>0</v>
      </c>
      <c r="BF131" s="88">
        <f t="shared" si="25"/>
        <v>0</v>
      </c>
      <c r="BG131" s="88">
        <f t="shared" si="26"/>
        <v>0</v>
      </c>
      <c r="BH131" s="88">
        <f t="shared" si="27"/>
        <v>0</v>
      </c>
      <c r="BI131" s="88">
        <f t="shared" si="28"/>
        <v>0</v>
      </c>
      <c r="BJ131" s="14" t="s">
        <v>72</v>
      </c>
      <c r="BK131" s="88">
        <v>40650.400000000001</v>
      </c>
      <c r="BL131" s="14" t="s">
        <v>160</v>
      </c>
      <c r="BM131" s="14" t="s">
        <v>1756</v>
      </c>
    </row>
    <row r="132" spans="2:65" s="1" customFormat="1" ht="16.5" customHeight="1">
      <c r="B132" s="55"/>
      <c r="C132" s="56" t="s">
        <v>299</v>
      </c>
      <c r="D132" s="56" t="s">
        <v>156</v>
      </c>
      <c r="E132" s="57" t="s">
        <v>1757</v>
      </c>
      <c r="F132" s="58" t="s">
        <v>1758</v>
      </c>
      <c r="G132" s="59" t="s">
        <v>424</v>
      </c>
      <c r="H132" s="60">
        <v>0.04</v>
      </c>
      <c r="I132" s="73"/>
      <c r="J132" s="73">
        <f t="shared" si="20"/>
        <v>0</v>
      </c>
      <c r="K132" s="58" t="s">
        <v>328</v>
      </c>
      <c r="L132" s="13"/>
      <c r="M132" s="74" t="s">
        <v>1</v>
      </c>
      <c r="N132" s="75" t="s">
        <v>35</v>
      </c>
      <c r="O132" s="76">
        <v>14.551</v>
      </c>
      <c r="P132" s="76">
        <f t="shared" si="21"/>
        <v>0.58204</v>
      </c>
      <c r="Q132" s="76">
        <v>1.06277</v>
      </c>
      <c r="R132" s="76">
        <f t="shared" si="22"/>
        <v>4.2510800000000001E-2</v>
      </c>
      <c r="S132" s="76">
        <v>0</v>
      </c>
      <c r="T132" s="83">
        <f t="shared" si="23"/>
        <v>0</v>
      </c>
      <c r="AR132" s="14" t="s">
        <v>160</v>
      </c>
      <c r="AT132" s="14" t="s">
        <v>156</v>
      </c>
      <c r="AU132" s="14" t="s">
        <v>74</v>
      </c>
      <c r="AY132" s="14" t="s">
        <v>153</v>
      </c>
      <c r="BE132" s="88">
        <f t="shared" si="24"/>
        <v>0</v>
      </c>
      <c r="BF132" s="88">
        <f t="shared" si="25"/>
        <v>0</v>
      </c>
      <c r="BG132" s="88">
        <f t="shared" si="26"/>
        <v>0</v>
      </c>
      <c r="BH132" s="88">
        <f t="shared" si="27"/>
        <v>0</v>
      </c>
      <c r="BI132" s="88">
        <f t="shared" si="28"/>
        <v>0</v>
      </c>
      <c r="BJ132" s="14" t="s">
        <v>72</v>
      </c>
      <c r="BK132" s="88">
        <f>ROUND(I132*H132,2)</f>
        <v>0</v>
      </c>
      <c r="BL132" s="14" t="s">
        <v>160</v>
      </c>
      <c r="BM132" s="14" t="s">
        <v>1759</v>
      </c>
    </row>
    <row r="133" spans="2:65" s="6" customFormat="1" ht="22.9" customHeight="1">
      <c r="B133" s="51"/>
      <c r="D133" s="52" t="s">
        <v>63</v>
      </c>
      <c r="E133" s="54" t="s">
        <v>160</v>
      </c>
      <c r="F133" s="54" t="s">
        <v>455</v>
      </c>
      <c r="J133" s="72">
        <f>BK133</f>
        <v>0</v>
      </c>
      <c r="L133" s="51"/>
      <c r="M133" s="69"/>
      <c r="N133" s="70"/>
      <c r="O133" s="70"/>
      <c r="P133" s="71">
        <f>SUM(P134:P137)</f>
        <v>12.355338</v>
      </c>
      <c r="Q133" s="70"/>
      <c r="R133" s="71">
        <f>SUM(R134:R137)</f>
        <v>4.2414000000000007E-2</v>
      </c>
      <c r="S133" s="70"/>
      <c r="T133" s="82">
        <f>SUM(T134:T137)</f>
        <v>0</v>
      </c>
      <c r="AR133" s="52" t="s">
        <v>72</v>
      </c>
      <c r="AT133" s="85" t="s">
        <v>63</v>
      </c>
      <c r="AU133" s="85" t="s">
        <v>72</v>
      </c>
      <c r="AY133" s="52" t="s">
        <v>153</v>
      </c>
      <c r="BK133" s="87">
        <f>SUM(BK134:BK137)</f>
        <v>0</v>
      </c>
    </row>
    <row r="134" spans="2:65" s="1" customFormat="1" ht="16.5" customHeight="1">
      <c r="B134" s="55"/>
      <c r="C134" s="56" t="s">
        <v>305</v>
      </c>
      <c r="D134" s="56" t="s">
        <v>156</v>
      </c>
      <c r="E134" s="57" t="s">
        <v>457</v>
      </c>
      <c r="F134" s="58" t="s">
        <v>458</v>
      </c>
      <c r="G134" s="59" t="s">
        <v>357</v>
      </c>
      <c r="H134" s="60">
        <v>4.7140000000000004</v>
      </c>
      <c r="I134" s="73"/>
      <c r="J134" s="73">
        <f>ROUND(I134*H134,2)</f>
        <v>0</v>
      </c>
      <c r="K134" s="58" t="s">
        <v>328</v>
      </c>
      <c r="L134" s="13"/>
      <c r="M134" s="74" t="s">
        <v>1</v>
      </c>
      <c r="N134" s="75" t="s">
        <v>35</v>
      </c>
      <c r="O134" s="76">
        <v>1.3169999999999999</v>
      </c>
      <c r="P134" s="76">
        <f>O134*H134</f>
        <v>6.2083380000000004</v>
      </c>
      <c r="Q134" s="76">
        <v>0</v>
      </c>
      <c r="R134" s="76">
        <f>Q134*H134</f>
        <v>0</v>
      </c>
      <c r="S134" s="76">
        <v>0</v>
      </c>
      <c r="T134" s="83">
        <f>S134*H134</f>
        <v>0</v>
      </c>
      <c r="AR134" s="14" t="s">
        <v>160</v>
      </c>
      <c r="AT134" s="14" t="s">
        <v>156</v>
      </c>
      <c r="AU134" s="14" t="s">
        <v>74</v>
      </c>
      <c r="AY134" s="14" t="s">
        <v>153</v>
      </c>
      <c r="BE134" s="88">
        <f>IF(N134="základní",J134,0)</f>
        <v>0</v>
      </c>
      <c r="BF134" s="88">
        <f>IF(N134="snížená",J134,0)</f>
        <v>0</v>
      </c>
      <c r="BG134" s="88">
        <f>IF(N134="zákl. přenesená",J134,0)</f>
        <v>0</v>
      </c>
      <c r="BH134" s="88">
        <f>IF(N134="sníž. přenesená",J134,0)</f>
        <v>0</v>
      </c>
      <c r="BI134" s="88">
        <f>IF(N134="nulová",J134,0)</f>
        <v>0</v>
      </c>
      <c r="BJ134" s="14" t="s">
        <v>72</v>
      </c>
      <c r="BK134" s="88">
        <f>ROUND(I134*H134,2)</f>
        <v>0</v>
      </c>
      <c r="BL134" s="14" t="s">
        <v>160</v>
      </c>
      <c r="BM134" s="14" t="s">
        <v>1760</v>
      </c>
    </row>
    <row r="135" spans="2:65" s="1" customFormat="1" ht="16.5" customHeight="1">
      <c r="B135" s="55"/>
      <c r="C135" s="56" t="s">
        <v>310</v>
      </c>
      <c r="D135" s="56" t="s">
        <v>156</v>
      </c>
      <c r="E135" s="57" t="s">
        <v>1761</v>
      </c>
      <c r="F135" s="58" t="s">
        <v>1762</v>
      </c>
      <c r="G135" s="59" t="s">
        <v>489</v>
      </c>
      <c r="H135" s="60">
        <v>3</v>
      </c>
      <c r="I135" s="73"/>
      <c r="J135" s="73">
        <f>ROUND(I135*H135,2)</f>
        <v>0</v>
      </c>
      <c r="K135" s="58" t="s">
        <v>1</v>
      </c>
      <c r="L135" s="13"/>
      <c r="M135" s="74" t="s">
        <v>1</v>
      </c>
      <c r="N135" s="75" t="s">
        <v>35</v>
      </c>
      <c r="O135" s="76">
        <v>2.0489999999999999</v>
      </c>
      <c r="P135" s="76">
        <f>O135*H135</f>
        <v>6.1470000000000002</v>
      </c>
      <c r="Q135" s="76">
        <v>3.5999999999999999E-3</v>
      </c>
      <c r="R135" s="76">
        <f>Q135*H135</f>
        <v>1.0800000000000001E-2</v>
      </c>
      <c r="S135" s="76">
        <v>0</v>
      </c>
      <c r="T135" s="83">
        <f>S135*H135</f>
        <v>0</v>
      </c>
      <c r="AR135" s="14" t="s">
        <v>160</v>
      </c>
      <c r="AT135" s="14" t="s">
        <v>156</v>
      </c>
      <c r="AU135" s="14" t="s">
        <v>74</v>
      </c>
      <c r="AY135" s="14" t="s">
        <v>153</v>
      </c>
      <c r="BE135" s="88">
        <f>IF(N135="základní",J135,0)</f>
        <v>0</v>
      </c>
      <c r="BF135" s="88">
        <f>IF(N135="snížená",J135,0)</f>
        <v>0</v>
      </c>
      <c r="BG135" s="88">
        <v>0</v>
      </c>
      <c r="BH135" s="88">
        <f>IF(N135="sníž. přenesená",J135,0)</f>
        <v>0</v>
      </c>
      <c r="BI135" s="88">
        <f>IF(N135="nulová",J135,0)</f>
        <v>0</v>
      </c>
      <c r="BJ135" s="14" t="s">
        <v>72</v>
      </c>
      <c r="BK135" s="88">
        <f>ROUND(I135*H135,2)</f>
        <v>0</v>
      </c>
      <c r="BL135" s="14" t="s">
        <v>160</v>
      </c>
      <c r="BM135" s="14" t="s">
        <v>1763</v>
      </c>
    </row>
    <row r="136" spans="2:65" s="1" customFormat="1" ht="16.5" customHeight="1">
      <c r="B136" s="55"/>
      <c r="C136" s="89" t="s">
        <v>426</v>
      </c>
      <c r="D136" s="89" t="s">
        <v>377</v>
      </c>
      <c r="E136" s="90" t="s">
        <v>1764</v>
      </c>
      <c r="F136" s="91" t="s">
        <v>1765</v>
      </c>
      <c r="G136" s="92" t="s">
        <v>344</v>
      </c>
      <c r="H136" s="93">
        <v>0.66</v>
      </c>
      <c r="I136" s="94"/>
      <c r="J136" s="94">
        <f>ROUND(I136*H136,2)</f>
        <v>0</v>
      </c>
      <c r="K136" s="91" t="s">
        <v>1</v>
      </c>
      <c r="L136" s="95"/>
      <c r="M136" s="96" t="s">
        <v>1</v>
      </c>
      <c r="N136" s="97" t="s">
        <v>35</v>
      </c>
      <c r="O136" s="76">
        <v>0</v>
      </c>
      <c r="P136" s="76">
        <f>O136*H136</f>
        <v>0</v>
      </c>
      <c r="Q136" s="76">
        <v>4.7899999999999998E-2</v>
      </c>
      <c r="R136" s="76">
        <f>Q136*H136</f>
        <v>3.1614000000000003E-2</v>
      </c>
      <c r="S136" s="76">
        <v>0</v>
      </c>
      <c r="T136" s="83">
        <f>S136*H136</f>
        <v>0</v>
      </c>
      <c r="AR136" s="14" t="s">
        <v>192</v>
      </c>
      <c r="AT136" s="14" t="s">
        <v>377</v>
      </c>
      <c r="AU136" s="14" t="s">
        <v>74</v>
      </c>
      <c r="AY136" s="14" t="s">
        <v>153</v>
      </c>
      <c r="BE136" s="88">
        <f>IF(N136="základní",J136,0)</f>
        <v>0</v>
      </c>
      <c r="BF136" s="88">
        <f>IF(N136="snížená",J136,0)</f>
        <v>0</v>
      </c>
      <c r="BG136" s="88">
        <f>IF(N136="zákl. přenesená",J136,0)</f>
        <v>0</v>
      </c>
      <c r="BH136" s="88">
        <f>IF(N136="sníž. přenesená",J136,0)</f>
        <v>0</v>
      </c>
      <c r="BI136" s="88">
        <f>IF(N136="nulová",J136,0)</f>
        <v>0</v>
      </c>
      <c r="BJ136" s="14" t="s">
        <v>72</v>
      </c>
      <c r="BK136" s="88">
        <f>ROUND(I136*H136,2)</f>
        <v>0</v>
      </c>
      <c r="BL136" s="14" t="s">
        <v>160</v>
      </c>
      <c r="BM136" s="14" t="s">
        <v>1766</v>
      </c>
    </row>
    <row r="137" spans="2:65" s="1" customFormat="1" ht="16.5" customHeight="1">
      <c r="B137" s="55"/>
      <c r="C137" s="56" t="s">
        <v>430</v>
      </c>
      <c r="D137" s="56" t="s">
        <v>156</v>
      </c>
      <c r="E137" s="57" t="s">
        <v>1767</v>
      </c>
      <c r="F137" s="58" t="s">
        <v>1768</v>
      </c>
      <c r="G137" s="59" t="s">
        <v>159</v>
      </c>
      <c r="H137" s="60">
        <v>0</v>
      </c>
      <c r="I137" s="73"/>
      <c r="J137" s="73">
        <f>ROUND(I137*H137,2)</f>
        <v>0</v>
      </c>
      <c r="K137" s="58" t="s">
        <v>1</v>
      </c>
      <c r="L137" s="13"/>
      <c r="M137" s="74" t="s">
        <v>1</v>
      </c>
      <c r="N137" s="75" t="s">
        <v>35</v>
      </c>
      <c r="O137" s="76">
        <v>0</v>
      </c>
      <c r="P137" s="76">
        <f>O137*H137</f>
        <v>0</v>
      </c>
      <c r="Q137" s="76">
        <v>0</v>
      </c>
      <c r="R137" s="76">
        <f>Q137*H137</f>
        <v>0</v>
      </c>
      <c r="S137" s="76">
        <v>0</v>
      </c>
      <c r="T137" s="83">
        <f>S137*H137</f>
        <v>0</v>
      </c>
      <c r="AR137" s="14" t="s">
        <v>160</v>
      </c>
      <c r="AT137" s="14" t="s">
        <v>156</v>
      </c>
      <c r="AU137" s="14" t="s">
        <v>74</v>
      </c>
      <c r="AY137" s="14" t="s">
        <v>153</v>
      </c>
      <c r="BE137" s="88">
        <f>IF(N137="základní",J137,0)</f>
        <v>0</v>
      </c>
      <c r="BF137" s="88">
        <f>IF(N137="snížená",J137,0)</f>
        <v>0</v>
      </c>
      <c r="BG137" s="88">
        <f>IF(N137="zákl. přenesená",J137,0)</f>
        <v>0</v>
      </c>
      <c r="BH137" s="88">
        <f>IF(N137="sníž. přenesená",J137,0)</f>
        <v>0</v>
      </c>
      <c r="BI137" s="88">
        <f>IF(N137="nulová",J137,0)</f>
        <v>0</v>
      </c>
      <c r="BJ137" s="14" t="s">
        <v>72</v>
      </c>
      <c r="BK137" s="88">
        <f>ROUND(I137*H137,2)</f>
        <v>0</v>
      </c>
      <c r="BL137" s="14" t="s">
        <v>160</v>
      </c>
      <c r="BM137" s="14" t="s">
        <v>1769</v>
      </c>
    </row>
    <row r="138" spans="2:65" s="6" customFormat="1" ht="22.9" customHeight="1">
      <c r="B138" s="51"/>
      <c r="D138" s="52" t="s">
        <v>63</v>
      </c>
      <c r="E138" s="54" t="s">
        <v>178</v>
      </c>
      <c r="F138" s="54" t="s">
        <v>460</v>
      </c>
      <c r="J138" s="72">
        <f>BK138</f>
        <v>0</v>
      </c>
      <c r="L138" s="51"/>
      <c r="M138" s="69"/>
      <c r="N138" s="70"/>
      <c r="O138" s="70"/>
      <c r="P138" s="71">
        <f>SUM(P139:P141)</f>
        <v>28.095439999999996</v>
      </c>
      <c r="Q138" s="70"/>
      <c r="R138" s="71">
        <f>SUM(R139:R141)</f>
        <v>8.4262750000000004</v>
      </c>
      <c r="S138" s="70"/>
      <c r="T138" s="82">
        <f>SUM(T139:T141)</f>
        <v>0</v>
      </c>
      <c r="AR138" s="52" t="s">
        <v>72</v>
      </c>
      <c r="AT138" s="85" t="s">
        <v>63</v>
      </c>
      <c r="AU138" s="85" t="s">
        <v>72</v>
      </c>
      <c r="AY138" s="52" t="s">
        <v>153</v>
      </c>
      <c r="BK138" s="87">
        <f>SUM(BK139:BK141)</f>
        <v>0</v>
      </c>
    </row>
    <row r="139" spans="2:65" s="1" customFormat="1" ht="16.5" customHeight="1">
      <c r="B139" s="55"/>
      <c r="C139" s="56" t="s">
        <v>434</v>
      </c>
      <c r="D139" s="56" t="s">
        <v>156</v>
      </c>
      <c r="E139" s="57" t="s">
        <v>1097</v>
      </c>
      <c r="F139" s="58" t="s">
        <v>1098</v>
      </c>
      <c r="G139" s="59" t="s">
        <v>327</v>
      </c>
      <c r="H139" s="60">
        <v>47.14</v>
      </c>
      <c r="I139" s="73"/>
      <c r="J139" s="73">
        <f>ROUND(I139*H139,2)</f>
        <v>0</v>
      </c>
      <c r="K139" s="58" t="s">
        <v>328</v>
      </c>
      <c r="L139" s="13"/>
      <c r="M139" s="74" t="s">
        <v>1</v>
      </c>
      <c r="N139" s="75" t="s">
        <v>35</v>
      </c>
      <c r="O139" s="76">
        <v>2.5999999999999999E-2</v>
      </c>
      <c r="P139" s="76">
        <f>O139*H139</f>
        <v>1.2256400000000001</v>
      </c>
      <c r="Q139" s="76">
        <v>0</v>
      </c>
      <c r="R139" s="76">
        <f>Q139*H139</f>
        <v>0</v>
      </c>
      <c r="S139" s="76">
        <v>0</v>
      </c>
      <c r="T139" s="83">
        <f>S139*H139</f>
        <v>0</v>
      </c>
      <c r="AR139" s="14" t="s">
        <v>160</v>
      </c>
      <c r="AT139" s="14" t="s">
        <v>156</v>
      </c>
      <c r="AU139" s="14" t="s">
        <v>74</v>
      </c>
      <c r="AY139" s="14" t="s">
        <v>153</v>
      </c>
      <c r="BE139" s="88">
        <f>IF(N139="základní",J139,0)</f>
        <v>0</v>
      </c>
      <c r="BF139" s="88">
        <f>IF(N139="snížená",J139,0)</f>
        <v>0</v>
      </c>
      <c r="BG139" s="88">
        <f>IF(N139="zákl. přenesená",J139,0)</f>
        <v>0</v>
      </c>
      <c r="BH139" s="88">
        <f>IF(N139="sníž. přenesená",J139,0)</f>
        <v>0</v>
      </c>
      <c r="BI139" s="88">
        <f>IF(N139="nulová",J139,0)</f>
        <v>0</v>
      </c>
      <c r="BJ139" s="14" t="s">
        <v>72</v>
      </c>
      <c r="BK139" s="88">
        <f>ROUND(I139*H139,2)</f>
        <v>0</v>
      </c>
      <c r="BL139" s="14" t="s">
        <v>160</v>
      </c>
      <c r="BM139" s="14" t="s">
        <v>1770</v>
      </c>
    </row>
    <row r="140" spans="2:65" s="1" customFormat="1" ht="16.5" customHeight="1">
      <c r="B140" s="55"/>
      <c r="C140" s="56" t="s">
        <v>438</v>
      </c>
      <c r="D140" s="56" t="s">
        <v>156</v>
      </c>
      <c r="E140" s="57" t="s">
        <v>1105</v>
      </c>
      <c r="F140" s="58" t="s">
        <v>1106</v>
      </c>
      <c r="G140" s="59" t="s">
        <v>327</v>
      </c>
      <c r="H140" s="60">
        <v>47.14</v>
      </c>
      <c r="I140" s="73"/>
      <c r="J140" s="73">
        <f>ROUND(I140*H140,2)</f>
        <v>0</v>
      </c>
      <c r="K140" s="58" t="s">
        <v>328</v>
      </c>
      <c r="L140" s="13"/>
      <c r="M140" s="74" t="s">
        <v>1</v>
      </c>
      <c r="N140" s="75" t="s">
        <v>35</v>
      </c>
      <c r="O140" s="76">
        <v>0.56999999999999995</v>
      </c>
      <c r="P140" s="76">
        <f>O140*H140</f>
        <v>26.869799999999998</v>
      </c>
      <c r="Q140" s="76">
        <v>8.4250000000000005E-2</v>
      </c>
      <c r="R140" s="76">
        <f>Q140*H140</f>
        <v>3.9715450000000003</v>
      </c>
      <c r="S140" s="76">
        <v>0</v>
      </c>
      <c r="T140" s="83">
        <f>S140*H140</f>
        <v>0</v>
      </c>
      <c r="AR140" s="14" t="s">
        <v>160</v>
      </c>
      <c r="AT140" s="14" t="s">
        <v>156</v>
      </c>
      <c r="AU140" s="14" t="s">
        <v>74</v>
      </c>
      <c r="AY140" s="14" t="s">
        <v>153</v>
      </c>
      <c r="BE140" s="88">
        <f>IF(N140="základní",J140,0)</f>
        <v>0</v>
      </c>
      <c r="BF140" s="88">
        <f>IF(N140="snížená",J140,0)</f>
        <v>0</v>
      </c>
      <c r="BG140" s="88">
        <f>IF(N140="zákl. přenesená",J140,0)</f>
        <v>0</v>
      </c>
      <c r="BH140" s="88">
        <f>IF(N140="sníž. přenesená",J140,0)</f>
        <v>0</v>
      </c>
      <c r="BI140" s="88">
        <f>IF(N140="nulová",J140,0)</f>
        <v>0</v>
      </c>
      <c r="BJ140" s="14" t="s">
        <v>72</v>
      </c>
      <c r="BK140" s="88">
        <f>ROUND(I140*H140,2)</f>
        <v>0</v>
      </c>
      <c r="BL140" s="14" t="s">
        <v>160</v>
      </c>
      <c r="BM140" s="14" t="s">
        <v>1771</v>
      </c>
    </row>
    <row r="141" spans="2:65" s="1" customFormat="1" ht="16.5" customHeight="1">
      <c r="B141" s="55"/>
      <c r="C141" s="89" t="s">
        <v>442</v>
      </c>
      <c r="D141" s="89" t="s">
        <v>377</v>
      </c>
      <c r="E141" s="90" t="s">
        <v>1108</v>
      </c>
      <c r="F141" s="91" t="s">
        <v>1109</v>
      </c>
      <c r="G141" s="92" t="s">
        <v>327</v>
      </c>
      <c r="H141" s="93">
        <v>49.497</v>
      </c>
      <c r="I141" s="94"/>
      <c r="J141" s="94">
        <f>ROUND(I141*H141,2)</f>
        <v>0</v>
      </c>
      <c r="K141" s="91" t="s">
        <v>328</v>
      </c>
      <c r="L141" s="95"/>
      <c r="M141" s="96" t="s">
        <v>1</v>
      </c>
      <c r="N141" s="97" t="s">
        <v>35</v>
      </c>
      <c r="O141" s="76">
        <v>0</v>
      </c>
      <c r="P141" s="76">
        <f>O141*H141</f>
        <v>0</v>
      </c>
      <c r="Q141" s="76">
        <v>0.09</v>
      </c>
      <c r="R141" s="76">
        <f>Q141*H141</f>
        <v>4.4547299999999996</v>
      </c>
      <c r="S141" s="76">
        <v>0</v>
      </c>
      <c r="T141" s="83">
        <f>S141*H141</f>
        <v>0</v>
      </c>
      <c r="AR141" s="14" t="s">
        <v>192</v>
      </c>
      <c r="AT141" s="14" t="s">
        <v>377</v>
      </c>
      <c r="AU141" s="14" t="s">
        <v>74</v>
      </c>
      <c r="AY141" s="14" t="s">
        <v>153</v>
      </c>
      <c r="BE141" s="88">
        <f>IF(N141="základní",J141,0)</f>
        <v>0</v>
      </c>
      <c r="BF141" s="88">
        <f>IF(N141="snížená",J141,0)</f>
        <v>0</v>
      </c>
      <c r="BG141" s="88">
        <f>IF(N141="zákl. přenesená",J141,0)</f>
        <v>0</v>
      </c>
      <c r="BH141" s="88">
        <f>IF(N141="sníž. přenesená",J141,0)</f>
        <v>0</v>
      </c>
      <c r="BI141" s="88">
        <f>IF(N141="nulová",J141,0)</f>
        <v>0</v>
      </c>
      <c r="BJ141" s="14" t="s">
        <v>72</v>
      </c>
      <c r="BK141" s="88">
        <f>ROUND(I141*H141,2)</f>
        <v>0</v>
      </c>
      <c r="BL141" s="14" t="s">
        <v>160</v>
      </c>
      <c r="BM141" s="14" t="s">
        <v>1772</v>
      </c>
    </row>
    <row r="142" spans="2:65" s="6" customFormat="1" ht="22.9" customHeight="1">
      <c r="B142" s="51"/>
      <c r="D142" s="52" t="s">
        <v>63</v>
      </c>
      <c r="E142" s="54" t="s">
        <v>184</v>
      </c>
      <c r="F142" s="54" t="s">
        <v>1438</v>
      </c>
      <c r="J142" s="72">
        <f>BK142</f>
        <v>0</v>
      </c>
      <c r="L142" s="51"/>
      <c r="M142" s="69"/>
      <c r="N142" s="70"/>
      <c r="O142" s="70"/>
      <c r="P142" s="71">
        <f>P143</f>
        <v>3.37</v>
      </c>
      <c r="Q142" s="70"/>
      <c r="R142" s="71">
        <f>R143</f>
        <v>1.2310000000000001</v>
      </c>
      <c r="S142" s="70"/>
      <c r="T142" s="82">
        <f>T143</f>
        <v>0</v>
      </c>
      <c r="AR142" s="52" t="s">
        <v>72</v>
      </c>
      <c r="AT142" s="85" t="s">
        <v>63</v>
      </c>
      <c r="AU142" s="85" t="s">
        <v>72</v>
      </c>
      <c r="AY142" s="52" t="s">
        <v>153</v>
      </c>
      <c r="BK142" s="87">
        <f>BK143</f>
        <v>0</v>
      </c>
    </row>
    <row r="143" spans="2:65" s="1" customFormat="1" ht="16.5" customHeight="1">
      <c r="B143" s="55"/>
      <c r="C143" s="56" t="s">
        <v>446</v>
      </c>
      <c r="D143" s="56" t="s">
        <v>156</v>
      </c>
      <c r="E143" s="57" t="s">
        <v>1773</v>
      </c>
      <c r="F143" s="58" t="s">
        <v>1774</v>
      </c>
      <c r="G143" s="59" t="s">
        <v>327</v>
      </c>
      <c r="H143" s="60">
        <v>10</v>
      </c>
      <c r="I143" s="73"/>
      <c r="J143" s="73">
        <f>ROUND(I143*H143,2)</f>
        <v>0</v>
      </c>
      <c r="K143" s="58" t="s">
        <v>328</v>
      </c>
      <c r="L143" s="13"/>
      <c r="M143" s="74" t="s">
        <v>1</v>
      </c>
      <c r="N143" s="75" t="s">
        <v>35</v>
      </c>
      <c r="O143" s="76">
        <v>0.33700000000000002</v>
      </c>
      <c r="P143" s="76">
        <f>O143*H143</f>
        <v>3.37</v>
      </c>
      <c r="Q143" s="76">
        <v>0.1231</v>
      </c>
      <c r="R143" s="76">
        <f>Q143*H143</f>
        <v>1.2310000000000001</v>
      </c>
      <c r="S143" s="76">
        <v>0</v>
      </c>
      <c r="T143" s="83">
        <f>S143*H143</f>
        <v>0</v>
      </c>
      <c r="AR143" s="14" t="s">
        <v>160</v>
      </c>
      <c r="AT143" s="14" t="s">
        <v>156</v>
      </c>
      <c r="AU143" s="14" t="s">
        <v>74</v>
      </c>
      <c r="AY143" s="14" t="s">
        <v>153</v>
      </c>
      <c r="BE143" s="88">
        <f>IF(N143="základní",J143,0)</f>
        <v>0</v>
      </c>
      <c r="BF143" s="88">
        <f>IF(N143="snížená",J143,0)</f>
        <v>0</v>
      </c>
      <c r="BG143" s="88">
        <f>IF(N143="zákl. přenesená",J143,0)</f>
        <v>0</v>
      </c>
      <c r="BH143" s="88">
        <f>IF(N143="sníž. přenesená",J143,0)</f>
        <v>0</v>
      </c>
      <c r="BI143" s="88">
        <f>IF(N143="nulová",J143,0)</f>
        <v>0</v>
      </c>
      <c r="BJ143" s="14" t="s">
        <v>72</v>
      </c>
      <c r="BK143" s="88">
        <f>ROUND(I143*H143,2)</f>
        <v>0</v>
      </c>
      <c r="BL143" s="14" t="s">
        <v>160</v>
      </c>
      <c r="BM143" s="14" t="s">
        <v>1775</v>
      </c>
    </row>
    <row r="144" spans="2:65" s="6" customFormat="1" ht="22.9" customHeight="1">
      <c r="B144" s="51"/>
      <c r="D144" s="52" t="s">
        <v>63</v>
      </c>
      <c r="E144" s="54" t="s">
        <v>192</v>
      </c>
      <c r="F144" s="54" t="s">
        <v>485</v>
      </c>
      <c r="J144" s="72">
        <f>BK144</f>
        <v>0</v>
      </c>
      <c r="L144" s="51"/>
      <c r="M144" s="69"/>
      <c r="N144" s="70"/>
      <c r="O144" s="70"/>
      <c r="P144" s="71">
        <f>SUM(P145:P157)</f>
        <v>15.056799999999999</v>
      </c>
      <c r="Q144" s="70"/>
      <c r="R144" s="71">
        <f>SUM(R145:R157)</f>
        <v>1.0672610499999999</v>
      </c>
      <c r="S144" s="70"/>
      <c r="T144" s="82">
        <f>SUM(T145:T157)</f>
        <v>0</v>
      </c>
      <c r="AR144" s="52" t="s">
        <v>72</v>
      </c>
      <c r="AT144" s="85" t="s">
        <v>63</v>
      </c>
      <c r="AU144" s="85" t="s">
        <v>72</v>
      </c>
      <c r="AY144" s="52" t="s">
        <v>153</v>
      </c>
      <c r="BK144" s="87">
        <f>SUM(BK145:BK157)</f>
        <v>0</v>
      </c>
    </row>
    <row r="145" spans="2:65" s="1" customFormat="1" ht="16.5" customHeight="1">
      <c r="B145" s="55"/>
      <c r="C145" s="56" t="s">
        <v>450</v>
      </c>
      <c r="D145" s="56" t="s">
        <v>156</v>
      </c>
      <c r="E145" s="57" t="s">
        <v>1776</v>
      </c>
      <c r="F145" s="58" t="s">
        <v>1777</v>
      </c>
      <c r="G145" s="59" t="s">
        <v>344</v>
      </c>
      <c r="H145" s="60">
        <v>25</v>
      </c>
      <c r="I145" s="73"/>
      <c r="J145" s="73">
        <f t="shared" ref="J145:J157" si="29">ROUND(I145*H145,2)</f>
        <v>0</v>
      </c>
      <c r="K145" s="58" t="s">
        <v>328</v>
      </c>
      <c r="L145" s="13"/>
      <c r="M145" s="74" t="s">
        <v>1</v>
      </c>
      <c r="N145" s="75" t="s">
        <v>35</v>
      </c>
      <c r="O145" s="76">
        <v>0.19900000000000001</v>
      </c>
      <c r="P145" s="76">
        <f t="shared" ref="P145:P157" si="30">O145*H145</f>
        <v>4.9750000000000005</v>
      </c>
      <c r="Q145" s="76">
        <v>0</v>
      </c>
      <c r="R145" s="76">
        <f t="shared" ref="R145:R157" si="31">Q145*H145</f>
        <v>0</v>
      </c>
      <c r="S145" s="76">
        <v>0</v>
      </c>
      <c r="T145" s="83">
        <f t="shared" ref="T145:T157" si="32">S145*H145</f>
        <v>0</v>
      </c>
      <c r="AR145" s="14" t="s">
        <v>160</v>
      </c>
      <c r="AT145" s="14" t="s">
        <v>156</v>
      </c>
      <c r="AU145" s="14" t="s">
        <v>74</v>
      </c>
      <c r="AY145" s="14" t="s">
        <v>153</v>
      </c>
      <c r="BE145" s="88">
        <f t="shared" ref="BE145:BE157" si="33">IF(N145="základní",J145,0)</f>
        <v>0</v>
      </c>
      <c r="BF145" s="88">
        <f t="shared" ref="BF145:BF157" si="34">IF(N145="snížená",J145,0)</f>
        <v>0</v>
      </c>
      <c r="BG145" s="88">
        <f t="shared" ref="BG145:BG157" si="35">IF(N145="zákl. přenesená",J145,0)</f>
        <v>0</v>
      </c>
      <c r="BH145" s="88">
        <f t="shared" ref="BH145:BH157" si="36">IF(N145="sníž. přenesená",J145,0)</f>
        <v>0</v>
      </c>
      <c r="BI145" s="88">
        <f t="shared" ref="BI145:BI157" si="37">IF(N145="nulová",J145,0)</f>
        <v>0</v>
      </c>
      <c r="BJ145" s="14" t="s">
        <v>72</v>
      </c>
      <c r="BK145" s="88">
        <f t="shared" ref="BK145:BK157" si="38">ROUND(I145*H145,2)</f>
        <v>0</v>
      </c>
      <c r="BL145" s="14" t="s">
        <v>160</v>
      </c>
      <c r="BM145" s="14" t="s">
        <v>1778</v>
      </c>
    </row>
    <row r="146" spans="2:65" s="1" customFormat="1" ht="16.5" customHeight="1">
      <c r="B146" s="55"/>
      <c r="C146" s="89" t="s">
        <v>456</v>
      </c>
      <c r="D146" s="89" t="s">
        <v>377</v>
      </c>
      <c r="E146" s="90" t="s">
        <v>1779</v>
      </c>
      <c r="F146" s="91" t="s">
        <v>1780</v>
      </c>
      <c r="G146" s="92" t="s">
        <v>344</v>
      </c>
      <c r="H146" s="93">
        <v>26.25</v>
      </c>
      <c r="I146" s="94"/>
      <c r="J146" s="94">
        <f t="shared" si="29"/>
        <v>0</v>
      </c>
      <c r="K146" s="91" t="s">
        <v>328</v>
      </c>
      <c r="L146" s="95"/>
      <c r="M146" s="96" t="s">
        <v>1</v>
      </c>
      <c r="N146" s="97" t="s">
        <v>35</v>
      </c>
      <c r="O146" s="76">
        <v>0</v>
      </c>
      <c r="P146" s="76">
        <f t="shared" si="30"/>
        <v>0</v>
      </c>
      <c r="Q146" s="76">
        <v>6.7000000000000002E-4</v>
      </c>
      <c r="R146" s="76">
        <f t="shared" si="31"/>
        <v>1.7587499999999999E-2</v>
      </c>
      <c r="S146" s="76">
        <v>0</v>
      </c>
      <c r="T146" s="83">
        <f t="shared" si="32"/>
        <v>0</v>
      </c>
      <c r="AR146" s="14" t="s">
        <v>192</v>
      </c>
      <c r="AT146" s="14" t="s">
        <v>377</v>
      </c>
      <c r="AU146" s="14" t="s">
        <v>74</v>
      </c>
      <c r="AY146" s="14" t="s">
        <v>153</v>
      </c>
      <c r="BE146" s="88">
        <f t="shared" si="33"/>
        <v>0</v>
      </c>
      <c r="BF146" s="88">
        <f t="shared" si="34"/>
        <v>0</v>
      </c>
      <c r="BG146" s="88">
        <f t="shared" si="35"/>
        <v>0</v>
      </c>
      <c r="BH146" s="88">
        <f t="shared" si="36"/>
        <v>0</v>
      </c>
      <c r="BI146" s="88">
        <f t="shared" si="37"/>
        <v>0</v>
      </c>
      <c r="BJ146" s="14" t="s">
        <v>72</v>
      </c>
      <c r="BK146" s="88">
        <f t="shared" si="38"/>
        <v>0</v>
      </c>
      <c r="BL146" s="14" t="s">
        <v>160</v>
      </c>
      <c r="BM146" s="14" t="s">
        <v>1781</v>
      </c>
    </row>
    <row r="147" spans="2:65" s="1" customFormat="1" ht="16.5" customHeight="1">
      <c r="B147" s="55"/>
      <c r="C147" s="89" t="s">
        <v>461</v>
      </c>
      <c r="D147" s="89" t="s">
        <v>377</v>
      </c>
      <c r="E147" s="90" t="s">
        <v>1782</v>
      </c>
      <c r="F147" s="91" t="s">
        <v>1783</v>
      </c>
      <c r="G147" s="92" t="s">
        <v>344</v>
      </c>
      <c r="H147" s="93">
        <v>8</v>
      </c>
      <c r="I147" s="94"/>
      <c r="J147" s="94">
        <f t="shared" si="29"/>
        <v>0</v>
      </c>
      <c r="K147" s="91" t="s">
        <v>328</v>
      </c>
      <c r="L147" s="95"/>
      <c r="M147" s="96" t="s">
        <v>1</v>
      </c>
      <c r="N147" s="97" t="s">
        <v>35</v>
      </c>
      <c r="O147" s="76">
        <v>0</v>
      </c>
      <c r="P147" s="76">
        <f t="shared" si="30"/>
        <v>0</v>
      </c>
      <c r="Q147" s="76">
        <v>2.0999999999999999E-3</v>
      </c>
      <c r="R147" s="76">
        <f t="shared" si="31"/>
        <v>1.6799999999999999E-2</v>
      </c>
      <c r="S147" s="76">
        <v>0</v>
      </c>
      <c r="T147" s="83">
        <f t="shared" si="32"/>
        <v>0</v>
      </c>
      <c r="AR147" s="14" t="s">
        <v>192</v>
      </c>
      <c r="AT147" s="14" t="s">
        <v>377</v>
      </c>
      <c r="AU147" s="14" t="s">
        <v>74</v>
      </c>
      <c r="AY147" s="14" t="s">
        <v>153</v>
      </c>
      <c r="BE147" s="88">
        <f t="shared" si="33"/>
        <v>0</v>
      </c>
      <c r="BF147" s="88">
        <f t="shared" si="34"/>
        <v>0</v>
      </c>
      <c r="BG147" s="88">
        <f t="shared" si="35"/>
        <v>0</v>
      </c>
      <c r="BH147" s="88">
        <f t="shared" si="36"/>
        <v>0</v>
      </c>
      <c r="BI147" s="88">
        <f t="shared" si="37"/>
        <v>0</v>
      </c>
      <c r="BJ147" s="14" t="s">
        <v>72</v>
      </c>
      <c r="BK147" s="88">
        <f t="shared" si="38"/>
        <v>0</v>
      </c>
      <c r="BL147" s="14" t="s">
        <v>160</v>
      </c>
      <c r="BM147" s="14" t="s">
        <v>1784</v>
      </c>
    </row>
    <row r="148" spans="2:65" s="1" customFormat="1" ht="16.5" customHeight="1">
      <c r="B148" s="55"/>
      <c r="C148" s="56" t="s">
        <v>465</v>
      </c>
      <c r="D148" s="56" t="s">
        <v>156</v>
      </c>
      <c r="E148" s="57" t="s">
        <v>1785</v>
      </c>
      <c r="F148" s="58" t="s">
        <v>1786</v>
      </c>
      <c r="G148" s="59" t="s">
        <v>344</v>
      </c>
      <c r="H148" s="60">
        <v>2</v>
      </c>
      <c r="I148" s="73"/>
      <c r="J148" s="73">
        <f t="shared" si="29"/>
        <v>0</v>
      </c>
      <c r="K148" s="58" t="s">
        <v>328</v>
      </c>
      <c r="L148" s="13"/>
      <c r="M148" s="74" t="s">
        <v>1</v>
      </c>
      <c r="N148" s="75" t="s">
        <v>35</v>
      </c>
      <c r="O148" s="76">
        <v>0.312</v>
      </c>
      <c r="P148" s="76">
        <f t="shared" si="30"/>
        <v>0.624</v>
      </c>
      <c r="Q148" s="76">
        <v>1.0000000000000001E-5</v>
      </c>
      <c r="R148" s="76">
        <f t="shared" si="31"/>
        <v>2.0000000000000002E-5</v>
      </c>
      <c r="S148" s="76">
        <v>0</v>
      </c>
      <c r="T148" s="83">
        <f t="shared" si="32"/>
        <v>0</v>
      </c>
      <c r="AR148" s="14" t="s">
        <v>160</v>
      </c>
      <c r="AT148" s="14" t="s">
        <v>156</v>
      </c>
      <c r="AU148" s="14" t="s">
        <v>74</v>
      </c>
      <c r="AY148" s="14" t="s">
        <v>153</v>
      </c>
      <c r="BE148" s="88">
        <f t="shared" si="33"/>
        <v>0</v>
      </c>
      <c r="BF148" s="88">
        <f t="shared" si="34"/>
        <v>0</v>
      </c>
      <c r="BG148" s="88">
        <f t="shared" si="35"/>
        <v>0</v>
      </c>
      <c r="BH148" s="88">
        <f t="shared" si="36"/>
        <v>0</v>
      </c>
      <c r="BI148" s="88">
        <f t="shared" si="37"/>
        <v>0</v>
      </c>
      <c r="BJ148" s="14" t="s">
        <v>72</v>
      </c>
      <c r="BK148" s="88">
        <f t="shared" si="38"/>
        <v>0</v>
      </c>
      <c r="BL148" s="14" t="s">
        <v>160</v>
      </c>
      <c r="BM148" s="14" t="s">
        <v>1787</v>
      </c>
    </row>
    <row r="149" spans="2:65" s="1" customFormat="1" ht="16.5" customHeight="1">
      <c r="B149" s="55"/>
      <c r="C149" s="89" t="s">
        <v>469</v>
      </c>
      <c r="D149" s="89" t="s">
        <v>377</v>
      </c>
      <c r="E149" s="90" t="s">
        <v>1788</v>
      </c>
      <c r="F149" s="91" t="s">
        <v>1789</v>
      </c>
      <c r="G149" s="92" t="s">
        <v>344</v>
      </c>
      <c r="H149" s="93">
        <v>2.1</v>
      </c>
      <c r="I149" s="94"/>
      <c r="J149" s="94">
        <f t="shared" si="29"/>
        <v>0</v>
      </c>
      <c r="K149" s="91" t="s">
        <v>328</v>
      </c>
      <c r="L149" s="95"/>
      <c r="M149" s="96" t="s">
        <v>1</v>
      </c>
      <c r="N149" s="97" t="s">
        <v>35</v>
      </c>
      <c r="O149" s="76">
        <v>0</v>
      </c>
      <c r="P149" s="76">
        <f t="shared" si="30"/>
        <v>0</v>
      </c>
      <c r="Q149" s="76">
        <v>4.45E-3</v>
      </c>
      <c r="R149" s="76">
        <f t="shared" si="31"/>
        <v>9.3450000000000009E-3</v>
      </c>
      <c r="S149" s="76">
        <v>0</v>
      </c>
      <c r="T149" s="83">
        <f t="shared" si="32"/>
        <v>0</v>
      </c>
      <c r="AR149" s="14" t="s">
        <v>192</v>
      </c>
      <c r="AT149" s="14" t="s">
        <v>377</v>
      </c>
      <c r="AU149" s="14" t="s">
        <v>74</v>
      </c>
      <c r="AY149" s="14" t="s">
        <v>153</v>
      </c>
      <c r="BE149" s="88">
        <f t="shared" si="33"/>
        <v>0</v>
      </c>
      <c r="BF149" s="88">
        <f t="shared" si="34"/>
        <v>0</v>
      </c>
      <c r="BG149" s="88">
        <f t="shared" si="35"/>
        <v>0</v>
      </c>
      <c r="BH149" s="88">
        <f t="shared" si="36"/>
        <v>0</v>
      </c>
      <c r="BI149" s="88">
        <f t="shared" si="37"/>
        <v>0</v>
      </c>
      <c r="BJ149" s="14" t="s">
        <v>72</v>
      </c>
      <c r="BK149" s="88">
        <f t="shared" si="38"/>
        <v>0</v>
      </c>
      <c r="BL149" s="14" t="s">
        <v>160</v>
      </c>
      <c r="BM149" s="14" t="s">
        <v>1790</v>
      </c>
    </row>
    <row r="150" spans="2:65" s="1" customFormat="1" ht="16.5" customHeight="1">
      <c r="B150" s="55"/>
      <c r="C150" s="56" t="s">
        <v>473</v>
      </c>
      <c r="D150" s="56" t="s">
        <v>156</v>
      </c>
      <c r="E150" s="57" t="s">
        <v>1230</v>
      </c>
      <c r="F150" s="58" t="s">
        <v>1231</v>
      </c>
      <c r="G150" s="59" t="s">
        <v>344</v>
      </c>
      <c r="H150" s="60">
        <v>6</v>
      </c>
      <c r="I150" s="73"/>
      <c r="J150" s="73">
        <f t="shared" si="29"/>
        <v>0</v>
      </c>
      <c r="K150" s="58" t="s">
        <v>328</v>
      </c>
      <c r="L150" s="13"/>
      <c r="M150" s="74" t="s">
        <v>1</v>
      </c>
      <c r="N150" s="75" t="s">
        <v>35</v>
      </c>
      <c r="O150" s="76">
        <v>0.32100000000000001</v>
      </c>
      <c r="P150" s="76">
        <f t="shared" si="30"/>
        <v>1.9260000000000002</v>
      </c>
      <c r="Q150" s="76">
        <v>2.0000000000000002E-5</v>
      </c>
      <c r="R150" s="76">
        <f t="shared" si="31"/>
        <v>1.2000000000000002E-4</v>
      </c>
      <c r="S150" s="76">
        <v>0</v>
      </c>
      <c r="T150" s="83">
        <f t="shared" si="32"/>
        <v>0</v>
      </c>
      <c r="AR150" s="14" t="s">
        <v>160</v>
      </c>
      <c r="AT150" s="14" t="s">
        <v>156</v>
      </c>
      <c r="AU150" s="14" t="s">
        <v>74</v>
      </c>
      <c r="AY150" s="14" t="s">
        <v>153</v>
      </c>
      <c r="BE150" s="88">
        <f t="shared" si="33"/>
        <v>0</v>
      </c>
      <c r="BF150" s="88">
        <f t="shared" si="34"/>
        <v>0</v>
      </c>
      <c r="BG150" s="88">
        <f t="shared" si="35"/>
        <v>0</v>
      </c>
      <c r="BH150" s="88">
        <f t="shared" si="36"/>
        <v>0</v>
      </c>
      <c r="BI150" s="88">
        <f t="shared" si="37"/>
        <v>0</v>
      </c>
      <c r="BJ150" s="14" t="s">
        <v>72</v>
      </c>
      <c r="BK150" s="88">
        <f t="shared" si="38"/>
        <v>0</v>
      </c>
      <c r="BL150" s="14" t="s">
        <v>160</v>
      </c>
      <c r="BM150" s="14" t="s">
        <v>1791</v>
      </c>
    </row>
    <row r="151" spans="2:65" s="1" customFormat="1" ht="16.5" customHeight="1">
      <c r="B151" s="55"/>
      <c r="C151" s="89" t="s">
        <v>477</v>
      </c>
      <c r="D151" s="89" t="s">
        <v>377</v>
      </c>
      <c r="E151" s="90" t="s">
        <v>1792</v>
      </c>
      <c r="F151" s="91" t="s">
        <v>1793</v>
      </c>
      <c r="G151" s="92" t="s">
        <v>344</v>
      </c>
      <c r="H151" s="93">
        <v>6.3</v>
      </c>
      <c r="I151" s="94"/>
      <c r="J151" s="94">
        <f t="shared" si="29"/>
        <v>0</v>
      </c>
      <c r="K151" s="91" t="s">
        <v>328</v>
      </c>
      <c r="L151" s="95"/>
      <c r="M151" s="96" t="s">
        <v>1</v>
      </c>
      <c r="N151" s="97" t="s">
        <v>35</v>
      </c>
      <c r="O151" s="76">
        <v>0</v>
      </c>
      <c r="P151" s="76">
        <f t="shared" si="30"/>
        <v>0</v>
      </c>
      <c r="Q151" s="76">
        <v>7.2399999999999999E-3</v>
      </c>
      <c r="R151" s="76">
        <f t="shared" si="31"/>
        <v>4.5612E-2</v>
      </c>
      <c r="S151" s="76">
        <v>0</v>
      </c>
      <c r="T151" s="83">
        <f t="shared" si="32"/>
        <v>0</v>
      </c>
      <c r="AR151" s="14" t="s">
        <v>192</v>
      </c>
      <c r="AT151" s="14" t="s">
        <v>377</v>
      </c>
      <c r="AU151" s="14" t="s">
        <v>74</v>
      </c>
      <c r="AY151" s="14" t="s">
        <v>153</v>
      </c>
      <c r="BE151" s="88">
        <f t="shared" si="33"/>
        <v>0</v>
      </c>
      <c r="BF151" s="88">
        <f t="shared" si="34"/>
        <v>0</v>
      </c>
      <c r="BG151" s="88">
        <f t="shared" si="35"/>
        <v>0</v>
      </c>
      <c r="BH151" s="88">
        <f t="shared" si="36"/>
        <v>0</v>
      </c>
      <c r="BI151" s="88">
        <f t="shared" si="37"/>
        <v>0</v>
      </c>
      <c r="BJ151" s="14" t="s">
        <v>72</v>
      </c>
      <c r="BK151" s="88">
        <f t="shared" si="38"/>
        <v>0</v>
      </c>
      <c r="BL151" s="14" t="s">
        <v>160</v>
      </c>
      <c r="BM151" s="14" t="s">
        <v>1794</v>
      </c>
    </row>
    <row r="152" spans="2:65" s="1" customFormat="1" ht="16.5" customHeight="1">
      <c r="B152" s="55"/>
      <c r="C152" s="56" t="s">
        <v>481</v>
      </c>
      <c r="D152" s="56" t="s">
        <v>156</v>
      </c>
      <c r="E152" s="57" t="s">
        <v>1795</v>
      </c>
      <c r="F152" s="58" t="s">
        <v>1796</v>
      </c>
      <c r="G152" s="59" t="s">
        <v>344</v>
      </c>
      <c r="H152" s="60">
        <v>10.1</v>
      </c>
      <c r="I152" s="73"/>
      <c r="J152" s="73">
        <f t="shared" si="29"/>
        <v>0</v>
      </c>
      <c r="K152" s="58" t="s">
        <v>328</v>
      </c>
      <c r="L152" s="13"/>
      <c r="M152" s="74" t="s">
        <v>1</v>
      </c>
      <c r="N152" s="75" t="s">
        <v>35</v>
      </c>
      <c r="O152" s="76">
        <v>0.57799999999999996</v>
      </c>
      <c r="P152" s="76">
        <f t="shared" si="30"/>
        <v>5.8377999999999997</v>
      </c>
      <c r="Q152" s="76">
        <v>4.0000000000000003E-5</v>
      </c>
      <c r="R152" s="76">
        <f t="shared" si="31"/>
        <v>4.0400000000000001E-4</v>
      </c>
      <c r="S152" s="76">
        <v>0</v>
      </c>
      <c r="T152" s="83">
        <f t="shared" si="32"/>
        <v>0</v>
      </c>
      <c r="AR152" s="14" t="s">
        <v>160</v>
      </c>
      <c r="AT152" s="14" t="s">
        <v>156</v>
      </c>
      <c r="AU152" s="14" t="s">
        <v>74</v>
      </c>
      <c r="AY152" s="14" t="s">
        <v>153</v>
      </c>
      <c r="BE152" s="88">
        <f t="shared" si="33"/>
        <v>0</v>
      </c>
      <c r="BF152" s="88">
        <f t="shared" si="34"/>
        <v>0</v>
      </c>
      <c r="BG152" s="88">
        <f t="shared" si="35"/>
        <v>0</v>
      </c>
      <c r="BH152" s="88">
        <f t="shared" si="36"/>
        <v>0</v>
      </c>
      <c r="BI152" s="88">
        <f t="shared" si="37"/>
        <v>0</v>
      </c>
      <c r="BJ152" s="14" t="s">
        <v>72</v>
      </c>
      <c r="BK152" s="88">
        <f t="shared" si="38"/>
        <v>0</v>
      </c>
      <c r="BL152" s="14" t="s">
        <v>160</v>
      </c>
      <c r="BM152" s="14" t="s">
        <v>1797</v>
      </c>
    </row>
    <row r="153" spans="2:65" s="1" customFormat="1" ht="16.5" customHeight="1">
      <c r="B153" s="55"/>
      <c r="C153" s="89" t="s">
        <v>486</v>
      </c>
      <c r="D153" s="89" t="s">
        <v>377</v>
      </c>
      <c r="E153" s="90" t="s">
        <v>1798</v>
      </c>
      <c r="F153" s="91" t="s">
        <v>1799</v>
      </c>
      <c r="G153" s="92" t="s">
        <v>344</v>
      </c>
      <c r="H153" s="93">
        <v>10.605</v>
      </c>
      <c r="I153" s="94"/>
      <c r="J153" s="94">
        <f t="shared" si="29"/>
        <v>0</v>
      </c>
      <c r="K153" s="91" t="s">
        <v>328</v>
      </c>
      <c r="L153" s="95"/>
      <c r="M153" s="96" t="s">
        <v>1</v>
      </c>
      <c r="N153" s="97" t="s">
        <v>35</v>
      </c>
      <c r="O153" s="76">
        <v>0</v>
      </c>
      <c r="P153" s="76">
        <f t="shared" si="30"/>
        <v>0</v>
      </c>
      <c r="Q153" s="76">
        <v>6.9309999999999997E-2</v>
      </c>
      <c r="R153" s="76">
        <f t="shared" si="31"/>
        <v>0.73503255000000001</v>
      </c>
      <c r="S153" s="76">
        <v>0</v>
      </c>
      <c r="T153" s="83">
        <f t="shared" si="32"/>
        <v>0</v>
      </c>
      <c r="AR153" s="14" t="s">
        <v>192</v>
      </c>
      <c r="AT153" s="14" t="s">
        <v>377</v>
      </c>
      <c r="AU153" s="14" t="s">
        <v>74</v>
      </c>
      <c r="AY153" s="14" t="s">
        <v>153</v>
      </c>
      <c r="BE153" s="88">
        <f t="shared" si="33"/>
        <v>0</v>
      </c>
      <c r="BF153" s="88">
        <f t="shared" si="34"/>
        <v>0</v>
      </c>
      <c r="BG153" s="88">
        <f t="shared" si="35"/>
        <v>0</v>
      </c>
      <c r="BH153" s="88">
        <f t="shared" si="36"/>
        <v>0</v>
      </c>
      <c r="BI153" s="88">
        <f t="shared" si="37"/>
        <v>0</v>
      </c>
      <c r="BJ153" s="14" t="s">
        <v>72</v>
      </c>
      <c r="BK153" s="88">
        <f t="shared" si="38"/>
        <v>0</v>
      </c>
      <c r="BL153" s="14" t="s">
        <v>160</v>
      </c>
      <c r="BM153" s="14" t="s">
        <v>1800</v>
      </c>
    </row>
    <row r="154" spans="2:65" s="1" customFormat="1" ht="16.5" customHeight="1">
      <c r="B154" s="55"/>
      <c r="C154" s="56" t="s">
        <v>491</v>
      </c>
      <c r="D154" s="56" t="s">
        <v>156</v>
      </c>
      <c r="E154" s="57" t="s">
        <v>1801</v>
      </c>
      <c r="F154" s="58" t="s">
        <v>1802</v>
      </c>
      <c r="G154" s="59" t="s">
        <v>159</v>
      </c>
      <c r="H154" s="60">
        <v>1</v>
      </c>
      <c r="I154" s="73"/>
      <c r="J154" s="73">
        <f t="shared" si="29"/>
        <v>0</v>
      </c>
      <c r="K154" s="58" t="s">
        <v>1</v>
      </c>
      <c r="L154" s="13"/>
      <c r="M154" s="74" t="s">
        <v>1</v>
      </c>
      <c r="N154" s="75" t="s">
        <v>35</v>
      </c>
      <c r="O154" s="76">
        <v>0</v>
      </c>
      <c r="P154" s="76">
        <f t="shared" si="30"/>
        <v>0</v>
      </c>
      <c r="Q154" s="76">
        <v>0</v>
      </c>
      <c r="R154" s="76">
        <f t="shared" si="31"/>
        <v>0</v>
      </c>
      <c r="S154" s="76">
        <v>0</v>
      </c>
      <c r="T154" s="83">
        <f t="shared" si="32"/>
        <v>0</v>
      </c>
      <c r="AR154" s="14" t="s">
        <v>160</v>
      </c>
      <c r="AT154" s="14" t="s">
        <v>156</v>
      </c>
      <c r="AU154" s="14" t="s">
        <v>74</v>
      </c>
      <c r="AY154" s="14" t="s">
        <v>153</v>
      </c>
      <c r="BE154" s="88">
        <f t="shared" si="33"/>
        <v>0</v>
      </c>
      <c r="BF154" s="88">
        <f t="shared" si="34"/>
        <v>0</v>
      </c>
      <c r="BG154" s="88">
        <f t="shared" si="35"/>
        <v>0</v>
      </c>
      <c r="BH154" s="88">
        <f t="shared" si="36"/>
        <v>0</v>
      </c>
      <c r="BI154" s="88">
        <f t="shared" si="37"/>
        <v>0</v>
      </c>
      <c r="BJ154" s="14" t="s">
        <v>72</v>
      </c>
      <c r="BK154" s="88">
        <f t="shared" si="38"/>
        <v>0</v>
      </c>
      <c r="BL154" s="14" t="s">
        <v>160</v>
      </c>
      <c r="BM154" s="14" t="s">
        <v>1803</v>
      </c>
    </row>
    <row r="155" spans="2:65" s="1" customFormat="1" ht="16.5" customHeight="1">
      <c r="B155" s="55"/>
      <c r="C155" s="56" t="s">
        <v>495</v>
      </c>
      <c r="D155" s="56" t="s">
        <v>156</v>
      </c>
      <c r="E155" s="57" t="s">
        <v>1804</v>
      </c>
      <c r="F155" s="58" t="s">
        <v>1805</v>
      </c>
      <c r="G155" s="59" t="s">
        <v>489</v>
      </c>
      <c r="H155" s="60">
        <v>1</v>
      </c>
      <c r="I155" s="73"/>
      <c r="J155" s="73">
        <f t="shared" si="29"/>
        <v>0</v>
      </c>
      <c r="K155" s="58" t="s">
        <v>1</v>
      </c>
      <c r="L155" s="13"/>
      <c r="M155" s="74" t="s">
        <v>1</v>
      </c>
      <c r="N155" s="75" t="s">
        <v>35</v>
      </c>
      <c r="O155" s="76">
        <v>1.694</v>
      </c>
      <c r="P155" s="76">
        <f t="shared" si="30"/>
        <v>1.694</v>
      </c>
      <c r="Q155" s="76">
        <v>0.21734000000000001</v>
      </c>
      <c r="R155" s="76">
        <f t="shared" si="31"/>
        <v>0.21734000000000001</v>
      </c>
      <c r="S155" s="76">
        <v>0</v>
      </c>
      <c r="T155" s="83">
        <f t="shared" si="32"/>
        <v>0</v>
      </c>
      <c r="AR155" s="14" t="s">
        <v>160</v>
      </c>
      <c r="AT155" s="14" t="s">
        <v>156</v>
      </c>
      <c r="AU155" s="14" t="s">
        <v>74</v>
      </c>
      <c r="AY155" s="14" t="s">
        <v>153</v>
      </c>
      <c r="BE155" s="88">
        <f t="shared" si="33"/>
        <v>0</v>
      </c>
      <c r="BF155" s="88">
        <f t="shared" si="34"/>
        <v>0</v>
      </c>
      <c r="BG155" s="88">
        <f t="shared" si="35"/>
        <v>0</v>
      </c>
      <c r="BH155" s="88">
        <f t="shared" si="36"/>
        <v>0</v>
      </c>
      <c r="BI155" s="88">
        <f t="shared" si="37"/>
        <v>0</v>
      </c>
      <c r="BJ155" s="14" t="s">
        <v>72</v>
      </c>
      <c r="BK155" s="88">
        <f t="shared" si="38"/>
        <v>0</v>
      </c>
      <c r="BL155" s="14" t="s">
        <v>160</v>
      </c>
      <c r="BM155" s="14" t="s">
        <v>1806</v>
      </c>
    </row>
    <row r="156" spans="2:65" s="1" customFormat="1" ht="16.5" customHeight="1">
      <c r="B156" s="55"/>
      <c r="C156" s="89" t="s">
        <v>499</v>
      </c>
      <c r="D156" s="89" t="s">
        <v>377</v>
      </c>
      <c r="E156" s="90" t="s">
        <v>1807</v>
      </c>
      <c r="F156" s="91" t="s">
        <v>1808</v>
      </c>
      <c r="G156" s="92" t="s">
        <v>489</v>
      </c>
      <c r="H156" s="93">
        <v>1</v>
      </c>
      <c r="I156" s="94"/>
      <c r="J156" s="94">
        <f t="shared" si="29"/>
        <v>0</v>
      </c>
      <c r="K156" s="91" t="s">
        <v>1</v>
      </c>
      <c r="L156" s="95"/>
      <c r="M156" s="96" t="s">
        <v>1</v>
      </c>
      <c r="N156" s="97" t="s">
        <v>35</v>
      </c>
      <c r="O156" s="76">
        <v>0</v>
      </c>
      <c r="P156" s="76">
        <f t="shared" si="30"/>
        <v>0</v>
      </c>
      <c r="Q156" s="76">
        <v>2.5000000000000001E-2</v>
      </c>
      <c r="R156" s="76">
        <f t="shared" si="31"/>
        <v>2.5000000000000001E-2</v>
      </c>
      <c r="S156" s="76">
        <v>0</v>
      </c>
      <c r="T156" s="83">
        <f t="shared" si="32"/>
        <v>0</v>
      </c>
      <c r="AR156" s="14" t="s">
        <v>192</v>
      </c>
      <c r="AT156" s="14" t="s">
        <v>377</v>
      </c>
      <c r="AU156" s="14" t="s">
        <v>74</v>
      </c>
      <c r="AY156" s="14" t="s">
        <v>153</v>
      </c>
      <c r="BE156" s="88">
        <f t="shared" si="33"/>
        <v>0</v>
      </c>
      <c r="BF156" s="88">
        <f t="shared" si="34"/>
        <v>0</v>
      </c>
      <c r="BG156" s="88">
        <f t="shared" si="35"/>
        <v>0</v>
      </c>
      <c r="BH156" s="88">
        <f t="shared" si="36"/>
        <v>0</v>
      </c>
      <c r="BI156" s="88">
        <f t="shared" si="37"/>
        <v>0</v>
      </c>
      <c r="BJ156" s="14" t="s">
        <v>72</v>
      </c>
      <c r="BK156" s="88">
        <f t="shared" si="38"/>
        <v>0</v>
      </c>
      <c r="BL156" s="14" t="s">
        <v>160</v>
      </c>
      <c r="BM156" s="14" t="s">
        <v>1809</v>
      </c>
    </row>
    <row r="157" spans="2:65" s="1" customFormat="1" ht="16.5" customHeight="1">
      <c r="B157" s="55"/>
      <c r="C157" s="56" t="s">
        <v>503</v>
      </c>
      <c r="D157" s="56" t="s">
        <v>156</v>
      </c>
      <c r="E157" s="57" t="s">
        <v>1810</v>
      </c>
      <c r="F157" s="58" t="s">
        <v>1811</v>
      </c>
      <c r="G157" s="59" t="s">
        <v>159</v>
      </c>
      <c r="H157" s="60">
        <v>1</v>
      </c>
      <c r="I157" s="73"/>
      <c r="J157" s="73">
        <f t="shared" si="29"/>
        <v>0</v>
      </c>
      <c r="K157" s="58" t="s">
        <v>1</v>
      </c>
      <c r="L157" s="13"/>
      <c r="M157" s="74" t="s">
        <v>1</v>
      </c>
      <c r="N157" s="75" t="s">
        <v>35</v>
      </c>
      <c r="O157" s="76">
        <v>0</v>
      </c>
      <c r="P157" s="76">
        <f t="shared" si="30"/>
        <v>0</v>
      </c>
      <c r="Q157" s="76">
        <v>0</v>
      </c>
      <c r="R157" s="76">
        <f t="shared" si="31"/>
        <v>0</v>
      </c>
      <c r="S157" s="76">
        <v>0</v>
      </c>
      <c r="T157" s="83">
        <f t="shared" si="32"/>
        <v>0</v>
      </c>
      <c r="AR157" s="14" t="s">
        <v>160</v>
      </c>
      <c r="AT157" s="14" t="s">
        <v>156</v>
      </c>
      <c r="AU157" s="14" t="s">
        <v>74</v>
      </c>
      <c r="AY157" s="14" t="s">
        <v>153</v>
      </c>
      <c r="BE157" s="88">
        <f t="shared" si="33"/>
        <v>0</v>
      </c>
      <c r="BF157" s="88">
        <f t="shared" si="34"/>
        <v>0</v>
      </c>
      <c r="BG157" s="88">
        <f t="shared" si="35"/>
        <v>0</v>
      </c>
      <c r="BH157" s="88">
        <f t="shared" si="36"/>
        <v>0</v>
      </c>
      <c r="BI157" s="88">
        <f t="shared" si="37"/>
        <v>0</v>
      </c>
      <c r="BJ157" s="14" t="s">
        <v>72</v>
      </c>
      <c r="BK157" s="88">
        <f t="shared" si="38"/>
        <v>0</v>
      </c>
      <c r="BL157" s="14" t="s">
        <v>160</v>
      </c>
      <c r="BM157" s="14" t="s">
        <v>1812</v>
      </c>
    </row>
    <row r="158" spans="2:65" s="6" customFormat="1" ht="22.9" customHeight="1">
      <c r="B158" s="51"/>
      <c r="D158" s="52" t="s">
        <v>63</v>
      </c>
      <c r="E158" s="54" t="s">
        <v>198</v>
      </c>
      <c r="F158" s="54" t="s">
        <v>1002</v>
      </c>
      <c r="J158" s="72">
        <f>BK158</f>
        <v>0</v>
      </c>
      <c r="L158" s="51"/>
      <c r="M158" s="69"/>
      <c r="N158" s="70"/>
      <c r="O158" s="70"/>
      <c r="P158" s="71">
        <f>SUM(P159:P161)</f>
        <v>3.04</v>
      </c>
      <c r="Q158" s="70"/>
      <c r="R158" s="71">
        <f>SUM(R159:R161)</f>
        <v>0</v>
      </c>
      <c r="S158" s="70"/>
      <c r="T158" s="82">
        <f>SUM(T159:T161)</f>
        <v>2.6</v>
      </c>
      <c r="AR158" s="52" t="s">
        <v>72</v>
      </c>
      <c r="AT158" s="85" t="s">
        <v>63</v>
      </c>
      <c r="AU158" s="85" t="s">
        <v>72</v>
      </c>
      <c r="AY158" s="52" t="s">
        <v>153</v>
      </c>
      <c r="BK158" s="87">
        <f>SUM(BK159:BK161)</f>
        <v>0</v>
      </c>
    </row>
    <row r="159" spans="2:65" s="1" customFormat="1" ht="16.5" customHeight="1">
      <c r="B159" s="55"/>
      <c r="C159" s="56" t="s">
        <v>507</v>
      </c>
      <c r="D159" s="56" t="s">
        <v>156</v>
      </c>
      <c r="E159" s="57" t="s">
        <v>1813</v>
      </c>
      <c r="F159" s="58" t="s">
        <v>1814</v>
      </c>
      <c r="G159" s="59" t="s">
        <v>159</v>
      </c>
      <c r="H159" s="60">
        <v>1</v>
      </c>
      <c r="I159" s="73"/>
      <c r="J159" s="73">
        <f>ROUND(I159*H159,2)</f>
        <v>0</v>
      </c>
      <c r="K159" s="58" t="s">
        <v>1</v>
      </c>
      <c r="L159" s="13"/>
      <c r="M159" s="74" t="s">
        <v>1</v>
      </c>
      <c r="N159" s="75" t="s">
        <v>35</v>
      </c>
      <c r="O159" s="76">
        <v>0</v>
      </c>
      <c r="P159" s="76">
        <f>O159*H159</f>
        <v>0</v>
      </c>
      <c r="Q159" s="76">
        <v>0</v>
      </c>
      <c r="R159" s="76">
        <f>Q159*H159</f>
        <v>0</v>
      </c>
      <c r="S159" s="76">
        <v>0</v>
      </c>
      <c r="T159" s="83">
        <f>S159*H159</f>
        <v>0</v>
      </c>
      <c r="AR159" s="14" t="s">
        <v>160</v>
      </c>
      <c r="AT159" s="14" t="s">
        <v>156</v>
      </c>
      <c r="AU159" s="14" t="s">
        <v>74</v>
      </c>
      <c r="AY159" s="14" t="s">
        <v>153</v>
      </c>
      <c r="BE159" s="88">
        <f>IF(N159="základní",J159,0)</f>
        <v>0</v>
      </c>
      <c r="BF159" s="88">
        <f>IF(N159="snížená",J159,0)</f>
        <v>0</v>
      </c>
      <c r="BG159" s="88">
        <f>IF(N159="zákl. přenesená",J159,0)</f>
        <v>0</v>
      </c>
      <c r="BH159" s="88">
        <f>IF(N159="sníž. přenesená",J159,0)</f>
        <v>0</v>
      </c>
      <c r="BI159" s="88">
        <f>IF(N159="nulová",J159,0)</f>
        <v>0</v>
      </c>
      <c r="BJ159" s="14" t="s">
        <v>72</v>
      </c>
      <c r="BK159" s="88">
        <f>ROUND(I159*H159,2)</f>
        <v>0</v>
      </c>
      <c r="BL159" s="14" t="s">
        <v>160</v>
      </c>
      <c r="BM159" s="14" t="s">
        <v>1815</v>
      </c>
    </row>
    <row r="160" spans="2:65" s="1" customFormat="1" ht="16.5" customHeight="1">
      <c r="B160" s="55"/>
      <c r="C160" s="56" t="s">
        <v>511</v>
      </c>
      <c r="D160" s="56" t="s">
        <v>156</v>
      </c>
      <c r="E160" s="57" t="s">
        <v>1816</v>
      </c>
      <c r="F160" s="58" t="s">
        <v>1817</v>
      </c>
      <c r="G160" s="59" t="s">
        <v>159</v>
      </c>
      <c r="H160" s="60">
        <v>1</v>
      </c>
      <c r="I160" s="73"/>
      <c r="J160" s="73">
        <f>ROUND(I160*H160,2)</f>
        <v>0</v>
      </c>
      <c r="K160" s="58" t="s">
        <v>1</v>
      </c>
      <c r="L160" s="13"/>
      <c r="M160" s="74" t="s">
        <v>1</v>
      </c>
      <c r="N160" s="75" t="s">
        <v>35</v>
      </c>
      <c r="O160" s="76">
        <v>3.04</v>
      </c>
      <c r="P160" s="76">
        <f>O160*H160</f>
        <v>3.04</v>
      </c>
      <c r="Q160" s="76">
        <v>0</v>
      </c>
      <c r="R160" s="76">
        <f>Q160*H160</f>
        <v>0</v>
      </c>
      <c r="S160" s="76">
        <v>2.6</v>
      </c>
      <c r="T160" s="83">
        <f>S160*H160</f>
        <v>2.6</v>
      </c>
      <c r="AR160" s="14" t="s">
        <v>160</v>
      </c>
      <c r="AT160" s="14" t="s">
        <v>156</v>
      </c>
      <c r="AU160" s="14" t="s">
        <v>74</v>
      </c>
      <c r="AY160" s="14" t="s">
        <v>153</v>
      </c>
      <c r="BE160" s="88">
        <f>IF(N160="základní",J160,0)</f>
        <v>0</v>
      </c>
      <c r="BF160" s="88">
        <f>IF(N160="snížená",J160,0)</f>
        <v>0</v>
      </c>
      <c r="BG160" s="88">
        <f>IF(N160="zákl. přenesená",J160,0)</f>
        <v>0</v>
      </c>
      <c r="BH160" s="88">
        <f>IF(N160="sníž. přenesená",J160,0)</f>
        <v>0</v>
      </c>
      <c r="BI160" s="88">
        <f>IF(N160="nulová",J160,0)</f>
        <v>0</v>
      </c>
      <c r="BJ160" s="14" t="s">
        <v>72</v>
      </c>
      <c r="BK160" s="88">
        <f>ROUND(I160*H160,2)</f>
        <v>0</v>
      </c>
      <c r="BL160" s="14" t="s">
        <v>160</v>
      </c>
      <c r="BM160" s="14" t="s">
        <v>1818</v>
      </c>
    </row>
    <row r="161" spans="2:65" s="1" customFormat="1" ht="16.5" customHeight="1">
      <c r="B161" s="55"/>
      <c r="C161" s="56" t="s">
        <v>515</v>
      </c>
      <c r="D161" s="56" t="s">
        <v>156</v>
      </c>
      <c r="E161" s="57" t="s">
        <v>1511</v>
      </c>
      <c r="F161" s="58" t="s">
        <v>1512</v>
      </c>
      <c r="G161" s="59" t="s">
        <v>159</v>
      </c>
      <c r="H161" s="60">
        <v>1</v>
      </c>
      <c r="I161" s="73"/>
      <c r="J161" s="73">
        <f>ROUND(I161*H161,2)</f>
        <v>0</v>
      </c>
      <c r="K161" s="58" t="s">
        <v>1</v>
      </c>
      <c r="L161" s="13"/>
      <c r="M161" s="74" t="s">
        <v>1</v>
      </c>
      <c r="N161" s="75" t="s">
        <v>35</v>
      </c>
      <c r="O161" s="76">
        <v>0</v>
      </c>
      <c r="P161" s="76">
        <f>O161*H161</f>
        <v>0</v>
      </c>
      <c r="Q161" s="76">
        <v>0</v>
      </c>
      <c r="R161" s="76">
        <f>Q161*H161</f>
        <v>0</v>
      </c>
      <c r="S161" s="76">
        <v>0</v>
      </c>
      <c r="T161" s="83">
        <f>S161*H161</f>
        <v>0</v>
      </c>
      <c r="AR161" s="14" t="s">
        <v>160</v>
      </c>
      <c r="AT161" s="14" t="s">
        <v>156</v>
      </c>
      <c r="AU161" s="14" t="s">
        <v>74</v>
      </c>
      <c r="AY161" s="14" t="s">
        <v>153</v>
      </c>
      <c r="BE161" s="88">
        <f>IF(N161="základní",J161,0)</f>
        <v>0</v>
      </c>
      <c r="BF161" s="88">
        <f>IF(N161="snížená",J161,0)</f>
        <v>0</v>
      </c>
      <c r="BG161" s="88">
        <f>IF(N161="zákl. přenesená",J161,0)</f>
        <v>0</v>
      </c>
      <c r="BH161" s="88">
        <f>IF(N161="sníž. přenesená",J161,0)</f>
        <v>0</v>
      </c>
      <c r="BI161" s="88">
        <f>IF(N161="nulová",J161,0)</f>
        <v>0</v>
      </c>
      <c r="BJ161" s="14" t="s">
        <v>72</v>
      </c>
      <c r="BK161" s="88">
        <f>ROUND(I161*H161,2)</f>
        <v>0</v>
      </c>
      <c r="BL161" s="14" t="s">
        <v>160</v>
      </c>
      <c r="BM161" s="14" t="s">
        <v>1819</v>
      </c>
    </row>
    <row r="162" spans="2:65" s="6" customFormat="1" ht="22.9" customHeight="1">
      <c r="B162" s="51"/>
      <c r="D162" s="52" t="s">
        <v>63</v>
      </c>
      <c r="E162" s="54" t="s">
        <v>1012</v>
      </c>
      <c r="F162" s="54" t="s">
        <v>1013</v>
      </c>
      <c r="J162" s="72">
        <f>BK162</f>
        <v>0</v>
      </c>
      <c r="L162" s="51"/>
      <c r="M162" s="69"/>
      <c r="N162" s="70"/>
      <c r="O162" s="70"/>
      <c r="P162" s="71">
        <f>SUM(P163:P165)</f>
        <v>27.924804000000002</v>
      </c>
      <c r="Q162" s="70"/>
      <c r="R162" s="71">
        <f>SUM(R163:R165)</f>
        <v>0</v>
      </c>
      <c r="S162" s="70"/>
      <c r="T162" s="82">
        <f>SUM(T163:T165)</f>
        <v>0</v>
      </c>
      <c r="AR162" s="52" t="s">
        <v>72</v>
      </c>
      <c r="AT162" s="85" t="s">
        <v>63</v>
      </c>
      <c r="AU162" s="85" t="s">
        <v>72</v>
      </c>
      <c r="AY162" s="52" t="s">
        <v>153</v>
      </c>
      <c r="BK162" s="87">
        <f>SUM(BK163:BK165)</f>
        <v>0</v>
      </c>
    </row>
    <row r="163" spans="2:65" s="1" customFormat="1" ht="16.5" customHeight="1">
      <c r="B163" s="55"/>
      <c r="C163" s="56" t="s">
        <v>519</v>
      </c>
      <c r="D163" s="56" t="s">
        <v>156</v>
      </c>
      <c r="E163" s="57" t="s">
        <v>1015</v>
      </c>
      <c r="F163" s="58" t="s">
        <v>1016</v>
      </c>
      <c r="G163" s="59" t="s">
        <v>424</v>
      </c>
      <c r="H163" s="60">
        <v>28.527000000000001</v>
      </c>
      <c r="I163" s="73"/>
      <c r="J163" s="73">
        <f>ROUND(I163*H163,2)</f>
        <v>0</v>
      </c>
      <c r="K163" s="58" t="s">
        <v>1017</v>
      </c>
      <c r="L163" s="13"/>
      <c r="M163" s="74" t="s">
        <v>1</v>
      </c>
      <c r="N163" s="75" t="s">
        <v>35</v>
      </c>
      <c r="O163" s="76">
        <v>0</v>
      </c>
      <c r="P163" s="76">
        <f>O163*H163</f>
        <v>0</v>
      </c>
      <c r="Q163" s="76">
        <v>0</v>
      </c>
      <c r="R163" s="76">
        <f>Q163*H163</f>
        <v>0</v>
      </c>
      <c r="S163" s="76">
        <v>0</v>
      </c>
      <c r="T163" s="83">
        <f>S163*H163</f>
        <v>0</v>
      </c>
      <c r="AR163" s="14" t="s">
        <v>160</v>
      </c>
      <c r="AT163" s="14" t="s">
        <v>156</v>
      </c>
      <c r="AU163" s="14" t="s">
        <v>74</v>
      </c>
      <c r="AY163" s="14" t="s">
        <v>153</v>
      </c>
      <c r="BE163" s="88">
        <f>IF(N163="základní",J163,0)</f>
        <v>0</v>
      </c>
      <c r="BF163" s="88">
        <f>IF(N163="snížená",J163,0)</f>
        <v>0</v>
      </c>
      <c r="BG163" s="88">
        <f>IF(N163="zákl. přenesená",J163,0)</f>
        <v>0</v>
      </c>
      <c r="BH163" s="88">
        <f>IF(N163="sníž. přenesená",J163,0)</f>
        <v>0</v>
      </c>
      <c r="BI163" s="88">
        <f>IF(N163="nulová",J163,0)</f>
        <v>0</v>
      </c>
      <c r="BJ163" s="14" t="s">
        <v>72</v>
      </c>
      <c r="BK163" s="88">
        <f>ROUND(I163*H163,2)</f>
        <v>0</v>
      </c>
      <c r="BL163" s="14" t="s">
        <v>160</v>
      </c>
      <c r="BM163" s="14" t="s">
        <v>1820</v>
      </c>
    </row>
    <row r="164" spans="2:65" s="1" customFormat="1" ht="16.5" customHeight="1">
      <c r="B164" s="55"/>
      <c r="C164" s="56" t="s">
        <v>523</v>
      </c>
      <c r="D164" s="56" t="s">
        <v>156</v>
      </c>
      <c r="E164" s="57" t="s">
        <v>1020</v>
      </c>
      <c r="F164" s="58" t="s">
        <v>1021</v>
      </c>
      <c r="G164" s="59" t="s">
        <v>424</v>
      </c>
      <c r="H164" s="60">
        <v>28.527000000000001</v>
      </c>
      <c r="I164" s="73"/>
      <c r="J164" s="73">
        <f>ROUND(I164*H164,2)</f>
        <v>0</v>
      </c>
      <c r="K164" s="58" t="s">
        <v>328</v>
      </c>
      <c r="L164" s="13"/>
      <c r="M164" s="74" t="s">
        <v>1</v>
      </c>
      <c r="N164" s="75" t="s">
        <v>35</v>
      </c>
      <c r="O164" s="76">
        <v>0.24</v>
      </c>
      <c r="P164" s="76">
        <f>O164*H164</f>
        <v>6.8464799999999997</v>
      </c>
      <c r="Q164" s="76">
        <v>0</v>
      </c>
      <c r="R164" s="76">
        <f>Q164*H164</f>
        <v>0</v>
      </c>
      <c r="S164" s="76">
        <v>0</v>
      </c>
      <c r="T164" s="83">
        <f>S164*H164</f>
        <v>0</v>
      </c>
      <c r="AR164" s="14" t="s">
        <v>160</v>
      </c>
      <c r="AT164" s="14" t="s">
        <v>156</v>
      </c>
      <c r="AU164" s="14" t="s">
        <v>74</v>
      </c>
      <c r="AY164" s="14" t="s">
        <v>153</v>
      </c>
      <c r="BE164" s="88">
        <f>IF(N164="základní",J164,0)</f>
        <v>0</v>
      </c>
      <c r="BF164" s="88">
        <f>IF(N164="snížená",J164,0)</f>
        <v>0</v>
      </c>
      <c r="BG164" s="88">
        <f>IF(N164="zákl. přenesená",J164,0)</f>
        <v>0</v>
      </c>
      <c r="BH164" s="88">
        <f>IF(N164="sníž. přenesená",J164,0)</f>
        <v>0</v>
      </c>
      <c r="BI164" s="88">
        <f>IF(N164="nulová",J164,0)</f>
        <v>0</v>
      </c>
      <c r="BJ164" s="14" t="s">
        <v>72</v>
      </c>
      <c r="BK164" s="88">
        <f>ROUND(I164*H164,2)</f>
        <v>0</v>
      </c>
      <c r="BL164" s="14" t="s">
        <v>160</v>
      </c>
      <c r="BM164" s="14" t="s">
        <v>1821</v>
      </c>
    </row>
    <row r="165" spans="2:65" s="1" customFormat="1" ht="16.5" customHeight="1">
      <c r="B165" s="55"/>
      <c r="C165" s="56" t="s">
        <v>527</v>
      </c>
      <c r="D165" s="56" t="s">
        <v>156</v>
      </c>
      <c r="E165" s="57" t="s">
        <v>1024</v>
      </c>
      <c r="F165" s="58" t="s">
        <v>1025</v>
      </c>
      <c r="G165" s="59" t="s">
        <v>424</v>
      </c>
      <c r="H165" s="60">
        <v>5269.5810000000001</v>
      </c>
      <c r="I165" s="73"/>
      <c r="J165" s="73">
        <f>ROUND(I165*H165,2)</f>
        <v>0</v>
      </c>
      <c r="K165" s="58" t="s">
        <v>328</v>
      </c>
      <c r="L165" s="13"/>
      <c r="M165" s="74" t="s">
        <v>1</v>
      </c>
      <c r="N165" s="75" t="s">
        <v>35</v>
      </c>
      <c r="O165" s="76">
        <v>4.0000000000000001E-3</v>
      </c>
      <c r="P165" s="76">
        <f>O165*H165</f>
        <v>21.078324000000002</v>
      </c>
      <c r="Q165" s="76">
        <v>0</v>
      </c>
      <c r="R165" s="76">
        <f>Q165*H165</f>
        <v>0</v>
      </c>
      <c r="S165" s="76">
        <v>0</v>
      </c>
      <c r="T165" s="83">
        <f>S165*H165</f>
        <v>0</v>
      </c>
      <c r="AR165" s="14" t="s">
        <v>160</v>
      </c>
      <c r="AT165" s="14" t="s">
        <v>156</v>
      </c>
      <c r="AU165" s="14" t="s">
        <v>74</v>
      </c>
      <c r="AY165" s="14" t="s">
        <v>153</v>
      </c>
      <c r="BE165" s="88">
        <f>IF(N165="základní",J165,0)</f>
        <v>0</v>
      </c>
      <c r="BF165" s="88">
        <f>IF(N165="snížená",J165,0)</f>
        <v>0</v>
      </c>
      <c r="BG165" s="88">
        <f>IF(N165="zákl. přenesená",J165,0)</f>
        <v>0</v>
      </c>
      <c r="BH165" s="88">
        <f>IF(N165="sníž. přenesená",J165,0)</f>
        <v>0</v>
      </c>
      <c r="BI165" s="88">
        <f>IF(N165="nulová",J165,0)</f>
        <v>0</v>
      </c>
      <c r="BJ165" s="14" t="s">
        <v>72</v>
      </c>
      <c r="BK165" s="88">
        <f>ROUND(I165*H165,2)</f>
        <v>0</v>
      </c>
      <c r="BL165" s="14" t="s">
        <v>160</v>
      </c>
      <c r="BM165" s="14" t="s">
        <v>1822</v>
      </c>
    </row>
    <row r="166" spans="2:65" s="6" customFormat="1" ht="22.9" customHeight="1">
      <c r="B166" s="51"/>
      <c r="D166" s="52" t="s">
        <v>63</v>
      </c>
      <c r="E166" s="54" t="s">
        <v>1039</v>
      </c>
      <c r="F166" s="54" t="s">
        <v>1040</v>
      </c>
      <c r="J166" s="72">
        <f>BK166</f>
        <v>0</v>
      </c>
      <c r="L166" s="51"/>
      <c r="M166" s="69"/>
      <c r="N166" s="70"/>
      <c r="O166" s="70"/>
      <c r="P166" s="71">
        <f>SUM(P167:P168)</f>
        <v>187.032816</v>
      </c>
      <c r="Q166" s="70"/>
      <c r="R166" s="71">
        <f>SUM(R167:R168)</f>
        <v>0</v>
      </c>
      <c r="S166" s="70"/>
      <c r="T166" s="82">
        <f>SUM(T167:T168)</f>
        <v>0</v>
      </c>
      <c r="AR166" s="52" t="s">
        <v>72</v>
      </c>
      <c r="AT166" s="85" t="s">
        <v>63</v>
      </c>
      <c r="AU166" s="85" t="s">
        <v>72</v>
      </c>
      <c r="AY166" s="52" t="s">
        <v>153</v>
      </c>
      <c r="BK166" s="87">
        <f>SUM(BK167:BK168)</f>
        <v>0</v>
      </c>
    </row>
    <row r="167" spans="2:65" s="1" customFormat="1" ht="16.5" customHeight="1">
      <c r="B167" s="55"/>
      <c r="C167" s="56" t="s">
        <v>531</v>
      </c>
      <c r="D167" s="56" t="s">
        <v>156</v>
      </c>
      <c r="E167" s="57" t="s">
        <v>1528</v>
      </c>
      <c r="F167" s="58" t="s">
        <v>1529</v>
      </c>
      <c r="G167" s="59" t="s">
        <v>424</v>
      </c>
      <c r="H167" s="60">
        <v>98.646000000000001</v>
      </c>
      <c r="I167" s="73"/>
      <c r="J167" s="73">
        <f>ROUND(I167*H167,2)</f>
        <v>0</v>
      </c>
      <c r="K167" s="58" t="s">
        <v>328</v>
      </c>
      <c r="L167" s="13"/>
      <c r="M167" s="74" t="s">
        <v>1</v>
      </c>
      <c r="N167" s="75" t="s">
        <v>35</v>
      </c>
      <c r="O167" s="76">
        <v>0.41599999999999998</v>
      </c>
      <c r="P167" s="76">
        <f>O167*H167</f>
        <v>41.036735999999998</v>
      </c>
      <c r="Q167" s="76">
        <v>0</v>
      </c>
      <c r="R167" s="76">
        <f>Q167*H167</f>
        <v>0</v>
      </c>
      <c r="S167" s="76">
        <v>0</v>
      </c>
      <c r="T167" s="83">
        <f>S167*H167</f>
        <v>0</v>
      </c>
      <c r="AR167" s="14" t="s">
        <v>160</v>
      </c>
      <c r="AT167" s="14" t="s">
        <v>156</v>
      </c>
      <c r="AU167" s="14" t="s">
        <v>74</v>
      </c>
      <c r="AY167" s="14" t="s">
        <v>153</v>
      </c>
      <c r="BE167" s="88">
        <f>IF(N167="základní",J167,0)</f>
        <v>0</v>
      </c>
      <c r="BF167" s="88">
        <f>IF(N167="snížená",J167,0)</f>
        <v>0</v>
      </c>
      <c r="BG167" s="88">
        <f>IF(N167="zákl. přenesená",J167,0)</f>
        <v>0</v>
      </c>
      <c r="BH167" s="88">
        <f>IF(N167="sníž. přenesená",J167,0)</f>
        <v>0</v>
      </c>
      <c r="BI167" s="88">
        <f>IF(N167="nulová",J167,0)</f>
        <v>0</v>
      </c>
      <c r="BJ167" s="14" t="s">
        <v>72</v>
      </c>
      <c r="BK167" s="88">
        <f>ROUND(I167*H167,2)</f>
        <v>0</v>
      </c>
      <c r="BL167" s="14" t="s">
        <v>160</v>
      </c>
      <c r="BM167" s="14" t="s">
        <v>1823</v>
      </c>
    </row>
    <row r="168" spans="2:65" s="1" customFormat="1" ht="16.5" customHeight="1">
      <c r="B168" s="55"/>
      <c r="C168" s="56" t="s">
        <v>535</v>
      </c>
      <c r="D168" s="56" t="s">
        <v>156</v>
      </c>
      <c r="E168" s="57" t="s">
        <v>1042</v>
      </c>
      <c r="F168" s="58" t="s">
        <v>1043</v>
      </c>
      <c r="G168" s="59" t="s">
        <v>424</v>
      </c>
      <c r="H168" s="60">
        <v>98.646000000000001</v>
      </c>
      <c r="I168" s="73"/>
      <c r="J168" s="73">
        <f>ROUND(I168*H168,2)</f>
        <v>0</v>
      </c>
      <c r="K168" s="58" t="s">
        <v>328</v>
      </c>
      <c r="L168" s="13"/>
      <c r="M168" s="74" t="s">
        <v>1</v>
      </c>
      <c r="N168" s="75" t="s">
        <v>35</v>
      </c>
      <c r="O168" s="76">
        <v>1.48</v>
      </c>
      <c r="P168" s="76">
        <f>O168*H168</f>
        <v>145.99608000000001</v>
      </c>
      <c r="Q168" s="76">
        <v>0</v>
      </c>
      <c r="R168" s="76">
        <f>Q168*H168</f>
        <v>0</v>
      </c>
      <c r="S168" s="76">
        <v>0</v>
      </c>
      <c r="T168" s="83">
        <f>S168*H168</f>
        <v>0</v>
      </c>
      <c r="AR168" s="14" t="s">
        <v>160</v>
      </c>
      <c r="AT168" s="14" t="s">
        <v>156</v>
      </c>
      <c r="AU168" s="14" t="s">
        <v>74</v>
      </c>
      <c r="AY168" s="14" t="s">
        <v>153</v>
      </c>
      <c r="BE168" s="88">
        <f>IF(N168="základní",J168,0)</f>
        <v>0</v>
      </c>
      <c r="BF168" s="88">
        <f>IF(N168="snížená",J168,0)</f>
        <v>0</v>
      </c>
      <c r="BG168" s="88">
        <f>IF(N168="zákl. přenesená",J168,0)</f>
        <v>0</v>
      </c>
      <c r="BH168" s="88">
        <f>IF(N168="sníž. přenesená",J168,0)</f>
        <v>0</v>
      </c>
      <c r="BI168" s="88">
        <f>IF(N168="nulová",J168,0)</f>
        <v>0</v>
      </c>
      <c r="BJ168" s="14" t="s">
        <v>72</v>
      </c>
      <c r="BK168" s="88">
        <f>ROUND(I168*H168,2)</f>
        <v>0</v>
      </c>
      <c r="BL168" s="14" t="s">
        <v>160</v>
      </c>
      <c r="BM168" s="14" t="s">
        <v>1824</v>
      </c>
    </row>
    <row r="169" spans="2:65" s="6" customFormat="1" ht="25.9" customHeight="1">
      <c r="B169" s="51"/>
      <c r="D169" s="52" t="s">
        <v>63</v>
      </c>
      <c r="E169" s="53" t="s">
        <v>1531</v>
      </c>
      <c r="F169" s="53" t="s">
        <v>1532</v>
      </c>
      <c r="J169" s="68">
        <f>BK169</f>
        <v>0</v>
      </c>
      <c r="L169" s="51"/>
      <c r="M169" s="69"/>
      <c r="N169" s="70"/>
      <c r="O169" s="70"/>
      <c r="P169" s="71">
        <f>P170</f>
        <v>19.326000000000001</v>
      </c>
      <c r="Q169" s="70"/>
      <c r="R169" s="71">
        <f>R170</f>
        <v>3.0839999999999999E-2</v>
      </c>
      <c r="S169" s="70"/>
      <c r="T169" s="82">
        <f>T170</f>
        <v>0</v>
      </c>
      <c r="AR169" s="52" t="s">
        <v>74</v>
      </c>
      <c r="AT169" s="85" t="s">
        <v>63</v>
      </c>
      <c r="AU169" s="85" t="s">
        <v>64</v>
      </c>
      <c r="AY169" s="52" t="s">
        <v>153</v>
      </c>
      <c r="BK169" s="87">
        <f>BK170</f>
        <v>0</v>
      </c>
    </row>
    <row r="170" spans="2:65" s="6" customFormat="1" ht="22.9" customHeight="1">
      <c r="B170" s="51"/>
      <c r="D170" s="52" t="s">
        <v>63</v>
      </c>
      <c r="E170" s="54" t="s">
        <v>1629</v>
      </c>
      <c r="F170" s="54" t="s">
        <v>1630</v>
      </c>
      <c r="J170" s="72">
        <f>BK170</f>
        <v>0</v>
      </c>
      <c r="L170" s="51"/>
      <c r="M170" s="69"/>
      <c r="N170" s="70"/>
      <c r="O170" s="70"/>
      <c r="P170" s="71">
        <f>SUM(P171:P175)</f>
        <v>19.326000000000001</v>
      </c>
      <c r="Q170" s="70"/>
      <c r="R170" s="71">
        <f>SUM(R171:R175)</f>
        <v>3.0839999999999999E-2</v>
      </c>
      <c r="S170" s="70"/>
      <c r="T170" s="82">
        <f>SUM(T171:T175)</f>
        <v>0</v>
      </c>
      <c r="AR170" s="52" t="s">
        <v>74</v>
      </c>
      <c r="AT170" s="85" t="s">
        <v>63</v>
      </c>
      <c r="AU170" s="85" t="s">
        <v>72</v>
      </c>
      <c r="AY170" s="52" t="s">
        <v>153</v>
      </c>
      <c r="BK170" s="87">
        <f>SUM(BK171:BK175)</f>
        <v>0</v>
      </c>
    </row>
    <row r="171" spans="2:65" s="1" customFormat="1" ht="16.5" customHeight="1">
      <c r="B171" s="55"/>
      <c r="C171" s="56" t="s">
        <v>539</v>
      </c>
      <c r="D171" s="56" t="s">
        <v>156</v>
      </c>
      <c r="E171" s="57" t="s">
        <v>1634</v>
      </c>
      <c r="F171" s="58" t="s">
        <v>1635</v>
      </c>
      <c r="G171" s="59" t="s">
        <v>344</v>
      </c>
      <c r="H171" s="60">
        <v>14</v>
      </c>
      <c r="I171" s="73"/>
      <c r="J171" s="73">
        <f>ROUND(I171*H171,2)</f>
        <v>0</v>
      </c>
      <c r="K171" s="58" t="s">
        <v>1</v>
      </c>
      <c r="L171" s="13"/>
      <c r="M171" s="74" t="s">
        <v>1</v>
      </c>
      <c r="N171" s="75" t="s">
        <v>35</v>
      </c>
      <c r="O171" s="76">
        <v>0.86399999999999999</v>
      </c>
      <c r="P171" s="76">
        <f>O171*H171</f>
        <v>12.096</v>
      </c>
      <c r="Q171" s="76">
        <v>6.0000000000000002E-5</v>
      </c>
      <c r="R171" s="76">
        <f>Q171*H171</f>
        <v>8.4000000000000003E-4</v>
      </c>
      <c r="S171" s="76">
        <v>0</v>
      </c>
      <c r="T171" s="83">
        <f>S171*H171</f>
        <v>0</v>
      </c>
      <c r="AR171" s="14" t="s">
        <v>233</v>
      </c>
      <c r="AT171" s="14" t="s">
        <v>156</v>
      </c>
      <c r="AU171" s="14" t="s">
        <v>74</v>
      </c>
      <c r="AY171" s="14" t="s">
        <v>153</v>
      </c>
      <c r="BE171" s="88">
        <f>IF(N171="základní",J171,0)</f>
        <v>0</v>
      </c>
      <c r="BF171" s="88">
        <f>IF(N171="snížená",J171,0)</f>
        <v>0</v>
      </c>
      <c r="BG171" s="88">
        <f>IF(N171="zákl. přenesená",J171,0)</f>
        <v>0</v>
      </c>
      <c r="BH171" s="88">
        <f>IF(N171="sníž. přenesená",J171,0)</f>
        <v>0</v>
      </c>
      <c r="BI171" s="88">
        <f>IF(N171="nulová",J171,0)</f>
        <v>0</v>
      </c>
      <c r="BJ171" s="14" t="s">
        <v>72</v>
      </c>
      <c r="BK171" s="88">
        <f>ROUND(I171*H171,2)</f>
        <v>0</v>
      </c>
      <c r="BL171" s="14" t="s">
        <v>233</v>
      </c>
      <c r="BM171" s="14" t="s">
        <v>1825</v>
      </c>
    </row>
    <row r="172" spans="2:65" s="1" customFormat="1" ht="16.5" customHeight="1">
      <c r="B172" s="55"/>
      <c r="C172" s="56" t="s">
        <v>543</v>
      </c>
      <c r="D172" s="56" t="s">
        <v>156</v>
      </c>
      <c r="E172" s="57" t="s">
        <v>1826</v>
      </c>
      <c r="F172" s="58" t="s">
        <v>1827</v>
      </c>
      <c r="G172" s="59" t="s">
        <v>159</v>
      </c>
      <c r="H172" s="60">
        <v>1</v>
      </c>
      <c r="I172" s="73"/>
      <c r="J172" s="73">
        <f>ROUND(I172*H172,2)</f>
        <v>0</v>
      </c>
      <c r="K172" s="58" t="s">
        <v>1</v>
      </c>
      <c r="L172" s="13"/>
      <c r="M172" s="74" t="s">
        <v>1</v>
      </c>
      <c r="N172" s="75" t="s">
        <v>35</v>
      </c>
      <c r="O172" s="76">
        <v>0</v>
      </c>
      <c r="P172" s="76">
        <f>O172*H172</f>
        <v>0</v>
      </c>
      <c r="Q172" s="76">
        <v>0</v>
      </c>
      <c r="R172" s="76">
        <f>Q172*H172</f>
        <v>0</v>
      </c>
      <c r="S172" s="76">
        <v>0</v>
      </c>
      <c r="T172" s="83">
        <f>S172*H172</f>
        <v>0</v>
      </c>
      <c r="AR172" s="14" t="s">
        <v>233</v>
      </c>
      <c r="AT172" s="14" t="s">
        <v>156</v>
      </c>
      <c r="AU172" s="14" t="s">
        <v>74</v>
      </c>
      <c r="AY172" s="14" t="s">
        <v>153</v>
      </c>
      <c r="BE172" s="88">
        <f>IF(N172="základní",J172,0)</f>
        <v>0</v>
      </c>
      <c r="BF172" s="88">
        <f>IF(N172="snížená",J172,0)</f>
        <v>0</v>
      </c>
      <c r="BG172" s="88">
        <f>IF(N172="zákl. přenesená",J172,0)</f>
        <v>0</v>
      </c>
      <c r="BH172" s="88">
        <f>IF(N172="sníž. přenesená",J172,0)</f>
        <v>0</v>
      </c>
      <c r="BI172" s="88">
        <f>IF(N172="nulová",J172,0)</f>
        <v>0</v>
      </c>
      <c r="BJ172" s="14" t="s">
        <v>72</v>
      </c>
      <c r="BK172" s="88">
        <f>ROUND(I172*H172,2)</f>
        <v>0</v>
      </c>
      <c r="BL172" s="14" t="s">
        <v>233</v>
      </c>
      <c r="BM172" s="14" t="s">
        <v>1828</v>
      </c>
    </row>
    <row r="173" spans="2:65" s="1" customFormat="1" ht="16.5" customHeight="1">
      <c r="B173" s="55"/>
      <c r="C173" s="56" t="s">
        <v>547</v>
      </c>
      <c r="D173" s="56" t="s">
        <v>156</v>
      </c>
      <c r="E173" s="57" t="s">
        <v>1640</v>
      </c>
      <c r="F173" s="58" t="s">
        <v>1641</v>
      </c>
      <c r="G173" s="59" t="s">
        <v>489</v>
      </c>
      <c r="H173" s="60">
        <v>1</v>
      </c>
      <c r="I173" s="73"/>
      <c r="J173" s="73">
        <f>ROUND(I173*H173,2)</f>
        <v>0</v>
      </c>
      <c r="K173" s="58" t="s">
        <v>328</v>
      </c>
      <c r="L173" s="13"/>
      <c r="M173" s="74" t="s">
        <v>1</v>
      </c>
      <c r="N173" s="75" t="s">
        <v>35</v>
      </c>
      <c r="O173" s="76">
        <v>7.23</v>
      </c>
      <c r="P173" s="76">
        <f>O173*H173</f>
        <v>7.23</v>
      </c>
      <c r="Q173" s="76">
        <v>0</v>
      </c>
      <c r="R173" s="76">
        <f>Q173*H173</f>
        <v>0</v>
      </c>
      <c r="S173" s="76">
        <v>0</v>
      </c>
      <c r="T173" s="83">
        <f>S173*H173</f>
        <v>0</v>
      </c>
      <c r="AR173" s="14" t="s">
        <v>233</v>
      </c>
      <c r="AT173" s="14" t="s">
        <v>156</v>
      </c>
      <c r="AU173" s="14" t="s">
        <v>74</v>
      </c>
      <c r="AY173" s="14" t="s">
        <v>153</v>
      </c>
      <c r="BE173" s="88">
        <f>IF(N173="základní",J173,0)</f>
        <v>0</v>
      </c>
      <c r="BF173" s="88">
        <f>IF(N173="snížená",J173,0)</f>
        <v>0</v>
      </c>
      <c r="BG173" s="88">
        <f>IF(N173="zákl. přenesená",J173,0)</f>
        <v>0</v>
      </c>
      <c r="BH173" s="88">
        <f>IF(N173="sníž. přenesená",J173,0)</f>
        <v>0</v>
      </c>
      <c r="BI173" s="88">
        <f>IF(N173="nulová",J173,0)</f>
        <v>0</v>
      </c>
      <c r="BJ173" s="14" t="s">
        <v>72</v>
      </c>
      <c r="BK173" s="88">
        <f>ROUND(I173*H173,2)</f>
        <v>0</v>
      </c>
      <c r="BL173" s="14" t="s">
        <v>233</v>
      </c>
      <c r="BM173" s="14" t="s">
        <v>1829</v>
      </c>
    </row>
    <row r="174" spans="2:65" s="1" customFormat="1" ht="16.5" customHeight="1">
      <c r="B174" s="55"/>
      <c r="C174" s="89" t="s">
        <v>551</v>
      </c>
      <c r="D174" s="89" t="s">
        <v>377</v>
      </c>
      <c r="E174" s="90" t="s">
        <v>1643</v>
      </c>
      <c r="F174" s="91" t="s">
        <v>1644</v>
      </c>
      <c r="G174" s="92" t="s">
        <v>489</v>
      </c>
      <c r="H174" s="93">
        <v>1</v>
      </c>
      <c r="I174" s="94"/>
      <c r="J174" s="94">
        <f>ROUND(I174*H174,2)</f>
        <v>0</v>
      </c>
      <c r="K174" s="91" t="s">
        <v>1</v>
      </c>
      <c r="L174" s="95"/>
      <c r="M174" s="96" t="s">
        <v>1</v>
      </c>
      <c r="N174" s="97" t="s">
        <v>35</v>
      </c>
      <c r="O174" s="76">
        <v>0</v>
      </c>
      <c r="P174" s="76">
        <f>O174*H174</f>
        <v>0</v>
      </c>
      <c r="Q174" s="76">
        <v>0.03</v>
      </c>
      <c r="R174" s="76">
        <f>Q174*H174</f>
        <v>0.03</v>
      </c>
      <c r="S174" s="76">
        <v>0</v>
      </c>
      <c r="T174" s="83">
        <f>S174*H174</f>
        <v>0</v>
      </c>
      <c r="AR174" s="14" t="s">
        <v>310</v>
      </c>
      <c r="AT174" s="14" t="s">
        <v>377</v>
      </c>
      <c r="AU174" s="14" t="s">
        <v>74</v>
      </c>
      <c r="AY174" s="14" t="s">
        <v>153</v>
      </c>
      <c r="BE174" s="88">
        <f>IF(N174="základní",J174,0)</f>
        <v>0</v>
      </c>
      <c r="BF174" s="88">
        <f>IF(N174="snížená",J174,0)</f>
        <v>0</v>
      </c>
      <c r="BG174" s="88">
        <f>IF(N174="zákl. přenesená",J174,0)</f>
        <v>0</v>
      </c>
      <c r="BH174" s="88">
        <f>IF(N174="sníž. přenesená",J174,0)</f>
        <v>0</v>
      </c>
      <c r="BI174" s="88">
        <f>IF(N174="nulová",J174,0)</f>
        <v>0</v>
      </c>
      <c r="BJ174" s="14" t="s">
        <v>72</v>
      </c>
      <c r="BK174" s="88">
        <f>ROUND(I174*H174,2)</f>
        <v>0</v>
      </c>
      <c r="BL174" s="14" t="s">
        <v>233</v>
      </c>
      <c r="BM174" s="14" t="s">
        <v>1830</v>
      </c>
    </row>
    <row r="175" spans="2:65" s="1" customFormat="1" ht="16.5" customHeight="1">
      <c r="B175" s="55"/>
      <c r="C175" s="56" t="s">
        <v>555</v>
      </c>
      <c r="D175" s="56" t="s">
        <v>156</v>
      </c>
      <c r="E175" s="57" t="s">
        <v>1658</v>
      </c>
      <c r="F175" s="58" t="s">
        <v>1659</v>
      </c>
      <c r="G175" s="59" t="s">
        <v>1543</v>
      </c>
      <c r="H175" s="60">
        <v>288</v>
      </c>
      <c r="I175" s="73"/>
      <c r="J175" s="73">
        <f>ROUND(I175*H175,2)</f>
        <v>0</v>
      </c>
      <c r="K175" s="58" t="s">
        <v>328</v>
      </c>
      <c r="L175" s="13"/>
      <c r="M175" s="77" t="s">
        <v>1</v>
      </c>
      <c r="N175" s="78" t="s">
        <v>35</v>
      </c>
      <c r="O175" s="79">
        <v>0</v>
      </c>
      <c r="P175" s="79">
        <f>O175*H175</f>
        <v>0</v>
      </c>
      <c r="Q175" s="79">
        <v>0</v>
      </c>
      <c r="R175" s="79">
        <f>Q175*H175</f>
        <v>0</v>
      </c>
      <c r="S175" s="79">
        <v>0</v>
      </c>
      <c r="T175" s="84">
        <f>S175*H175</f>
        <v>0</v>
      </c>
      <c r="AR175" s="14" t="s">
        <v>233</v>
      </c>
      <c r="AT175" s="14" t="s">
        <v>156</v>
      </c>
      <c r="AU175" s="14" t="s">
        <v>74</v>
      </c>
      <c r="AY175" s="14" t="s">
        <v>153</v>
      </c>
      <c r="BE175" s="88">
        <f>IF(N175="základní",J175,0)</f>
        <v>0</v>
      </c>
      <c r="BF175" s="88">
        <f>IF(N175="snížená",J175,0)</f>
        <v>0</v>
      </c>
      <c r="BG175" s="88">
        <f>IF(N175="zákl. přenesená",J175,0)</f>
        <v>0</v>
      </c>
      <c r="BH175" s="88">
        <f>IF(N175="sníž. přenesená",J175,0)</f>
        <v>0</v>
      </c>
      <c r="BI175" s="88">
        <f>IF(N175="nulová",J175,0)</f>
        <v>0</v>
      </c>
      <c r="BJ175" s="14" t="s">
        <v>72</v>
      </c>
      <c r="BK175" s="88">
        <f>ROUND(I175*H175,2)</f>
        <v>0</v>
      </c>
      <c r="BL175" s="14" t="s">
        <v>233</v>
      </c>
      <c r="BM175" s="14" t="s">
        <v>1831</v>
      </c>
    </row>
    <row r="176" spans="2:65" s="1" customFormat="1" ht="6.95" customHeight="1">
      <c r="B176" s="26"/>
      <c r="C176" s="27"/>
      <c r="D176" s="27"/>
      <c r="E176" s="27"/>
      <c r="F176" s="27"/>
      <c r="G176" s="27"/>
      <c r="H176" s="27"/>
      <c r="I176" s="27"/>
      <c r="J176" s="27"/>
      <c r="K176" s="27"/>
      <c r="L176" s="13"/>
    </row>
  </sheetData>
  <autoFilter ref="C97:K175"/>
  <mergeCells count="12">
    <mergeCell ref="E88:H88"/>
    <mergeCell ref="E90:H90"/>
    <mergeCell ref="E29:H29"/>
    <mergeCell ref="E50:H50"/>
    <mergeCell ref="E52:H52"/>
    <mergeCell ref="E54:H54"/>
    <mergeCell ref="E86:H86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17"/>
  <sheetViews>
    <sheetView showGridLines="0" workbookViewId="0">
      <selection activeCell="I116" sqref="I116"/>
    </sheetView>
  </sheetViews>
  <sheetFormatPr defaultColWidth="12"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"/>
    </row>
    <row r="2" spans="1:46" ht="36.950000000000003" customHeight="1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4" t="s">
        <v>99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14" t="s">
        <v>74</v>
      </c>
    </row>
    <row r="4" spans="1:46" ht="24.95" customHeight="1">
      <c r="B4" s="10"/>
      <c r="D4" s="11" t="s">
        <v>112</v>
      </c>
      <c r="L4" s="10"/>
      <c r="M4" s="38" t="s">
        <v>10</v>
      </c>
      <c r="AT4" s="14" t="s">
        <v>3</v>
      </c>
    </row>
    <row r="5" spans="1:46" ht="6.95" customHeight="1">
      <c r="B5" s="10"/>
      <c r="L5" s="10"/>
    </row>
    <row r="6" spans="1:46" ht="12" customHeight="1">
      <c r="B6" s="10"/>
      <c r="D6" s="12" t="s">
        <v>14</v>
      </c>
      <c r="L6" s="10"/>
    </row>
    <row r="7" spans="1:46" ht="16.5" customHeight="1">
      <c r="B7" s="10"/>
      <c r="E7" s="189" t="str">
        <f>'Rekapitulace stavby'!K6</f>
        <v>Vybudování oddíl.splašk. kanalizace v měst.části Bobrovníky, Malánky,Hlučín,přestavba ČOV Bobrovníky na ČS a dešť.zdrž</v>
      </c>
      <c r="F7" s="190"/>
      <c r="G7" s="190"/>
      <c r="H7" s="190"/>
      <c r="L7" s="10"/>
    </row>
    <row r="8" spans="1:46" ht="12" customHeight="1">
      <c r="B8" s="10"/>
      <c r="D8" s="12" t="s">
        <v>113</v>
      </c>
      <c r="L8" s="10"/>
    </row>
    <row r="9" spans="1:46" s="1" customFormat="1" ht="16.5" customHeight="1">
      <c r="B9" s="13"/>
      <c r="E9" s="189" t="s">
        <v>1326</v>
      </c>
      <c r="F9" s="170"/>
      <c r="G9" s="170"/>
      <c r="H9" s="170"/>
      <c r="L9" s="13"/>
    </row>
    <row r="10" spans="1:46" s="1" customFormat="1" ht="12" customHeight="1">
      <c r="B10" s="13"/>
      <c r="D10" s="12" t="s">
        <v>1327</v>
      </c>
      <c r="L10" s="13"/>
    </row>
    <row r="11" spans="1:46" s="1" customFormat="1" ht="36.950000000000003" customHeight="1">
      <c r="B11" s="13"/>
      <c r="E11" s="166" t="s">
        <v>1832</v>
      </c>
      <c r="F11" s="170"/>
      <c r="G11" s="170"/>
      <c r="H11" s="170"/>
      <c r="L11" s="13"/>
    </row>
    <row r="12" spans="1:46" s="1" customFormat="1">
      <c r="B12" s="13"/>
      <c r="L12" s="13"/>
    </row>
    <row r="13" spans="1:46" s="1" customFormat="1" ht="12" customHeight="1">
      <c r="B13" s="13"/>
      <c r="D13" s="12" t="s">
        <v>16</v>
      </c>
      <c r="F13" s="14" t="s">
        <v>1</v>
      </c>
      <c r="I13" s="12" t="s">
        <v>17</v>
      </c>
      <c r="J13" s="14" t="s">
        <v>1</v>
      </c>
      <c r="L13" s="13"/>
    </row>
    <row r="14" spans="1:46" s="1" customFormat="1" ht="12" customHeight="1">
      <c r="B14" s="13"/>
      <c r="D14" s="12" t="s">
        <v>18</v>
      </c>
      <c r="F14" s="14" t="s">
        <v>19</v>
      </c>
      <c r="I14" s="12" t="s">
        <v>20</v>
      </c>
      <c r="J14" s="39" t="str">
        <f>'Rekapitulace stavby'!AN8</f>
        <v>21. 11. 2019</v>
      </c>
      <c r="L14" s="13"/>
    </row>
    <row r="15" spans="1:46" s="1" customFormat="1" ht="10.9" customHeight="1">
      <c r="B15" s="13"/>
      <c r="L15" s="13"/>
    </row>
    <row r="16" spans="1:46" s="1" customFormat="1" ht="12" customHeight="1">
      <c r="B16" s="13"/>
      <c r="D16" s="12" t="s">
        <v>22</v>
      </c>
      <c r="I16" s="12" t="s">
        <v>23</v>
      </c>
      <c r="J16" s="14" t="str">
        <f>IF('Rekapitulace stavby'!AN10="","",'Rekapitulace stavby'!AN10)</f>
        <v/>
      </c>
      <c r="L16" s="13"/>
    </row>
    <row r="17" spans="2:12" s="1" customFormat="1" ht="18" customHeight="1">
      <c r="B17" s="13"/>
      <c r="E17" s="14" t="str">
        <f>IF('Rekapitulace stavby'!E11="","",'Rekapitulace stavby'!E11)</f>
        <v xml:space="preserve"> </v>
      </c>
      <c r="I17" s="12" t="s">
        <v>24</v>
      </c>
      <c r="J17" s="14" t="str">
        <f>IF('Rekapitulace stavby'!AN11="","",'Rekapitulace stavby'!AN11)</f>
        <v/>
      </c>
      <c r="L17" s="13"/>
    </row>
    <row r="18" spans="2:12" s="1" customFormat="1" ht="6.95" customHeight="1">
      <c r="B18" s="13"/>
      <c r="L18" s="13"/>
    </row>
    <row r="19" spans="2:12" s="1" customFormat="1" ht="12" customHeight="1">
      <c r="B19" s="13"/>
      <c r="D19" s="12" t="s">
        <v>25</v>
      </c>
      <c r="I19" s="12" t="s">
        <v>23</v>
      </c>
      <c r="J19" s="14" t="str">
        <f>'Rekapitulace stavby'!AN13</f>
        <v/>
      </c>
      <c r="L19" s="13"/>
    </row>
    <row r="20" spans="2:12" s="1" customFormat="1" ht="18" customHeight="1">
      <c r="B20" s="13"/>
      <c r="E20" s="153" t="str">
        <f>'Rekapitulace stavby'!E14</f>
        <v xml:space="preserve"> </v>
      </c>
      <c r="F20" s="153"/>
      <c r="G20" s="153"/>
      <c r="H20" s="153"/>
      <c r="I20" s="12" t="s">
        <v>24</v>
      </c>
      <c r="J20" s="14" t="str">
        <f>'Rekapitulace stavby'!AN14</f>
        <v/>
      </c>
      <c r="L20" s="13"/>
    </row>
    <row r="21" spans="2:12" s="1" customFormat="1" ht="6.95" customHeight="1">
      <c r="B21" s="13"/>
      <c r="L21" s="13"/>
    </row>
    <row r="22" spans="2:12" s="1" customFormat="1" ht="12" customHeight="1">
      <c r="B22" s="13"/>
      <c r="D22" s="12" t="s">
        <v>26</v>
      </c>
      <c r="I22" s="12" t="s">
        <v>23</v>
      </c>
      <c r="J22" s="14" t="str">
        <f>IF('Rekapitulace stavby'!AN16="","",'Rekapitulace stavby'!AN16)</f>
        <v/>
      </c>
      <c r="L22" s="13"/>
    </row>
    <row r="23" spans="2:12" s="1" customFormat="1" ht="18" customHeight="1">
      <c r="B23" s="13"/>
      <c r="E23" s="14" t="str">
        <f>IF('Rekapitulace stavby'!E17="","",'Rekapitulace stavby'!E17)</f>
        <v xml:space="preserve"> </v>
      </c>
      <c r="I23" s="12" t="s">
        <v>24</v>
      </c>
      <c r="J23" s="14" t="s">
        <v>1</v>
      </c>
      <c r="L23" s="13"/>
    </row>
    <row r="24" spans="2:12" s="1" customFormat="1" ht="6.95" customHeight="1">
      <c r="B24" s="13"/>
      <c r="L24" s="13"/>
    </row>
    <row r="25" spans="2:12" s="1" customFormat="1" ht="12" customHeight="1">
      <c r="B25" s="13"/>
      <c r="D25" s="12" t="s">
        <v>28</v>
      </c>
      <c r="I25" s="12" t="s">
        <v>23</v>
      </c>
      <c r="J25" s="14" t="str">
        <f>IF('Rekapitulace stavby'!AN19="","",'Rekapitulace stavby'!AN19)</f>
        <v/>
      </c>
      <c r="L25" s="13"/>
    </row>
    <row r="26" spans="2:12" s="1" customFormat="1" ht="18" customHeight="1">
      <c r="B26" s="13"/>
      <c r="E26" s="14" t="str">
        <f>IF('Rekapitulace stavby'!E20="","",'Rekapitulace stavby'!E20)</f>
        <v xml:space="preserve"> </v>
      </c>
      <c r="I26" s="12" t="s">
        <v>24</v>
      </c>
      <c r="J26" s="14" t="str">
        <f>IF('Rekapitulace stavby'!AN20="","",'Rekapitulace stavby'!AN20)</f>
        <v/>
      </c>
      <c r="L26" s="13"/>
    </row>
    <row r="27" spans="2:12" s="1" customFormat="1" ht="6.95" customHeight="1">
      <c r="B27" s="13"/>
      <c r="L27" s="13"/>
    </row>
    <row r="28" spans="2:12" s="1" customFormat="1" ht="12" customHeight="1">
      <c r="B28" s="13"/>
      <c r="D28" s="12" t="s">
        <v>29</v>
      </c>
      <c r="L28" s="13"/>
    </row>
    <row r="29" spans="2:12" s="2" customFormat="1" ht="16.5" customHeight="1">
      <c r="B29" s="15"/>
      <c r="E29" s="155" t="s">
        <v>1</v>
      </c>
      <c r="F29" s="155"/>
      <c r="G29" s="155"/>
      <c r="H29" s="155"/>
      <c r="L29" s="15"/>
    </row>
    <row r="30" spans="2:12" s="1" customFormat="1" ht="6.95" customHeight="1">
      <c r="B30" s="13"/>
      <c r="L30" s="13"/>
    </row>
    <row r="31" spans="2:12" s="1" customFormat="1" ht="6.95" customHeight="1">
      <c r="B31" s="13"/>
      <c r="D31" s="17"/>
      <c r="E31" s="17"/>
      <c r="F31" s="17"/>
      <c r="G31" s="17"/>
      <c r="H31" s="17"/>
      <c r="I31" s="17"/>
      <c r="J31" s="17"/>
      <c r="K31" s="17"/>
      <c r="L31" s="13"/>
    </row>
    <row r="32" spans="2:12" s="1" customFormat="1" ht="25.5" customHeight="1">
      <c r="B32" s="13"/>
      <c r="D32" s="18" t="s">
        <v>30</v>
      </c>
      <c r="J32" s="40">
        <f>ROUND(J92,2)</f>
        <v>0</v>
      </c>
      <c r="L32" s="13"/>
    </row>
    <row r="33" spans="2:12" s="1" customFormat="1" ht="6.95" customHeight="1">
      <c r="B33" s="13"/>
      <c r="D33" s="17"/>
      <c r="E33" s="17"/>
      <c r="F33" s="17"/>
      <c r="G33" s="17"/>
      <c r="H33" s="17"/>
      <c r="I33" s="17"/>
      <c r="J33" s="17"/>
      <c r="K33" s="17"/>
      <c r="L33" s="13"/>
    </row>
    <row r="34" spans="2:12" s="1" customFormat="1" ht="14.45" customHeight="1">
      <c r="B34" s="13"/>
      <c r="F34" s="19" t="s">
        <v>32</v>
      </c>
      <c r="I34" s="19" t="s">
        <v>31</v>
      </c>
      <c r="J34" s="19" t="s">
        <v>33</v>
      </c>
      <c r="L34" s="13"/>
    </row>
    <row r="35" spans="2:12" s="1" customFormat="1" ht="14.45" customHeight="1">
      <c r="B35" s="13"/>
      <c r="D35" s="12" t="s">
        <v>34</v>
      </c>
      <c r="E35" s="12" t="s">
        <v>35</v>
      </c>
      <c r="F35" s="20">
        <f>ROUND((SUM(BE92:BE116)),2)</f>
        <v>0</v>
      </c>
      <c r="I35" s="41">
        <v>0.21</v>
      </c>
      <c r="J35" s="20">
        <f>ROUND(((SUM(BE92:BE116))*I35),2)</f>
        <v>0</v>
      </c>
      <c r="L35" s="13"/>
    </row>
    <row r="36" spans="2:12" s="1" customFormat="1" ht="14.45" customHeight="1">
      <c r="B36" s="13"/>
      <c r="E36" s="12" t="s">
        <v>36</v>
      </c>
      <c r="F36" s="20">
        <f>ROUND((SUM(BF92:BF116)),2)</f>
        <v>0</v>
      </c>
      <c r="I36" s="41">
        <v>0.15</v>
      </c>
      <c r="J36" s="20">
        <f>ROUND(((SUM(BF92:BF116))*I36),2)</f>
        <v>0</v>
      </c>
      <c r="L36" s="13"/>
    </row>
    <row r="37" spans="2:12" s="1" customFormat="1" ht="14.45" hidden="1" customHeight="1">
      <c r="B37" s="13"/>
      <c r="E37" s="12" t="s">
        <v>37</v>
      </c>
      <c r="F37" s="20">
        <f>ROUND((SUM(BG92:BG116)),2)</f>
        <v>0</v>
      </c>
      <c r="I37" s="41">
        <v>0.21</v>
      </c>
      <c r="J37" s="20">
        <f>0</f>
        <v>0</v>
      </c>
      <c r="L37" s="13"/>
    </row>
    <row r="38" spans="2:12" s="1" customFormat="1" ht="14.45" hidden="1" customHeight="1">
      <c r="B38" s="13"/>
      <c r="E38" s="12" t="s">
        <v>38</v>
      </c>
      <c r="F38" s="20">
        <f>ROUND((SUM(BH92:BH116)),2)</f>
        <v>0</v>
      </c>
      <c r="I38" s="41">
        <v>0.15</v>
      </c>
      <c r="J38" s="20">
        <f>0</f>
        <v>0</v>
      </c>
      <c r="L38" s="13"/>
    </row>
    <row r="39" spans="2:12" s="1" customFormat="1" ht="14.45" hidden="1" customHeight="1">
      <c r="B39" s="13"/>
      <c r="E39" s="12" t="s">
        <v>39</v>
      </c>
      <c r="F39" s="20">
        <f>ROUND((SUM(BI92:BI116)),2)</f>
        <v>0</v>
      </c>
      <c r="I39" s="41">
        <v>0</v>
      </c>
      <c r="J39" s="20">
        <f>0</f>
        <v>0</v>
      </c>
      <c r="L39" s="13"/>
    </row>
    <row r="40" spans="2:12" s="1" customFormat="1" ht="6.95" customHeight="1">
      <c r="B40" s="13"/>
      <c r="L40" s="13"/>
    </row>
    <row r="41" spans="2:12" s="1" customFormat="1" ht="25.5" customHeight="1">
      <c r="B41" s="13"/>
      <c r="C41" s="21"/>
      <c r="D41" s="22" t="s">
        <v>40</v>
      </c>
      <c r="E41" s="23"/>
      <c r="F41" s="23"/>
      <c r="G41" s="24" t="s">
        <v>41</v>
      </c>
      <c r="H41" s="25" t="s">
        <v>42</v>
      </c>
      <c r="I41" s="23"/>
      <c r="J41" s="42">
        <f>SUM(J32:J39)</f>
        <v>0</v>
      </c>
      <c r="K41" s="43"/>
      <c r="L41" s="13"/>
    </row>
    <row r="42" spans="2:12" s="1" customFormat="1" ht="14.45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13"/>
    </row>
    <row r="46" spans="2:12" s="1" customFormat="1" ht="6.95" customHeight="1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13"/>
    </row>
    <row r="47" spans="2:12" s="1" customFormat="1" ht="24.95" customHeight="1">
      <c r="B47" s="13"/>
      <c r="C47" s="11" t="s">
        <v>115</v>
      </c>
      <c r="L47" s="13"/>
    </row>
    <row r="48" spans="2:12" s="1" customFormat="1" ht="6.95" customHeight="1">
      <c r="B48" s="13"/>
      <c r="L48" s="13"/>
    </row>
    <row r="49" spans="2:47" s="1" customFormat="1" ht="12" customHeight="1">
      <c r="B49" s="13"/>
      <c r="C49" s="12" t="s">
        <v>14</v>
      </c>
      <c r="L49" s="13"/>
    </row>
    <row r="50" spans="2:47" s="1" customFormat="1" ht="16.5" customHeight="1">
      <c r="B50" s="13"/>
      <c r="E50" s="189" t="str">
        <f>E7</f>
        <v>Vybudování oddíl.splašk. kanalizace v měst.části Bobrovníky, Malánky,Hlučín,přestavba ČOV Bobrovníky na ČS a dešť.zdrž</v>
      </c>
      <c r="F50" s="190"/>
      <c r="G50" s="190"/>
      <c r="H50" s="190"/>
      <c r="L50" s="13"/>
    </row>
    <row r="51" spans="2:47" ht="12" customHeight="1">
      <c r="B51" s="10"/>
      <c r="C51" s="12" t="s">
        <v>113</v>
      </c>
      <c r="L51" s="10"/>
    </row>
    <row r="52" spans="2:47" s="1" customFormat="1" ht="16.5" customHeight="1">
      <c r="B52" s="13"/>
      <c r="E52" s="189" t="s">
        <v>1326</v>
      </c>
      <c r="F52" s="170"/>
      <c r="G52" s="170"/>
      <c r="H52" s="170"/>
      <c r="L52" s="13"/>
    </row>
    <row r="53" spans="2:47" s="1" customFormat="1" ht="12" customHeight="1">
      <c r="B53" s="13"/>
      <c r="C53" s="12" t="s">
        <v>1327</v>
      </c>
      <c r="L53" s="13"/>
    </row>
    <row r="54" spans="2:47" s="1" customFormat="1" ht="16.5" customHeight="1">
      <c r="B54" s="13"/>
      <c r="E54" s="166" t="str">
        <f>E11</f>
        <v>04.3 - Zpevněná plocha</v>
      </c>
      <c r="F54" s="170"/>
      <c r="G54" s="170"/>
      <c r="H54" s="170"/>
      <c r="L54" s="13"/>
    </row>
    <row r="55" spans="2:47" s="1" customFormat="1" ht="6.95" customHeight="1">
      <c r="B55" s="13"/>
      <c r="L55" s="13"/>
    </row>
    <row r="56" spans="2:47" s="1" customFormat="1" ht="12" customHeight="1">
      <c r="B56" s="13"/>
      <c r="C56" s="12" t="s">
        <v>18</v>
      </c>
      <c r="F56" s="14" t="str">
        <f>F14</f>
        <v xml:space="preserve"> </v>
      </c>
      <c r="I56" s="12" t="s">
        <v>20</v>
      </c>
      <c r="J56" s="39" t="str">
        <f>IF(J14="","",J14)</f>
        <v>21. 11. 2019</v>
      </c>
      <c r="L56" s="13"/>
    </row>
    <row r="57" spans="2:47" s="1" customFormat="1" ht="6.95" customHeight="1">
      <c r="B57" s="13"/>
      <c r="L57" s="13"/>
    </row>
    <row r="58" spans="2:47" s="1" customFormat="1" ht="13.7" customHeight="1">
      <c r="B58" s="13"/>
      <c r="C58" s="12" t="s">
        <v>22</v>
      </c>
      <c r="F58" s="14" t="str">
        <f>E17</f>
        <v xml:space="preserve"> </v>
      </c>
      <c r="I58" s="12" t="s">
        <v>26</v>
      </c>
      <c r="J58" s="16" t="str">
        <f>E23</f>
        <v xml:space="preserve"> </v>
      </c>
      <c r="L58" s="13"/>
    </row>
    <row r="59" spans="2:47" s="1" customFormat="1" ht="13.7" customHeight="1">
      <c r="B59" s="13"/>
      <c r="C59" s="12" t="s">
        <v>25</v>
      </c>
      <c r="F59" s="14" t="str">
        <f>IF(E20="","",E20)</f>
        <v xml:space="preserve"> </v>
      </c>
      <c r="I59" s="12" t="s">
        <v>28</v>
      </c>
      <c r="J59" s="16" t="str">
        <f>E26</f>
        <v xml:space="preserve"> </v>
      </c>
      <c r="L59" s="13"/>
    </row>
    <row r="60" spans="2:47" s="1" customFormat="1" ht="10.35" customHeight="1">
      <c r="B60" s="13"/>
      <c r="L60" s="13"/>
    </row>
    <row r="61" spans="2:47" s="1" customFormat="1" ht="29.25" customHeight="1">
      <c r="B61" s="13"/>
      <c r="C61" s="30" t="s">
        <v>116</v>
      </c>
      <c r="D61" s="21"/>
      <c r="E61" s="21"/>
      <c r="F61" s="21"/>
      <c r="G61" s="21"/>
      <c r="H61" s="21"/>
      <c r="I61" s="21"/>
      <c r="J61" s="44" t="s">
        <v>117</v>
      </c>
      <c r="K61" s="21"/>
      <c r="L61" s="13"/>
    </row>
    <row r="62" spans="2:47" s="1" customFormat="1" ht="10.35" customHeight="1">
      <c r="B62" s="13"/>
      <c r="L62" s="13"/>
    </row>
    <row r="63" spans="2:47" s="1" customFormat="1" ht="22.9" customHeight="1">
      <c r="B63" s="13"/>
      <c r="C63" s="31" t="s">
        <v>118</v>
      </c>
      <c r="J63" s="40">
        <f>J92</f>
        <v>0</v>
      </c>
      <c r="L63" s="13"/>
      <c r="AU63" s="14" t="s">
        <v>119</v>
      </c>
    </row>
    <row r="64" spans="2:47" s="3" customFormat="1" ht="24.95" customHeight="1">
      <c r="B64" s="32"/>
      <c r="D64" s="33" t="s">
        <v>315</v>
      </c>
      <c r="E64" s="34"/>
      <c r="F64" s="34"/>
      <c r="G64" s="34"/>
      <c r="H64" s="34"/>
      <c r="I64" s="34"/>
      <c r="J64" s="45">
        <f>J93</f>
        <v>0</v>
      </c>
      <c r="L64" s="32"/>
    </row>
    <row r="65" spans="2:12" s="4" customFormat="1" ht="19.899999999999999" customHeight="1">
      <c r="B65" s="35"/>
      <c r="D65" s="36" t="s">
        <v>316</v>
      </c>
      <c r="E65" s="37"/>
      <c r="F65" s="37"/>
      <c r="G65" s="37"/>
      <c r="H65" s="37"/>
      <c r="I65" s="37"/>
      <c r="J65" s="46">
        <f>J94</f>
        <v>0</v>
      </c>
      <c r="L65" s="35"/>
    </row>
    <row r="66" spans="2:12" s="4" customFormat="1" ht="19.899999999999999" customHeight="1">
      <c r="B66" s="35"/>
      <c r="D66" s="36" t="s">
        <v>317</v>
      </c>
      <c r="E66" s="37"/>
      <c r="F66" s="37"/>
      <c r="G66" s="37"/>
      <c r="H66" s="37"/>
      <c r="I66" s="37"/>
      <c r="J66" s="46">
        <f>J100</f>
        <v>0</v>
      </c>
      <c r="L66" s="35"/>
    </row>
    <row r="67" spans="2:12" s="4" customFormat="1" ht="19.899999999999999" customHeight="1">
      <c r="B67" s="35"/>
      <c r="D67" s="36" t="s">
        <v>318</v>
      </c>
      <c r="E67" s="37"/>
      <c r="F67" s="37"/>
      <c r="G67" s="37"/>
      <c r="H67" s="37"/>
      <c r="I67" s="37"/>
      <c r="J67" s="46">
        <f>J102</f>
        <v>0</v>
      </c>
      <c r="L67" s="35"/>
    </row>
    <row r="68" spans="2:12" s="4" customFormat="1" ht="19.899999999999999" customHeight="1">
      <c r="B68" s="35"/>
      <c r="D68" s="36" t="s">
        <v>320</v>
      </c>
      <c r="E68" s="37"/>
      <c r="F68" s="37"/>
      <c r="G68" s="37"/>
      <c r="H68" s="37"/>
      <c r="I68" s="37"/>
      <c r="J68" s="46">
        <f>J106</f>
        <v>0</v>
      </c>
      <c r="L68" s="35"/>
    </row>
    <row r="69" spans="2:12" s="4" customFormat="1" ht="19.899999999999999" customHeight="1">
      <c r="B69" s="35"/>
      <c r="D69" s="36" t="s">
        <v>321</v>
      </c>
      <c r="E69" s="37"/>
      <c r="F69" s="37"/>
      <c r="G69" s="37"/>
      <c r="H69" s="37"/>
      <c r="I69" s="37"/>
      <c r="J69" s="46">
        <f>J111</f>
        <v>0</v>
      </c>
      <c r="L69" s="35"/>
    </row>
    <row r="70" spans="2:12" s="4" customFormat="1" ht="19.899999999999999" customHeight="1">
      <c r="B70" s="35"/>
      <c r="D70" s="36" t="s">
        <v>322</v>
      </c>
      <c r="E70" s="37"/>
      <c r="F70" s="37"/>
      <c r="G70" s="37"/>
      <c r="H70" s="37"/>
      <c r="I70" s="37"/>
      <c r="J70" s="46">
        <f>J115</f>
        <v>0</v>
      </c>
      <c r="L70" s="35"/>
    </row>
    <row r="71" spans="2:12" s="1" customFormat="1" ht="21.95" customHeight="1">
      <c r="B71" s="13"/>
      <c r="L71" s="13"/>
    </row>
    <row r="72" spans="2:12" s="1" customFormat="1" ht="6.95" customHeight="1"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13"/>
    </row>
    <row r="76" spans="2:12" s="1" customFormat="1" ht="6.95" customHeight="1"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13"/>
    </row>
    <row r="77" spans="2:12" s="1" customFormat="1" ht="24.95" customHeight="1">
      <c r="B77" s="13"/>
      <c r="C77" s="11" t="s">
        <v>139</v>
      </c>
      <c r="L77" s="13"/>
    </row>
    <row r="78" spans="2:12" s="1" customFormat="1" ht="6.95" customHeight="1">
      <c r="B78" s="13"/>
      <c r="L78" s="13"/>
    </row>
    <row r="79" spans="2:12" s="1" customFormat="1" ht="12" customHeight="1">
      <c r="B79" s="13"/>
      <c r="C79" s="12" t="s">
        <v>14</v>
      </c>
      <c r="L79" s="13"/>
    </row>
    <row r="80" spans="2:12" s="1" customFormat="1" ht="16.5" customHeight="1">
      <c r="B80" s="13"/>
      <c r="E80" s="189" t="str">
        <f>E7</f>
        <v>Vybudování oddíl.splašk. kanalizace v měst.části Bobrovníky, Malánky,Hlučín,přestavba ČOV Bobrovníky na ČS a dešť.zdrž</v>
      </c>
      <c r="F80" s="190"/>
      <c r="G80" s="190"/>
      <c r="H80" s="190"/>
      <c r="L80" s="13"/>
    </row>
    <row r="81" spans="2:65" ht="12" customHeight="1">
      <c r="B81" s="10"/>
      <c r="C81" s="12" t="s">
        <v>113</v>
      </c>
      <c r="L81" s="10"/>
    </row>
    <row r="82" spans="2:65" s="1" customFormat="1" ht="16.5" customHeight="1">
      <c r="B82" s="13"/>
      <c r="E82" s="189" t="s">
        <v>1326</v>
      </c>
      <c r="F82" s="170"/>
      <c r="G82" s="170"/>
      <c r="H82" s="170"/>
      <c r="L82" s="13"/>
    </row>
    <row r="83" spans="2:65" s="1" customFormat="1" ht="12" customHeight="1">
      <c r="B83" s="13"/>
      <c r="C83" s="12" t="s">
        <v>1327</v>
      </c>
      <c r="L83" s="13"/>
    </row>
    <row r="84" spans="2:65" s="1" customFormat="1" ht="16.5" customHeight="1">
      <c r="B84" s="13"/>
      <c r="E84" s="166" t="str">
        <f>E11</f>
        <v>04.3 - Zpevněná plocha</v>
      </c>
      <c r="F84" s="170"/>
      <c r="G84" s="170"/>
      <c r="H84" s="170"/>
      <c r="L84" s="13"/>
    </row>
    <row r="85" spans="2:65" s="1" customFormat="1" ht="6.95" customHeight="1">
      <c r="B85" s="13"/>
      <c r="L85" s="13"/>
    </row>
    <row r="86" spans="2:65" s="1" customFormat="1" ht="12" customHeight="1">
      <c r="B86" s="13"/>
      <c r="C86" s="12" t="s">
        <v>18</v>
      </c>
      <c r="F86" s="14" t="str">
        <f>F14</f>
        <v xml:space="preserve"> </v>
      </c>
      <c r="I86" s="12" t="s">
        <v>20</v>
      </c>
      <c r="J86" s="39" t="str">
        <f>IF(J14="","",J14)</f>
        <v>21. 11. 2019</v>
      </c>
      <c r="L86" s="13"/>
    </row>
    <row r="87" spans="2:65" s="1" customFormat="1" ht="6.95" customHeight="1">
      <c r="B87" s="13"/>
      <c r="L87" s="13"/>
    </row>
    <row r="88" spans="2:65" s="1" customFormat="1" ht="13.7" customHeight="1">
      <c r="B88" s="13"/>
      <c r="C88" s="12" t="s">
        <v>22</v>
      </c>
      <c r="F88" s="14" t="str">
        <f>E17</f>
        <v xml:space="preserve"> </v>
      </c>
      <c r="I88" s="12" t="s">
        <v>26</v>
      </c>
      <c r="J88" s="16" t="str">
        <f>E23</f>
        <v xml:space="preserve"> </v>
      </c>
      <c r="L88" s="13"/>
    </row>
    <row r="89" spans="2:65" s="1" customFormat="1" ht="13.7" customHeight="1">
      <c r="B89" s="13"/>
      <c r="C89" s="12" t="s">
        <v>25</v>
      </c>
      <c r="F89" s="14" t="str">
        <f>IF(E20="","",E20)</f>
        <v xml:space="preserve"> </v>
      </c>
      <c r="I89" s="12" t="s">
        <v>28</v>
      </c>
      <c r="J89" s="16" t="str">
        <f>E26</f>
        <v xml:space="preserve"> </v>
      </c>
      <c r="L89" s="13"/>
    </row>
    <row r="90" spans="2:65" s="1" customFormat="1" ht="10.35" customHeight="1">
      <c r="B90" s="13"/>
      <c r="L90" s="13"/>
    </row>
    <row r="91" spans="2:65" s="5" customFormat="1" ht="29.25" customHeight="1">
      <c r="B91" s="47"/>
      <c r="C91" s="48" t="s">
        <v>140</v>
      </c>
      <c r="D91" s="49" t="s">
        <v>49</v>
      </c>
      <c r="E91" s="49" t="s">
        <v>45</v>
      </c>
      <c r="F91" s="49" t="s">
        <v>46</v>
      </c>
      <c r="G91" s="49" t="s">
        <v>141</v>
      </c>
      <c r="H91" s="49" t="s">
        <v>142</v>
      </c>
      <c r="I91" s="49" t="s">
        <v>143</v>
      </c>
      <c r="J91" s="61" t="s">
        <v>117</v>
      </c>
      <c r="K91" s="62" t="s">
        <v>144</v>
      </c>
      <c r="L91" s="47"/>
      <c r="M91" s="63" t="s">
        <v>1</v>
      </c>
      <c r="N91" s="64" t="s">
        <v>34</v>
      </c>
      <c r="O91" s="64" t="s">
        <v>145</v>
      </c>
      <c r="P91" s="64" t="s">
        <v>146</v>
      </c>
      <c r="Q91" s="64" t="s">
        <v>147</v>
      </c>
      <c r="R91" s="64" t="s">
        <v>148</v>
      </c>
      <c r="S91" s="64" t="s">
        <v>149</v>
      </c>
      <c r="T91" s="80" t="s">
        <v>150</v>
      </c>
    </row>
    <row r="92" spans="2:65" s="1" customFormat="1" ht="22.9" customHeight="1">
      <c r="B92" s="13"/>
      <c r="C92" s="50" t="s">
        <v>151</v>
      </c>
      <c r="J92" s="65">
        <f>BK92</f>
        <v>0</v>
      </c>
      <c r="L92" s="13"/>
      <c r="M92" s="66"/>
      <c r="N92" s="17"/>
      <c r="O92" s="17"/>
      <c r="P92" s="67">
        <f>P93</f>
        <v>91.575080000000014</v>
      </c>
      <c r="Q92" s="17"/>
      <c r="R92" s="67">
        <f>R93</f>
        <v>21.877590000000001</v>
      </c>
      <c r="S92" s="17"/>
      <c r="T92" s="81">
        <f>T93</f>
        <v>1.0149999999999999</v>
      </c>
      <c r="AT92" s="14" t="s">
        <v>63</v>
      </c>
      <c r="AU92" s="14" t="s">
        <v>119</v>
      </c>
      <c r="BK92" s="86">
        <f>BK93</f>
        <v>0</v>
      </c>
    </row>
    <row r="93" spans="2:65" s="6" customFormat="1" ht="25.9" customHeight="1">
      <c r="B93" s="51"/>
      <c r="D93" s="52" t="s">
        <v>63</v>
      </c>
      <c r="E93" s="53" t="s">
        <v>152</v>
      </c>
      <c r="F93" s="53" t="s">
        <v>323</v>
      </c>
      <c r="J93" s="68">
        <f>BK93</f>
        <v>0</v>
      </c>
      <c r="L93" s="51"/>
      <c r="M93" s="69"/>
      <c r="N93" s="70"/>
      <c r="O93" s="70"/>
      <c r="P93" s="71">
        <f>P94+P100+P102+P106+P111+P115</f>
        <v>91.575080000000014</v>
      </c>
      <c r="Q93" s="70"/>
      <c r="R93" s="71">
        <f>R94+R100+R102+R106+R111+R115</f>
        <v>21.877590000000001</v>
      </c>
      <c r="S93" s="70"/>
      <c r="T93" s="82">
        <f>T94+T100+T102+T106+T111+T115</f>
        <v>1.0149999999999999</v>
      </c>
      <c r="AR93" s="52" t="s">
        <v>72</v>
      </c>
      <c r="AT93" s="85" t="s">
        <v>63</v>
      </c>
      <c r="AU93" s="85" t="s">
        <v>64</v>
      </c>
      <c r="AY93" s="52" t="s">
        <v>153</v>
      </c>
      <c r="BK93" s="87">
        <f>BK94+BK100+BK102+BK106+BK111+BK115</f>
        <v>0</v>
      </c>
    </row>
    <row r="94" spans="2:65" s="6" customFormat="1" ht="22.9" customHeight="1">
      <c r="B94" s="51"/>
      <c r="D94" s="52" t="s">
        <v>63</v>
      </c>
      <c r="E94" s="54" t="s">
        <v>72</v>
      </c>
      <c r="F94" s="54" t="s">
        <v>324</v>
      </c>
      <c r="J94" s="72">
        <f>BK94</f>
        <v>0</v>
      </c>
      <c r="L94" s="51"/>
      <c r="M94" s="69"/>
      <c r="N94" s="70"/>
      <c r="O94" s="70"/>
      <c r="P94" s="71">
        <f>SUM(P95:P99)</f>
        <v>11.126000000000001</v>
      </c>
      <c r="Q94" s="70"/>
      <c r="R94" s="71">
        <f>SUM(R95:R99)</f>
        <v>0</v>
      </c>
      <c r="S94" s="70"/>
      <c r="T94" s="82">
        <f>SUM(T95:T99)</f>
        <v>1.0149999999999999</v>
      </c>
      <c r="AR94" s="52" t="s">
        <v>72</v>
      </c>
      <c r="AT94" s="85" t="s">
        <v>63</v>
      </c>
      <c r="AU94" s="85" t="s">
        <v>72</v>
      </c>
      <c r="AY94" s="52" t="s">
        <v>153</v>
      </c>
      <c r="BK94" s="87">
        <f>SUM(BK95:BK99)</f>
        <v>0</v>
      </c>
    </row>
    <row r="95" spans="2:65" s="1" customFormat="1" ht="16.5" customHeight="1">
      <c r="B95" s="55"/>
      <c r="C95" s="56" t="s">
        <v>72</v>
      </c>
      <c r="D95" s="56" t="s">
        <v>156</v>
      </c>
      <c r="E95" s="57" t="s">
        <v>1833</v>
      </c>
      <c r="F95" s="58" t="s">
        <v>1834</v>
      </c>
      <c r="G95" s="59" t="s">
        <v>344</v>
      </c>
      <c r="H95" s="60">
        <v>7</v>
      </c>
      <c r="I95" s="73"/>
      <c r="J95" s="73">
        <f>ROUND(I95*H95,2)</f>
        <v>0</v>
      </c>
      <c r="K95" s="58" t="s">
        <v>1</v>
      </c>
      <c r="L95" s="13"/>
      <c r="M95" s="74" t="s">
        <v>1</v>
      </c>
      <c r="N95" s="75" t="s">
        <v>35</v>
      </c>
      <c r="O95" s="76">
        <v>0.27200000000000002</v>
      </c>
      <c r="P95" s="76">
        <f>O95*H95</f>
        <v>1.9040000000000001</v>
      </c>
      <c r="Q95" s="76">
        <v>0</v>
      </c>
      <c r="R95" s="76">
        <f>Q95*H95</f>
        <v>0</v>
      </c>
      <c r="S95" s="76">
        <v>0.14499999999999999</v>
      </c>
      <c r="T95" s="83">
        <f>S95*H95</f>
        <v>1.0149999999999999</v>
      </c>
      <c r="AR95" s="14" t="s">
        <v>160</v>
      </c>
      <c r="AT95" s="14" t="s">
        <v>156</v>
      </c>
      <c r="AU95" s="14" t="s">
        <v>74</v>
      </c>
      <c r="AY95" s="14" t="s">
        <v>153</v>
      </c>
      <c r="BE95" s="88">
        <f>IF(N95="základní",J95,0)</f>
        <v>0</v>
      </c>
      <c r="BF95" s="88">
        <f>IF(N95="snížená",J95,0)</f>
        <v>0</v>
      </c>
      <c r="BG95" s="88">
        <f>IF(N95="zákl. přenesená",J95,0)</f>
        <v>0</v>
      </c>
      <c r="BH95" s="88">
        <f>IF(N95="sníž. přenesená",J95,0)</f>
        <v>0</v>
      </c>
      <c r="BI95" s="88">
        <f>IF(N95="nulová",J95,0)</f>
        <v>0</v>
      </c>
      <c r="BJ95" s="14" t="s">
        <v>72</v>
      </c>
      <c r="BK95" s="88">
        <f>ROUND(I95*H95,2)</f>
        <v>0</v>
      </c>
      <c r="BL95" s="14" t="s">
        <v>160</v>
      </c>
      <c r="BM95" s="14" t="s">
        <v>1835</v>
      </c>
    </row>
    <row r="96" spans="2:65" s="1" customFormat="1" ht="16.5" customHeight="1">
      <c r="B96" s="55"/>
      <c r="C96" s="56" t="s">
        <v>74</v>
      </c>
      <c r="D96" s="56" t="s">
        <v>156</v>
      </c>
      <c r="E96" s="57" t="s">
        <v>355</v>
      </c>
      <c r="F96" s="58" t="s">
        <v>356</v>
      </c>
      <c r="G96" s="59" t="s">
        <v>357</v>
      </c>
      <c r="H96" s="60">
        <v>6</v>
      </c>
      <c r="I96" s="73"/>
      <c r="J96" s="73">
        <f>ROUND(I96*H96,2)</f>
        <v>0</v>
      </c>
      <c r="K96" s="58" t="s">
        <v>328</v>
      </c>
      <c r="L96" s="13"/>
      <c r="M96" s="74" t="s">
        <v>1</v>
      </c>
      <c r="N96" s="75" t="s">
        <v>35</v>
      </c>
      <c r="O96" s="76">
        <v>9.7000000000000003E-2</v>
      </c>
      <c r="P96" s="76">
        <f>O96*H96</f>
        <v>0.58200000000000007</v>
      </c>
      <c r="Q96" s="76">
        <v>0</v>
      </c>
      <c r="R96" s="76">
        <f>Q96*H96</f>
        <v>0</v>
      </c>
      <c r="S96" s="76">
        <v>0</v>
      </c>
      <c r="T96" s="83">
        <f>S96*H96</f>
        <v>0</v>
      </c>
      <c r="AR96" s="14" t="s">
        <v>160</v>
      </c>
      <c r="AT96" s="14" t="s">
        <v>156</v>
      </c>
      <c r="AU96" s="14" t="s">
        <v>74</v>
      </c>
      <c r="AY96" s="14" t="s">
        <v>153</v>
      </c>
      <c r="BE96" s="88">
        <f>IF(N96="základní",J96,0)</f>
        <v>0</v>
      </c>
      <c r="BF96" s="88">
        <f>IF(N96="snížená",J96,0)</f>
        <v>0</v>
      </c>
      <c r="BG96" s="88">
        <f>IF(N96="zákl. přenesená",J96,0)</f>
        <v>0</v>
      </c>
      <c r="BH96" s="88">
        <f>IF(N96="sníž. přenesená",J96,0)</f>
        <v>0</v>
      </c>
      <c r="BI96" s="88">
        <f>IF(N96="nulová",J96,0)</f>
        <v>0</v>
      </c>
      <c r="BJ96" s="14" t="s">
        <v>72</v>
      </c>
      <c r="BK96" s="88">
        <f>ROUND(I96*H96,2)</f>
        <v>0</v>
      </c>
      <c r="BL96" s="14" t="s">
        <v>160</v>
      </c>
      <c r="BM96" s="14" t="s">
        <v>1836</v>
      </c>
    </row>
    <row r="97" spans="2:65" s="1" customFormat="1" ht="16.5" customHeight="1">
      <c r="B97" s="55"/>
      <c r="C97" s="56" t="s">
        <v>169</v>
      </c>
      <c r="D97" s="56" t="s">
        <v>156</v>
      </c>
      <c r="E97" s="57" t="s">
        <v>1837</v>
      </c>
      <c r="F97" s="58" t="s">
        <v>1838</v>
      </c>
      <c r="G97" s="59" t="s">
        <v>357</v>
      </c>
      <c r="H97" s="60">
        <v>15</v>
      </c>
      <c r="I97" s="73"/>
      <c r="J97" s="73">
        <f>ROUND(I97*H97,2)</f>
        <v>0</v>
      </c>
      <c r="K97" s="58" t="s">
        <v>328</v>
      </c>
      <c r="L97" s="13"/>
      <c r="M97" s="74" t="s">
        <v>1</v>
      </c>
      <c r="N97" s="75" t="s">
        <v>35</v>
      </c>
      <c r="O97" s="76">
        <v>0.43099999999999999</v>
      </c>
      <c r="P97" s="76">
        <f>O97*H97</f>
        <v>6.4649999999999999</v>
      </c>
      <c r="Q97" s="76">
        <v>0</v>
      </c>
      <c r="R97" s="76">
        <f>Q97*H97</f>
        <v>0</v>
      </c>
      <c r="S97" s="76">
        <v>0</v>
      </c>
      <c r="T97" s="83">
        <f>S97*H97</f>
        <v>0</v>
      </c>
      <c r="AR97" s="14" t="s">
        <v>160</v>
      </c>
      <c r="AT97" s="14" t="s">
        <v>156</v>
      </c>
      <c r="AU97" s="14" t="s">
        <v>74</v>
      </c>
      <c r="AY97" s="14" t="s">
        <v>153</v>
      </c>
      <c r="BE97" s="88">
        <f>IF(N97="základní",J97,0)</f>
        <v>0</v>
      </c>
      <c r="BF97" s="88">
        <f>IF(N97="snížená",J97,0)</f>
        <v>0</v>
      </c>
      <c r="BG97" s="88">
        <f>IF(N97="zákl. přenesená",J97,0)</f>
        <v>0</v>
      </c>
      <c r="BH97" s="88">
        <f>IF(N97="sníž. přenesená",J97,0)</f>
        <v>0</v>
      </c>
      <c r="BI97" s="88">
        <f>IF(N97="nulová",J97,0)</f>
        <v>0</v>
      </c>
      <c r="BJ97" s="14" t="s">
        <v>72</v>
      </c>
      <c r="BK97" s="88">
        <f>ROUND(I97*H97,2)</f>
        <v>0</v>
      </c>
      <c r="BL97" s="14" t="s">
        <v>160</v>
      </c>
      <c r="BM97" s="14" t="s">
        <v>1839</v>
      </c>
    </row>
    <row r="98" spans="2:65" s="1" customFormat="1" ht="16.5" customHeight="1">
      <c r="B98" s="55"/>
      <c r="C98" s="56" t="s">
        <v>160</v>
      </c>
      <c r="D98" s="56" t="s">
        <v>156</v>
      </c>
      <c r="E98" s="57" t="s">
        <v>419</v>
      </c>
      <c r="F98" s="58" t="s">
        <v>420</v>
      </c>
      <c r="G98" s="59" t="s">
        <v>357</v>
      </c>
      <c r="H98" s="60">
        <v>15</v>
      </c>
      <c r="I98" s="73"/>
      <c r="J98" s="73">
        <f>ROUND(I98*H98,2)</f>
        <v>0</v>
      </c>
      <c r="K98" s="58" t="s">
        <v>328</v>
      </c>
      <c r="L98" s="13"/>
      <c r="M98" s="74" t="s">
        <v>1</v>
      </c>
      <c r="N98" s="75" t="s">
        <v>35</v>
      </c>
      <c r="O98" s="76">
        <v>8.3000000000000004E-2</v>
      </c>
      <c r="P98" s="76">
        <f>O98*H98</f>
        <v>1.2450000000000001</v>
      </c>
      <c r="Q98" s="76">
        <v>0</v>
      </c>
      <c r="R98" s="76">
        <f>Q98*H98</f>
        <v>0</v>
      </c>
      <c r="S98" s="76">
        <v>0</v>
      </c>
      <c r="T98" s="83">
        <f>S98*H98</f>
        <v>0</v>
      </c>
      <c r="AR98" s="14" t="s">
        <v>160</v>
      </c>
      <c r="AT98" s="14" t="s">
        <v>156</v>
      </c>
      <c r="AU98" s="14" t="s">
        <v>74</v>
      </c>
      <c r="AY98" s="14" t="s">
        <v>153</v>
      </c>
      <c r="BE98" s="88">
        <f>IF(N98="základní",J98,0)</f>
        <v>0</v>
      </c>
      <c r="BF98" s="88">
        <f>IF(N98="snížená",J98,0)</f>
        <v>0</v>
      </c>
      <c r="BG98" s="88">
        <f>IF(N98="zákl. přenesená",J98,0)</f>
        <v>0</v>
      </c>
      <c r="BH98" s="88">
        <f>IF(N98="sníž. přenesená",J98,0)</f>
        <v>0</v>
      </c>
      <c r="BI98" s="88">
        <f>IF(N98="nulová",J98,0)</f>
        <v>0</v>
      </c>
      <c r="BJ98" s="14" t="s">
        <v>72</v>
      </c>
      <c r="BK98" s="88">
        <f>ROUND(I98*H98,2)</f>
        <v>0</v>
      </c>
      <c r="BL98" s="14" t="s">
        <v>160</v>
      </c>
      <c r="BM98" s="14" t="s">
        <v>1840</v>
      </c>
    </row>
    <row r="99" spans="2:65" s="1" customFormat="1" ht="16.5" customHeight="1">
      <c r="B99" s="55"/>
      <c r="C99" s="56" t="s">
        <v>178</v>
      </c>
      <c r="D99" s="56" t="s">
        <v>156</v>
      </c>
      <c r="E99" s="57" t="s">
        <v>1841</v>
      </c>
      <c r="F99" s="58" t="s">
        <v>1842</v>
      </c>
      <c r="G99" s="59" t="s">
        <v>357</v>
      </c>
      <c r="H99" s="60">
        <v>3</v>
      </c>
      <c r="I99" s="73"/>
      <c r="J99" s="73">
        <f>ROUND(I99*H99,2)</f>
        <v>0</v>
      </c>
      <c r="K99" s="58" t="s">
        <v>328</v>
      </c>
      <c r="L99" s="13"/>
      <c r="M99" s="74" t="s">
        <v>1</v>
      </c>
      <c r="N99" s="75" t="s">
        <v>35</v>
      </c>
      <c r="O99" s="76">
        <v>0.31</v>
      </c>
      <c r="P99" s="76">
        <f>O99*H99</f>
        <v>0.92999999999999994</v>
      </c>
      <c r="Q99" s="76">
        <v>0</v>
      </c>
      <c r="R99" s="76">
        <f>Q99*H99</f>
        <v>0</v>
      </c>
      <c r="S99" s="76">
        <v>0</v>
      </c>
      <c r="T99" s="83">
        <f>S99*H99</f>
        <v>0</v>
      </c>
      <c r="AR99" s="14" t="s">
        <v>160</v>
      </c>
      <c r="AT99" s="14" t="s">
        <v>156</v>
      </c>
      <c r="AU99" s="14" t="s">
        <v>74</v>
      </c>
      <c r="AY99" s="14" t="s">
        <v>153</v>
      </c>
      <c r="BE99" s="88">
        <f>IF(N99="základní",J99,0)</f>
        <v>0</v>
      </c>
      <c r="BF99" s="88">
        <f>IF(N99="snížená",J99,0)</f>
        <v>0</v>
      </c>
      <c r="BG99" s="88">
        <f>IF(N99="zákl. přenesená",J99,0)</f>
        <v>0</v>
      </c>
      <c r="BH99" s="88">
        <f>IF(N99="sníž. přenesená",J99,0)</f>
        <v>0</v>
      </c>
      <c r="BI99" s="88">
        <f>IF(N99="nulová",J99,0)</f>
        <v>0</v>
      </c>
      <c r="BJ99" s="14" t="s">
        <v>72</v>
      </c>
      <c r="BK99" s="88">
        <f>ROUND(I99*H99,2)</f>
        <v>0</v>
      </c>
      <c r="BL99" s="14" t="s">
        <v>160</v>
      </c>
      <c r="BM99" s="14" t="s">
        <v>1843</v>
      </c>
    </row>
    <row r="100" spans="2:65" s="6" customFormat="1" ht="22.9" customHeight="1">
      <c r="B100" s="51"/>
      <c r="D100" s="52" t="s">
        <v>63</v>
      </c>
      <c r="E100" s="54" t="s">
        <v>160</v>
      </c>
      <c r="F100" s="54" t="s">
        <v>455</v>
      </c>
      <c r="J100" s="72">
        <f>BK100</f>
        <v>0</v>
      </c>
      <c r="L100" s="51"/>
      <c r="M100" s="69"/>
      <c r="N100" s="70"/>
      <c r="O100" s="70"/>
      <c r="P100" s="71">
        <f>P101</f>
        <v>0.22750000000000001</v>
      </c>
      <c r="Q100" s="70"/>
      <c r="R100" s="71">
        <f>R101</f>
        <v>0</v>
      </c>
      <c r="S100" s="70"/>
      <c r="T100" s="82">
        <f>T101</f>
        <v>0</v>
      </c>
      <c r="AR100" s="52" t="s">
        <v>72</v>
      </c>
      <c r="AT100" s="85" t="s">
        <v>63</v>
      </c>
      <c r="AU100" s="85" t="s">
        <v>72</v>
      </c>
      <c r="AY100" s="52" t="s">
        <v>153</v>
      </c>
      <c r="BK100" s="87">
        <f>BK101</f>
        <v>0</v>
      </c>
    </row>
    <row r="101" spans="2:65" s="1" customFormat="1" ht="16.5" customHeight="1">
      <c r="B101" s="55"/>
      <c r="C101" s="56" t="s">
        <v>184</v>
      </c>
      <c r="D101" s="56" t="s">
        <v>156</v>
      </c>
      <c r="E101" s="57" t="s">
        <v>1844</v>
      </c>
      <c r="F101" s="58" t="s">
        <v>1845</v>
      </c>
      <c r="G101" s="59" t="s">
        <v>327</v>
      </c>
      <c r="H101" s="60">
        <v>4.55</v>
      </c>
      <c r="I101" s="73"/>
      <c r="J101" s="73">
        <f>ROUND(I101*H101,2)</f>
        <v>0</v>
      </c>
      <c r="K101" s="58" t="s">
        <v>328</v>
      </c>
      <c r="L101" s="13"/>
      <c r="M101" s="74" t="s">
        <v>1</v>
      </c>
      <c r="N101" s="75" t="s">
        <v>35</v>
      </c>
      <c r="O101" s="76">
        <v>0.05</v>
      </c>
      <c r="P101" s="76">
        <f>O101*H101</f>
        <v>0.22750000000000001</v>
      </c>
      <c r="Q101" s="76">
        <v>0</v>
      </c>
      <c r="R101" s="76">
        <f>Q101*H101</f>
        <v>0</v>
      </c>
      <c r="S101" s="76">
        <v>0</v>
      </c>
      <c r="T101" s="83">
        <f>S101*H101</f>
        <v>0</v>
      </c>
      <c r="AR101" s="14" t="s">
        <v>160</v>
      </c>
      <c r="AT101" s="14" t="s">
        <v>156</v>
      </c>
      <c r="AU101" s="14" t="s">
        <v>74</v>
      </c>
      <c r="AY101" s="14" t="s">
        <v>153</v>
      </c>
      <c r="BE101" s="88">
        <f>IF(N101="základní",J101,0)</f>
        <v>0</v>
      </c>
      <c r="BF101" s="88">
        <f>IF(N101="snížená",J101,0)</f>
        <v>0</v>
      </c>
      <c r="BG101" s="88">
        <f>IF(N101="zákl. přenesená",J101,0)</f>
        <v>0</v>
      </c>
      <c r="BH101" s="88">
        <f>IF(N101="sníž. přenesená",J101,0)</f>
        <v>0</v>
      </c>
      <c r="BI101" s="88">
        <f>IF(N101="nulová",J101,0)</f>
        <v>0</v>
      </c>
      <c r="BJ101" s="14" t="s">
        <v>72</v>
      </c>
      <c r="BK101" s="88">
        <f>ROUND(I101*H101,2)</f>
        <v>0</v>
      </c>
      <c r="BL101" s="14" t="s">
        <v>160</v>
      </c>
      <c r="BM101" s="14" t="s">
        <v>1846</v>
      </c>
    </row>
    <row r="102" spans="2:65" s="6" customFormat="1" ht="22.9" customHeight="1">
      <c r="B102" s="51"/>
      <c r="D102" s="52" t="s">
        <v>63</v>
      </c>
      <c r="E102" s="54" t="s">
        <v>178</v>
      </c>
      <c r="F102" s="54" t="s">
        <v>460</v>
      </c>
      <c r="J102" s="72">
        <f>BK102</f>
        <v>0</v>
      </c>
      <c r="L102" s="51"/>
      <c r="M102" s="69"/>
      <c r="N102" s="70"/>
      <c r="O102" s="70"/>
      <c r="P102" s="71">
        <f>SUM(P103:P105)</f>
        <v>35.76</v>
      </c>
      <c r="Q102" s="70"/>
      <c r="R102" s="71">
        <f>SUM(R103:R105)</f>
        <v>10.725000000000001</v>
      </c>
      <c r="S102" s="70"/>
      <c r="T102" s="82">
        <f>SUM(T103:T105)</f>
        <v>0</v>
      </c>
      <c r="AR102" s="52" t="s">
        <v>72</v>
      </c>
      <c r="AT102" s="85" t="s">
        <v>63</v>
      </c>
      <c r="AU102" s="85" t="s">
        <v>72</v>
      </c>
      <c r="AY102" s="52" t="s">
        <v>153</v>
      </c>
      <c r="BK102" s="87">
        <f>SUM(BK103:BK105)</f>
        <v>0</v>
      </c>
    </row>
    <row r="103" spans="2:65" s="1" customFormat="1" ht="16.5" customHeight="1">
      <c r="B103" s="55"/>
      <c r="C103" s="56" t="s">
        <v>188</v>
      </c>
      <c r="D103" s="56" t="s">
        <v>156</v>
      </c>
      <c r="E103" s="57" t="s">
        <v>1097</v>
      </c>
      <c r="F103" s="58" t="s">
        <v>1098</v>
      </c>
      <c r="G103" s="59" t="s">
        <v>327</v>
      </c>
      <c r="H103" s="60">
        <v>60</v>
      </c>
      <c r="I103" s="73"/>
      <c r="J103" s="73">
        <f>ROUND(I103*H103,2)</f>
        <v>0</v>
      </c>
      <c r="K103" s="58" t="s">
        <v>328</v>
      </c>
      <c r="L103" s="13"/>
      <c r="M103" s="74" t="s">
        <v>1</v>
      </c>
      <c r="N103" s="75" t="s">
        <v>35</v>
      </c>
      <c r="O103" s="76">
        <v>2.5999999999999999E-2</v>
      </c>
      <c r="P103" s="76">
        <f>O103*H103</f>
        <v>1.5599999999999998</v>
      </c>
      <c r="Q103" s="76">
        <v>0</v>
      </c>
      <c r="R103" s="76">
        <f>Q103*H103</f>
        <v>0</v>
      </c>
      <c r="S103" s="76">
        <v>0</v>
      </c>
      <c r="T103" s="83">
        <f>S103*H103</f>
        <v>0</v>
      </c>
      <c r="AR103" s="14" t="s">
        <v>160</v>
      </c>
      <c r="AT103" s="14" t="s">
        <v>156</v>
      </c>
      <c r="AU103" s="14" t="s">
        <v>74</v>
      </c>
      <c r="AY103" s="14" t="s">
        <v>153</v>
      </c>
      <c r="BE103" s="88">
        <f>IF(N103="základní",J103,0)</f>
        <v>0</v>
      </c>
      <c r="BF103" s="88">
        <f>IF(N103="snížená",J103,0)</f>
        <v>0</v>
      </c>
      <c r="BG103" s="88">
        <f>IF(N103="zákl. přenesená",J103,0)</f>
        <v>0</v>
      </c>
      <c r="BH103" s="88">
        <f>IF(N103="sníž. přenesená",J103,0)</f>
        <v>0</v>
      </c>
      <c r="BI103" s="88">
        <f>IF(N103="nulová",J103,0)</f>
        <v>0</v>
      </c>
      <c r="BJ103" s="14" t="s">
        <v>72</v>
      </c>
      <c r="BK103" s="88">
        <f>ROUND(I103*H103,2)</f>
        <v>0</v>
      </c>
      <c r="BL103" s="14" t="s">
        <v>160</v>
      </c>
      <c r="BM103" s="14" t="s">
        <v>1847</v>
      </c>
    </row>
    <row r="104" spans="2:65" s="1" customFormat="1" ht="16.5" customHeight="1">
      <c r="B104" s="55"/>
      <c r="C104" s="56" t="s">
        <v>192</v>
      </c>
      <c r="D104" s="56" t="s">
        <v>156</v>
      </c>
      <c r="E104" s="57" t="s">
        <v>1105</v>
      </c>
      <c r="F104" s="58" t="s">
        <v>1106</v>
      </c>
      <c r="G104" s="59" t="s">
        <v>327</v>
      </c>
      <c r="H104" s="60">
        <v>60</v>
      </c>
      <c r="I104" s="73"/>
      <c r="J104" s="73">
        <f>ROUND(I104*H104,2)</f>
        <v>0</v>
      </c>
      <c r="K104" s="58" t="s">
        <v>328</v>
      </c>
      <c r="L104" s="13"/>
      <c r="M104" s="74" t="s">
        <v>1</v>
      </c>
      <c r="N104" s="75" t="s">
        <v>35</v>
      </c>
      <c r="O104" s="76">
        <v>0.56999999999999995</v>
      </c>
      <c r="P104" s="76">
        <f>O104*H104</f>
        <v>34.199999999999996</v>
      </c>
      <c r="Q104" s="76">
        <v>8.4250000000000005E-2</v>
      </c>
      <c r="R104" s="76">
        <f>Q104*H104</f>
        <v>5.0550000000000006</v>
      </c>
      <c r="S104" s="76">
        <v>0</v>
      </c>
      <c r="T104" s="83">
        <f>S104*H104</f>
        <v>0</v>
      </c>
      <c r="AR104" s="14" t="s">
        <v>160</v>
      </c>
      <c r="AT104" s="14" t="s">
        <v>156</v>
      </c>
      <c r="AU104" s="14" t="s">
        <v>74</v>
      </c>
      <c r="AY104" s="14" t="s">
        <v>153</v>
      </c>
      <c r="BE104" s="88">
        <f>IF(N104="základní",J104,0)</f>
        <v>0</v>
      </c>
      <c r="BF104" s="88">
        <f>IF(N104="snížená",J104,0)</f>
        <v>0</v>
      </c>
      <c r="BG104" s="88">
        <f>IF(N104="zákl. přenesená",J104,0)</f>
        <v>0</v>
      </c>
      <c r="BH104" s="88">
        <f>IF(N104="sníž. přenesená",J104,0)</f>
        <v>0</v>
      </c>
      <c r="BI104" s="88">
        <f>IF(N104="nulová",J104,0)</f>
        <v>0</v>
      </c>
      <c r="BJ104" s="14" t="s">
        <v>72</v>
      </c>
      <c r="BK104" s="88">
        <f>ROUND(I104*H104,2)</f>
        <v>0</v>
      </c>
      <c r="BL104" s="14" t="s">
        <v>160</v>
      </c>
      <c r="BM104" s="14" t="s">
        <v>1848</v>
      </c>
    </row>
    <row r="105" spans="2:65" s="1" customFormat="1" ht="16.5" customHeight="1">
      <c r="B105" s="55"/>
      <c r="C105" s="89" t="s">
        <v>198</v>
      </c>
      <c r="D105" s="89" t="s">
        <v>377</v>
      </c>
      <c r="E105" s="90" t="s">
        <v>1108</v>
      </c>
      <c r="F105" s="91" t="s">
        <v>1109</v>
      </c>
      <c r="G105" s="92" t="s">
        <v>327</v>
      </c>
      <c r="H105" s="93">
        <v>63</v>
      </c>
      <c r="I105" s="94"/>
      <c r="J105" s="94">
        <f>ROUND(I105*H105,2)</f>
        <v>0</v>
      </c>
      <c r="K105" s="91" t="s">
        <v>328</v>
      </c>
      <c r="L105" s="95"/>
      <c r="M105" s="96" t="s">
        <v>1</v>
      </c>
      <c r="N105" s="97" t="s">
        <v>35</v>
      </c>
      <c r="O105" s="76">
        <v>0</v>
      </c>
      <c r="P105" s="76">
        <f>O105*H105</f>
        <v>0</v>
      </c>
      <c r="Q105" s="76">
        <v>0.09</v>
      </c>
      <c r="R105" s="76">
        <f>Q105*H105</f>
        <v>5.67</v>
      </c>
      <c r="S105" s="76">
        <v>0</v>
      </c>
      <c r="T105" s="83">
        <f>S105*H105</f>
        <v>0</v>
      </c>
      <c r="AR105" s="14" t="s">
        <v>192</v>
      </c>
      <c r="AT105" s="14" t="s">
        <v>377</v>
      </c>
      <c r="AU105" s="14" t="s">
        <v>74</v>
      </c>
      <c r="AY105" s="14" t="s">
        <v>153</v>
      </c>
      <c r="BE105" s="88">
        <f>IF(N105="základní",J105,0)</f>
        <v>0</v>
      </c>
      <c r="BF105" s="88">
        <f>IF(N105="snížená",J105,0)</f>
        <v>0</v>
      </c>
      <c r="BG105" s="88">
        <f>IF(N105="zákl. přenesená",J105,0)</f>
        <v>0</v>
      </c>
      <c r="BH105" s="88">
        <f>IF(N105="sníž. přenesená",J105,0)</f>
        <v>0</v>
      </c>
      <c r="BI105" s="88">
        <f>IF(N105="nulová",J105,0)</f>
        <v>0</v>
      </c>
      <c r="BJ105" s="14" t="s">
        <v>72</v>
      </c>
      <c r="BK105" s="88">
        <f>ROUND(I105*H105,2)</f>
        <v>0</v>
      </c>
      <c r="BL105" s="14" t="s">
        <v>160</v>
      </c>
      <c r="BM105" s="14" t="s">
        <v>1849</v>
      </c>
    </row>
    <row r="106" spans="2:65" s="6" customFormat="1" ht="22.9" customHeight="1">
      <c r="B106" s="51"/>
      <c r="D106" s="52" t="s">
        <v>63</v>
      </c>
      <c r="E106" s="54" t="s">
        <v>198</v>
      </c>
      <c r="F106" s="54" t="s">
        <v>1002</v>
      </c>
      <c r="J106" s="72">
        <f>BK106</f>
        <v>0</v>
      </c>
      <c r="L106" s="51"/>
      <c r="M106" s="69"/>
      <c r="N106" s="70"/>
      <c r="O106" s="70"/>
      <c r="P106" s="71">
        <f>SUM(P107:P110)</f>
        <v>11.802000000000001</v>
      </c>
      <c r="Q106" s="70"/>
      <c r="R106" s="71">
        <f>SUM(R107:R110)</f>
        <v>11.15259</v>
      </c>
      <c r="S106" s="70"/>
      <c r="T106" s="82">
        <f>SUM(T107:T110)</f>
        <v>0</v>
      </c>
      <c r="AR106" s="52" t="s">
        <v>72</v>
      </c>
      <c r="AT106" s="85" t="s">
        <v>63</v>
      </c>
      <c r="AU106" s="85" t="s">
        <v>72</v>
      </c>
      <c r="AY106" s="52" t="s">
        <v>153</v>
      </c>
      <c r="BK106" s="87">
        <f>SUM(BK107:BK110)</f>
        <v>0</v>
      </c>
    </row>
    <row r="107" spans="2:65" s="1" customFormat="1" ht="16.5" customHeight="1">
      <c r="B107" s="55"/>
      <c r="C107" s="56" t="s">
        <v>204</v>
      </c>
      <c r="D107" s="56" t="s">
        <v>156</v>
      </c>
      <c r="E107" s="57" t="s">
        <v>1481</v>
      </c>
      <c r="F107" s="58" t="s">
        <v>1482</v>
      </c>
      <c r="G107" s="59" t="s">
        <v>344</v>
      </c>
      <c r="H107" s="60">
        <v>75</v>
      </c>
      <c r="I107" s="73"/>
      <c r="J107" s="73">
        <f>ROUND(I107*H107,2)</f>
        <v>0</v>
      </c>
      <c r="K107" s="58" t="s">
        <v>328</v>
      </c>
      <c r="L107" s="13"/>
      <c r="M107" s="74" t="s">
        <v>1</v>
      </c>
      <c r="N107" s="75" t="s">
        <v>35</v>
      </c>
      <c r="O107" s="76">
        <v>0.14000000000000001</v>
      </c>
      <c r="P107" s="76">
        <f>O107*H107</f>
        <v>10.500000000000002</v>
      </c>
      <c r="Q107" s="76">
        <v>0.10095</v>
      </c>
      <c r="R107" s="76">
        <f>Q107*H107</f>
        <v>7.57125</v>
      </c>
      <c r="S107" s="76">
        <v>0</v>
      </c>
      <c r="T107" s="83">
        <f>S107*H107</f>
        <v>0</v>
      </c>
      <c r="AR107" s="14" t="s">
        <v>160</v>
      </c>
      <c r="AT107" s="14" t="s">
        <v>156</v>
      </c>
      <c r="AU107" s="14" t="s">
        <v>74</v>
      </c>
      <c r="AY107" s="14" t="s">
        <v>153</v>
      </c>
      <c r="BE107" s="88">
        <f>IF(N107="základní",J107,0)</f>
        <v>0</v>
      </c>
      <c r="BF107" s="88">
        <f>IF(N107="snížená",J107,0)</f>
        <v>0</v>
      </c>
      <c r="BG107" s="88">
        <f>IF(N107="zákl. přenesená",J107,0)</f>
        <v>0</v>
      </c>
      <c r="BH107" s="88">
        <f>IF(N107="sníž. přenesená",J107,0)</f>
        <v>0</v>
      </c>
      <c r="BI107" s="88">
        <f>IF(N107="nulová",J107,0)</f>
        <v>0</v>
      </c>
      <c r="BJ107" s="14" t="s">
        <v>72</v>
      </c>
      <c r="BK107" s="88">
        <f>ROUND(I107*H107,2)</f>
        <v>0</v>
      </c>
      <c r="BL107" s="14" t="s">
        <v>160</v>
      </c>
      <c r="BM107" s="14" t="s">
        <v>1850</v>
      </c>
    </row>
    <row r="108" spans="2:65" s="1" customFormat="1" ht="16.5" customHeight="1">
      <c r="B108" s="55"/>
      <c r="C108" s="89" t="s">
        <v>210</v>
      </c>
      <c r="D108" s="89" t="s">
        <v>377</v>
      </c>
      <c r="E108" s="90" t="s">
        <v>1484</v>
      </c>
      <c r="F108" s="91" t="s">
        <v>1485</v>
      </c>
      <c r="G108" s="92" t="s">
        <v>344</v>
      </c>
      <c r="H108" s="93">
        <v>78.75</v>
      </c>
      <c r="I108" s="94"/>
      <c r="J108" s="94">
        <f>ROUND(I108*H108,2)</f>
        <v>0</v>
      </c>
      <c r="K108" s="91" t="s">
        <v>328</v>
      </c>
      <c r="L108" s="95"/>
      <c r="M108" s="96" t="s">
        <v>1</v>
      </c>
      <c r="N108" s="97" t="s">
        <v>35</v>
      </c>
      <c r="O108" s="76">
        <v>0</v>
      </c>
      <c r="P108" s="76">
        <f>O108*H108</f>
        <v>0</v>
      </c>
      <c r="Q108" s="76">
        <v>2.8000000000000001E-2</v>
      </c>
      <c r="R108" s="76">
        <f>Q108*H108</f>
        <v>2.2050000000000001</v>
      </c>
      <c r="S108" s="76">
        <v>0</v>
      </c>
      <c r="T108" s="83">
        <f>S108*H108</f>
        <v>0</v>
      </c>
      <c r="AR108" s="14" t="s">
        <v>192</v>
      </c>
      <c r="AT108" s="14" t="s">
        <v>377</v>
      </c>
      <c r="AU108" s="14" t="s">
        <v>74</v>
      </c>
      <c r="AY108" s="14" t="s">
        <v>153</v>
      </c>
      <c r="BE108" s="88">
        <f>IF(N108="základní",J108,0)</f>
        <v>0</v>
      </c>
      <c r="BF108" s="88">
        <f>IF(N108="snížená",J108,0)</f>
        <v>0</v>
      </c>
      <c r="BG108" s="88">
        <f>IF(N108="zákl. přenesená",J108,0)</f>
        <v>0</v>
      </c>
      <c r="BH108" s="88">
        <f>IF(N108="sníž. přenesená",J108,0)</f>
        <v>0</v>
      </c>
      <c r="BI108" s="88">
        <f>IF(N108="nulová",J108,0)</f>
        <v>0</v>
      </c>
      <c r="BJ108" s="14" t="s">
        <v>72</v>
      </c>
      <c r="BK108" s="88">
        <f>ROUND(I108*H108,2)</f>
        <v>0</v>
      </c>
      <c r="BL108" s="14" t="s">
        <v>160</v>
      </c>
      <c r="BM108" s="14" t="s">
        <v>1851</v>
      </c>
    </row>
    <row r="109" spans="2:65" s="1" customFormat="1" ht="16.5" customHeight="1">
      <c r="B109" s="55"/>
      <c r="C109" s="56" t="s">
        <v>214</v>
      </c>
      <c r="D109" s="56" t="s">
        <v>156</v>
      </c>
      <c r="E109" s="57" t="s">
        <v>1852</v>
      </c>
      <c r="F109" s="58" t="s">
        <v>1853</v>
      </c>
      <c r="G109" s="59" t="s">
        <v>344</v>
      </c>
      <c r="H109" s="60">
        <v>7</v>
      </c>
      <c r="I109" s="73"/>
      <c r="J109" s="73">
        <f>ROUND(I109*H109,2)</f>
        <v>0</v>
      </c>
      <c r="K109" s="58" t="s">
        <v>328</v>
      </c>
      <c r="L109" s="13"/>
      <c r="M109" s="74" t="s">
        <v>1</v>
      </c>
      <c r="N109" s="75" t="s">
        <v>35</v>
      </c>
      <c r="O109" s="76">
        <v>0.186</v>
      </c>
      <c r="P109" s="76">
        <f>O109*H109</f>
        <v>1.302</v>
      </c>
      <c r="Q109" s="76">
        <v>0.13095999999999999</v>
      </c>
      <c r="R109" s="76">
        <f>Q109*H109</f>
        <v>0.91671999999999998</v>
      </c>
      <c r="S109" s="76">
        <v>0</v>
      </c>
      <c r="T109" s="83">
        <f>S109*H109</f>
        <v>0</v>
      </c>
      <c r="AR109" s="14" t="s">
        <v>160</v>
      </c>
      <c r="AT109" s="14" t="s">
        <v>156</v>
      </c>
      <c r="AU109" s="14" t="s">
        <v>74</v>
      </c>
      <c r="AY109" s="14" t="s">
        <v>153</v>
      </c>
      <c r="BE109" s="88">
        <f>IF(N109="základní",J109,0)</f>
        <v>0</v>
      </c>
      <c r="BF109" s="88">
        <f>IF(N109="snížená",J109,0)</f>
        <v>0</v>
      </c>
      <c r="BG109" s="88">
        <f>IF(N109="zákl. přenesená",J109,0)</f>
        <v>0</v>
      </c>
      <c r="BH109" s="88">
        <f>IF(N109="sníž. přenesená",J109,0)</f>
        <v>0</v>
      </c>
      <c r="BI109" s="88">
        <f>IF(N109="nulová",J109,0)</f>
        <v>0</v>
      </c>
      <c r="BJ109" s="14" t="s">
        <v>72</v>
      </c>
      <c r="BK109" s="88">
        <f>ROUND(I109*H109,2)</f>
        <v>0</v>
      </c>
      <c r="BL109" s="14" t="s">
        <v>160</v>
      </c>
      <c r="BM109" s="14" t="s">
        <v>1854</v>
      </c>
    </row>
    <row r="110" spans="2:65" s="1" customFormat="1" ht="16.5" customHeight="1">
      <c r="B110" s="55"/>
      <c r="C110" s="89" t="s">
        <v>220</v>
      </c>
      <c r="D110" s="89" t="s">
        <v>377</v>
      </c>
      <c r="E110" s="90" t="s">
        <v>1855</v>
      </c>
      <c r="F110" s="91" t="s">
        <v>1856</v>
      </c>
      <c r="G110" s="92" t="s">
        <v>344</v>
      </c>
      <c r="H110" s="93">
        <v>3.5</v>
      </c>
      <c r="I110" s="94"/>
      <c r="J110" s="94">
        <f>ROUND(I110*H110,2)</f>
        <v>0</v>
      </c>
      <c r="K110" s="91" t="s">
        <v>328</v>
      </c>
      <c r="L110" s="95"/>
      <c r="M110" s="96" t="s">
        <v>1</v>
      </c>
      <c r="N110" s="97" t="s">
        <v>35</v>
      </c>
      <c r="O110" s="76">
        <v>0</v>
      </c>
      <c r="P110" s="76">
        <f>O110*H110</f>
        <v>0</v>
      </c>
      <c r="Q110" s="76">
        <v>0.13131999999999999</v>
      </c>
      <c r="R110" s="76">
        <f>Q110*H110</f>
        <v>0.45961999999999997</v>
      </c>
      <c r="S110" s="76">
        <v>0</v>
      </c>
      <c r="T110" s="83">
        <f>S110*H110</f>
        <v>0</v>
      </c>
      <c r="AR110" s="14" t="s">
        <v>192</v>
      </c>
      <c r="AT110" s="14" t="s">
        <v>377</v>
      </c>
      <c r="AU110" s="14" t="s">
        <v>74</v>
      </c>
      <c r="AY110" s="14" t="s">
        <v>153</v>
      </c>
      <c r="BE110" s="88">
        <f>IF(N110="základní",J110,0)</f>
        <v>0</v>
      </c>
      <c r="BF110" s="88">
        <f>IF(N110="snížená",J110,0)</f>
        <v>0</v>
      </c>
      <c r="BG110" s="88">
        <f>IF(N110="zákl. přenesená",J110,0)</f>
        <v>0</v>
      </c>
      <c r="BH110" s="88">
        <f>IF(N110="sníž. přenesená",J110,0)</f>
        <v>0</v>
      </c>
      <c r="BI110" s="88">
        <f>IF(N110="nulová",J110,0)</f>
        <v>0</v>
      </c>
      <c r="BJ110" s="14" t="s">
        <v>72</v>
      </c>
      <c r="BK110" s="88">
        <f>ROUND(I110*H110,2)</f>
        <v>0</v>
      </c>
      <c r="BL110" s="14" t="s">
        <v>160</v>
      </c>
      <c r="BM110" s="14" t="s">
        <v>1857</v>
      </c>
    </row>
    <row r="111" spans="2:65" s="6" customFormat="1" ht="22.9" customHeight="1">
      <c r="B111" s="51"/>
      <c r="D111" s="52" t="s">
        <v>63</v>
      </c>
      <c r="E111" s="54" t="s">
        <v>1012</v>
      </c>
      <c r="F111" s="54" t="s">
        <v>1013</v>
      </c>
      <c r="J111" s="72">
        <f>BK111</f>
        <v>0</v>
      </c>
      <c r="L111" s="51"/>
      <c r="M111" s="69"/>
      <c r="N111" s="70"/>
      <c r="O111" s="70"/>
      <c r="P111" s="71">
        <f>SUM(P112:P114)</f>
        <v>0.28013999999999994</v>
      </c>
      <c r="Q111" s="70"/>
      <c r="R111" s="71">
        <f>SUM(R112:R114)</f>
        <v>0</v>
      </c>
      <c r="S111" s="70"/>
      <c r="T111" s="82">
        <f>SUM(T112:T114)</f>
        <v>0</v>
      </c>
      <c r="AR111" s="52" t="s">
        <v>72</v>
      </c>
      <c r="AT111" s="85" t="s">
        <v>63</v>
      </c>
      <c r="AU111" s="85" t="s">
        <v>72</v>
      </c>
      <c r="AY111" s="52" t="s">
        <v>153</v>
      </c>
      <c r="BK111" s="87">
        <f>SUM(BK112:BK114)</f>
        <v>0</v>
      </c>
    </row>
    <row r="112" spans="2:65" s="1" customFormat="1" ht="16.5" customHeight="1">
      <c r="B112" s="55"/>
      <c r="C112" s="56" t="s">
        <v>224</v>
      </c>
      <c r="D112" s="56" t="s">
        <v>156</v>
      </c>
      <c r="E112" s="57" t="s">
        <v>1015</v>
      </c>
      <c r="F112" s="58" t="s">
        <v>1016</v>
      </c>
      <c r="G112" s="59" t="s">
        <v>424</v>
      </c>
      <c r="H112" s="60">
        <v>1.0149999999999999</v>
      </c>
      <c r="I112" s="73"/>
      <c r="J112" s="73">
        <f>ROUND(I112*H112,2)</f>
        <v>0</v>
      </c>
      <c r="K112" s="58" t="s">
        <v>1017</v>
      </c>
      <c r="L112" s="13"/>
      <c r="M112" s="74" t="s">
        <v>1</v>
      </c>
      <c r="N112" s="75" t="s">
        <v>35</v>
      </c>
      <c r="O112" s="76">
        <v>0</v>
      </c>
      <c r="P112" s="76">
        <f>O112*H112</f>
        <v>0</v>
      </c>
      <c r="Q112" s="76">
        <v>0</v>
      </c>
      <c r="R112" s="76">
        <f>Q112*H112</f>
        <v>0</v>
      </c>
      <c r="S112" s="76">
        <v>0</v>
      </c>
      <c r="T112" s="83">
        <f>S112*H112</f>
        <v>0</v>
      </c>
      <c r="AR112" s="14" t="s">
        <v>160</v>
      </c>
      <c r="AT112" s="14" t="s">
        <v>156</v>
      </c>
      <c r="AU112" s="14" t="s">
        <v>74</v>
      </c>
      <c r="AY112" s="14" t="s">
        <v>153</v>
      </c>
      <c r="BE112" s="88">
        <f>IF(N112="základní",J112,0)</f>
        <v>0</v>
      </c>
      <c r="BF112" s="88">
        <f>IF(N112="snížená",J112,0)</f>
        <v>0</v>
      </c>
      <c r="BG112" s="88">
        <f>IF(N112="zákl. přenesená",J112,0)</f>
        <v>0</v>
      </c>
      <c r="BH112" s="88">
        <f>IF(N112="sníž. přenesená",J112,0)</f>
        <v>0</v>
      </c>
      <c r="BI112" s="88">
        <f>IF(N112="nulová",J112,0)</f>
        <v>0</v>
      </c>
      <c r="BJ112" s="14" t="s">
        <v>72</v>
      </c>
      <c r="BK112" s="88">
        <f>ROUND(I112*H112,2)</f>
        <v>0</v>
      </c>
      <c r="BL112" s="14" t="s">
        <v>160</v>
      </c>
      <c r="BM112" s="14" t="s">
        <v>1858</v>
      </c>
    </row>
    <row r="113" spans="2:65" s="1" customFormat="1" ht="16.5" customHeight="1">
      <c r="B113" s="55"/>
      <c r="C113" s="56" t="s">
        <v>8</v>
      </c>
      <c r="D113" s="56" t="s">
        <v>156</v>
      </c>
      <c r="E113" s="57" t="s">
        <v>1020</v>
      </c>
      <c r="F113" s="58" t="s">
        <v>1021</v>
      </c>
      <c r="G113" s="59" t="s">
        <v>424</v>
      </c>
      <c r="H113" s="60">
        <v>1.0149999999999999</v>
      </c>
      <c r="I113" s="73"/>
      <c r="J113" s="73">
        <f>ROUND(I113*H113,2)</f>
        <v>0</v>
      </c>
      <c r="K113" s="58" t="s">
        <v>328</v>
      </c>
      <c r="L113" s="13"/>
      <c r="M113" s="74" t="s">
        <v>1</v>
      </c>
      <c r="N113" s="75" t="s">
        <v>35</v>
      </c>
      <c r="O113" s="76">
        <v>0.24</v>
      </c>
      <c r="P113" s="76">
        <f>O113*H113</f>
        <v>0.24359999999999996</v>
      </c>
      <c r="Q113" s="76">
        <v>0</v>
      </c>
      <c r="R113" s="76">
        <f>Q113*H113</f>
        <v>0</v>
      </c>
      <c r="S113" s="76">
        <v>0</v>
      </c>
      <c r="T113" s="83">
        <f>S113*H113</f>
        <v>0</v>
      </c>
      <c r="AR113" s="14" t="s">
        <v>160</v>
      </c>
      <c r="AT113" s="14" t="s">
        <v>156</v>
      </c>
      <c r="AU113" s="14" t="s">
        <v>74</v>
      </c>
      <c r="AY113" s="14" t="s">
        <v>153</v>
      </c>
      <c r="BE113" s="88">
        <f>IF(N113="základní",J113,0)</f>
        <v>0</v>
      </c>
      <c r="BF113" s="88">
        <f>IF(N113="snížená",J113,0)</f>
        <v>0</v>
      </c>
      <c r="BG113" s="88">
        <f>IF(N113="zákl. přenesená",J113,0)</f>
        <v>0</v>
      </c>
      <c r="BH113" s="88">
        <f>IF(N113="sníž. přenesená",J113,0)</f>
        <v>0</v>
      </c>
      <c r="BI113" s="88">
        <f>IF(N113="nulová",J113,0)</f>
        <v>0</v>
      </c>
      <c r="BJ113" s="14" t="s">
        <v>72</v>
      </c>
      <c r="BK113" s="88">
        <f>ROUND(I113*H113,2)</f>
        <v>0</v>
      </c>
      <c r="BL113" s="14" t="s">
        <v>160</v>
      </c>
      <c r="BM113" s="14" t="s">
        <v>1859</v>
      </c>
    </row>
    <row r="114" spans="2:65" s="1" customFormat="1" ht="16.5" customHeight="1">
      <c r="B114" s="55"/>
      <c r="C114" s="56" t="s">
        <v>233</v>
      </c>
      <c r="D114" s="56" t="s">
        <v>156</v>
      </c>
      <c r="E114" s="57" t="s">
        <v>1024</v>
      </c>
      <c r="F114" s="58" t="s">
        <v>1025</v>
      </c>
      <c r="G114" s="59" t="s">
        <v>424</v>
      </c>
      <c r="H114" s="60">
        <v>9.1349999999999998</v>
      </c>
      <c r="I114" s="73"/>
      <c r="J114" s="73">
        <f>ROUND(I114*H114,2)</f>
        <v>0</v>
      </c>
      <c r="K114" s="58" t="s">
        <v>328</v>
      </c>
      <c r="L114" s="13"/>
      <c r="M114" s="74" t="s">
        <v>1</v>
      </c>
      <c r="N114" s="75" t="s">
        <v>35</v>
      </c>
      <c r="O114" s="76">
        <v>4.0000000000000001E-3</v>
      </c>
      <c r="P114" s="76">
        <f>O114*H114</f>
        <v>3.6540000000000003E-2</v>
      </c>
      <c r="Q114" s="76">
        <v>0</v>
      </c>
      <c r="R114" s="76">
        <f>Q114*H114</f>
        <v>0</v>
      </c>
      <c r="S114" s="76">
        <v>0</v>
      </c>
      <c r="T114" s="83">
        <f>S114*H114</f>
        <v>0</v>
      </c>
      <c r="AR114" s="14" t="s">
        <v>160</v>
      </c>
      <c r="AT114" s="14" t="s">
        <v>156</v>
      </c>
      <c r="AU114" s="14" t="s">
        <v>74</v>
      </c>
      <c r="AY114" s="14" t="s">
        <v>153</v>
      </c>
      <c r="BE114" s="88">
        <f>IF(N114="základní",J114,0)</f>
        <v>0</v>
      </c>
      <c r="BF114" s="88">
        <f>IF(N114="snížená",J114,0)</f>
        <v>0</v>
      </c>
      <c r="BG114" s="88">
        <f>IF(N114="zákl. přenesená",J114,0)</f>
        <v>0</v>
      </c>
      <c r="BH114" s="88">
        <f>IF(N114="sníž. přenesená",J114,0)</f>
        <v>0</v>
      </c>
      <c r="BI114" s="88">
        <f>IF(N114="nulová",J114,0)</f>
        <v>0</v>
      </c>
      <c r="BJ114" s="14" t="s">
        <v>72</v>
      </c>
      <c r="BK114" s="88">
        <f>ROUND(I114*H114,2)</f>
        <v>0</v>
      </c>
      <c r="BL114" s="14" t="s">
        <v>160</v>
      </c>
      <c r="BM114" s="14" t="s">
        <v>1860</v>
      </c>
    </row>
    <row r="115" spans="2:65" s="6" customFormat="1" ht="22.9" customHeight="1">
      <c r="B115" s="51"/>
      <c r="D115" s="52" t="s">
        <v>63</v>
      </c>
      <c r="E115" s="54" t="s">
        <v>1039</v>
      </c>
      <c r="F115" s="54" t="s">
        <v>1040</v>
      </c>
      <c r="J115" s="72">
        <f>BK115</f>
        <v>0</v>
      </c>
      <c r="L115" s="51"/>
      <c r="M115" s="69"/>
      <c r="N115" s="70"/>
      <c r="O115" s="70"/>
      <c r="P115" s="71">
        <f>P116</f>
        <v>32.379440000000002</v>
      </c>
      <c r="Q115" s="70"/>
      <c r="R115" s="71">
        <f>R116</f>
        <v>0</v>
      </c>
      <c r="S115" s="70"/>
      <c r="T115" s="82">
        <f>T116</f>
        <v>0</v>
      </c>
      <c r="AR115" s="52" t="s">
        <v>72</v>
      </c>
      <c r="AT115" s="85" t="s">
        <v>63</v>
      </c>
      <c r="AU115" s="85" t="s">
        <v>72</v>
      </c>
      <c r="AY115" s="52" t="s">
        <v>153</v>
      </c>
      <c r="BK115" s="87">
        <f>BK116</f>
        <v>0</v>
      </c>
    </row>
    <row r="116" spans="2:65" s="1" customFormat="1" ht="16.5" customHeight="1">
      <c r="B116" s="55"/>
      <c r="C116" s="56" t="s">
        <v>238</v>
      </c>
      <c r="D116" s="56" t="s">
        <v>156</v>
      </c>
      <c r="E116" s="57" t="s">
        <v>1042</v>
      </c>
      <c r="F116" s="58" t="s">
        <v>1043</v>
      </c>
      <c r="G116" s="59" t="s">
        <v>424</v>
      </c>
      <c r="H116" s="60">
        <v>21.878</v>
      </c>
      <c r="I116" s="73"/>
      <c r="J116" s="73">
        <f>ROUND(I116*H116,2)</f>
        <v>0</v>
      </c>
      <c r="K116" s="58" t="s">
        <v>328</v>
      </c>
      <c r="L116" s="13"/>
      <c r="M116" s="77" t="s">
        <v>1</v>
      </c>
      <c r="N116" s="78" t="s">
        <v>35</v>
      </c>
      <c r="O116" s="79">
        <v>1.48</v>
      </c>
      <c r="P116" s="79">
        <f>O116*H116</f>
        <v>32.379440000000002</v>
      </c>
      <c r="Q116" s="79">
        <v>0</v>
      </c>
      <c r="R116" s="79">
        <f>Q116*H116</f>
        <v>0</v>
      </c>
      <c r="S116" s="79">
        <v>0</v>
      </c>
      <c r="T116" s="84">
        <f>S116*H116</f>
        <v>0</v>
      </c>
      <c r="AR116" s="14" t="s">
        <v>160</v>
      </c>
      <c r="AT116" s="14" t="s">
        <v>156</v>
      </c>
      <c r="AU116" s="14" t="s">
        <v>74</v>
      </c>
      <c r="AY116" s="14" t="s">
        <v>153</v>
      </c>
      <c r="BE116" s="88">
        <f>IF(N116="základní",J116,0)</f>
        <v>0</v>
      </c>
      <c r="BF116" s="88">
        <f>IF(N116="snížená",J116,0)</f>
        <v>0</v>
      </c>
      <c r="BG116" s="88">
        <f>IF(N116="zákl. přenesená",J116,0)</f>
        <v>0</v>
      </c>
      <c r="BH116" s="88">
        <f>IF(N116="sníž. přenesená",J116,0)</f>
        <v>0</v>
      </c>
      <c r="BI116" s="88">
        <f>IF(N116="nulová",J116,0)</f>
        <v>0</v>
      </c>
      <c r="BJ116" s="14" t="s">
        <v>72</v>
      </c>
      <c r="BK116" s="88">
        <f>ROUND(I116*H116,2)</f>
        <v>0</v>
      </c>
      <c r="BL116" s="14" t="s">
        <v>160</v>
      </c>
      <c r="BM116" s="14" t="s">
        <v>1861</v>
      </c>
    </row>
    <row r="117" spans="2:65" s="1" customFormat="1" ht="6.95" customHeight="1"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13"/>
    </row>
  </sheetData>
  <autoFilter ref="C91:K116"/>
  <mergeCells count="12">
    <mergeCell ref="E82:H82"/>
    <mergeCell ref="E84:H84"/>
    <mergeCell ref="E29:H29"/>
    <mergeCell ref="E50:H50"/>
    <mergeCell ref="E52:H52"/>
    <mergeCell ref="E54:H54"/>
    <mergeCell ref="E80:H80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00 - Všeobecné konstrukce...</vt:lpstr>
      <vt:lpstr>01 - Splašková kanalizace...</vt:lpstr>
      <vt:lpstr>01.1 - Podružné řady tlak...</vt:lpstr>
      <vt:lpstr>02 - Splašková kanalizace</vt:lpstr>
      <vt:lpstr>02.1 - Kanalizační odbočky</vt:lpstr>
      <vt:lpstr>04.1 - Sdružený objekt ČS...</vt:lpstr>
      <vt:lpstr>04.2 - Spojovací potrubí ...</vt:lpstr>
      <vt:lpstr>04.3 - Zpevněná plocha</vt:lpstr>
      <vt:lpstr>04.4 - Demolice jímky ext...</vt:lpstr>
      <vt:lpstr>04.5 - Přípojka NN</vt:lpstr>
      <vt:lpstr>PS1 - Bobrovníky - strojn...</vt:lpstr>
      <vt:lpstr>PS2 - Bobrovníky - elektr...</vt:lpstr>
      <vt:lpstr>'00 - Všeobecné konstrukce...'!Názvy_tisku</vt:lpstr>
      <vt:lpstr>'01 - Splašková kanalizace...'!Názvy_tisku</vt:lpstr>
      <vt:lpstr>'01.1 - Podružné řady tlak...'!Názvy_tisku</vt:lpstr>
      <vt:lpstr>'02 - Splašková kanalizace'!Názvy_tisku</vt:lpstr>
      <vt:lpstr>'02.1 - Kanalizační odbočky'!Názvy_tisku</vt:lpstr>
      <vt:lpstr>'04.1 - Sdružený objekt ČS...'!Názvy_tisku</vt:lpstr>
      <vt:lpstr>'04.2 - Spojovací potrubí ...'!Názvy_tisku</vt:lpstr>
      <vt:lpstr>'04.3 - Zpevněná plocha'!Názvy_tisku</vt:lpstr>
      <vt:lpstr>'04.4 - Demolice jímky ext...'!Názvy_tisku</vt:lpstr>
      <vt:lpstr>'04.5 - Přípojka NN'!Názvy_tisku</vt:lpstr>
      <vt:lpstr>'PS1 - Bobrovníky - strojn...'!Názvy_tisku</vt:lpstr>
      <vt:lpstr>'PS2 - Bobrovníky - elektr...'!Názvy_tisku</vt:lpstr>
      <vt:lpstr>'Rekapitulace stavby'!Názvy_tisku</vt:lpstr>
      <vt:lpstr>'00 - Všeobecné konstrukce...'!Oblast_tisku</vt:lpstr>
      <vt:lpstr>'01 - Splašková kanalizace...'!Oblast_tisku</vt:lpstr>
      <vt:lpstr>'01.1 - Podružné řady tlak...'!Oblast_tisku</vt:lpstr>
      <vt:lpstr>'02 - Splašková kanalizace'!Oblast_tisku</vt:lpstr>
      <vt:lpstr>'02.1 - Kanalizační odbočky'!Oblast_tisku</vt:lpstr>
      <vt:lpstr>'04.1 - Sdružený objekt ČS...'!Oblast_tisku</vt:lpstr>
      <vt:lpstr>'04.2 - Spojovací potrubí ...'!Oblast_tisku</vt:lpstr>
      <vt:lpstr>'04.3 - Zpevněná plocha'!Oblast_tisku</vt:lpstr>
      <vt:lpstr>'04.4 - Demolice jímky ext...'!Oblast_tisku</vt:lpstr>
      <vt:lpstr>'04.5 - Přípojka NN'!Oblast_tisku</vt:lpstr>
      <vt:lpstr>'PS1 - Bobrovníky - strojn...'!Oblast_tisku</vt:lpstr>
      <vt:lpstr>'PS2 - Bobrovníky - elektr...'!Oblast_tisku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Lidie-PC\Lidie</dc:creator>
  <cp:lastModifiedBy>Petr</cp:lastModifiedBy>
  <dcterms:created xsi:type="dcterms:W3CDTF">2019-11-26T16:18:00Z</dcterms:created>
  <dcterms:modified xsi:type="dcterms:W3CDTF">2021-04-01T07:59:09Z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1033-11.2.0.8991</vt:lpwstr>
  </property>
</Properties>
</file>