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vat\Documents\Moje akce\Uh. Brod, ul. Brodská - oprava vodovodního řadu B-2b\Projektová dokumentace\"/>
    </mc:Choice>
  </mc:AlternateContent>
  <xr:revisionPtr revIDLastSave="0" documentId="13_ncr:1_{02936455-E1B2-495A-9F3F-C1518EDE9EE9}" xr6:coauthVersionLast="47" xr6:coauthVersionMax="47" xr10:uidLastSave="{00000000-0000-0000-0000-000000000000}"/>
  <bookViews>
    <workbookView xWindow="28680" yWindow="-120" windowWidth="29040" windowHeight="15840" activeTab="3" xr2:uid="{C38C7D2A-E8E3-4247-A4ED-A454C3260801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Pol'!$A$1:$U$329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282" i="12" l="1"/>
  <c r="I282" i="12" s="1"/>
  <c r="E285" i="12"/>
  <c r="E296" i="12" s="1"/>
  <c r="E273" i="12"/>
  <c r="I273" i="12" s="1"/>
  <c r="I272" i="12" s="1"/>
  <c r="E89" i="12"/>
  <c r="E88" i="12" s="1"/>
  <c r="E81" i="12"/>
  <c r="Q81" i="12" s="1"/>
  <c r="E16" i="12"/>
  <c r="K16" i="12" s="1"/>
  <c r="AC319" i="12"/>
  <c r="F39" i="1" s="1"/>
  <c r="F9" i="12"/>
  <c r="G9" i="12" s="1"/>
  <c r="I9" i="12"/>
  <c r="K9" i="12"/>
  <c r="O9" i="12"/>
  <c r="Q9" i="12"/>
  <c r="U9" i="12"/>
  <c r="F10" i="12"/>
  <c r="G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4" i="12"/>
  <c r="G14" i="12" s="1"/>
  <c r="M14" i="12" s="1"/>
  <c r="I14" i="12"/>
  <c r="K14" i="12"/>
  <c r="O14" i="12"/>
  <c r="Q14" i="12"/>
  <c r="U14" i="12"/>
  <c r="F16" i="12"/>
  <c r="G16" i="12" s="1"/>
  <c r="M16" i="12" s="1"/>
  <c r="O16" i="12"/>
  <c r="U16" i="12"/>
  <c r="F18" i="12"/>
  <c r="G18" i="12" s="1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41" i="12"/>
  <c r="G41" i="12" s="1"/>
  <c r="M41" i="12" s="1"/>
  <c r="I41" i="12"/>
  <c r="K41" i="12"/>
  <c r="O41" i="12"/>
  <c r="Q41" i="12"/>
  <c r="U41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64" i="12"/>
  <c r="G64" i="12" s="1"/>
  <c r="M64" i="12" s="1"/>
  <c r="I64" i="12"/>
  <c r="K64" i="12"/>
  <c r="O64" i="12"/>
  <c r="Q64" i="12"/>
  <c r="U64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81" i="12"/>
  <c r="F83" i="12"/>
  <c r="F84" i="12"/>
  <c r="G84" i="12" s="1"/>
  <c r="M84" i="12" s="1"/>
  <c r="I84" i="12"/>
  <c r="K84" i="12"/>
  <c r="O84" i="12"/>
  <c r="Q84" i="12"/>
  <c r="U84" i="12"/>
  <c r="F86" i="12"/>
  <c r="G86" i="12" s="1"/>
  <c r="M86" i="12" s="1"/>
  <c r="I86" i="12"/>
  <c r="K86" i="12"/>
  <c r="O86" i="12"/>
  <c r="Q86" i="12"/>
  <c r="U86" i="12"/>
  <c r="F88" i="12"/>
  <c r="F91" i="12"/>
  <c r="G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5" i="12"/>
  <c r="G95" i="12" s="1"/>
  <c r="M95" i="12" s="1"/>
  <c r="I95" i="12"/>
  <c r="K95" i="12"/>
  <c r="O95" i="12"/>
  <c r="Q95" i="12"/>
  <c r="U95" i="12"/>
  <c r="F99" i="12"/>
  <c r="G99" i="12" s="1"/>
  <c r="M99" i="12" s="1"/>
  <c r="I99" i="12"/>
  <c r="K99" i="12"/>
  <c r="O99" i="12"/>
  <c r="Q99" i="12"/>
  <c r="U99" i="12"/>
  <c r="F101" i="12"/>
  <c r="G101" i="12" s="1"/>
  <c r="M101" i="12" s="1"/>
  <c r="I101" i="12"/>
  <c r="K101" i="12"/>
  <c r="O101" i="12"/>
  <c r="Q101" i="12"/>
  <c r="U101" i="12"/>
  <c r="F103" i="12"/>
  <c r="G103" i="12" s="1"/>
  <c r="M103" i="12" s="1"/>
  <c r="I103" i="12"/>
  <c r="K103" i="12"/>
  <c r="O103" i="12"/>
  <c r="Q103" i="12"/>
  <c r="U103" i="12"/>
  <c r="F105" i="12"/>
  <c r="G105" i="12" s="1"/>
  <c r="M105" i="12" s="1"/>
  <c r="I105" i="12"/>
  <c r="K105" i="12"/>
  <c r="O105" i="12"/>
  <c r="Q105" i="12"/>
  <c r="U105" i="12"/>
  <c r="F107" i="12"/>
  <c r="G107" i="12" s="1"/>
  <c r="M107" i="12" s="1"/>
  <c r="I107" i="12"/>
  <c r="K107" i="12"/>
  <c r="O107" i="12"/>
  <c r="Q107" i="12"/>
  <c r="U107" i="12"/>
  <c r="F109" i="12"/>
  <c r="G109" i="12" s="1"/>
  <c r="M109" i="12" s="1"/>
  <c r="I109" i="12"/>
  <c r="K109" i="12"/>
  <c r="O109" i="12"/>
  <c r="Q109" i="12"/>
  <c r="U109" i="12"/>
  <c r="F111" i="12"/>
  <c r="G111" i="12" s="1"/>
  <c r="M111" i="12" s="1"/>
  <c r="I111" i="12"/>
  <c r="K111" i="12"/>
  <c r="O111" i="12"/>
  <c r="Q111" i="12"/>
  <c r="U111" i="12"/>
  <c r="F114" i="12"/>
  <c r="G114" i="12" s="1"/>
  <c r="M114" i="12" s="1"/>
  <c r="I114" i="12"/>
  <c r="K114" i="12"/>
  <c r="O114" i="12"/>
  <c r="Q114" i="12"/>
  <c r="U114" i="12"/>
  <c r="F117" i="12"/>
  <c r="G117" i="12" s="1"/>
  <c r="M117" i="12" s="1"/>
  <c r="I117" i="12"/>
  <c r="K117" i="12"/>
  <c r="O117" i="12"/>
  <c r="Q117" i="12"/>
  <c r="U117" i="12"/>
  <c r="F120" i="12"/>
  <c r="G120" i="12" s="1"/>
  <c r="M120" i="12" s="1"/>
  <c r="I120" i="12"/>
  <c r="K120" i="12"/>
  <c r="O120" i="12"/>
  <c r="Q120" i="12"/>
  <c r="U120" i="12"/>
  <c r="F122" i="12"/>
  <c r="G122" i="12" s="1"/>
  <c r="M122" i="12" s="1"/>
  <c r="I122" i="12"/>
  <c r="K122" i="12"/>
  <c r="O122" i="12"/>
  <c r="Q122" i="12"/>
  <c r="U122" i="12"/>
  <c r="F124" i="12"/>
  <c r="G124" i="12" s="1"/>
  <c r="M124" i="12" s="1"/>
  <c r="I124" i="12"/>
  <c r="K124" i="12"/>
  <c r="O124" i="12"/>
  <c r="Q124" i="12"/>
  <c r="U124" i="12"/>
  <c r="F127" i="12"/>
  <c r="G127" i="12" s="1"/>
  <c r="M127" i="12" s="1"/>
  <c r="I127" i="12"/>
  <c r="K127" i="12"/>
  <c r="O127" i="12"/>
  <c r="Q127" i="12"/>
  <c r="U127" i="12"/>
  <c r="F130" i="12"/>
  <c r="G130" i="12" s="1"/>
  <c r="M130" i="12" s="1"/>
  <c r="I130" i="12"/>
  <c r="K130" i="12"/>
  <c r="O130" i="12"/>
  <c r="Q130" i="12"/>
  <c r="U130" i="12"/>
  <c r="F134" i="12"/>
  <c r="G134" i="12" s="1"/>
  <c r="M134" i="12" s="1"/>
  <c r="I134" i="12"/>
  <c r="K134" i="12"/>
  <c r="O134" i="12"/>
  <c r="Q134" i="12"/>
  <c r="U134" i="12"/>
  <c r="F136" i="12"/>
  <c r="G136" i="12" s="1"/>
  <c r="I136" i="12"/>
  <c r="K136" i="12"/>
  <c r="O136" i="12"/>
  <c r="Q136" i="12"/>
  <c r="U136" i="12"/>
  <c r="F138" i="12"/>
  <c r="G138" i="12" s="1"/>
  <c r="M138" i="12" s="1"/>
  <c r="I138" i="12"/>
  <c r="K138" i="12"/>
  <c r="O138" i="12"/>
  <c r="Q138" i="12"/>
  <c r="U138" i="12"/>
  <c r="F140" i="12"/>
  <c r="G140" i="12" s="1"/>
  <c r="M140" i="12" s="1"/>
  <c r="I140" i="12"/>
  <c r="K140" i="12"/>
  <c r="O140" i="12"/>
  <c r="Q140" i="12"/>
  <c r="U140" i="12"/>
  <c r="F143" i="12"/>
  <c r="G143" i="12" s="1"/>
  <c r="M143" i="12" s="1"/>
  <c r="I143" i="12"/>
  <c r="K143" i="12"/>
  <c r="O143" i="12"/>
  <c r="Q143" i="12"/>
  <c r="U143" i="12"/>
  <c r="F145" i="12"/>
  <c r="G145" i="12" s="1"/>
  <c r="M145" i="12" s="1"/>
  <c r="I145" i="12"/>
  <c r="K145" i="12"/>
  <c r="O145" i="12"/>
  <c r="Q145" i="12"/>
  <c r="U145" i="12"/>
  <c r="F147" i="12"/>
  <c r="G147" i="12" s="1"/>
  <c r="M147" i="12" s="1"/>
  <c r="I147" i="12"/>
  <c r="K147" i="12"/>
  <c r="O147" i="12"/>
  <c r="Q147" i="12"/>
  <c r="U147" i="12"/>
  <c r="F150" i="12"/>
  <c r="G150" i="12" s="1"/>
  <c r="M150" i="12" s="1"/>
  <c r="I150" i="12"/>
  <c r="K150" i="12"/>
  <c r="O150" i="12"/>
  <c r="Q150" i="12"/>
  <c r="U150" i="12"/>
  <c r="F152" i="12"/>
  <c r="G152" i="12" s="1"/>
  <c r="M152" i="12" s="1"/>
  <c r="I152" i="12"/>
  <c r="K152" i="12"/>
  <c r="O152" i="12"/>
  <c r="Q152" i="12"/>
  <c r="U152" i="12"/>
  <c r="F155" i="12"/>
  <c r="G155" i="12" s="1"/>
  <c r="I155" i="12"/>
  <c r="K155" i="12"/>
  <c r="O155" i="12"/>
  <c r="Q155" i="12"/>
  <c r="U155" i="12"/>
  <c r="F157" i="12"/>
  <c r="G157" i="12" s="1"/>
  <c r="M157" i="12" s="1"/>
  <c r="I157" i="12"/>
  <c r="K157" i="12"/>
  <c r="O157" i="12"/>
  <c r="Q157" i="12"/>
  <c r="U157" i="12"/>
  <c r="F159" i="12"/>
  <c r="G159" i="12" s="1"/>
  <c r="M159" i="12" s="1"/>
  <c r="I159" i="12"/>
  <c r="K159" i="12"/>
  <c r="O159" i="12"/>
  <c r="Q159" i="12"/>
  <c r="U159" i="12"/>
  <c r="F162" i="12"/>
  <c r="G162" i="12" s="1"/>
  <c r="M162" i="12" s="1"/>
  <c r="I162" i="12"/>
  <c r="K162" i="12"/>
  <c r="O162" i="12"/>
  <c r="Q162" i="12"/>
  <c r="U162" i="12"/>
  <c r="F165" i="12"/>
  <c r="G165" i="12" s="1"/>
  <c r="M165" i="12" s="1"/>
  <c r="I165" i="12"/>
  <c r="K165" i="12"/>
  <c r="O165" i="12"/>
  <c r="Q165" i="12"/>
  <c r="U165" i="12"/>
  <c r="F167" i="12"/>
  <c r="G167" i="12" s="1"/>
  <c r="M167" i="12" s="1"/>
  <c r="I167" i="12"/>
  <c r="K167" i="12"/>
  <c r="O167" i="12"/>
  <c r="Q167" i="12"/>
  <c r="U167" i="12"/>
  <c r="F169" i="12"/>
  <c r="G169" i="12" s="1"/>
  <c r="M169" i="12" s="1"/>
  <c r="I169" i="12"/>
  <c r="K169" i="12"/>
  <c r="O169" i="12"/>
  <c r="Q169" i="12"/>
  <c r="U169" i="12"/>
  <c r="F171" i="12"/>
  <c r="G171" i="12" s="1"/>
  <c r="M171" i="12" s="1"/>
  <c r="I171" i="12"/>
  <c r="K171" i="12"/>
  <c r="O171" i="12"/>
  <c r="Q171" i="12"/>
  <c r="U171" i="12"/>
  <c r="F175" i="12"/>
  <c r="G175" i="12" s="1"/>
  <c r="I175" i="12"/>
  <c r="K175" i="12"/>
  <c r="O175" i="12"/>
  <c r="Q175" i="12"/>
  <c r="U175" i="12"/>
  <c r="F178" i="12"/>
  <c r="G178" i="12" s="1"/>
  <c r="M178" i="12" s="1"/>
  <c r="I178" i="12"/>
  <c r="K178" i="12"/>
  <c r="O178" i="12"/>
  <c r="Q178" i="12"/>
  <c r="U178" i="12"/>
  <c r="F182" i="12"/>
  <c r="G182" i="12" s="1"/>
  <c r="I182" i="12"/>
  <c r="K182" i="12"/>
  <c r="O182" i="12"/>
  <c r="Q182" i="12"/>
  <c r="U182" i="12"/>
  <c r="F183" i="12"/>
  <c r="G183" i="12" s="1"/>
  <c r="M183" i="12" s="1"/>
  <c r="I183" i="12"/>
  <c r="K183" i="12"/>
  <c r="O183" i="12"/>
  <c r="Q183" i="12"/>
  <c r="U183" i="12"/>
  <c r="F184" i="12"/>
  <c r="G184" i="12" s="1"/>
  <c r="M184" i="12" s="1"/>
  <c r="I184" i="12"/>
  <c r="K184" i="12"/>
  <c r="O184" i="12"/>
  <c r="Q184" i="12"/>
  <c r="U184" i="12"/>
  <c r="F185" i="12"/>
  <c r="G185" i="12" s="1"/>
  <c r="M185" i="12" s="1"/>
  <c r="I185" i="12"/>
  <c r="K185" i="12"/>
  <c r="O185" i="12"/>
  <c r="Q185" i="12"/>
  <c r="U185" i="12"/>
  <c r="F186" i="12"/>
  <c r="G186" i="12" s="1"/>
  <c r="M186" i="12" s="1"/>
  <c r="I186" i="12"/>
  <c r="K186" i="12"/>
  <c r="O186" i="12"/>
  <c r="Q186" i="12"/>
  <c r="U186" i="12"/>
  <c r="F187" i="12"/>
  <c r="G187" i="12" s="1"/>
  <c r="M187" i="12" s="1"/>
  <c r="I187" i="12"/>
  <c r="K187" i="12"/>
  <c r="O187" i="12"/>
  <c r="Q187" i="12"/>
  <c r="U187" i="12"/>
  <c r="F188" i="12"/>
  <c r="G188" i="12" s="1"/>
  <c r="M188" i="12" s="1"/>
  <c r="I188" i="12"/>
  <c r="K188" i="12"/>
  <c r="O188" i="12"/>
  <c r="Q188" i="12"/>
  <c r="U188" i="12"/>
  <c r="F189" i="12"/>
  <c r="G189" i="12" s="1"/>
  <c r="M189" i="12" s="1"/>
  <c r="I189" i="12"/>
  <c r="K189" i="12"/>
  <c r="O189" i="12"/>
  <c r="Q189" i="12"/>
  <c r="U189" i="12"/>
  <c r="F190" i="12"/>
  <c r="G190" i="12" s="1"/>
  <c r="M190" i="12" s="1"/>
  <c r="I190" i="12"/>
  <c r="K190" i="12"/>
  <c r="O190" i="12"/>
  <c r="Q190" i="12"/>
  <c r="U190" i="12"/>
  <c r="F191" i="12"/>
  <c r="G191" i="12" s="1"/>
  <c r="M191" i="12" s="1"/>
  <c r="I191" i="12"/>
  <c r="K191" i="12"/>
  <c r="O191" i="12"/>
  <c r="Q191" i="12"/>
  <c r="U191" i="12"/>
  <c r="F193" i="12"/>
  <c r="G193" i="12" s="1"/>
  <c r="M193" i="12" s="1"/>
  <c r="I193" i="12"/>
  <c r="K193" i="12"/>
  <c r="O193" i="12"/>
  <c r="Q193" i="12"/>
  <c r="U193" i="12"/>
  <c r="F195" i="12"/>
  <c r="G195" i="12" s="1"/>
  <c r="M195" i="12" s="1"/>
  <c r="I195" i="12"/>
  <c r="K195" i="12"/>
  <c r="O195" i="12"/>
  <c r="Q195" i="12"/>
  <c r="U195" i="12"/>
  <c r="F197" i="12"/>
  <c r="G197" i="12" s="1"/>
  <c r="M197" i="12" s="1"/>
  <c r="I197" i="12"/>
  <c r="K197" i="12"/>
  <c r="O197" i="12"/>
  <c r="Q197" i="12"/>
  <c r="U197" i="12"/>
  <c r="F198" i="12"/>
  <c r="G198" i="12" s="1"/>
  <c r="M198" i="12" s="1"/>
  <c r="I198" i="12"/>
  <c r="K198" i="12"/>
  <c r="O198" i="12"/>
  <c r="Q198" i="12"/>
  <c r="U198" i="12"/>
  <c r="F199" i="12"/>
  <c r="G199" i="12" s="1"/>
  <c r="M199" i="12" s="1"/>
  <c r="I199" i="12"/>
  <c r="K199" i="12"/>
  <c r="O199" i="12"/>
  <c r="Q199" i="12"/>
  <c r="U199" i="12"/>
  <c r="F200" i="12"/>
  <c r="G200" i="12" s="1"/>
  <c r="M200" i="12" s="1"/>
  <c r="I200" i="12"/>
  <c r="K200" i="12"/>
  <c r="O200" i="12"/>
  <c r="Q200" i="12"/>
  <c r="U200" i="12"/>
  <c r="F201" i="12"/>
  <c r="G201" i="12" s="1"/>
  <c r="M201" i="12" s="1"/>
  <c r="I201" i="12"/>
  <c r="K201" i="12"/>
  <c r="O201" i="12"/>
  <c r="Q201" i="12"/>
  <c r="U201" i="12"/>
  <c r="F202" i="12"/>
  <c r="G202" i="12" s="1"/>
  <c r="M202" i="12" s="1"/>
  <c r="I202" i="12"/>
  <c r="K202" i="12"/>
  <c r="O202" i="12"/>
  <c r="Q202" i="12"/>
  <c r="U202" i="12"/>
  <c r="F203" i="12"/>
  <c r="G203" i="12" s="1"/>
  <c r="M203" i="12" s="1"/>
  <c r="I203" i="12"/>
  <c r="K203" i="12"/>
  <c r="O203" i="12"/>
  <c r="Q203" i="12"/>
  <c r="U203" i="12"/>
  <c r="F204" i="12"/>
  <c r="G204" i="12" s="1"/>
  <c r="M204" i="12" s="1"/>
  <c r="I204" i="12"/>
  <c r="K204" i="12"/>
  <c r="O204" i="12"/>
  <c r="Q204" i="12"/>
  <c r="U204" i="12"/>
  <c r="F205" i="12"/>
  <c r="G205" i="12" s="1"/>
  <c r="M205" i="12" s="1"/>
  <c r="I205" i="12"/>
  <c r="K205" i="12"/>
  <c r="O205" i="12"/>
  <c r="Q205" i="12"/>
  <c r="U205" i="12"/>
  <c r="F206" i="12"/>
  <c r="G206" i="12" s="1"/>
  <c r="M206" i="12" s="1"/>
  <c r="I206" i="12"/>
  <c r="K206" i="12"/>
  <c r="O206" i="12"/>
  <c r="Q206" i="12"/>
  <c r="U206" i="12"/>
  <c r="F207" i="12"/>
  <c r="G207" i="12" s="1"/>
  <c r="M207" i="12" s="1"/>
  <c r="I207" i="12"/>
  <c r="K207" i="12"/>
  <c r="O207" i="12"/>
  <c r="Q207" i="12"/>
  <c r="U207" i="12"/>
  <c r="F208" i="12"/>
  <c r="G208" i="12" s="1"/>
  <c r="M208" i="12" s="1"/>
  <c r="I208" i="12"/>
  <c r="K208" i="12"/>
  <c r="O208" i="12"/>
  <c r="Q208" i="12"/>
  <c r="U208" i="12"/>
  <c r="F209" i="12"/>
  <c r="G209" i="12" s="1"/>
  <c r="M209" i="12" s="1"/>
  <c r="I209" i="12"/>
  <c r="K209" i="12"/>
  <c r="O209" i="12"/>
  <c r="Q209" i="12"/>
  <c r="U209" i="12"/>
  <c r="F210" i="12"/>
  <c r="G210" i="12" s="1"/>
  <c r="M210" i="12" s="1"/>
  <c r="I210" i="12"/>
  <c r="K210" i="12"/>
  <c r="O210" i="12"/>
  <c r="Q210" i="12"/>
  <c r="U210" i="12"/>
  <c r="F211" i="12"/>
  <c r="G211" i="12" s="1"/>
  <c r="M211" i="12" s="1"/>
  <c r="I211" i="12"/>
  <c r="K211" i="12"/>
  <c r="O211" i="12"/>
  <c r="Q211" i="12"/>
  <c r="U211" i="12"/>
  <c r="F212" i="12"/>
  <c r="G212" i="12" s="1"/>
  <c r="M212" i="12" s="1"/>
  <c r="I212" i="12"/>
  <c r="K212" i="12"/>
  <c r="O212" i="12"/>
  <c r="Q212" i="12"/>
  <c r="U212" i="12"/>
  <c r="F213" i="12"/>
  <c r="G213" i="12" s="1"/>
  <c r="M213" i="12" s="1"/>
  <c r="I213" i="12"/>
  <c r="K213" i="12"/>
  <c r="O213" i="12"/>
  <c r="Q213" i="12"/>
  <c r="U213" i="12"/>
  <c r="F214" i="12"/>
  <c r="G214" i="12" s="1"/>
  <c r="M214" i="12" s="1"/>
  <c r="I214" i="12"/>
  <c r="K214" i="12"/>
  <c r="O214" i="12"/>
  <c r="Q214" i="12"/>
  <c r="U214" i="12"/>
  <c r="F215" i="12"/>
  <c r="G215" i="12" s="1"/>
  <c r="M215" i="12" s="1"/>
  <c r="I215" i="12"/>
  <c r="K215" i="12"/>
  <c r="O215" i="12"/>
  <c r="Q215" i="12"/>
  <c r="U215" i="12"/>
  <c r="F216" i="12"/>
  <c r="G216" i="12" s="1"/>
  <c r="M216" i="12" s="1"/>
  <c r="I216" i="12"/>
  <c r="K216" i="12"/>
  <c r="O216" i="12"/>
  <c r="Q216" i="12"/>
  <c r="U216" i="12"/>
  <c r="F217" i="12"/>
  <c r="G217" i="12" s="1"/>
  <c r="M217" i="12" s="1"/>
  <c r="I217" i="12"/>
  <c r="K217" i="12"/>
  <c r="O217" i="12"/>
  <c r="Q217" i="12"/>
  <c r="U217" i="12"/>
  <c r="F218" i="12"/>
  <c r="G218" i="12" s="1"/>
  <c r="M218" i="12" s="1"/>
  <c r="I218" i="12"/>
  <c r="K218" i="12"/>
  <c r="O218" i="12"/>
  <c r="Q218" i="12"/>
  <c r="U218" i="12"/>
  <c r="F219" i="12"/>
  <c r="G219" i="12" s="1"/>
  <c r="M219" i="12" s="1"/>
  <c r="I219" i="12"/>
  <c r="K219" i="12"/>
  <c r="O219" i="12"/>
  <c r="Q219" i="12"/>
  <c r="U219" i="12"/>
  <c r="F220" i="12"/>
  <c r="G220" i="12" s="1"/>
  <c r="M220" i="12" s="1"/>
  <c r="I220" i="12"/>
  <c r="K220" i="12"/>
  <c r="O220" i="12"/>
  <c r="Q220" i="12"/>
  <c r="U220" i="12"/>
  <c r="F221" i="12"/>
  <c r="G221" i="12" s="1"/>
  <c r="M221" i="12" s="1"/>
  <c r="I221" i="12"/>
  <c r="K221" i="12"/>
  <c r="O221" i="12"/>
  <c r="Q221" i="12"/>
  <c r="U221" i="12"/>
  <c r="F222" i="12"/>
  <c r="G222" i="12" s="1"/>
  <c r="M222" i="12" s="1"/>
  <c r="I222" i="12"/>
  <c r="K222" i="12"/>
  <c r="O222" i="12"/>
  <c r="Q222" i="12"/>
  <c r="U222" i="12"/>
  <c r="F223" i="12"/>
  <c r="G223" i="12" s="1"/>
  <c r="M223" i="12" s="1"/>
  <c r="I223" i="12"/>
  <c r="K223" i="12"/>
  <c r="O223" i="12"/>
  <c r="Q223" i="12"/>
  <c r="U223" i="12"/>
  <c r="F224" i="12"/>
  <c r="G224" i="12" s="1"/>
  <c r="M224" i="12" s="1"/>
  <c r="I224" i="12"/>
  <c r="K224" i="12"/>
  <c r="O224" i="12"/>
  <c r="Q224" i="12"/>
  <c r="U224" i="12"/>
  <c r="F225" i="12"/>
  <c r="G225" i="12" s="1"/>
  <c r="M225" i="12" s="1"/>
  <c r="I225" i="12"/>
  <c r="K225" i="12"/>
  <c r="O225" i="12"/>
  <c r="Q225" i="12"/>
  <c r="U225" i="12"/>
  <c r="F228" i="12"/>
  <c r="G228" i="12" s="1"/>
  <c r="M228" i="12" s="1"/>
  <c r="I228" i="12"/>
  <c r="K228" i="12"/>
  <c r="O228" i="12"/>
  <c r="Q228" i="12"/>
  <c r="U228" i="12"/>
  <c r="F231" i="12"/>
  <c r="G231" i="12" s="1"/>
  <c r="M231" i="12" s="1"/>
  <c r="I231" i="12"/>
  <c r="K231" i="12"/>
  <c r="O231" i="12"/>
  <c r="Q231" i="12"/>
  <c r="U231" i="12"/>
  <c r="F232" i="12"/>
  <c r="G232" i="12" s="1"/>
  <c r="M232" i="12" s="1"/>
  <c r="I232" i="12"/>
  <c r="K232" i="12"/>
  <c r="O232" i="12"/>
  <c r="Q232" i="12"/>
  <c r="U232" i="12"/>
  <c r="F235" i="12"/>
  <c r="G235" i="12" s="1"/>
  <c r="M235" i="12" s="1"/>
  <c r="I235" i="12"/>
  <c r="K235" i="12"/>
  <c r="O235" i="12"/>
  <c r="Q235" i="12"/>
  <c r="U235" i="12"/>
  <c r="F237" i="12"/>
  <c r="G237" i="12" s="1"/>
  <c r="M237" i="12" s="1"/>
  <c r="I237" i="12"/>
  <c r="K237" i="12"/>
  <c r="O237" i="12"/>
  <c r="Q237" i="12"/>
  <c r="U237" i="12"/>
  <c r="F238" i="12"/>
  <c r="G238" i="12" s="1"/>
  <c r="M238" i="12" s="1"/>
  <c r="I238" i="12"/>
  <c r="K238" i="12"/>
  <c r="O238" i="12"/>
  <c r="Q238" i="12"/>
  <c r="U238" i="12"/>
  <c r="F239" i="12"/>
  <c r="G239" i="12" s="1"/>
  <c r="M239" i="12" s="1"/>
  <c r="I239" i="12"/>
  <c r="K239" i="12"/>
  <c r="O239" i="12"/>
  <c r="Q239" i="12"/>
  <c r="U239" i="12"/>
  <c r="F240" i="12"/>
  <c r="G240" i="12" s="1"/>
  <c r="M240" i="12" s="1"/>
  <c r="I240" i="12"/>
  <c r="K240" i="12"/>
  <c r="O240" i="12"/>
  <c r="Q240" i="12"/>
  <c r="U240" i="12"/>
  <c r="F241" i="12"/>
  <c r="G241" i="12" s="1"/>
  <c r="M241" i="12" s="1"/>
  <c r="I241" i="12"/>
  <c r="K241" i="12"/>
  <c r="O241" i="12"/>
  <c r="Q241" i="12"/>
  <c r="U241" i="12"/>
  <c r="F242" i="12"/>
  <c r="G242" i="12" s="1"/>
  <c r="M242" i="12" s="1"/>
  <c r="I242" i="12"/>
  <c r="K242" i="12"/>
  <c r="O242" i="12"/>
  <c r="Q242" i="12"/>
  <c r="U242" i="12"/>
  <c r="F243" i="12"/>
  <c r="G243" i="12" s="1"/>
  <c r="M243" i="12" s="1"/>
  <c r="I243" i="12"/>
  <c r="K243" i="12"/>
  <c r="O243" i="12"/>
  <c r="Q243" i="12"/>
  <c r="U243" i="12"/>
  <c r="F244" i="12"/>
  <c r="G244" i="12" s="1"/>
  <c r="M244" i="12" s="1"/>
  <c r="I244" i="12"/>
  <c r="K244" i="12"/>
  <c r="O244" i="12"/>
  <c r="Q244" i="12"/>
  <c r="U244" i="12"/>
  <c r="F245" i="12"/>
  <c r="G245" i="12" s="1"/>
  <c r="M245" i="12" s="1"/>
  <c r="I245" i="12"/>
  <c r="K245" i="12"/>
  <c r="O245" i="12"/>
  <c r="Q245" i="12"/>
  <c r="U245" i="12"/>
  <c r="F246" i="12"/>
  <c r="G246" i="12" s="1"/>
  <c r="M246" i="12" s="1"/>
  <c r="I246" i="12"/>
  <c r="K246" i="12"/>
  <c r="O246" i="12"/>
  <c r="Q246" i="12"/>
  <c r="U246" i="12"/>
  <c r="F247" i="12"/>
  <c r="G247" i="12" s="1"/>
  <c r="M247" i="12" s="1"/>
  <c r="I247" i="12"/>
  <c r="K247" i="12"/>
  <c r="O247" i="12"/>
  <c r="Q247" i="12"/>
  <c r="U247" i="12"/>
  <c r="F248" i="12"/>
  <c r="G248" i="12" s="1"/>
  <c r="M248" i="12" s="1"/>
  <c r="I248" i="12"/>
  <c r="K248" i="12"/>
  <c r="O248" i="12"/>
  <c r="Q248" i="12"/>
  <c r="U248" i="12"/>
  <c r="G250" i="12"/>
  <c r="I250" i="12"/>
  <c r="K250" i="12"/>
  <c r="O250" i="12"/>
  <c r="Q250" i="12"/>
  <c r="U250" i="12"/>
  <c r="F252" i="12"/>
  <c r="G252" i="12" s="1"/>
  <c r="M252" i="12" s="1"/>
  <c r="I252" i="12"/>
  <c r="K252" i="12"/>
  <c r="O252" i="12"/>
  <c r="Q252" i="12"/>
  <c r="U252" i="12"/>
  <c r="F254" i="12"/>
  <c r="G254" i="12" s="1"/>
  <c r="M254" i="12" s="1"/>
  <c r="I254" i="12"/>
  <c r="K254" i="12"/>
  <c r="O254" i="12"/>
  <c r="Q254" i="12"/>
  <c r="U254" i="12"/>
  <c r="G257" i="12"/>
  <c r="I257" i="12"/>
  <c r="K257" i="12"/>
  <c r="O257" i="12"/>
  <c r="Q257" i="12"/>
  <c r="U257" i="12"/>
  <c r="F260" i="12"/>
  <c r="G260" i="12" s="1"/>
  <c r="M260" i="12" s="1"/>
  <c r="I260" i="12"/>
  <c r="K260" i="12"/>
  <c r="O260" i="12"/>
  <c r="Q260" i="12"/>
  <c r="U260" i="12"/>
  <c r="F262" i="12"/>
  <c r="G262" i="12" s="1"/>
  <c r="M262" i="12" s="1"/>
  <c r="I262" i="12"/>
  <c r="K262" i="12"/>
  <c r="O262" i="12"/>
  <c r="Q262" i="12"/>
  <c r="U262" i="12"/>
  <c r="F264" i="12"/>
  <c r="G264" i="12" s="1"/>
  <c r="M264" i="12" s="1"/>
  <c r="I264" i="12"/>
  <c r="K264" i="12"/>
  <c r="O264" i="12"/>
  <c r="Q264" i="12"/>
  <c r="U264" i="12"/>
  <c r="F265" i="12"/>
  <c r="G265" i="12" s="1"/>
  <c r="M265" i="12" s="1"/>
  <c r="I265" i="12"/>
  <c r="K265" i="12"/>
  <c r="O265" i="12"/>
  <c r="Q265" i="12"/>
  <c r="U265" i="12"/>
  <c r="F268" i="12"/>
  <c r="G268" i="12" s="1"/>
  <c r="M268" i="12" s="1"/>
  <c r="I268" i="12"/>
  <c r="K268" i="12"/>
  <c r="O268" i="12"/>
  <c r="Q268" i="12"/>
  <c r="U268" i="12"/>
  <c r="F271" i="12"/>
  <c r="G271" i="12" s="1"/>
  <c r="M271" i="12" s="1"/>
  <c r="I271" i="12"/>
  <c r="K271" i="12"/>
  <c r="O271" i="12"/>
  <c r="Q271" i="12"/>
  <c r="U271" i="12"/>
  <c r="U273" i="12"/>
  <c r="U272" i="12" s="1"/>
  <c r="G275" i="12"/>
  <c r="I275" i="12"/>
  <c r="K275" i="12"/>
  <c r="O275" i="12"/>
  <c r="Q275" i="12"/>
  <c r="U275" i="12"/>
  <c r="F277" i="12"/>
  <c r="G277" i="12" s="1"/>
  <c r="M277" i="12" s="1"/>
  <c r="I277" i="12"/>
  <c r="K277" i="12"/>
  <c r="O277" i="12"/>
  <c r="Q277" i="12"/>
  <c r="U277" i="12"/>
  <c r="G279" i="12"/>
  <c r="M279" i="12" s="1"/>
  <c r="M278" i="12" s="1"/>
  <c r="I279" i="12"/>
  <c r="I278" i="12" s="1"/>
  <c r="K279" i="12"/>
  <c r="K278" i="12" s="1"/>
  <c r="O279" i="12"/>
  <c r="O278" i="12" s="1"/>
  <c r="Q279" i="12"/>
  <c r="Q278" i="12" s="1"/>
  <c r="U279" i="12"/>
  <c r="U278" i="12" s="1"/>
  <c r="G281" i="12"/>
  <c r="I281" i="12"/>
  <c r="K281" i="12"/>
  <c r="O281" i="12"/>
  <c r="Q281" i="12"/>
  <c r="U281" i="12"/>
  <c r="F282" i="12"/>
  <c r="F288" i="12"/>
  <c r="G288" i="12" s="1"/>
  <c r="M288" i="12" s="1"/>
  <c r="I288" i="12"/>
  <c r="K288" i="12"/>
  <c r="O288" i="12"/>
  <c r="Q288" i="12"/>
  <c r="U288" i="12"/>
  <c r="F289" i="12"/>
  <c r="F290" i="12"/>
  <c r="G292" i="12"/>
  <c r="M292" i="12" s="1"/>
  <c r="I292" i="12"/>
  <c r="K292" i="12"/>
  <c r="O292" i="12"/>
  <c r="Q292" i="12"/>
  <c r="U292" i="12"/>
  <c r="F294" i="12"/>
  <c r="G294" i="12" s="1"/>
  <c r="M294" i="12" s="1"/>
  <c r="I294" i="12"/>
  <c r="K294" i="12"/>
  <c r="O294" i="12"/>
  <c r="Q294" i="12"/>
  <c r="U294" i="12"/>
  <c r="F295" i="12"/>
  <c r="G295" i="12" s="1"/>
  <c r="M295" i="12" s="1"/>
  <c r="I295" i="12"/>
  <c r="K295" i="12"/>
  <c r="O295" i="12"/>
  <c r="Q295" i="12"/>
  <c r="U295" i="12"/>
  <c r="F296" i="12"/>
  <c r="F297" i="12"/>
  <c r="G297" i="12" s="1"/>
  <c r="M297" i="12" s="1"/>
  <c r="I297" i="12"/>
  <c r="K297" i="12"/>
  <c r="O297" i="12"/>
  <c r="Q297" i="12"/>
  <c r="U297" i="12"/>
  <c r="G299" i="12"/>
  <c r="I299" i="12"/>
  <c r="K299" i="12"/>
  <c r="O299" i="12"/>
  <c r="Q299" i="12"/>
  <c r="U299" i="12"/>
  <c r="F300" i="12"/>
  <c r="G300" i="12" s="1"/>
  <c r="M300" i="12" s="1"/>
  <c r="I300" i="12"/>
  <c r="K300" i="12"/>
  <c r="O300" i="12"/>
  <c r="Q300" i="12"/>
  <c r="U300" i="12"/>
  <c r="F301" i="12"/>
  <c r="G301" i="12" s="1"/>
  <c r="M301" i="12" s="1"/>
  <c r="I301" i="12"/>
  <c r="K301" i="12"/>
  <c r="O301" i="12"/>
  <c r="Q301" i="12"/>
  <c r="U301" i="12"/>
  <c r="F302" i="12"/>
  <c r="G302" i="12" s="1"/>
  <c r="M302" i="12" s="1"/>
  <c r="I302" i="12"/>
  <c r="K302" i="12"/>
  <c r="O302" i="12"/>
  <c r="Q302" i="12"/>
  <c r="U302" i="12"/>
  <c r="F303" i="12"/>
  <c r="G303" i="12" s="1"/>
  <c r="M303" i="12" s="1"/>
  <c r="I303" i="12"/>
  <c r="K303" i="12"/>
  <c r="O303" i="12"/>
  <c r="Q303" i="12"/>
  <c r="U303" i="12"/>
  <c r="F304" i="12"/>
  <c r="G304" i="12" s="1"/>
  <c r="M304" i="12" s="1"/>
  <c r="I304" i="12"/>
  <c r="K304" i="12"/>
  <c r="O304" i="12"/>
  <c r="Q304" i="12"/>
  <c r="U304" i="12"/>
  <c r="F305" i="12"/>
  <c r="G305" i="12" s="1"/>
  <c r="M305" i="12" s="1"/>
  <c r="I305" i="12"/>
  <c r="K305" i="12"/>
  <c r="O305" i="12"/>
  <c r="Q305" i="12"/>
  <c r="U305" i="12"/>
  <c r="F306" i="12"/>
  <c r="G306" i="12" s="1"/>
  <c r="M306" i="12" s="1"/>
  <c r="I306" i="12"/>
  <c r="K306" i="12"/>
  <c r="O306" i="12"/>
  <c r="Q306" i="12"/>
  <c r="U306" i="12"/>
  <c r="F307" i="12"/>
  <c r="G307" i="12" s="1"/>
  <c r="M307" i="12" s="1"/>
  <c r="I307" i="12"/>
  <c r="K307" i="12"/>
  <c r="O307" i="12"/>
  <c r="Q307" i="12"/>
  <c r="U307" i="12"/>
  <c r="F308" i="12"/>
  <c r="G308" i="12" s="1"/>
  <c r="M308" i="12" s="1"/>
  <c r="I308" i="12"/>
  <c r="K308" i="12"/>
  <c r="O308" i="12"/>
  <c r="Q308" i="12"/>
  <c r="U308" i="12"/>
  <c r="F309" i="12"/>
  <c r="G309" i="12" s="1"/>
  <c r="M309" i="12" s="1"/>
  <c r="I309" i="12"/>
  <c r="K309" i="12"/>
  <c r="O309" i="12"/>
  <c r="Q309" i="12"/>
  <c r="U309" i="12"/>
  <c r="F310" i="12"/>
  <c r="G310" i="12" s="1"/>
  <c r="M310" i="12" s="1"/>
  <c r="I310" i="12"/>
  <c r="K310" i="12"/>
  <c r="O310" i="12"/>
  <c r="Q310" i="12"/>
  <c r="U310" i="12"/>
  <c r="G312" i="12"/>
  <c r="M312" i="12" s="1"/>
  <c r="I312" i="12"/>
  <c r="K312" i="12"/>
  <c r="O312" i="12"/>
  <c r="Q312" i="12"/>
  <c r="U312" i="12"/>
  <c r="F313" i="12"/>
  <c r="G313" i="12" s="1"/>
  <c r="M313" i="12" s="1"/>
  <c r="I313" i="12"/>
  <c r="K313" i="12"/>
  <c r="O313" i="12"/>
  <c r="Q313" i="12"/>
  <c r="U313" i="12"/>
  <c r="F314" i="12"/>
  <c r="G314" i="12" s="1"/>
  <c r="M314" i="12" s="1"/>
  <c r="I314" i="12"/>
  <c r="K314" i="12"/>
  <c r="O314" i="12"/>
  <c r="Q314" i="12"/>
  <c r="U314" i="12"/>
  <c r="F315" i="12"/>
  <c r="G315" i="12" s="1"/>
  <c r="M315" i="12" s="1"/>
  <c r="I315" i="12"/>
  <c r="K315" i="12"/>
  <c r="O315" i="12"/>
  <c r="Q315" i="12"/>
  <c r="U315" i="12"/>
  <c r="F316" i="12"/>
  <c r="G316" i="12" s="1"/>
  <c r="M316" i="12" s="1"/>
  <c r="I316" i="12"/>
  <c r="K316" i="12"/>
  <c r="O316" i="12"/>
  <c r="Q316" i="12"/>
  <c r="U316" i="12"/>
  <c r="F317" i="12"/>
  <c r="G317" i="12" s="1"/>
  <c r="M317" i="12" s="1"/>
  <c r="I317" i="12"/>
  <c r="K317" i="12"/>
  <c r="O317" i="12"/>
  <c r="Q317" i="12"/>
  <c r="U317" i="12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Q296" i="12" l="1"/>
  <c r="Q291" i="12" s="1"/>
  <c r="K296" i="12"/>
  <c r="O296" i="12"/>
  <c r="U296" i="12"/>
  <c r="I296" i="12"/>
  <c r="I291" i="12" s="1"/>
  <c r="G290" i="12"/>
  <c r="M290" i="12" s="1"/>
  <c r="U282" i="12"/>
  <c r="Q273" i="12"/>
  <c r="Q272" i="12" s="1"/>
  <c r="E289" i="12"/>
  <c r="G289" i="12" s="1"/>
  <c r="M289" i="12" s="1"/>
  <c r="G296" i="12"/>
  <c r="M296" i="12" s="1"/>
  <c r="M291" i="12" s="1"/>
  <c r="Q282" i="12"/>
  <c r="O273" i="12"/>
  <c r="O272" i="12" s="1"/>
  <c r="E290" i="12"/>
  <c r="E287" i="12"/>
  <c r="E286" i="12" s="1"/>
  <c r="U286" i="12" s="1"/>
  <c r="O282" i="12"/>
  <c r="K273" i="12"/>
  <c r="K272" i="12" s="1"/>
  <c r="K282" i="12"/>
  <c r="K286" i="12"/>
  <c r="O286" i="12"/>
  <c r="Q286" i="12"/>
  <c r="G286" i="12"/>
  <c r="M286" i="12" s="1"/>
  <c r="G282" i="12"/>
  <c r="M282" i="12" s="1"/>
  <c r="Q16" i="12"/>
  <c r="E83" i="12"/>
  <c r="G83" i="12" s="1"/>
  <c r="U81" i="12"/>
  <c r="O81" i="12"/>
  <c r="I81" i="12"/>
  <c r="G81" i="12"/>
  <c r="M81" i="12" s="1"/>
  <c r="G273" i="12"/>
  <c r="M273" i="12" s="1"/>
  <c r="M272" i="12" s="1"/>
  <c r="I16" i="12"/>
  <c r="Q88" i="12"/>
  <c r="I88" i="12"/>
  <c r="K88" i="12"/>
  <c r="O88" i="12"/>
  <c r="U88" i="12"/>
  <c r="O83" i="12"/>
  <c r="K81" i="12"/>
  <c r="G88" i="12"/>
  <c r="M88" i="12" s="1"/>
  <c r="U274" i="12"/>
  <c r="K291" i="12"/>
  <c r="O274" i="12"/>
  <c r="Q274" i="12"/>
  <c r="O129" i="12"/>
  <c r="K274" i="12"/>
  <c r="K129" i="12"/>
  <c r="K256" i="12"/>
  <c r="K311" i="12"/>
  <c r="K249" i="12"/>
  <c r="M10" i="12"/>
  <c r="M275" i="12"/>
  <c r="M274" i="12" s="1"/>
  <c r="G274" i="12"/>
  <c r="I58" i="1" s="1"/>
  <c r="F40" i="1"/>
  <c r="Q298" i="12"/>
  <c r="Q181" i="12"/>
  <c r="Q174" i="12"/>
  <c r="Q154" i="12"/>
  <c r="G135" i="12"/>
  <c r="I51" i="1" s="1"/>
  <c r="I116" i="12"/>
  <c r="K90" i="12"/>
  <c r="I311" i="12"/>
  <c r="O298" i="12"/>
  <c r="I256" i="12"/>
  <c r="I249" i="12"/>
  <c r="O181" i="12"/>
  <c r="O174" i="12"/>
  <c r="O154" i="12"/>
  <c r="U135" i="12"/>
  <c r="I129" i="12"/>
  <c r="I90" i="12"/>
  <c r="K298" i="12"/>
  <c r="Q135" i="12"/>
  <c r="I181" i="12"/>
  <c r="I174" i="12"/>
  <c r="I154" i="12"/>
  <c r="O135" i="12"/>
  <c r="U129" i="12"/>
  <c r="Q116" i="12"/>
  <c r="U90" i="12"/>
  <c r="K174" i="12"/>
  <c r="K154" i="12"/>
  <c r="U116" i="12"/>
  <c r="U311" i="12"/>
  <c r="U291" i="12"/>
  <c r="Q311" i="12"/>
  <c r="G311" i="12"/>
  <c r="I63" i="1" s="1"/>
  <c r="I20" i="1" s="1"/>
  <c r="I274" i="12"/>
  <c r="Q256" i="12"/>
  <c r="K135" i="12"/>
  <c r="Q129" i="12"/>
  <c r="O116" i="12"/>
  <c r="Q90" i="12"/>
  <c r="K181" i="12"/>
  <c r="M129" i="12"/>
  <c r="I298" i="12"/>
  <c r="U256" i="12"/>
  <c r="U249" i="12"/>
  <c r="O311" i="12"/>
  <c r="U298" i="12"/>
  <c r="O291" i="12"/>
  <c r="O249" i="12"/>
  <c r="U181" i="12"/>
  <c r="U174" i="12"/>
  <c r="U154" i="12"/>
  <c r="I135" i="12"/>
  <c r="K116" i="12"/>
  <c r="O90" i="12"/>
  <c r="M281" i="12"/>
  <c r="M311" i="12"/>
  <c r="M299" i="12"/>
  <c r="M298" i="12" s="1"/>
  <c r="G298" i="12"/>
  <c r="I62" i="1" s="1"/>
  <c r="I19" i="1" s="1"/>
  <c r="M257" i="12"/>
  <c r="M256" i="12" s="1"/>
  <c r="G256" i="12"/>
  <c r="I56" i="1" s="1"/>
  <c r="Q249" i="12"/>
  <c r="G249" i="12"/>
  <c r="I55" i="1" s="1"/>
  <c r="M250" i="12"/>
  <c r="M249" i="12" s="1"/>
  <c r="M91" i="12"/>
  <c r="M90" i="12" s="1"/>
  <c r="G90" i="12"/>
  <c r="I48" i="1" s="1"/>
  <c r="O256" i="12"/>
  <c r="M116" i="12"/>
  <c r="G278" i="12"/>
  <c r="I59" i="1" s="1"/>
  <c r="M182" i="12"/>
  <c r="M181" i="12" s="1"/>
  <c r="G181" i="12"/>
  <c r="I54" i="1" s="1"/>
  <c r="M175" i="12"/>
  <c r="M174" i="12" s="1"/>
  <c r="G174" i="12"/>
  <c r="I53" i="1" s="1"/>
  <c r="M155" i="12"/>
  <c r="M154" i="12" s="1"/>
  <c r="G154" i="12"/>
  <c r="I52" i="1" s="1"/>
  <c r="M136" i="12"/>
  <c r="M135" i="12" s="1"/>
  <c r="M9" i="12"/>
  <c r="G116" i="12"/>
  <c r="I49" i="1" s="1"/>
  <c r="G129" i="12"/>
  <c r="I50" i="1" s="1"/>
  <c r="G291" i="12" l="1"/>
  <c r="I61" i="1" s="1"/>
  <c r="I286" i="12"/>
  <c r="G272" i="12"/>
  <c r="I57" i="1" s="1"/>
  <c r="Q289" i="12"/>
  <c r="Q280" i="12" s="1"/>
  <c r="I289" i="12"/>
  <c r="K289" i="12"/>
  <c r="O289" i="12"/>
  <c r="O280" i="12" s="1"/>
  <c r="U289" i="12"/>
  <c r="U280" i="12" s="1"/>
  <c r="K290" i="12"/>
  <c r="K280" i="12" s="1"/>
  <c r="O290" i="12"/>
  <c r="Q290" i="12"/>
  <c r="U290" i="12"/>
  <c r="I290" i="12"/>
  <c r="M280" i="12"/>
  <c r="G280" i="12"/>
  <c r="I60" i="1" s="1"/>
  <c r="M83" i="12"/>
  <c r="M8" i="12" s="1"/>
  <c r="G8" i="12"/>
  <c r="O8" i="12"/>
  <c r="U83" i="12"/>
  <c r="U8" i="12" s="1"/>
  <c r="K83" i="12"/>
  <c r="K8" i="12" s="1"/>
  <c r="Q83" i="12"/>
  <c r="Q8" i="12" s="1"/>
  <c r="I83" i="12"/>
  <c r="I8" i="12" s="1"/>
  <c r="AD319" i="12"/>
  <c r="G39" i="1" s="1"/>
  <c r="G40" i="1" s="1"/>
  <c r="G25" i="1" s="1"/>
  <c r="G26" i="1" s="1"/>
  <c r="G23" i="1"/>
  <c r="G24" i="1" s="1"/>
  <c r="I280" i="12" l="1"/>
  <c r="G319" i="12"/>
  <c r="I47" i="1"/>
  <c r="G28" i="1"/>
  <c r="G29" i="1"/>
  <c r="H39" i="1"/>
  <c r="I16" i="1"/>
  <c r="I21" i="1" s="1"/>
  <c r="I64" i="1"/>
  <c r="I39" i="1" l="1"/>
  <c r="I40" i="1" s="1"/>
  <c r="J39" i="1" s="1"/>
  <c r="J40" i="1" s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7BEC316E-2C12-4701-B7FE-288367A1871F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726BD63-1AC0-4275-8D21-DA5EFC7F1D9F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30005A5-6A8C-493E-BBB1-4E5916FCB33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C94E687-17CD-4154-97CB-ADF1BF82B5E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7E390CC-A400-4F95-A507-028916C7DCF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F157487-4786-4FA5-B627-AAE6E143998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<sst xmlns="http://schemas.openxmlformats.org/spreadsheetml/2006/main" count="1157" uniqueCount="554">
  <si>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</si>
  <si>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</si>
  <si>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</si>
  <si>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</si>
  <si>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</si>
  <si>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</si>
  <si>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</si>
  <si>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</si>
  <si>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</si>
  <si>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</si>
  <si>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</si>
  <si>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</si>
  <si>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</si>
  <si>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</si>
  <si>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</si>
  <si>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</si>
  <si>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</si>
  <si>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</si>
  <si>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</si>
  <si>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</si>
  <si>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</si>
  <si>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</si>
  <si>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</si>
  <si>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</si>
  <si>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</si>
  <si>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</si>
  <si>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</si>
  <si>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</si>
  <si>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</si>
  <si>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</si>
  <si>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</si>
  <si>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</si>
  <si>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</si>
  <si>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</si>
  <si>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</si>
  <si>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</si>
  <si>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</si>
  <si>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</si>
  <si>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</si>
  <si>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</si>
  <si>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</si>
  <si>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</si>
  <si>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</si>
  <si>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</si>
  <si>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</si>
  <si>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Uherský Brod, ul.Brodská - oprava vodovodního řadu B-2b</t>
  </si>
  <si>
    <t>Slovácké vodárny a kanalizace, a.s.</t>
  </si>
  <si>
    <t>Za Olšávkou 290</t>
  </si>
  <si>
    <t>Uherské Hradiště-Sady</t>
  </si>
  <si>
    <t>68601</t>
  </si>
  <si>
    <t>49453866</t>
  </si>
  <si>
    <t>CZ49453866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</si>
  <si>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</si>
  <si>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</si>
  <si>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</si>
  <si>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</si>
  <si>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</si>
  <si>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</si>
  <si>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</si>
  <si>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</si>
  <si>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</si>
  <si>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21</t>
  </si>
  <si>
    <t>Úprava podloží a základ.spáry</t>
  </si>
  <si>
    <t>4</t>
  </si>
  <si>
    <t>Vodorovné konstrukce</t>
  </si>
  <si>
    <t>5</t>
  </si>
  <si>
    <t>Komunikace</t>
  </si>
  <si>
    <t>57</t>
  </si>
  <si>
    <t>Kryty štěrk. a živič.komunikac</t>
  </si>
  <si>
    <t>59</t>
  </si>
  <si>
    <t>Dlažby a předlažby komunikací</t>
  </si>
  <si>
    <t>8</t>
  </si>
  <si>
    <t>Trubní vedení</t>
  </si>
  <si>
    <t>9</t>
  </si>
  <si>
    <t>Ostatní konstrukce, bourání</t>
  </si>
  <si>
    <t>91</t>
  </si>
  <si>
    <t>Doplňující práce na komunikaci</t>
  </si>
  <si>
    <t>93</t>
  </si>
  <si>
    <t>Dokončovací práce inž.staveb</t>
  </si>
  <si>
    <t>96</t>
  </si>
  <si>
    <t>Bourání konstrukcí</t>
  </si>
  <si>
    <t>99</t>
  </si>
  <si>
    <t>Staveništní přesun hmot</t>
  </si>
  <si>
    <t>997</t>
  </si>
  <si>
    <t>Přesun sutě</t>
  </si>
  <si>
    <t>999</t>
  </si>
  <si>
    <t xml:space="preserve">Poplatky za skládky 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</si>
  <si>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</si>
  <si>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</si>
  <si>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</si>
  <si>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</si>
  <si>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</si>
  <si>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</si>
  <si>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</si>
  <si>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</si>
  <si>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</si>
  <si>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</si>
  <si>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</si>
  <si>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</si>
  <si>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</si>
  <si>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</si>
  <si>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</si>
  <si>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</si>
  <si>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</si>
  <si>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</si>
  <si>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</si>
  <si>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</si>
  <si>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</si>
  <si>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</si>
  <si>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</si>
  <si>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</si>
  <si>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</si>
  <si>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</si>
  <si>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</si>
  <si>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</si>
  <si>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</si>
  <si>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111201101R00</t>
  </si>
  <si>
    <t>Odstranění křovin i s kořeny na ploše do 1000 m2</t>
  </si>
  <si>
    <t>m2</t>
  </si>
  <si>
    <t>POL1_0</t>
  </si>
  <si>
    <t>115101201R00</t>
  </si>
  <si>
    <t>Čerpání vody na výšku do 10 m, přítok do 500 l/min</t>
  </si>
  <si>
    <t>h</t>
  </si>
  <si>
    <t>115 10-1301</t>
  </si>
  <si>
    <t>Pohotovost čerpací soupravy výš.10m přítok 500l</t>
  </si>
  <si>
    <t>den</t>
  </si>
  <si>
    <t>POL3_0</t>
  </si>
  <si>
    <t>119001421R00</t>
  </si>
  <si>
    <t>Dočasné zajištění kabelů - do počtu 3 kabelů</t>
  </si>
  <si>
    <t>m</t>
  </si>
  <si>
    <t>SDK:2</t>
  </si>
  <si>
    <t>VV</t>
  </si>
  <si>
    <t>119001411R00</t>
  </si>
  <si>
    <t>Dočasné zajištění beton.a plast. potrubí do DN 200</t>
  </si>
  <si>
    <t>stávající kanalizace:2</t>
  </si>
  <si>
    <t>121101102R00</t>
  </si>
  <si>
    <t>Sejmutí ornice s přemístěním přes 50 do 100 m</t>
  </si>
  <si>
    <t>m3</t>
  </si>
  <si>
    <t>zelená plocha:111</t>
  </si>
  <si>
    <t>130001101R00</t>
  </si>
  <si>
    <t>Příplatek za ztížené hloubení v blízkosti vedení</t>
  </si>
  <si>
    <t>přípojky:(6*1*1,2+1*1,5)*1</t>
  </si>
  <si>
    <t>132201110R00</t>
  </si>
  <si>
    <t>Hloubení rýh š.do 60 cm v hor.3 do 50 m3, STROJNĚ</t>
  </si>
  <si>
    <t>drenážní potrubí:(2,95+3+3,4)*0,3*0,2</t>
  </si>
  <si>
    <t>132201119R00</t>
  </si>
  <si>
    <t>Přípl.za lepivost,hloubení rýh 60 cm,hor.3,STROJNĚ</t>
  </si>
  <si>
    <t>133201101R00</t>
  </si>
  <si>
    <t>Hloubení šachet v hor.3 do 100 m3</t>
  </si>
  <si>
    <t>montážní jáma:2,95*1,1*(2,4+0,1)</t>
  </si>
  <si>
    <t>3*1,1*(2,5+0,1)</t>
  </si>
  <si>
    <t>3,4*1,1*(2+0,5+0,1)</t>
  </si>
  <si>
    <t>133201109R00</t>
  </si>
  <si>
    <t>Příplatek za lepivost - hloubení šachet v hor.3</t>
  </si>
  <si>
    <t>139601102R00</t>
  </si>
  <si>
    <t>Ruční výkop jam, rýh a šachet v hornině tř. 3</t>
  </si>
  <si>
    <t>přípojky:1*1,2*(2,07-0,1)</t>
  </si>
  <si>
    <t>1*1,2*(1,99-0,59)</t>
  </si>
  <si>
    <t>1*1,5*(2,06-0,59)</t>
  </si>
  <si>
    <t>1*1,2*(2,2-0,1)</t>
  </si>
  <si>
    <t>1*1,2*(1,97-0,31)</t>
  </si>
  <si>
    <t>1*1,2*(1,89-0,1)</t>
  </si>
  <si>
    <t>výkop pro zapravení kominukace:0,8*0,8*0,3</t>
  </si>
  <si>
    <t>0,3*0,3*0,3*3</t>
  </si>
  <si>
    <t>0,8*0,8*0,5</t>
  </si>
  <si>
    <t>zápichové jámy:1,7*0,6*0,3*2</t>
  </si>
  <si>
    <t>výkop pro základ - patkové koleno:0,3*0,4*0,2</t>
  </si>
  <si>
    <t>141721101R00</t>
  </si>
  <si>
    <t>Řízené protlačení a vtažení PE do d 110 mm, hor 1-4</t>
  </si>
  <si>
    <t>d90:73</t>
  </si>
  <si>
    <t>d63:81</t>
  </si>
  <si>
    <t>151811112R00</t>
  </si>
  <si>
    <t>Montáž lehkého pažicího boxu dl.3m, š.1m, hl.1,95m</t>
  </si>
  <si>
    <t>kus</t>
  </si>
  <si>
    <t>151812112R00</t>
  </si>
  <si>
    <t>Pronájem lehkého pažic.boxu dl.3m, š.1m, hl.1,95m</t>
  </si>
  <si>
    <t xml:space="preserve">den   </t>
  </si>
  <si>
    <t>5 týdnů 1box:5*7</t>
  </si>
  <si>
    <t>151813112R00</t>
  </si>
  <si>
    <t>Demontáž lehkého pažicího boxu dl.3m, š.1m, hl.1,95m</t>
  </si>
  <si>
    <t>161101101R00</t>
  </si>
  <si>
    <t>Svislé přemístění výkopku z hor.1-4 do 2,5 m</t>
  </si>
  <si>
    <t>0,561+26,4165+16,13</t>
  </si>
  <si>
    <t>162301501R00</t>
  </si>
  <si>
    <t>Vodorovné přemístění křovin do  5000 m</t>
  </si>
  <si>
    <t>162601102R00</t>
  </si>
  <si>
    <t>Vodorovné přemístění výkopku z hor.1-4 do 5000 m</t>
  </si>
  <si>
    <t>171201201R00</t>
  </si>
  <si>
    <t>Uložení sypaniny na skládku</t>
  </si>
  <si>
    <t>174101101R00</t>
  </si>
  <si>
    <t>Zásyp jam, rýh, šachet se zhutněním</t>
  </si>
  <si>
    <t>montážní jáma:2,95*1,1*(2,4+0,1-0,3)</t>
  </si>
  <si>
    <t>3*1,1*(2,5+0,1-0,3)</t>
  </si>
  <si>
    <t>3,4*1,1*(2+0,5+0,1-0,3)</t>
  </si>
  <si>
    <t>přípojky:1*1,2*(2,07-0,1-0,3)</t>
  </si>
  <si>
    <t>1*1,2*(1,99-0,59-0,3)</t>
  </si>
  <si>
    <t>1*1,5*(2,06-0,59-0,3)</t>
  </si>
  <si>
    <t>1*1,2*(2,2-0,1-0,3)</t>
  </si>
  <si>
    <t>1*1,2*(1,97-0,31-0,3)</t>
  </si>
  <si>
    <t>1*1,2*(1,89-0,1-0,3)</t>
  </si>
  <si>
    <t>175101101R00</t>
  </si>
  <si>
    <t>Obsyp potrubí bez prohození sypaniny</t>
  </si>
  <si>
    <t>montážní jáma:2,95*1,1*0,3-3,14*0,09/2*0,09/2*2,95</t>
  </si>
  <si>
    <t>3*1,1*0,3-3,14*0,063/2*0,063/2*3</t>
  </si>
  <si>
    <t>3,4*1,1*0,3-3,14*0,063/2*0,063/2*3,4</t>
  </si>
  <si>
    <t>přípojky:6*1*1,2*0,3</t>
  </si>
  <si>
    <t>1*1,5*0,3</t>
  </si>
  <si>
    <t>180401211R00</t>
  </si>
  <si>
    <t>Založení trávníku lučního výsevem v rovině</t>
  </si>
  <si>
    <t>181201102R00</t>
  </si>
  <si>
    <t>Úprava pláně v násypech v hor. 1-4, se zhutněním</t>
  </si>
  <si>
    <t>montážní jáma:2,95*1,1</t>
  </si>
  <si>
    <t>3*1,1</t>
  </si>
  <si>
    <t>3,4*1,1</t>
  </si>
  <si>
    <t>přípojky:6*1*1,2</t>
  </si>
  <si>
    <t>1*1,5</t>
  </si>
  <si>
    <t>výkop pro zapravení kominukace:0,8*0,8</t>
  </si>
  <si>
    <t>0,3*0,3*3</t>
  </si>
  <si>
    <t>0,8*0,8</t>
  </si>
  <si>
    <t>zápichové jámy:1,7*0,6*2</t>
  </si>
  <si>
    <t>181301101R00</t>
  </si>
  <si>
    <t>Rozprostření ornice, rovina, tl. do 10 cm do 500m2</t>
  </si>
  <si>
    <t>182001111R00</t>
  </si>
  <si>
    <t>Plošná úprava terénu, nerovnosti do 10 cm v rovině</t>
  </si>
  <si>
    <t>58344169R</t>
  </si>
  <si>
    <t>Štěrkodrtě frakce 0/32 mm</t>
  </si>
  <si>
    <t>t</t>
  </si>
  <si>
    <t>35,622*1,8</t>
  </si>
  <si>
    <t>583420401R</t>
  </si>
  <si>
    <t>Kamenivo drcené 0/4 mm</t>
  </si>
  <si>
    <t>5,6568*1,8</t>
  </si>
  <si>
    <t>00572470R</t>
  </si>
  <si>
    <t>Směs travní luční I. - krátkodobá PROFI, á 25 kg</t>
  </si>
  <si>
    <t>kg</t>
  </si>
  <si>
    <t>113106231R00</t>
  </si>
  <si>
    <t>Rozebrání dlažeb ze zámkové dlažby v kamenivu</t>
  </si>
  <si>
    <t>113106221R00</t>
  </si>
  <si>
    <t>Rozebrání dlažeb z drobných kostek v kam. těženém</t>
  </si>
  <si>
    <t>113107515R00</t>
  </si>
  <si>
    <t>Odstranění podkladu pl. 50 m2,kam.drcené tl.15 cm</t>
  </si>
  <si>
    <t>žulová kostka:1</t>
  </si>
  <si>
    <t>113107530R00</t>
  </si>
  <si>
    <t>Odstranění podkladu pl. 50 m2,kam.drcené tl.30 cm</t>
  </si>
  <si>
    <t>komunikace III/05019:4</t>
  </si>
  <si>
    <t>místní komunikace:5</t>
  </si>
  <si>
    <t>113108305R00</t>
  </si>
  <si>
    <t>Odstranění asfaltové vrstvy pl.do 50 m2, tl. 5 cm</t>
  </si>
  <si>
    <t>místní komunikace:6</t>
  </si>
  <si>
    <t>113108310R00</t>
  </si>
  <si>
    <t>Odstranění asfaltové vrstvy pl. do 50 m2, tl.10 cm</t>
  </si>
  <si>
    <t>113108324R00</t>
  </si>
  <si>
    <t>Odstranění asfaltové vrstvy pl. do 50 m2, tl.24 cm</t>
  </si>
  <si>
    <t>113109310R00</t>
  </si>
  <si>
    <t>Odstranění podkladu pl.50 m2, bet.prostý tl.10 cm</t>
  </si>
  <si>
    <t>113109520R00</t>
  </si>
  <si>
    <t>Odstranění podkladu pl.50 m2,bet.recyklát tl.20 cm</t>
  </si>
  <si>
    <t>zámková dlažba:4</t>
  </si>
  <si>
    <t>Odstranění podkladu pl.50 m2,asf.recyklát tl.20 cm</t>
  </si>
  <si>
    <t>asfaltový recyklát:17</t>
  </si>
  <si>
    <t>113201111R00</t>
  </si>
  <si>
    <t>Vytrhání obrubníků chodníkových a parkových</t>
  </si>
  <si>
    <t>silniční:9</t>
  </si>
  <si>
    <t>chodníkový:2</t>
  </si>
  <si>
    <t>113203111R00</t>
  </si>
  <si>
    <t>Vytrhání obrub z dlažebních kostek</t>
  </si>
  <si>
    <t>2řádek:6</t>
  </si>
  <si>
    <t>212532111R00</t>
  </si>
  <si>
    <t>Lože trativodu z kameniva hrub.drceného,16-32 mm</t>
  </si>
  <si>
    <t>(2,95+3+3,4)*1,1*0,1</t>
  </si>
  <si>
    <t>(2,95+3+3,4)*0,3*0,2</t>
  </si>
  <si>
    <t>212753114R00</t>
  </si>
  <si>
    <t>Montáž ohebné dren. trubky do rýhy DN 100,bez lože</t>
  </si>
  <si>
    <t>2,95+3+3,4</t>
  </si>
  <si>
    <t>28611223.AR</t>
  </si>
  <si>
    <t>Trubka PVC drenážní flexibilní d 100 mm</t>
  </si>
  <si>
    <t>9,35*1,01</t>
  </si>
  <si>
    <t>289971211R00</t>
  </si>
  <si>
    <t>Zřízení vrstvy z geotextilie sklon do 1:5 š.do 3 m</t>
  </si>
  <si>
    <t>drenážní potrubí:2,95+3+3,4</t>
  </si>
  <si>
    <t>drenážní blok - hydrant:1*0,5*0,5*6</t>
  </si>
  <si>
    <t>67390503R</t>
  </si>
  <si>
    <t xml:space="preserve">Geotextilie netkaná 300 g/m2  </t>
  </si>
  <si>
    <t>10,85*1,1</t>
  </si>
  <si>
    <t>451572111R00</t>
  </si>
  <si>
    <t>Lože pod potrubí z kameniva těženého 0 - 4 mm</t>
  </si>
  <si>
    <t>montážní jáma:2,95*1,1*0,1</t>
  </si>
  <si>
    <t>3*1,1*0,1</t>
  </si>
  <si>
    <t>3,4*1,1*0,1</t>
  </si>
  <si>
    <t>4-PC01</t>
  </si>
  <si>
    <t xml:space="preserve">Opěrný blok pro patkové koleno N-kus beton C20/25, objem betonu 0,036m3, bednění 0,4m2 </t>
  </si>
  <si>
    <t>564112420R00</t>
  </si>
  <si>
    <t>Podklad z bet.recyklátu fr.0-63 po zhutn.tl.20cm</t>
  </si>
  <si>
    <t>564113320R00</t>
  </si>
  <si>
    <t>Podklad z asf.recyklátu fr.16-32 po zhutn.tl.20 cm</t>
  </si>
  <si>
    <t>564831111RT2</t>
  </si>
  <si>
    <t>Podklad ze štěrkodrti po zhutnění tloušťky 10 cm, štěrkodrť frakce 0-32 mm</t>
  </si>
  <si>
    <t>564831111RT4</t>
  </si>
  <si>
    <t>Podklad ze štěrkodrti po zhutnění tloušťky 10 cm, štěrkodrť frakce 0-63 mm</t>
  </si>
  <si>
    <t>564851111RT2</t>
  </si>
  <si>
    <t>Podklad ze štěrkodrti po zhutnění tloušťky 15 cm, štěrkodrť frakce 0-32 mm</t>
  </si>
  <si>
    <t>564861111RT2</t>
  </si>
  <si>
    <t>Podklad ze štěrkodrti po zhutnění tloušťky 20 cm, štěrkodrť frakce 0-32 mm</t>
  </si>
  <si>
    <t>564861111RT4</t>
  </si>
  <si>
    <t>Podklad ze štěrkodrti po zhutnění tloušťky 20 cm, štěrkodrť frakce 0-63 mm</t>
  </si>
  <si>
    <t>567211110R00</t>
  </si>
  <si>
    <t>Podklad z prostého betonu tř. I  tloušťky 10 cm</t>
  </si>
  <si>
    <t>565141111R00</t>
  </si>
  <si>
    <t>Podklad z obal kam.ACP 16+,ACP 22+,do 3 m,tl. 6 cm</t>
  </si>
  <si>
    <t>565171113R00</t>
  </si>
  <si>
    <t>Podklad z obal kamen. ACP 22+, š. do 3 m, tl.12 cm</t>
  </si>
  <si>
    <t>573111123R00</t>
  </si>
  <si>
    <t>Postřik infiltrační, množství zbytkového asfaltového pojiva 0,80 kg/m2</t>
  </si>
  <si>
    <t>573231123R00</t>
  </si>
  <si>
    <t>Postřik spojovací z KAE, množství zbytkového asfaltu 0,3 kg/m2</t>
  </si>
  <si>
    <t>místní komunikace:11</t>
  </si>
  <si>
    <t>577131111R00</t>
  </si>
  <si>
    <t>Beton asfalt. ACO 8 obrusný, š. do 3 m, tl. 4 cm</t>
  </si>
  <si>
    <t>577141112R00</t>
  </si>
  <si>
    <t>Beton asfalt. ACO 11+,nebo ACO 16+,do 3 m, tl.5 cm</t>
  </si>
  <si>
    <t>577161124R00</t>
  </si>
  <si>
    <t>Beton asfalt. ACL 16+ ložný, š. do 3 m, tl. 7 cm</t>
  </si>
  <si>
    <t>599141111R00</t>
  </si>
  <si>
    <t>Vyplnění spár živičnou zálivkou</t>
  </si>
  <si>
    <t>komunikace III/05019:12</t>
  </si>
  <si>
    <t>místní komunikace:17</t>
  </si>
  <si>
    <t>596215020R00</t>
  </si>
  <si>
    <t>Kladení zámkové dlažby tl. 6 cm do drtě tl. 3 cm</t>
  </si>
  <si>
    <t>bez dodávky zámkové dlažby, použitá původní rozebraná:</t>
  </si>
  <si>
    <t>591211211R00</t>
  </si>
  <si>
    <t>Kladení dlažby drobné kostky, lože z drti tl. 4 cm</t>
  </si>
  <si>
    <t>857601101R00</t>
  </si>
  <si>
    <t>Montáž tvarovek jednoosých, tvárná litina DN 80</t>
  </si>
  <si>
    <t>8-PC01</t>
  </si>
  <si>
    <t>MR spojka-multitoleranční spojka typ hrdlo/hrdlo, DN80</t>
  </si>
  <si>
    <t>55260023R</t>
  </si>
  <si>
    <t>Příruba zaslepovací X DN 80</t>
  </si>
  <si>
    <t>8-PC02</t>
  </si>
  <si>
    <t>TP Tvarovka přírubová litinová  FF DN 80 dl.400mm</t>
  </si>
  <si>
    <t>552701211R</t>
  </si>
  <si>
    <t xml:space="preserve">Koleno patní 90° N přírubové DN 80 </t>
  </si>
  <si>
    <t>871161121R00</t>
  </si>
  <si>
    <t>Montáž trubek polyetylenových ve výkopu d 32 mm</t>
  </si>
  <si>
    <t>871211121R00</t>
  </si>
  <si>
    <t>Montáž trubek polyetylenových ve výkopu d 63 mm</t>
  </si>
  <si>
    <t>871241121R00</t>
  </si>
  <si>
    <t>Montáž potrubí polyetylenového ve výkopu d 90 mm</t>
  </si>
  <si>
    <t>879172199R00</t>
  </si>
  <si>
    <t>Příplatek za montáž vodovodních přípojek DN 32-80</t>
  </si>
  <si>
    <t>286134121R</t>
  </si>
  <si>
    <t>Trubka HDPE100 RC SDR 17 d63x3,8 mm, tyč dl.6m</t>
  </si>
  <si>
    <t>13*6</t>
  </si>
  <si>
    <t>286134127R</t>
  </si>
  <si>
    <t xml:space="preserve">Trubka HDPE100 RC SDR 17 d90 x 5,4 mm, tyč dl.6m </t>
  </si>
  <si>
    <t>12*6</t>
  </si>
  <si>
    <t>28615138R</t>
  </si>
  <si>
    <t xml:space="preserve">Trubka LDPE SDR 7,4 d32 x 4,4 mm, návin </t>
  </si>
  <si>
    <t>9*1,01</t>
  </si>
  <si>
    <t>722239102R00</t>
  </si>
  <si>
    <t>Montáž vodovodních armatur d25mm</t>
  </si>
  <si>
    <t>722239103R00</t>
  </si>
  <si>
    <t>Montáž vodovodních armatur d32mm</t>
  </si>
  <si>
    <t>722239107R00</t>
  </si>
  <si>
    <t>Montáž vodovodních armatur d63mm</t>
  </si>
  <si>
    <t>722239108R00</t>
  </si>
  <si>
    <t>Montáž vodovodních armatur d90mm</t>
  </si>
  <si>
    <t>28613081.MR</t>
  </si>
  <si>
    <t>Elektroredukce d 32 - 25 mm PE 100</t>
  </si>
  <si>
    <t>28613088.MR</t>
  </si>
  <si>
    <t xml:space="preserve">Elektroredukce d 90 - 63 mm PE 100 </t>
  </si>
  <si>
    <t>28613105.MR</t>
  </si>
  <si>
    <t xml:space="preserve">Elektrospojka d 63 mm PE 100 SDR 11 </t>
  </si>
  <si>
    <t>28613106.MR</t>
  </si>
  <si>
    <t>Elektrospojka d 90 mm PE 100 SDR 11</t>
  </si>
  <si>
    <t>28613146.MR</t>
  </si>
  <si>
    <t xml:space="preserve">Elektrozáslepka d 90 mm PE 100 SDR 11 </t>
  </si>
  <si>
    <t>28613126.MR</t>
  </si>
  <si>
    <t>T-kus d 90 mm PE 100 SDR 11 pro svařování na tupo</t>
  </si>
  <si>
    <t>28653765R</t>
  </si>
  <si>
    <t>Nákružek lemový PE 100 d 90 mm</t>
  </si>
  <si>
    <t>28654368R</t>
  </si>
  <si>
    <t>Příruba otočná k lemovému nákružku d 90/DN 80mm</t>
  </si>
  <si>
    <t>8-PC03</t>
  </si>
  <si>
    <t>Mosazná spojka DN25 s vnějším závitem, pro přechod na potrubí PE</t>
  </si>
  <si>
    <t>8-PC04</t>
  </si>
  <si>
    <t>Mosazná spojka DN20 pro bezzávitové spojení, PE potrubí</t>
  </si>
  <si>
    <t>8-PC05</t>
  </si>
  <si>
    <t xml:space="preserve">Mosazná spojka DN20 pro bezzávitové spojení, PE a ocelového potrubí </t>
  </si>
  <si>
    <t>891181111R00</t>
  </si>
  <si>
    <t>Montáž domodních šoupátek ve výkopu DN 25</t>
  </si>
  <si>
    <t>42228150R</t>
  </si>
  <si>
    <t>Domovní šoupátko DN 1" pro dom.přípojky - voda</t>
  </si>
  <si>
    <t>891247111R00</t>
  </si>
  <si>
    <t>Montáž hydrantů podzemních DN 80</t>
  </si>
  <si>
    <t>422737411R</t>
  </si>
  <si>
    <t>Hydrant podzemní DN 80, krycí hloubka 1,25 m, dvoučinný</t>
  </si>
  <si>
    <t>8-PC06</t>
  </si>
  <si>
    <t>Nerezové šrouby M16x70 nerezová ocel A2, pro příruby DN80 + mosazná matice</t>
  </si>
  <si>
    <t>8-PC07</t>
  </si>
  <si>
    <t>Nerezová podložka pro šrouby M16</t>
  </si>
  <si>
    <t>8-PC08</t>
  </si>
  <si>
    <t>Pryžové těsnění s ocelovou vložkou DN80</t>
  </si>
  <si>
    <t>891239111R00</t>
  </si>
  <si>
    <t>Montáž navrtávacích pasů DN 50</t>
  </si>
  <si>
    <t>891249111R00</t>
  </si>
  <si>
    <t>Montáž navrtávacích pasů DN 80</t>
  </si>
  <si>
    <t>42273300R</t>
  </si>
  <si>
    <t>Navrtávací pas DN 50 - 1" závitový, pro vodu</t>
  </si>
  <si>
    <t>42273310R</t>
  </si>
  <si>
    <t>Navrtávací pas DN 80 - 1" závitový, pro vodu</t>
  </si>
  <si>
    <t>230220001R00</t>
  </si>
  <si>
    <t>Montáž zemní soupravy pro šoupátka, DN 25</t>
  </si>
  <si>
    <t>422913332R</t>
  </si>
  <si>
    <t>Souprava zemní telesk.šoupátková, 1", 1,75m</t>
  </si>
  <si>
    <t>892351111R00</t>
  </si>
  <si>
    <t>Tlaková zkouška vodovodního potrubí DN 200</t>
  </si>
  <si>
    <t>hlavní řad:63,21+74,57</t>
  </si>
  <si>
    <t>přípojky:9</t>
  </si>
  <si>
    <t>892353111R00</t>
  </si>
  <si>
    <t>Desinfekce vodovodního potrubí DN 200</t>
  </si>
  <si>
    <t>8-PC09</t>
  </si>
  <si>
    <t>Zabezpečení konců vodovod. potrubí DN 80</t>
  </si>
  <si>
    <t>úsek</t>
  </si>
  <si>
    <t>892601199R00</t>
  </si>
  <si>
    <t>Čištění potrubí  do DN 200, do 100 m</t>
  </si>
  <si>
    <t>899401112R00</t>
  </si>
  <si>
    <t>Osazení poklopů litinových šoupátkových</t>
  </si>
  <si>
    <t>4+5</t>
  </si>
  <si>
    <t>899401113R00</t>
  </si>
  <si>
    <t>Osazení poklopů litinových hydrantových</t>
  </si>
  <si>
    <t>422913521R</t>
  </si>
  <si>
    <t xml:space="preserve">Poklop litinový šoupátkový samonivelační </t>
  </si>
  <si>
    <t>42291353R</t>
  </si>
  <si>
    <t>Poklop litinový šoupátkový tuhý</t>
  </si>
  <si>
    <t>42291452R</t>
  </si>
  <si>
    <t>Poklop litinový hydrantový tuhý</t>
  </si>
  <si>
    <t>422915501R</t>
  </si>
  <si>
    <t>Deska nosná šoupátkového poklopu</t>
  </si>
  <si>
    <t>42291515R</t>
  </si>
  <si>
    <t>Deska podkladová hydrantová</t>
  </si>
  <si>
    <t>899713111R00</t>
  </si>
  <si>
    <t>Orientační tabulky na sloupku ocelovém, betonovém</t>
  </si>
  <si>
    <t>423-94099R</t>
  </si>
  <si>
    <t xml:space="preserve">Čísla na orientační tabulky - sada </t>
  </si>
  <si>
    <t>338171121R00</t>
  </si>
  <si>
    <t>Osazení sloupků plot.ocelových do 2,6 m,zalitím MC</t>
  </si>
  <si>
    <t>5534622104R</t>
  </si>
  <si>
    <t xml:space="preserve">Sloupek orientační </t>
  </si>
  <si>
    <t>899721112R00</t>
  </si>
  <si>
    <t>Fólie výstražná z PVC bílá, šířka 30 cm</t>
  </si>
  <si>
    <t>899731114R00</t>
  </si>
  <si>
    <t>Vodič signalizační CYY 6 mm2</t>
  </si>
  <si>
    <t>979054441R00</t>
  </si>
  <si>
    <t>Očištění vybour. dlaždic s výplní kamen. těženým</t>
  </si>
  <si>
    <t>979071121R00</t>
  </si>
  <si>
    <t>Očištění vybour. kostek drobných s výplní kam. těž</t>
  </si>
  <si>
    <t>979071111R00</t>
  </si>
  <si>
    <t>Očištění vybour. kostek velkých s výplní kam. těž.</t>
  </si>
  <si>
    <t>2 řádek:6*0,1*2</t>
  </si>
  <si>
    <t>917862111R00</t>
  </si>
  <si>
    <t>Osazení stojat. obrub.bet. s opěrou,lože z C 12/15</t>
  </si>
  <si>
    <t>59217010R</t>
  </si>
  <si>
    <t>Obrubník silniční betonový 150 x 250 x 1000 mm přírodní</t>
  </si>
  <si>
    <t>59217421R</t>
  </si>
  <si>
    <t>Obrubník chodníkový 250 x 100 x 1000 mm přírodní</t>
  </si>
  <si>
    <t>2*1,01</t>
  </si>
  <si>
    <t>917931112R00</t>
  </si>
  <si>
    <t>Osazení přídlažby,kostka velká,2 řady, lože C12/15, bez dodávky kostek</t>
  </si>
  <si>
    <t>919731122R00</t>
  </si>
  <si>
    <t>Zarovnání styčné plochy živičné tl. do 10 cm</t>
  </si>
  <si>
    <t>919735113R00</t>
  </si>
  <si>
    <t>Řezání stávajícího živičného krytu tl. 10 - 15 cm</t>
  </si>
  <si>
    <t>91793</t>
  </si>
  <si>
    <t xml:space="preserve">Obedláždění poklopu ve volném terénu, žulovými kostkami do betonu </t>
  </si>
  <si>
    <t>936452111R00</t>
  </si>
  <si>
    <t>114211901R00</t>
  </si>
  <si>
    <t>Odstranění plast. trub do DN 150 mm, ve výkopu</t>
  </si>
  <si>
    <t>11+15</t>
  </si>
  <si>
    <t>96-PC01</t>
  </si>
  <si>
    <t>Odstranění litinového vodovodního poklopu, zařezání zemní soupravy</t>
  </si>
  <si>
    <t>998273101R00</t>
  </si>
  <si>
    <t>Přesun hmot, trubní vedení litinové, otevř. výkop</t>
  </si>
  <si>
    <t>979084313R00</t>
  </si>
  <si>
    <t>Vodorovná doprava vybour.trub do 1 km, do DN 800</t>
  </si>
  <si>
    <t>979082213R00</t>
  </si>
  <si>
    <t>Vodorovná doprava suti po suchu do 1 km</t>
  </si>
  <si>
    <t>beton+recyklát:5,5072</t>
  </si>
  <si>
    <t>kamenivo:7,7527</t>
  </si>
  <si>
    <t>979082219R00</t>
  </si>
  <si>
    <t>Příplatek za dopravu suti po suchu za další 1 km</t>
  </si>
  <si>
    <t>979087313R00</t>
  </si>
  <si>
    <t>Nakládání vybouraných trub na dopravní prostředek</t>
  </si>
  <si>
    <t>979087212R00</t>
  </si>
  <si>
    <t>Nakládání suti na dopravní prostředky - komunikace</t>
  </si>
  <si>
    <t>979093111R00</t>
  </si>
  <si>
    <t>Uložení suti na skládku bez zhutnění</t>
  </si>
  <si>
    <t>199000005R00</t>
  </si>
  <si>
    <t>Poplatek za skládku zeminy 1- 4, č. dle katal. odpadů 17 05 04</t>
  </si>
  <si>
    <t>43,1075*1,6</t>
  </si>
  <si>
    <t>979990103R00</t>
  </si>
  <si>
    <t>Poplatek za uložení suti - beton, skupina odpadu 170101</t>
  </si>
  <si>
    <t>979999973R00</t>
  </si>
  <si>
    <t>Poplatek za uložení, zemina a kamení, (skup.170504)</t>
  </si>
  <si>
    <t>979990112R00</t>
  </si>
  <si>
    <t>Poplatek za uložení suti - obal. kamenivo, asfalt, skupina odpadu 170302</t>
  </si>
  <si>
    <t>979990191R00</t>
  </si>
  <si>
    <t>Poplatek za uložení suti - plastové výrobky, skupina odpadu 170203</t>
  </si>
  <si>
    <t>005111021R</t>
  </si>
  <si>
    <t>Vytyčení inženýrských sítí</t>
  </si>
  <si>
    <t>Soubor</t>
  </si>
  <si>
    <t>005111020R</t>
  </si>
  <si>
    <t>Vytyčení trasy vodovodu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</si>
  <si>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</si>
  <si>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</si>
  <si>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</si>
  <si>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</si>
  <si>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</si>
  <si>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</si>
  <si>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</si>
  <si>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</si>
  <si>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005211020R</t>
  </si>
  <si>
    <t>Ochrana stávaj. inženýrských sítí na staveništi</t>
  </si>
  <si>
    <t>005211030R</t>
  </si>
  <si>
    <t xml:space="preserve">Dočasná dopravní opatření </t>
  </si>
  <si>
    <t>005211040R</t>
  </si>
  <si>
    <t xml:space="preserve">Užívání veřejných ploch a prostranství  </t>
  </si>
  <si>
    <t>kompl</t>
  </si>
  <si>
    <t>005211080R</t>
  </si>
  <si>
    <t xml:space="preserve">Bezpečnostní a hygienická opatření na staveništi </t>
  </si>
  <si>
    <t>VN05</t>
  </si>
  <si>
    <t xml:space="preserve">Provizorní lávka pro pěší </t>
  </si>
  <si>
    <t>VRN07</t>
  </si>
  <si>
    <t>Provizorní přemostění - pojezdové plechy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</si>
  <si>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</si>
  <si>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</si>
  <si>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</si>
  <si>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</si>
  <si>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ON01</t>
  </si>
  <si>
    <t>Statická zatěžovací zkouška</t>
  </si>
  <si>
    <t>00523101</t>
  </si>
  <si>
    <t>Zkouška funkčnosti signalizačního vodiče</t>
  </si>
  <si>
    <t>VN04</t>
  </si>
  <si>
    <t>Hygienický rozbor vzorku pitné vody</t>
  </si>
  <si>
    <t>VN03</t>
  </si>
  <si>
    <t>Pasportizace stávajících objektů</t>
  </si>
  <si>
    <t/>
  </si>
  <si>
    <t>SUM</t>
  </si>
  <si>
    <t>Poznámky uchazeče k zadání</t>
  </si>
  <si>
    <t>POPUZIV</t>
  </si>
  <si>
    <t>END</t>
  </si>
  <si>
    <t>111*0,04</t>
  </si>
  <si>
    <t>Cementopopílková suspenze včetně uložení</t>
  </si>
  <si>
    <t xml:space="preserve">m3     </t>
  </si>
  <si>
    <t>asfalt+recyklát:17,07260</t>
  </si>
  <si>
    <t>30,3325*4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</si>
</sst>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5" borderId="39" xfId="0" applyNumberFormat="1" applyFont="1" applyFill="1" applyBorder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6FCA6B85-FE81-4B0B-9CD9-D18FFB493B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0D59-182C-447B-851D-721926A516C6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4" t="s">
        <v>39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EB39-5F54-410E-9775-8823AAD8F3D0}">
  <sheetPr codeName="List5112">
    <tabColor rgb="FF66FF66"/>
  </sheetPr>
  <dimension ref="A1:O67"/>
  <sheetViews>
    <sheetView showGridLines="0" topLeftCell="B4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36</v>
      </c>
      <c r="B1" s="212" t="s">
        <v>42</v>
      </c>
      <c r="C1" s="213"/>
      <c r="D1" s="213"/>
      <c r="E1" s="213"/>
      <c r="F1" s="213"/>
      <c r="G1" s="213"/>
      <c r="H1" s="213"/>
      <c r="I1" s="213"/>
      <c r="J1" s="214"/>
    </row>
    <row r="2" spans="1:15" ht="23.25" customHeight="1" x14ac:dyDescent="0.2">
      <c r="A2" s="3"/>
      <c r="B2" s="69" t="s">
        <v>40</v>
      </c>
      <c r="C2" s="70"/>
      <c r="D2" s="229" t="s">
        <v>45</v>
      </c>
      <c r="E2" s="230"/>
      <c r="F2" s="230"/>
      <c r="G2" s="230"/>
      <c r="H2" s="230"/>
      <c r="I2" s="230"/>
      <c r="J2" s="231"/>
      <c r="O2" s="1"/>
    </row>
    <row r="3" spans="1:15" ht="23.25" hidden="1" customHeight="1" x14ac:dyDescent="0.2">
      <c r="A3" s="3"/>
      <c r="B3" s="71" t="s">
        <v>43</v>
      </c>
      <c r="C3" s="72"/>
      <c r="D3" s="192"/>
      <c r="E3" s="193"/>
      <c r="F3" s="193"/>
      <c r="G3" s="193"/>
      <c r="H3" s="193"/>
      <c r="I3" s="193"/>
      <c r="J3" s="194"/>
    </row>
    <row r="4" spans="1:15" ht="23.25" hidden="1" customHeight="1" x14ac:dyDescent="0.2">
      <c r="A4" s="3"/>
      <c r="B4" s="73" t="s">
        <v>44</v>
      </c>
      <c r="C4" s="74"/>
      <c r="D4" s="75"/>
      <c r="E4" s="75"/>
      <c r="F4" s="76"/>
      <c r="G4" s="76"/>
      <c r="H4" s="76"/>
      <c r="I4" s="76"/>
      <c r="J4" s="77"/>
    </row>
    <row r="5" spans="1:15" ht="24" customHeight="1" x14ac:dyDescent="0.2">
      <c r="A5" s="3"/>
      <c r="B5" s="38" t="s">
        <v>21</v>
      </c>
      <c r="D5" s="78" t="s">
        <v>46</v>
      </c>
      <c r="E5" s="22"/>
      <c r="F5" s="22"/>
      <c r="G5" s="22"/>
      <c r="H5" s="24" t="s">
        <v>33</v>
      </c>
      <c r="I5" s="78" t="s">
        <v>50</v>
      </c>
      <c r="J5" s="9"/>
    </row>
    <row r="6" spans="1:15" ht="15.75" customHeight="1" x14ac:dyDescent="0.2">
      <c r="A6" s="3"/>
      <c r="B6" s="33"/>
      <c r="C6" s="22"/>
      <c r="D6" s="78" t="s">
        <v>47</v>
      </c>
      <c r="E6" s="22"/>
      <c r="F6" s="22"/>
      <c r="G6" s="22"/>
      <c r="H6" s="24" t="s">
        <v>34</v>
      </c>
      <c r="I6" s="78" t="s">
        <v>51</v>
      </c>
      <c r="J6" s="9"/>
    </row>
    <row r="7" spans="1:15" ht="15.75" customHeight="1" x14ac:dyDescent="0.2">
      <c r="A7" s="3"/>
      <c r="B7" s="34"/>
      <c r="C7" s="79" t="s">
        <v>49</v>
      </c>
      <c r="D7" s="68" t="s">
        <v>48</v>
      </c>
      <c r="E7" s="29"/>
      <c r="F7" s="29"/>
      <c r="G7" s="29"/>
      <c r="H7" s="30"/>
      <c r="I7" s="29"/>
      <c r="J7" s="41"/>
    </row>
    <row r="8" spans="1:15" ht="24" hidden="1" customHeight="1" x14ac:dyDescent="0.2">
      <c r="A8" s="3"/>
      <c r="B8" s="38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2"/>
      <c r="C10" s="23"/>
      <c r="D10" s="37"/>
      <c r="E10" s="30"/>
      <c r="F10" s="30"/>
      <c r="G10" s="15"/>
      <c r="H10" s="15"/>
      <c r="I10" s="43"/>
      <c r="J10" s="41"/>
    </row>
    <row r="11" spans="1:15" ht="24" customHeight="1" x14ac:dyDescent="0.2">
      <c r="A11" s="3"/>
      <c r="B11" s="38" t="s">
        <v>18</v>
      </c>
      <c r="D11" s="224"/>
      <c r="E11" s="224"/>
      <c r="F11" s="224"/>
      <c r="G11" s="224"/>
      <c r="H11" s="24" t="s">
        <v>33</v>
      </c>
      <c r="I11" s="80"/>
      <c r="J11" s="9"/>
    </row>
    <row r="12" spans="1:15" ht="15.75" customHeight="1" x14ac:dyDescent="0.2">
      <c r="A12" s="3"/>
      <c r="B12" s="33"/>
      <c r="C12" s="22"/>
      <c r="D12" s="209"/>
      <c r="E12" s="209"/>
      <c r="F12" s="209"/>
      <c r="G12" s="209"/>
      <c r="H12" s="24" t="s">
        <v>34</v>
      </c>
      <c r="I12" s="80"/>
      <c r="J12" s="9"/>
    </row>
    <row r="13" spans="1:15" ht="15.75" customHeight="1" x14ac:dyDescent="0.2">
      <c r="A13" s="3"/>
      <c r="B13" s="34"/>
      <c r="C13" s="81"/>
      <c r="D13" s="210"/>
      <c r="E13" s="210"/>
      <c r="F13" s="210"/>
      <c r="G13" s="210"/>
      <c r="H13" s="25"/>
      <c r="I13" s="29"/>
      <c r="J13" s="41"/>
    </row>
    <row r="14" spans="1:15" ht="24" hidden="1" customHeight="1" x14ac:dyDescent="0.2">
      <c r="A14" s="3"/>
      <c r="B14" s="54" t="s">
        <v>20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3"/>
      <c r="B15" s="42" t="s">
        <v>31</v>
      </c>
      <c r="C15" s="60"/>
      <c r="D15" s="15"/>
      <c r="E15" s="232"/>
      <c r="F15" s="232"/>
      <c r="G15" s="205"/>
      <c r="H15" s="205"/>
      <c r="I15" s="205" t="s">
        <v>28</v>
      </c>
      <c r="J15" s="206"/>
    </row>
    <row r="16" spans="1:15" ht="23.25" customHeight="1" x14ac:dyDescent="0.2">
      <c r="A16" s="127" t="s">
        <v>23</v>
      </c>
      <c r="B16" s="128" t="s">
        <v>23</v>
      </c>
      <c r="C16" s="46"/>
      <c r="D16" s="47"/>
      <c r="E16" s="207"/>
      <c r="F16" s="208"/>
      <c r="G16" s="207"/>
      <c r="H16" s="208"/>
      <c r="I16" s="207">
        <f>SUMIF(F47:F63,A16,I47:I63)+SUMIF(F47:F63,"PSU",I47:I63)</f>
        <v>0</v>
      </c>
      <c r="J16" s="221"/>
    </row>
    <row r="17" spans="1:10" ht="23.25" customHeight="1" x14ac:dyDescent="0.2">
      <c r="A17" s="127" t="s">
        <v>24</v>
      </c>
      <c r="B17" s="128" t="s">
        <v>24</v>
      </c>
      <c r="C17" s="46"/>
      <c r="D17" s="47"/>
      <c r="E17" s="207"/>
      <c r="F17" s="208"/>
      <c r="G17" s="207"/>
      <c r="H17" s="208"/>
      <c r="I17" s="207">
        <f>SUMIF(F47:F63,A17,I47:I63)</f>
        <v>0</v>
      </c>
      <c r="J17" s="221"/>
    </row>
    <row r="18" spans="1:10" ht="23.25" customHeight="1" x14ac:dyDescent="0.2">
      <c r="A18" s="127" t="s">
        <v>25</v>
      </c>
      <c r="B18" s="128" t="s">
        <v>25</v>
      </c>
      <c r="C18" s="46"/>
      <c r="D18" s="47"/>
      <c r="E18" s="207"/>
      <c r="F18" s="208"/>
      <c r="G18" s="207"/>
      <c r="H18" s="208"/>
      <c r="I18" s="207">
        <f>SUMIF(F47:F63,A18,I47:I63)</f>
        <v>0</v>
      </c>
      <c r="J18" s="221"/>
    </row>
    <row r="19" spans="1:10" ht="23.25" customHeight="1" x14ac:dyDescent="0.2">
      <c r="A19" s="127" t="s">
        <v>87</v>
      </c>
      <c r="B19" s="128" t="s">
        <v>26</v>
      </c>
      <c r="C19" s="46"/>
      <c r="D19" s="47"/>
      <c r="E19" s="207"/>
      <c r="F19" s="208"/>
      <c r="G19" s="207"/>
      <c r="H19" s="208"/>
      <c r="I19" s="207">
        <f>SUMIF(F47:F63,A19,I47:I63)</f>
        <v>0</v>
      </c>
      <c r="J19" s="221"/>
    </row>
    <row r="20" spans="1:10" ht="23.25" customHeight="1" x14ac:dyDescent="0.2">
      <c r="A20" s="127" t="s">
        <v>88</v>
      </c>
      <c r="B20" s="128" t="s">
        <v>27</v>
      </c>
      <c r="C20" s="46"/>
      <c r="D20" s="47"/>
      <c r="E20" s="207"/>
      <c r="F20" s="208"/>
      <c r="G20" s="207"/>
      <c r="H20" s="208"/>
      <c r="I20" s="207">
        <f>SUMIF(F47:F63,A20,I47:I63)</f>
        <v>0</v>
      </c>
      <c r="J20" s="221"/>
    </row>
    <row r="21" spans="1:10" ht="23.25" customHeight="1" x14ac:dyDescent="0.2">
      <c r="A21" s="3"/>
      <c r="B21" s="62" t="s">
        <v>28</v>
      </c>
      <c r="C21" s="63"/>
      <c r="D21" s="64"/>
      <c r="E21" s="222"/>
      <c r="F21" s="223"/>
      <c r="G21" s="222"/>
      <c r="H21" s="223"/>
      <c r="I21" s="222">
        <f>SUM(I16:J20)</f>
        <v>0</v>
      </c>
      <c r="J21" s="228"/>
    </row>
    <row r="22" spans="1:10" ht="33" customHeight="1" x14ac:dyDescent="0.2">
      <c r="A22" s="3"/>
      <c r="B22" s="53" t="s">
        <v>32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3"/>
      <c r="B23" s="45" t="s">
        <v>11</v>
      </c>
      <c r="C23" s="46"/>
      <c r="D23" s="47"/>
      <c r="E23" s="48">
        <v>12</v>
      </c>
      <c r="F23" s="49" t="s">
        <v>0</v>
      </c>
      <c r="G23" s="219">
        <f>ZakladDPHSniVypocet</f>
        <v>0</v>
      </c>
      <c r="H23" s="220"/>
      <c r="I23" s="220"/>
      <c r="J23" s="50" t="str">
        <f t="shared" ref="J23:J28" si="0">Mena</f>
        <v>CZK</v>
      </c>
    </row>
    <row r="24" spans="1:10" ht="23.25" customHeight="1" x14ac:dyDescent="0.2">
      <c r="A24" s="3"/>
      <c r="B24" s="45" t="s">
        <v>12</v>
      </c>
      <c r="C24" s="46"/>
      <c r="D24" s="47"/>
      <c r="E24" s="48">
        <f>SazbaDPH1</f>
        <v>12</v>
      </c>
      <c r="F24" s="49" t="s">
        <v>0</v>
      </c>
      <c r="G24" s="226">
        <f>ZakladDPHSni*SazbaDPH1/100</f>
        <v>0</v>
      </c>
      <c r="H24" s="227"/>
      <c r="I24" s="227"/>
      <c r="J24" s="50" t="str">
        <f t="shared" si="0"/>
        <v>CZK</v>
      </c>
    </row>
    <row r="25" spans="1:10" ht="23.25" customHeight="1" x14ac:dyDescent="0.2">
      <c r="A25" s="3"/>
      <c r="B25" s="45" t="s">
        <v>13</v>
      </c>
      <c r="C25" s="46"/>
      <c r="D25" s="47"/>
      <c r="E25" s="48">
        <v>21</v>
      </c>
      <c r="F25" s="49" t="s">
        <v>0</v>
      </c>
      <c r="G25" s="219">
        <f>ZakladDPHZaklVypocet</f>
        <v>0</v>
      </c>
      <c r="H25" s="220"/>
      <c r="I25" s="220"/>
      <c r="J25" s="50" t="str">
        <f t="shared" si="0"/>
        <v>CZK</v>
      </c>
    </row>
    <row r="26" spans="1:10" ht="23.25" customHeight="1" x14ac:dyDescent="0.2">
      <c r="A26" s="3"/>
      <c r="B26" s="39" t="s">
        <v>14</v>
      </c>
      <c r="C26" s="19"/>
      <c r="D26" s="15"/>
      <c r="E26" s="35">
        <f>SazbaDPH2</f>
        <v>21</v>
      </c>
      <c r="F26" s="36" t="s">
        <v>0</v>
      </c>
      <c r="G26" s="215">
        <f>ZakladDPHZakl*SazbaDPH2/100</f>
        <v>0</v>
      </c>
      <c r="H26" s="216"/>
      <c r="I26" s="216"/>
      <c r="J26" s="44" t="str">
        <f t="shared" si="0"/>
        <v>CZK</v>
      </c>
    </row>
    <row r="27" spans="1:10" ht="23.25" customHeight="1" thickBot="1" x14ac:dyDescent="0.25">
      <c r="A27" s="3"/>
      <c r="B27" s="38" t="s">
        <v>4</v>
      </c>
      <c r="C27" s="17"/>
      <c r="D27" s="20"/>
      <c r="E27" s="17"/>
      <c r="F27" s="18"/>
      <c r="G27" s="217">
        <f>0</f>
        <v>0</v>
      </c>
      <c r="H27" s="217"/>
      <c r="I27" s="217"/>
      <c r="J27" s="51" t="str">
        <f t="shared" si="0"/>
        <v>CZK</v>
      </c>
    </row>
    <row r="28" spans="1:10" ht="27.75" hidden="1" customHeight="1" thickBot="1" x14ac:dyDescent="0.25">
      <c r="A28" s="3"/>
      <c r="B28" s="100" t="s">
        <v>22</v>
      </c>
      <c r="C28" s="101"/>
      <c r="D28" s="101"/>
      <c r="E28" s="102"/>
      <c r="F28" s="103"/>
      <c r="G28" s="204">
        <f>ZakladDPHSniVypocet+ZakladDPHZaklVypocet</f>
        <v>0</v>
      </c>
      <c r="H28" s="204"/>
      <c r="I28" s="204"/>
      <c r="J28" s="104" t="str">
        <f t="shared" si="0"/>
        <v>CZK</v>
      </c>
    </row>
    <row r="29" spans="1:10" ht="27.75" customHeight="1" thickBot="1" x14ac:dyDescent="0.25">
      <c r="A29" s="3"/>
      <c r="B29" s="100" t="s">
        <v>35</v>
      </c>
      <c r="C29" s="105"/>
      <c r="D29" s="105"/>
      <c r="E29" s="105"/>
      <c r="F29" s="105"/>
      <c r="G29" s="218">
        <f>ZakladDPHSni+DPHSni+ZakladDPHZakl+DPHZakl+Zaokrouhleni</f>
        <v>0</v>
      </c>
      <c r="H29" s="218"/>
      <c r="I29" s="218"/>
      <c r="J29" s="106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80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1"/>
      <c r="E34" s="211"/>
      <c r="G34" s="211"/>
      <c r="H34" s="211"/>
      <c r="I34" s="211"/>
      <c r="J34" s="31"/>
    </row>
    <row r="35" spans="1:10" ht="12.75" customHeight="1" x14ac:dyDescent="0.2">
      <c r="A35" s="3"/>
      <c r="B35" s="3"/>
      <c r="D35" s="225" t="s">
        <v>2</v>
      </c>
      <c r="E35" s="225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5" t="s">
        <v>15</v>
      </c>
      <c r="C37" s="2"/>
      <c r="D37" s="2"/>
      <c r="E37" s="2"/>
      <c r="F37" s="92"/>
      <c r="G37" s="92"/>
      <c r="H37" s="92"/>
      <c r="I37" s="92"/>
      <c r="J37" s="2"/>
    </row>
    <row r="38" spans="1:10" ht="25.5" hidden="1" customHeight="1" x14ac:dyDescent="0.2">
      <c r="A38" s="84" t="s">
        <v>37</v>
      </c>
      <c r="B38" s="86" t="s">
        <v>16</v>
      </c>
      <c r="C38" s="87" t="s">
        <v>5</v>
      </c>
      <c r="D38" s="88"/>
      <c r="E38" s="88"/>
      <c r="F38" s="93" t="str">
        <f>B23</f>
        <v>Základ pro sníženou DPH</v>
      </c>
      <c r="G38" s="93" t="str">
        <f>B25</f>
        <v>Základ pro základní DPH</v>
      </c>
      <c r="H38" s="94" t="s">
        <v>17</v>
      </c>
      <c r="I38" s="94" t="s">
        <v>1</v>
      </c>
      <c r="J38" s="89" t="s">
        <v>0</v>
      </c>
    </row>
    <row r="39" spans="1:10" ht="25.5" hidden="1" customHeight="1" x14ac:dyDescent="0.2">
      <c r="A39" s="84">
        <v>1</v>
      </c>
      <c r="B39" s="90" t="s">
        <v>52</v>
      </c>
      <c r="C39" s="195" t="s">
        <v>45</v>
      </c>
      <c r="D39" s="196"/>
      <c r="E39" s="196"/>
      <c r="F39" s="95">
        <f>'Rozpočet Pol'!AC319</f>
        <v>0</v>
      </c>
      <c r="G39" s="96">
        <f>'Rozpočet Pol'!AD319</f>
        <v>0</v>
      </c>
      <c r="H39" s="97">
        <f>(F39*SazbaDPH1/100)+(G39*SazbaDPH2/100)</f>
        <v>0</v>
      </c>
      <c r="I39" s="97">
        <f>F39+G39+H39</f>
        <v>0</v>
      </c>
      <c r="J39" s="91" t="e">
        <f ca="1">IF(_xlfn.SINGLE(CenaCelkemVypocet)=0,"",I39/_xlfn.SINGLE(CenaCelkemVypocet)*100)</f>
        <v>#NAME?</v>
      </c>
    </row>
    <row r="40" spans="1:10" ht="25.5" hidden="1" customHeight="1" x14ac:dyDescent="0.2">
      <c r="A40" s="84"/>
      <c r="B40" s="197" t="s">
        <v>53</v>
      </c>
      <c r="C40" s="198"/>
      <c r="D40" s="198"/>
      <c r="E40" s="199"/>
      <c r="F40" s="98">
        <f>SUMIF(A39:A39,"=1",F39:F39)</f>
        <v>0</v>
      </c>
      <c r="G40" s="99">
        <f>SUMIF(A39:A39,"=1",G39:G39)</f>
        <v>0</v>
      </c>
      <c r="H40" s="99">
        <f>SUMIF(A39:A39,"=1",H39:H39)</f>
        <v>0</v>
      </c>
      <c r="I40" s="99">
        <f>SUMIF(A39:A39,"=1",I39:I39)</f>
        <v>0</v>
      </c>
      <c r="J40" s="85" t="e">
        <f ca="1">SUMIF(A39:A39,"=1",J39:J39)</f>
        <v>#NAME?</v>
      </c>
    </row>
    <row r="44" spans="1:10" ht="15.75" x14ac:dyDescent="0.25">
      <c r="B44" s="107" t="s">
        <v>55</v>
      </c>
    </row>
    <row r="46" spans="1:10" ht="25.5" customHeight="1" x14ac:dyDescent="0.2">
      <c r="A46" s="108"/>
      <c r="B46" s="112" t="s">
        <v>16</v>
      </c>
      <c r="C46" s="112" t="s">
        <v>5</v>
      </c>
      <c r="D46" s="113"/>
      <c r="E46" s="113"/>
      <c r="F46" s="116" t="s">
        <v>56</v>
      </c>
      <c r="G46" s="116"/>
      <c r="H46" s="116"/>
      <c r="I46" s="200" t="s">
        <v>28</v>
      </c>
      <c r="J46" s="200"/>
    </row>
    <row r="47" spans="1:10" ht="25.5" customHeight="1" x14ac:dyDescent="0.2">
      <c r="A47" s="109"/>
      <c r="B47" s="117" t="s">
        <v>57</v>
      </c>
      <c r="C47" s="202" t="s">
        <v>58</v>
      </c>
      <c r="D47" s="203"/>
      <c r="E47" s="203"/>
      <c r="F47" s="119" t="s">
        <v>23</v>
      </c>
      <c r="G47" s="120"/>
      <c r="H47" s="120"/>
      <c r="I47" s="201">
        <f>'Rozpočet Pol'!G8</f>
        <v>0</v>
      </c>
      <c r="J47" s="201"/>
    </row>
    <row r="48" spans="1:10" ht="25.5" customHeight="1" x14ac:dyDescent="0.2">
      <c r="A48" s="109"/>
      <c r="B48" s="111" t="s">
        <v>59</v>
      </c>
      <c r="C48" s="190" t="s">
        <v>60</v>
      </c>
      <c r="D48" s="191"/>
      <c r="E48" s="191"/>
      <c r="F48" s="121" t="s">
        <v>23</v>
      </c>
      <c r="G48" s="122"/>
      <c r="H48" s="122"/>
      <c r="I48" s="189">
        <f>'Rozpočet Pol'!G90</f>
        <v>0</v>
      </c>
      <c r="J48" s="189"/>
    </row>
    <row r="49" spans="1:10" ht="25.5" customHeight="1" x14ac:dyDescent="0.2">
      <c r="A49" s="109"/>
      <c r="B49" s="111" t="s">
        <v>61</v>
      </c>
      <c r="C49" s="190" t="s">
        <v>62</v>
      </c>
      <c r="D49" s="191"/>
      <c r="E49" s="191"/>
      <c r="F49" s="121" t="s">
        <v>23</v>
      </c>
      <c r="G49" s="122"/>
      <c r="H49" s="122"/>
      <c r="I49" s="189">
        <f>'Rozpočet Pol'!G116</f>
        <v>0</v>
      </c>
      <c r="J49" s="189"/>
    </row>
    <row r="50" spans="1:10" ht="25.5" customHeight="1" x14ac:dyDescent="0.2">
      <c r="A50" s="109"/>
      <c r="B50" s="111" t="s">
        <v>63</v>
      </c>
      <c r="C50" s="190" t="s">
        <v>64</v>
      </c>
      <c r="D50" s="191"/>
      <c r="E50" s="191"/>
      <c r="F50" s="121" t="s">
        <v>23</v>
      </c>
      <c r="G50" s="122"/>
      <c r="H50" s="122"/>
      <c r="I50" s="189">
        <f>'Rozpočet Pol'!G129</f>
        <v>0</v>
      </c>
      <c r="J50" s="189"/>
    </row>
    <row r="51" spans="1:10" ht="25.5" customHeight="1" x14ac:dyDescent="0.2">
      <c r="A51" s="109"/>
      <c r="B51" s="111" t="s">
        <v>65</v>
      </c>
      <c r="C51" s="190" t="s">
        <v>66</v>
      </c>
      <c r="D51" s="191"/>
      <c r="E51" s="191"/>
      <c r="F51" s="121" t="s">
        <v>23</v>
      </c>
      <c r="G51" s="122"/>
      <c r="H51" s="122"/>
      <c r="I51" s="189">
        <f>'Rozpočet Pol'!G135</f>
        <v>0</v>
      </c>
      <c r="J51" s="189"/>
    </row>
    <row r="52" spans="1:10" ht="25.5" customHeight="1" x14ac:dyDescent="0.2">
      <c r="A52" s="109"/>
      <c r="B52" s="111" t="s">
        <v>67</v>
      </c>
      <c r="C52" s="190" t="s">
        <v>68</v>
      </c>
      <c r="D52" s="191"/>
      <c r="E52" s="191"/>
      <c r="F52" s="121" t="s">
        <v>23</v>
      </c>
      <c r="G52" s="122"/>
      <c r="H52" s="122"/>
      <c r="I52" s="189">
        <f>'Rozpočet Pol'!G154</f>
        <v>0</v>
      </c>
      <c r="J52" s="189"/>
    </row>
    <row r="53" spans="1:10" ht="25.5" customHeight="1" x14ac:dyDescent="0.2">
      <c r="A53" s="109"/>
      <c r="B53" s="111" t="s">
        <v>69</v>
      </c>
      <c r="C53" s="190" t="s">
        <v>70</v>
      </c>
      <c r="D53" s="191"/>
      <c r="E53" s="191"/>
      <c r="F53" s="121" t="s">
        <v>23</v>
      </c>
      <c r="G53" s="122"/>
      <c r="H53" s="122"/>
      <c r="I53" s="189">
        <f>'Rozpočet Pol'!G174</f>
        <v>0</v>
      </c>
      <c r="J53" s="189"/>
    </row>
    <row r="54" spans="1:10" ht="25.5" customHeight="1" x14ac:dyDescent="0.2">
      <c r="A54" s="109"/>
      <c r="B54" s="111" t="s">
        <v>71</v>
      </c>
      <c r="C54" s="190" t="s">
        <v>72</v>
      </c>
      <c r="D54" s="191"/>
      <c r="E54" s="191"/>
      <c r="F54" s="121" t="s">
        <v>23</v>
      </c>
      <c r="G54" s="122"/>
      <c r="H54" s="122"/>
      <c r="I54" s="189">
        <f>'Rozpočet Pol'!G181</f>
        <v>0</v>
      </c>
      <c r="J54" s="189"/>
    </row>
    <row r="55" spans="1:10" ht="25.5" customHeight="1" x14ac:dyDescent="0.2">
      <c r="A55" s="109"/>
      <c r="B55" s="111" t="s">
        <v>73</v>
      </c>
      <c r="C55" s="190" t="s">
        <v>74</v>
      </c>
      <c r="D55" s="191"/>
      <c r="E55" s="191"/>
      <c r="F55" s="121" t="s">
        <v>23</v>
      </c>
      <c r="G55" s="122"/>
      <c r="H55" s="122"/>
      <c r="I55" s="189">
        <f>'Rozpočet Pol'!G249</f>
        <v>0</v>
      </c>
      <c r="J55" s="189"/>
    </row>
    <row r="56" spans="1:10" ht="25.5" customHeight="1" x14ac:dyDescent="0.2">
      <c r="A56" s="109"/>
      <c r="B56" s="111" t="s">
        <v>75</v>
      </c>
      <c r="C56" s="190" t="s">
        <v>76</v>
      </c>
      <c r="D56" s="191"/>
      <c r="E56" s="191"/>
      <c r="F56" s="121" t="s">
        <v>23</v>
      </c>
      <c r="G56" s="122"/>
      <c r="H56" s="122"/>
      <c r="I56" s="189">
        <f>'Rozpočet Pol'!G256</f>
        <v>0</v>
      </c>
      <c r="J56" s="189"/>
    </row>
    <row r="57" spans="1:10" ht="25.5" customHeight="1" x14ac:dyDescent="0.2">
      <c r="A57" s="109"/>
      <c r="B57" s="111" t="s">
        <v>77</v>
      </c>
      <c r="C57" s="190" t="s">
        <v>78</v>
      </c>
      <c r="D57" s="191"/>
      <c r="E57" s="191"/>
      <c r="F57" s="121" t="s">
        <v>23</v>
      </c>
      <c r="G57" s="122"/>
      <c r="H57" s="122"/>
      <c r="I57" s="189">
        <f>'Rozpočet Pol'!G272</f>
        <v>0</v>
      </c>
      <c r="J57" s="189"/>
    </row>
    <row r="58" spans="1:10" ht="25.5" customHeight="1" x14ac:dyDescent="0.2">
      <c r="A58" s="109"/>
      <c r="B58" s="111" t="s">
        <v>79</v>
      </c>
      <c r="C58" s="190" t="s">
        <v>80</v>
      </c>
      <c r="D58" s="191"/>
      <c r="E58" s="191"/>
      <c r="F58" s="121" t="s">
        <v>23</v>
      </c>
      <c r="G58" s="122"/>
      <c r="H58" s="122"/>
      <c r="I58" s="189">
        <f>'Rozpočet Pol'!G274</f>
        <v>0</v>
      </c>
      <c r="J58" s="189"/>
    </row>
    <row r="59" spans="1:10" ht="25.5" customHeight="1" x14ac:dyDescent="0.2">
      <c r="A59" s="109"/>
      <c r="B59" s="111" t="s">
        <v>81</v>
      </c>
      <c r="C59" s="190" t="s">
        <v>82</v>
      </c>
      <c r="D59" s="191"/>
      <c r="E59" s="191"/>
      <c r="F59" s="121" t="s">
        <v>23</v>
      </c>
      <c r="G59" s="122"/>
      <c r="H59" s="122"/>
      <c r="I59" s="189">
        <f>'Rozpočet Pol'!G278</f>
        <v>0</v>
      </c>
      <c r="J59" s="189"/>
    </row>
    <row r="60" spans="1:10" ht="25.5" customHeight="1" x14ac:dyDescent="0.2">
      <c r="A60" s="109"/>
      <c r="B60" s="111" t="s">
        <v>83</v>
      </c>
      <c r="C60" s="190" t="s">
        <v>84</v>
      </c>
      <c r="D60" s="191"/>
      <c r="E60" s="191"/>
      <c r="F60" s="121" t="s">
        <v>23</v>
      </c>
      <c r="G60" s="122"/>
      <c r="H60" s="122"/>
      <c r="I60" s="189">
        <f>'Rozpočet Pol'!G280</f>
        <v>0</v>
      </c>
      <c r="J60" s="189"/>
    </row>
    <row r="61" spans="1:10" ht="25.5" customHeight="1" x14ac:dyDescent="0.2">
      <c r="A61" s="109"/>
      <c r="B61" s="111" t="s">
        <v>85</v>
      </c>
      <c r="C61" s="190" t="s">
        <v>86</v>
      </c>
      <c r="D61" s="191"/>
      <c r="E61" s="191"/>
      <c r="F61" s="121" t="s">
        <v>23</v>
      </c>
      <c r="G61" s="122"/>
      <c r="H61" s="122"/>
      <c r="I61" s="189">
        <f>'Rozpočet Pol'!G291</f>
        <v>0</v>
      </c>
      <c r="J61" s="189"/>
    </row>
    <row r="62" spans="1:10" ht="25.5" customHeight="1" x14ac:dyDescent="0.2">
      <c r="A62" s="109"/>
      <c r="B62" s="111" t="s">
        <v>87</v>
      </c>
      <c r="C62" s="190" t="s">
        <v>26</v>
      </c>
      <c r="D62" s="191"/>
      <c r="E62" s="191"/>
      <c r="F62" s="121" t="s">
        <v>87</v>
      </c>
      <c r="G62" s="122"/>
      <c r="H62" s="122"/>
      <c r="I62" s="189">
        <f>'Rozpočet Pol'!G298</f>
        <v>0</v>
      </c>
      <c r="J62" s="189"/>
    </row>
    <row r="63" spans="1:10" ht="25.5" customHeight="1" x14ac:dyDescent="0.2">
      <c r="A63" s="109"/>
      <c r="B63" s="118" t="s">
        <v>88</v>
      </c>
      <c r="C63" s="186" t="s">
        <v>27</v>
      </c>
      <c r="D63" s="187"/>
      <c r="E63" s="187"/>
      <c r="F63" s="123" t="s">
        <v>88</v>
      </c>
      <c r="G63" s="124"/>
      <c r="H63" s="124"/>
      <c r="I63" s="185">
        <f>'Rozpočet Pol'!G311</f>
        <v>0</v>
      </c>
      <c r="J63" s="185"/>
    </row>
    <row r="64" spans="1:10" ht="25.5" customHeight="1" x14ac:dyDescent="0.2">
      <c r="A64" s="110"/>
      <c r="B64" s="114" t="s">
        <v>1</v>
      </c>
      <c r="C64" s="114"/>
      <c r="D64" s="115"/>
      <c r="E64" s="115"/>
      <c r="F64" s="125"/>
      <c r="G64" s="126"/>
      <c r="H64" s="126"/>
      <c r="I64" s="188">
        <f>SUM(I47:I63)</f>
        <v>0</v>
      </c>
      <c r="J64" s="188"/>
    </row>
    <row r="65" spans="6:10" x14ac:dyDescent="0.2">
      <c r="F65" s="83"/>
      <c r="G65" s="83"/>
      <c r="H65" s="83"/>
      <c r="I65" s="83"/>
      <c r="J65" s="83"/>
    </row>
    <row r="66" spans="6:10" x14ac:dyDescent="0.2">
      <c r="F66" s="83"/>
      <c r="G66" s="83"/>
      <c r="H66" s="83"/>
      <c r="I66" s="83"/>
      <c r="J66" s="83"/>
    </row>
    <row r="67" spans="6:10" x14ac:dyDescent="0.2">
      <c r="F67" s="83"/>
      <c r="G67" s="83"/>
      <c r="H67" s="83"/>
      <c r="I67" s="83"/>
      <c r="J67" s="83"/>
    </row>
  </sheetData>
  <sheetProtection algorithmName="SHA-512" hashValue="ghnwvU/9ZibK1XDrSF+2Ld6PVePEc2W/vJDgXls36YVJs6bAXaYIjeNdPNAG2yNq672+Co4aHiqzRQE31XYIIg==" saltValue="6x5sZFlddfef0d90ddKbt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3:J63"/>
    <mergeCell ref="C63:E63"/>
    <mergeCell ref="I64:J64"/>
    <mergeCell ref="I60:J60"/>
    <mergeCell ref="C60:E60"/>
    <mergeCell ref="I61:J61"/>
    <mergeCell ref="C61:E61"/>
    <mergeCell ref="I62:J62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7834-9A0A-42DF-A689-E8712B9063E9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3" t="s">
        <v>6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67" t="s">
        <v>41</v>
      </c>
      <c r="B2" s="66"/>
      <c r="C2" s="235"/>
      <c r="D2" s="235"/>
      <c r="E2" s="235"/>
      <c r="F2" s="235"/>
      <c r="G2" s="236"/>
    </row>
    <row r="3" spans="1:7" ht="24.95" hidden="1" customHeight="1" x14ac:dyDescent="0.2">
      <c r="A3" s="67" t="s">
        <v>7</v>
      </c>
      <c r="B3" s="66"/>
      <c r="C3" s="235"/>
      <c r="D3" s="235"/>
      <c r="E3" s="235"/>
      <c r="F3" s="235"/>
      <c r="G3" s="236"/>
    </row>
    <row r="4" spans="1:7" ht="24.95" hidden="1" customHeight="1" x14ac:dyDescent="0.2">
      <c r="A4" s="67" t="s">
        <v>8</v>
      </c>
      <c r="B4" s="66"/>
      <c r="C4" s="235"/>
      <c r="D4" s="235"/>
      <c r="E4" s="235"/>
      <c r="F4" s="235"/>
      <c r="G4" s="23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58A9-A949-4E3F-A91D-0728F519591E}">
  <sheetPr>
    <outlinePr summaryBelow="0"/>
  </sheetPr>
  <dimension ref="A1:BH329"/>
  <sheetViews>
    <sheetView tabSelected="1" workbookViewId="0">
      <selection activeCell="O311" sqref="O311"/>
    </sheetView>
  </sheetViews>
  <sheetFormatPr defaultRowHeight="12.75" outlineLevelRow="1" x14ac:dyDescent="0.2"/>
  <cols>
    <col min="1" max="1" width="4.28515625" customWidth="1"/>
    <col min="2" max="2" width="14.42578125" style="82" customWidth="1"/>
    <col min="3" max="3" width="38.28515625" style="82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37" t="s">
        <v>6</v>
      </c>
      <c r="B1" s="237"/>
      <c r="C1" s="237"/>
      <c r="D1" s="237"/>
      <c r="E1" s="237"/>
      <c r="F1" s="237"/>
      <c r="G1" s="237"/>
      <c r="AE1" t="s">
        <v>90</v>
      </c>
    </row>
    <row r="2" spans="1:60" ht="25.15" customHeight="1" x14ac:dyDescent="0.2">
      <c r="A2" s="131" t="s">
        <v>89</v>
      </c>
      <c r="B2" s="129"/>
      <c r="C2" s="238" t="s">
        <v>45</v>
      </c>
      <c r="D2" s="239"/>
      <c r="E2" s="239"/>
      <c r="F2" s="239"/>
      <c r="G2" s="240"/>
      <c r="AE2" t="s">
        <v>91</v>
      </c>
    </row>
    <row r="3" spans="1:60" ht="25.15" hidden="1" customHeight="1" x14ac:dyDescent="0.2">
      <c r="A3" s="132" t="s">
        <v>7</v>
      </c>
      <c r="B3" s="130"/>
      <c r="C3" s="241"/>
      <c r="D3" s="242"/>
      <c r="E3" s="242"/>
      <c r="F3" s="242"/>
      <c r="G3" s="243"/>
      <c r="AE3" t="s">
        <v>92</v>
      </c>
    </row>
    <row r="4" spans="1:60" ht="25.15" hidden="1" customHeight="1" x14ac:dyDescent="0.2">
      <c r="A4" s="132" t="s">
        <v>8</v>
      </c>
      <c r="B4" s="130"/>
      <c r="C4" s="241"/>
      <c r="D4" s="242"/>
      <c r="E4" s="242"/>
      <c r="F4" s="242"/>
      <c r="G4" s="243"/>
      <c r="AE4" t="s">
        <v>93</v>
      </c>
    </row>
    <row r="5" spans="1:60" hidden="1" x14ac:dyDescent="0.2">
      <c r="A5" s="133" t="s">
        <v>94</v>
      </c>
      <c r="B5" s="134"/>
      <c r="C5" s="134"/>
      <c r="D5" s="135"/>
      <c r="E5" s="135"/>
      <c r="F5" s="135"/>
      <c r="G5" s="136"/>
      <c r="AE5" t="s">
        <v>95</v>
      </c>
    </row>
    <row r="7" spans="1:60" ht="38.25" x14ac:dyDescent="0.2">
      <c r="A7" s="141" t="s">
        <v>96</v>
      </c>
      <c r="B7" s="142" t="s">
        <v>97</v>
      </c>
      <c r="C7" s="142" t="s">
        <v>98</v>
      </c>
      <c r="D7" s="141" t="s">
        <v>99</v>
      </c>
      <c r="E7" s="141" t="s">
        <v>100</v>
      </c>
      <c r="F7" s="137" t="s">
        <v>101</v>
      </c>
      <c r="G7" s="158" t="s">
        <v>28</v>
      </c>
      <c r="H7" s="159" t="s">
        <v>29</v>
      </c>
      <c r="I7" s="159" t="s">
        <v>102</v>
      </c>
      <c r="J7" s="159" t="s">
        <v>30</v>
      </c>
      <c r="K7" s="159" t="s">
        <v>103</v>
      </c>
      <c r="L7" s="159" t="s">
        <v>104</v>
      </c>
      <c r="M7" s="159" t="s">
        <v>105</v>
      </c>
      <c r="N7" s="159" t="s">
        <v>106</v>
      </c>
      <c r="O7" s="159" t="s">
        <v>107</v>
      </c>
      <c r="P7" s="159" t="s">
        <v>108</v>
      </c>
      <c r="Q7" s="159" t="s">
        <v>109</v>
      </c>
      <c r="R7" s="159" t="s">
        <v>110</v>
      </c>
      <c r="S7" s="159" t="s">
        <v>111</v>
      </c>
      <c r="T7" s="159" t="s">
        <v>112</v>
      </c>
      <c r="U7" s="144" t="s">
        <v>113</v>
      </c>
    </row>
    <row r="8" spans="1:60" x14ac:dyDescent="0.2">
      <c r="A8" s="160" t="s">
        <v>114</v>
      </c>
      <c r="B8" s="161" t="s">
        <v>57</v>
      </c>
      <c r="C8" s="162" t="s">
        <v>58</v>
      </c>
      <c r="D8" s="163"/>
      <c r="E8" s="164"/>
      <c r="F8" s="165"/>
      <c r="G8" s="165">
        <f>SUMIF(AE9:AE89,"&lt;&gt;NOR",G9:G89)</f>
        <v>0</v>
      </c>
      <c r="H8" s="165"/>
      <c r="I8" s="165">
        <f>SUM(I9:I89)</f>
        <v>0</v>
      </c>
      <c r="J8" s="165"/>
      <c r="K8" s="165">
        <f>SUM(K9:K89)</f>
        <v>0</v>
      </c>
      <c r="L8" s="165"/>
      <c r="M8" s="165">
        <f>SUM(M9:M89)</f>
        <v>0</v>
      </c>
      <c r="N8" s="143"/>
      <c r="O8" s="143">
        <f>SUM(O9:O89)</f>
        <v>74.913140000000013</v>
      </c>
      <c r="P8" s="143"/>
      <c r="Q8" s="143">
        <f>SUM(Q9:Q89)</f>
        <v>0</v>
      </c>
      <c r="R8" s="143"/>
      <c r="S8" s="143"/>
      <c r="T8" s="160"/>
      <c r="U8" s="143">
        <f>SUM(U9:U89)</f>
        <v>514.84</v>
      </c>
      <c r="AE8" t="s">
        <v>115</v>
      </c>
    </row>
    <row r="9" spans="1:60" outlineLevel="1" x14ac:dyDescent="0.2">
      <c r="A9" s="139">
        <v>1</v>
      </c>
      <c r="B9" s="139" t="s">
        <v>116</v>
      </c>
      <c r="C9" s="177" t="s">
        <v>117</v>
      </c>
      <c r="D9" s="145" t="s">
        <v>118</v>
      </c>
      <c r="E9" s="152">
        <v>6</v>
      </c>
      <c r="F9" s="155">
        <f>H9+J9</f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21</v>
      </c>
      <c r="M9" s="156">
        <f>G9*(1+L9/100)</f>
        <v>0</v>
      </c>
      <c r="N9" s="146">
        <v>0</v>
      </c>
      <c r="O9" s="146">
        <f>ROUND(E9*N9,5)</f>
        <v>0</v>
      </c>
      <c r="P9" s="146">
        <v>0</v>
      </c>
      <c r="Q9" s="146">
        <f>ROUND(E9*P9,5)</f>
        <v>0</v>
      </c>
      <c r="R9" s="146"/>
      <c r="S9" s="146"/>
      <c r="T9" s="147">
        <v>0.17199999999999999</v>
      </c>
      <c r="U9" s="146">
        <f>ROUND(E9*T9,2)</f>
        <v>1.03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119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39">
        <v>2</v>
      </c>
      <c r="B10" s="139" t="s">
        <v>120</v>
      </c>
      <c r="C10" s="177" t="s">
        <v>121</v>
      </c>
      <c r="D10" s="145" t="s">
        <v>122</v>
      </c>
      <c r="E10" s="152">
        <v>60</v>
      </c>
      <c r="F10" s="155">
        <f>H10+J10</f>
        <v>0</v>
      </c>
      <c r="G10" s="156">
        <f>ROUND(E10*F10,2)</f>
        <v>0</v>
      </c>
      <c r="H10" s="156"/>
      <c r="I10" s="156">
        <f>ROUND(E10*H10,2)</f>
        <v>0</v>
      </c>
      <c r="J10" s="156"/>
      <c r="K10" s="156">
        <f>ROUND(E10*J10,2)</f>
        <v>0</v>
      </c>
      <c r="L10" s="156">
        <v>21</v>
      </c>
      <c r="M10" s="156">
        <f>G10*(1+L10/100)</f>
        <v>0</v>
      </c>
      <c r="N10" s="146">
        <v>0</v>
      </c>
      <c r="O10" s="146">
        <f>ROUND(E10*N10,5)</f>
        <v>0</v>
      </c>
      <c r="P10" s="146">
        <v>0</v>
      </c>
      <c r="Q10" s="146">
        <f>ROUND(E10*P10,5)</f>
        <v>0</v>
      </c>
      <c r="R10" s="146"/>
      <c r="S10" s="146"/>
      <c r="T10" s="147">
        <v>0.20300000000000001</v>
      </c>
      <c r="U10" s="146">
        <f>ROUND(E10*T10,2)</f>
        <v>12.18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 t="s">
        <v>119</v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39">
        <v>3</v>
      </c>
      <c r="B11" s="139" t="s">
        <v>123</v>
      </c>
      <c r="C11" s="177" t="s">
        <v>124</v>
      </c>
      <c r="D11" s="145" t="s">
        <v>125</v>
      </c>
      <c r="E11" s="152">
        <v>30</v>
      </c>
      <c r="F11" s="155">
        <f>H11+J11</f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21</v>
      </c>
      <c r="M11" s="156">
        <f>G11*(1+L11/100)</f>
        <v>0</v>
      </c>
      <c r="N11" s="146">
        <v>0</v>
      </c>
      <c r="O11" s="146">
        <f>ROUND(E11*N11,5)</f>
        <v>0</v>
      </c>
      <c r="P11" s="146">
        <v>0</v>
      </c>
      <c r="Q11" s="146">
        <f>ROUND(E11*P11,5)</f>
        <v>0</v>
      </c>
      <c r="R11" s="146"/>
      <c r="S11" s="146"/>
      <c r="T11" s="147">
        <v>0</v>
      </c>
      <c r="U11" s="146">
        <f>ROUND(E11*T11,2)</f>
        <v>0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 t="s">
        <v>126</v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outlineLevel="1" x14ac:dyDescent="0.2">
      <c r="A12" s="139">
        <v>4</v>
      </c>
      <c r="B12" s="139" t="s">
        <v>127</v>
      </c>
      <c r="C12" s="177" t="s">
        <v>128</v>
      </c>
      <c r="D12" s="145" t="s">
        <v>129</v>
      </c>
      <c r="E12" s="152">
        <v>2</v>
      </c>
      <c r="F12" s="155">
        <f>H12+J12</f>
        <v>0</v>
      </c>
      <c r="G12" s="156">
        <f>ROUND(E12*F12,2)</f>
        <v>0</v>
      </c>
      <c r="H12" s="156"/>
      <c r="I12" s="156">
        <f>ROUND(E12*H12,2)</f>
        <v>0</v>
      </c>
      <c r="J12" s="156"/>
      <c r="K12" s="156">
        <f>ROUND(E12*J12,2)</f>
        <v>0</v>
      </c>
      <c r="L12" s="156">
        <v>21</v>
      </c>
      <c r="M12" s="156">
        <f>G12*(1+L12/100)</f>
        <v>0</v>
      </c>
      <c r="N12" s="146">
        <v>2.478E-2</v>
      </c>
      <c r="O12" s="146">
        <f>ROUND(E12*N12,5)</f>
        <v>4.956E-2</v>
      </c>
      <c r="P12" s="146">
        <v>0</v>
      </c>
      <c r="Q12" s="146">
        <f>ROUND(E12*P12,5)</f>
        <v>0</v>
      </c>
      <c r="R12" s="146"/>
      <c r="S12" s="146"/>
      <c r="T12" s="147">
        <v>0.54700000000000004</v>
      </c>
      <c r="U12" s="146">
        <f>ROUND(E12*T12,2)</f>
        <v>1.0900000000000001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119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39"/>
      <c r="B13" s="139"/>
      <c r="C13" s="178" t="s">
        <v>130</v>
      </c>
      <c r="D13" s="148"/>
      <c r="E13" s="153">
        <v>2</v>
      </c>
      <c r="F13" s="156"/>
      <c r="G13" s="156"/>
      <c r="H13" s="156"/>
      <c r="I13" s="156"/>
      <c r="J13" s="156"/>
      <c r="K13" s="156"/>
      <c r="L13" s="156"/>
      <c r="M13" s="156"/>
      <c r="N13" s="146"/>
      <c r="O13" s="146"/>
      <c r="P13" s="146"/>
      <c r="Q13" s="146"/>
      <c r="R13" s="146"/>
      <c r="S13" s="146"/>
      <c r="T13" s="147"/>
      <c r="U13" s="146"/>
      <c r="V13" s="138"/>
      <c r="W13" s="138"/>
      <c r="X13" s="138"/>
      <c r="Y13" s="138"/>
      <c r="Z13" s="138"/>
      <c r="AA13" s="138"/>
      <c r="AB13" s="138"/>
      <c r="AC13" s="138"/>
      <c r="AD13" s="138"/>
      <c r="AE13" s="138" t="s">
        <v>131</v>
      </c>
      <c r="AF13" s="138">
        <v>0</v>
      </c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39">
        <v>5</v>
      </c>
      <c r="B14" s="139" t="s">
        <v>132</v>
      </c>
      <c r="C14" s="177" t="s">
        <v>133</v>
      </c>
      <c r="D14" s="145" t="s">
        <v>129</v>
      </c>
      <c r="E14" s="152">
        <v>2</v>
      </c>
      <c r="F14" s="155">
        <f>H14+J14</f>
        <v>0</v>
      </c>
      <c r="G14" s="156">
        <f>ROUND(E14*F14,2)</f>
        <v>0</v>
      </c>
      <c r="H14" s="156"/>
      <c r="I14" s="156">
        <f>ROUND(E14*H14,2)</f>
        <v>0</v>
      </c>
      <c r="J14" s="156"/>
      <c r="K14" s="156">
        <f>ROUND(E14*J14,2)</f>
        <v>0</v>
      </c>
      <c r="L14" s="156">
        <v>21</v>
      </c>
      <c r="M14" s="156">
        <f>G14*(1+L14/100)</f>
        <v>0</v>
      </c>
      <c r="N14" s="146">
        <v>1.069E-2</v>
      </c>
      <c r="O14" s="146">
        <f>ROUND(E14*N14,5)</f>
        <v>2.138E-2</v>
      </c>
      <c r="P14" s="146">
        <v>0</v>
      </c>
      <c r="Q14" s="146">
        <f>ROUND(E14*P14,5)</f>
        <v>0</v>
      </c>
      <c r="R14" s="146"/>
      <c r="S14" s="146"/>
      <c r="T14" s="147">
        <v>0.90800000000000003</v>
      </c>
      <c r="U14" s="146">
        <f>ROUND(E14*T14,2)</f>
        <v>1.82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 t="s">
        <v>119</v>
      </c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39"/>
      <c r="B15" s="139"/>
      <c r="C15" s="178" t="s">
        <v>134</v>
      </c>
      <c r="D15" s="148"/>
      <c r="E15" s="153">
        <v>2</v>
      </c>
      <c r="F15" s="156"/>
      <c r="G15" s="156"/>
      <c r="H15" s="156"/>
      <c r="I15" s="156"/>
      <c r="J15" s="156"/>
      <c r="K15" s="156"/>
      <c r="L15" s="156"/>
      <c r="M15" s="156"/>
      <c r="N15" s="146"/>
      <c r="O15" s="146"/>
      <c r="P15" s="146"/>
      <c r="Q15" s="146"/>
      <c r="R15" s="146"/>
      <c r="S15" s="146"/>
      <c r="T15" s="147"/>
      <c r="U15" s="146"/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131</v>
      </c>
      <c r="AF15" s="138">
        <v>0</v>
      </c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39">
        <v>6</v>
      </c>
      <c r="B16" s="139" t="s">
        <v>135</v>
      </c>
      <c r="C16" s="177" t="s">
        <v>136</v>
      </c>
      <c r="D16" s="145" t="s">
        <v>137</v>
      </c>
      <c r="E16" s="152">
        <f>E17</f>
        <v>111</v>
      </c>
      <c r="F16" s="155">
        <f>H16+J16</f>
        <v>0</v>
      </c>
      <c r="G16" s="156">
        <f>ROUND(E16*F16,2)</f>
        <v>0</v>
      </c>
      <c r="H16" s="156"/>
      <c r="I16" s="156">
        <f>ROUND(E16*H16,2)</f>
        <v>0</v>
      </c>
      <c r="J16" s="156"/>
      <c r="K16" s="156">
        <f>ROUND(E16*J16,2)</f>
        <v>0</v>
      </c>
      <c r="L16" s="156">
        <v>21</v>
      </c>
      <c r="M16" s="156">
        <f>G16*(1+L16/100)</f>
        <v>0</v>
      </c>
      <c r="N16" s="146">
        <v>0</v>
      </c>
      <c r="O16" s="146">
        <f>ROUND(E16*N16,5)</f>
        <v>0</v>
      </c>
      <c r="P16" s="146">
        <v>0</v>
      </c>
      <c r="Q16" s="146">
        <f>ROUND(E16*P16,5)</f>
        <v>0</v>
      </c>
      <c r="R16" s="146"/>
      <c r="S16" s="146"/>
      <c r="T16" s="147">
        <v>3.2000000000000001E-2</v>
      </c>
      <c r="U16" s="146">
        <f>ROUND(E16*T16,2)</f>
        <v>3.55</v>
      </c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119</v>
      </c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39"/>
      <c r="B17" s="139"/>
      <c r="C17" s="178" t="s">
        <v>138</v>
      </c>
      <c r="D17" s="148"/>
      <c r="E17" s="153">
        <v>111</v>
      </c>
      <c r="F17" s="156"/>
      <c r="G17" s="156"/>
      <c r="H17" s="156"/>
      <c r="I17" s="156"/>
      <c r="J17" s="156"/>
      <c r="K17" s="156"/>
      <c r="L17" s="156"/>
      <c r="M17" s="156"/>
      <c r="N17" s="146"/>
      <c r="O17" s="146"/>
      <c r="P17" s="146"/>
      <c r="Q17" s="146"/>
      <c r="R17" s="146"/>
      <c r="S17" s="146"/>
      <c r="T17" s="147"/>
      <c r="U17" s="146"/>
      <c r="V17" s="138"/>
      <c r="W17" s="138"/>
      <c r="X17" s="138"/>
      <c r="Y17" s="138"/>
      <c r="Z17" s="138"/>
      <c r="AA17" s="138"/>
      <c r="AB17" s="138"/>
      <c r="AC17" s="138"/>
      <c r="AD17" s="138"/>
      <c r="AE17" s="138" t="s">
        <v>131</v>
      </c>
      <c r="AF17" s="138">
        <v>0</v>
      </c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39">
        <v>7</v>
      </c>
      <c r="B18" s="139" t="s">
        <v>139</v>
      </c>
      <c r="C18" s="177" t="s">
        <v>140</v>
      </c>
      <c r="D18" s="145" t="s">
        <v>137</v>
      </c>
      <c r="E18" s="152">
        <v>8.6999999999999993</v>
      </c>
      <c r="F18" s="155">
        <f>H18+J18</f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21</v>
      </c>
      <c r="M18" s="156">
        <f>G18*(1+L18/100)</f>
        <v>0</v>
      </c>
      <c r="N18" s="146">
        <v>0</v>
      </c>
      <c r="O18" s="146">
        <f>ROUND(E18*N18,5)</f>
        <v>0</v>
      </c>
      <c r="P18" s="146">
        <v>0</v>
      </c>
      <c r="Q18" s="146">
        <f>ROUND(E18*P18,5)</f>
        <v>0</v>
      </c>
      <c r="R18" s="146"/>
      <c r="S18" s="146"/>
      <c r="T18" s="147">
        <v>1.7629999999999999</v>
      </c>
      <c r="U18" s="146">
        <f>ROUND(E18*T18,2)</f>
        <v>15.34</v>
      </c>
      <c r="V18" s="138"/>
      <c r="W18" s="138"/>
      <c r="X18" s="138"/>
      <c r="Y18" s="138"/>
      <c r="Z18" s="138"/>
      <c r="AA18" s="138"/>
      <c r="AB18" s="138"/>
      <c r="AC18" s="138"/>
      <c r="AD18" s="138"/>
      <c r="AE18" s="138" t="s">
        <v>119</v>
      </c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39"/>
      <c r="B19" s="139"/>
      <c r="C19" s="178" t="s">
        <v>141</v>
      </c>
      <c r="D19" s="148"/>
      <c r="E19" s="153">
        <v>8.6999999999999993</v>
      </c>
      <c r="F19" s="156"/>
      <c r="G19" s="156"/>
      <c r="H19" s="156"/>
      <c r="I19" s="156"/>
      <c r="J19" s="156"/>
      <c r="K19" s="156"/>
      <c r="L19" s="156"/>
      <c r="M19" s="156"/>
      <c r="N19" s="146"/>
      <c r="O19" s="146"/>
      <c r="P19" s="146"/>
      <c r="Q19" s="146"/>
      <c r="R19" s="146"/>
      <c r="S19" s="146"/>
      <c r="T19" s="147"/>
      <c r="U19" s="146"/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131</v>
      </c>
      <c r="AF19" s="138">
        <v>0</v>
      </c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39">
        <v>8</v>
      </c>
      <c r="B20" s="139" t="s">
        <v>142</v>
      </c>
      <c r="C20" s="177" t="s">
        <v>143</v>
      </c>
      <c r="D20" s="145" t="s">
        <v>137</v>
      </c>
      <c r="E20" s="152">
        <v>0.56100000000000005</v>
      </c>
      <c r="F20" s="155">
        <f>H20+J20</f>
        <v>0</v>
      </c>
      <c r="G20" s="156">
        <f>ROUND(E20*F20,2)</f>
        <v>0</v>
      </c>
      <c r="H20" s="156"/>
      <c r="I20" s="156">
        <f>ROUND(E20*H20,2)</f>
        <v>0</v>
      </c>
      <c r="J20" s="156"/>
      <c r="K20" s="156">
        <f>ROUND(E20*J20,2)</f>
        <v>0</v>
      </c>
      <c r="L20" s="156">
        <v>21</v>
      </c>
      <c r="M20" s="156">
        <f>G20*(1+L20/100)</f>
        <v>0</v>
      </c>
      <c r="N20" s="146">
        <v>0</v>
      </c>
      <c r="O20" s="146">
        <f>ROUND(E20*N20,5)</f>
        <v>0</v>
      </c>
      <c r="P20" s="146">
        <v>0</v>
      </c>
      <c r="Q20" s="146">
        <f>ROUND(E20*P20,5)</f>
        <v>0</v>
      </c>
      <c r="R20" s="146"/>
      <c r="S20" s="146"/>
      <c r="T20" s="147">
        <v>0.36499999999999999</v>
      </c>
      <c r="U20" s="146">
        <f>ROUND(E20*T20,2)</f>
        <v>0.2</v>
      </c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119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39"/>
      <c r="B21" s="139"/>
      <c r="C21" s="178" t="s">
        <v>144</v>
      </c>
      <c r="D21" s="148"/>
      <c r="E21" s="153">
        <v>0.56100000000000005</v>
      </c>
      <c r="F21" s="156"/>
      <c r="G21" s="156"/>
      <c r="H21" s="156"/>
      <c r="I21" s="156"/>
      <c r="J21" s="156"/>
      <c r="K21" s="156"/>
      <c r="L21" s="156"/>
      <c r="M21" s="156"/>
      <c r="N21" s="146"/>
      <c r="O21" s="146"/>
      <c r="P21" s="146"/>
      <c r="Q21" s="146"/>
      <c r="R21" s="146"/>
      <c r="S21" s="146"/>
      <c r="T21" s="147"/>
      <c r="U21" s="146"/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131</v>
      </c>
      <c r="AF21" s="138">
        <v>0</v>
      </c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39">
        <v>9</v>
      </c>
      <c r="B22" s="139" t="s">
        <v>145</v>
      </c>
      <c r="C22" s="177" t="s">
        <v>146</v>
      </c>
      <c r="D22" s="145" t="s">
        <v>137</v>
      </c>
      <c r="E22" s="152">
        <v>0.56100000000000005</v>
      </c>
      <c r="F22" s="155">
        <f>H22+J22</f>
        <v>0</v>
      </c>
      <c r="G22" s="156">
        <f>ROUND(E22*F22,2)</f>
        <v>0</v>
      </c>
      <c r="H22" s="156"/>
      <c r="I22" s="156">
        <f>ROUND(E22*H22,2)</f>
        <v>0</v>
      </c>
      <c r="J22" s="156"/>
      <c r="K22" s="156">
        <f>ROUND(E22*J22,2)</f>
        <v>0</v>
      </c>
      <c r="L22" s="156">
        <v>21</v>
      </c>
      <c r="M22" s="156">
        <f>G22*(1+L22/100)</f>
        <v>0</v>
      </c>
      <c r="N22" s="146">
        <v>0</v>
      </c>
      <c r="O22" s="146">
        <f>ROUND(E22*N22,5)</f>
        <v>0</v>
      </c>
      <c r="P22" s="146">
        <v>0</v>
      </c>
      <c r="Q22" s="146">
        <f>ROUND(E22*P22,5)</f>
        <v>0</v>
      </c>
      <c r="R22" s="146"/>
      <c r="S22" s="146"/>
      <c r="T22" s="147">
        <v>0.38979999999999998</v>
      </c>
      <c r="U22" s="146">
        <f>ROUND(E22*T22,2)</f>
        <v>0.22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119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39">
        <v>10</v>
      </c>
      <c r="B23" s="139" t="s">
        <v>147</v>
      </c>
      <c r="C23" s="177" t="s">
        <v>148</v>
      </c>
      <c r="D23" s="145" t="s">
        <v>137</v>
      </c>
      <c r="E23" s="152">
        <v>26.416499999999999</v>
      </c>
      <c r="F23" s="155">
        <f>H23+J23</f>
        <v>0</v>
      </c>
      <c r="G23" s="156">
        <f>ROUND(E23*F23,2)</f>
        <v>0</v>
      </c>
      <c r="H23" s="156"/>
      <c r="I23" s="156">
        <f>ROUND(E23*H23,2)</f>
        <v>0</v>
      </c>
      <c r="J23" s="156"/>
      <c r="K23" s="156">
        <f>ROUND(E23*J23,2)</f>
        <v>0</v>
      </c>
      <c r="L23" s="156">
        <v>21</v>
      </c>
      <c r="M23" s="156">
        <f>G23*(1+L23/100)</f>
        <v>0</v>
      </c>
      <c r="N23" s="146">
        <v>0</v>
      </c>
      <c r="O23" s="146">
        <f>ROUND(E23*N23,5)</f>
        <v>0</v>
      </c>
      <c r="P23" s="146">
        <v>0</v>
      </c>
      <c r="Q23" s="146">
        <f>ROUND(E23*P23,5)</f>
        <v>0</v>
      </c>
      <c r="R23" s="146"/>
      <c r="S23" s="146"/>
      <c r="T23" s="147">
        <v>3.1309999999999998</v>
      </c>
      <c r="U23" s="146">
        <f>ROUND(E23*T23,2)</f>
        <v>82.71</v>
      </c>
      <c r="V23" s="138"/>
      <c r="W23" s="138"/>
      <c r="X23" s="138"/>
      <c r="Y23" s="138"/>
      <c r="Z23" s="138"/>
      <c r="AA23" s="138"/>
      <c r="AB23" s="138"/>
      <c r="AC23" s="138"/>
      <c r="AD23" s="138"/>
      <c r="AE23" s="138" t="s">
        <v>119</v>
      </c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39"/>
      <c r="B24" s="139"/>
      <c r="C24" s="178" t="s">
        <v>149</v>
      </c>
      <c r="D24" s="148"/>
      <c r="E24" s="153">
        <v>8.1125000000000007</v>
      </c>
      <c r="F24" s="156"/>
      <c r="G24" s="156"/>
      <c r="H24" s="156"/>
      <c r="I24" s="156"/>
      <c r="J24" s="156"/>
      <c r="K24" s="156"/>
      <c r="L24" s="156"/>
      <c r="M24" s="156"/>
      <c r="N24" s="146"/>
      <c r="O24" s="146"/>
      <c r="P24" s="146"/>
      <c r="Q24" s="146"/>
      <c r="R24" s="146"/>
      <c r="S24" s="146"/>
      <c r="T24" s="147"/>
      <c r="U24" s="146"/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131</v>
      </c>
      <c r="AF24" s="138">
        <v>0</v>
      </c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">
      <c r="A25" s="139"/>
      <c r="B25" s="139"/>
      <c r="C25" s="178" t="s">
        <v>150</v>
      </c>
      <c r="D25" s="148"/>
      <c r="E25" s="153">
        <v>8.58</v>
      </c>
      <c r="F25" s="156"/>
      <c r="G25" s="156"/>
      <c r="H25" s="156"/>
      <c r="I25" s="156"/>
      <c r="J25" s="156"/>
      <c r="K25" s="156"/>
      <c r="L25" s="156"/>
      <c r="M25" s="156"/>
      <c r="N25" s="146"/>
      <c r="O25" s="146"/>
      <c r="P25" s="146"/>
      <c r="Q25" s="146"/>
      <c r="R25" s="146"/>
      <c r="S25" s="146"/>
      <c r="T25" s="147"/>
      <c r="U25" s="146"/>
      <c r="V25" s="138"/>
      <c r="W25" s="138"/>
      <c r="X25" s="138"/>
      <c r="Y25" s="138"/>
      <c r="Z25" s="138"/>
      <c r="AA25" s="138"/>
      <c r="AB25" s="138"/>
      <c r="AC25" s="138"/>
      <c r="AD25" s="138"/>
      <c r="AE25" s="138" t="s">
        <v>131</v>
      </c>
      <c r="AF25" s="138">
        <v>0</v>
      </c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39"/>
      <c r="B26" s="139"/>
      <c r="C26" s="178" t="s">
        <v>151</v>
      </c>
      <c r="D26" s="148"/>
      <c r="E26" s="153">
        <v>9.7240000000000002</v>
      </c>
      <c r="F26" s="156"/>
      <c r="G26" s="156"/>
      <c r="H26" s="156"/>
      <c r="I26" s="156"/>
      <c r="J26" s="156"/>
      <c r="K26" s="156"/>
      <c r="L26" s="156"/>
      <c r="M26" s="156"/>
      <c r="N26" s="146"/>
      <c r="O26" s="146"/>
      <c r="P26" s="146"/>
      <c r="Q26" s="146"/>
      <c r="R26" s="146"/>
      <c r="S26" s="146"/>
      <c r="T26" s="147"/>
      <c r="U26" s="146"/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131</v>
      </c>
      <c r="AF26" s="138">
        <v>0</v>
      </c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outlineLevel="1" x14ac:dyDescent="0.2">
      <c r="A27" s="139">
        <v>11</v>
      </c>
      <c r="B27" s="139" t="s">
        <v>152</v>
      </c>
      <c r="C27" s="177" t="s">
        <v>153</v>
      </c>
      <c r="D27" s="145" t="s">
        <v>137</v>
      </c>
      <c r="E27" s="152">
        <v>26.416499999999999</v>
      </c>
      <c r="F27" s="155">
        <f>H27+J27</f>
        <v>0</v>
      </c>
      <c r="G27" s="156">
        <f>ROUND(E27*F27,2)</f>
        <v>0</v>
      </c>
      <c r="H27" s="156"/>
      <c r="I27" s="156">
        <f>ROUND(E27*H27,2)</f>
        <v>0</v>
      </c>
      <c r="J27" s="156"/>
      <c r="K27" s="156">
        <f>ROUND(E27*J27,2)</f>
        <v>0</v>
      </c>
      <c r="L27" s="156">
        <v>21</v>
      </c>
      <c r="M27" s="156">
        <f>G27*(1+L27/100)</f>
        <v>0</v>
      </c>
      <c r="N27" s="146">
        <v>0</v>
      </c>
      <c r="O27" s="146">
        <f>ROUND(E27*N27,5)</f>
        <v>0</v>
      </c>
      <c r="P27" s="146">
        <v>0</v>
      </c>
      <c r="Q27" s="146">
        <f>ROUND(E27*P27,5)</f>
        <v>0</v>
      </c>
      <c r="R27" s="146"/>
      <c r="S27" s="146"/>
      <c r="T27" s="147">
        <v>0.47399999999999998</v>
      </c>
      <c r="U27" s="146">
        <f>ROUND(E27*T27,2)</f>
        <v>12.52</v>
      </c>
      <c r="V27" s="138"/>
      <c r="W27" s="138"/>
      <c r="X27" s="138"/>
      <c r="Y27" s="138"/>
      <c r="Z27" s="138"/>
      <c r="AA27" s="138"/>
      <c r="AB27" s="138"/>
      <c r="AC27" s="138"/>
      <c r="AD27" s="138"/>
      <c r="AE27" s="138" t="s">
        <v>119</v>
      </c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39">
        <v>12</v>
      </c>
      <c r="B28" s="139" t="s">
        <v>154</v>
      </c>
      <c r="C28" s="177" t="s">
        <v>155</v>
      </c>
      <c r="D28" s="145" t="s">
        <v>137</v>
      </c>
      <c r="E28" s="152">
        <v>16.13</v>
      </c>
      <c r="F28" s="155">
        <f>H28+J28</f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21</v>
      </c>
      <c r="M28" s="156">
        <f>G28*(1+L28/100)</f>
        <v>0</v>
      </c>
      <c r="N28" s="146">
        <v>0</v>
      </c>
      <c r="O28" s="146">
        <f>ROUND(E28*N28,5)</f>
        <v>0</v>
      </c>
      <c r="P28" s="146">
        <v>0</v>
      </c>
      <c r="Q28" s="146">
        <f>ROUND(E28*P28,5)</f>
        <v>0</v>
      </c>
      <c r="R28" s="146"/>
      <c r="S28" s="146"/>
      <c r="T28" s="147">
        <v>3.5329999999999999</v>
      </c>
      <c r="U28" s="146">
        <f>ROUND(E28*T28,2)</f>
        <v>56.99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119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2">
      <c r="A29" s="139"/>
      <c r="B29" s="139"/>
      <c r="C29" s="178" t="s">
        <v>156</v>
      </c>
      <c r="D29" s="148"/>
      <c r="E29" s="153">
        <v>2.3639999999999999</v>
      </c>
      <c r="F29" s="156"/>
      <c r="G29" s="156"/>
      <c r="H29" s="156"/>
      <c r="I29" s="156"/>
      <c r="J29" s="156"/>
      <c r="K29" s="156"/>
      <c r="L29" s="156"/>
      <c r="M29" s="156"/>
      <c r="N29" s="146"/>
      <c r="O29" s="146"/>
      <c r="P29" s="146"/>
      <c r="Q29" s="146"/>
      <c r="R29" s="146"/>
      <c r="S29" s="146"/>
      <c r="T29" s="147"/>
      <c r="U29" s="146"/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131</v>
      </c>
      <c r="AF29" s="138">
        <v>0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outlineLevel="1" x14ac:dyDescent="0.2">
      <c r="A30" s="139"/>
      <c r="B30" s="139"/>
      <c r="C30" s="178" t="s">
        <v>157</v>
      </c>
      <c r="D30" s="148"/>
      <c r="E30" s="153">
        <v>1.68</v>
      </c>
      <c r="F30" s="156"/>
      <c r="G30" s="156"/>
      <c r="H30" s="156"/>
      <c r="I30" s="156"/>
      <c r="J30" s="156"/>
      <c r="K30" s="156"/>
      <c r="L30" s="156"/>
      <c r="M30" s="156"/>
      <c r="N30" s="146"/>
      <c r="O30" s="146"/>
      <c r="P30" s="146"/>
      <c r="Q30" s="146"/>
      <c r="R30" s="146"/>
      <c r="S30" s="146"/>
      <c r="T30" s="147"/>
      <c r="U30" s="146"/>
      <c r="V30" s="138"/>
      <c r="W30" s="138"/>
      <c r="X30" s="138"/>
      <c r="Y30" s="138"/>
      <c r="Z30" s="138"/>
      <c r="AA30" s="138"/>
      <c r="AB30" s="138"/>
      <c r="AC30" s="138"/>
      <c r="AD30" s="138"/>
      <c r="AE30" s="138" t="s">
        <v>131</v>
      </c>
      <c r="AF30" s="138">
        <v>0</v>
      </c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39"/>
      <c r="B31" s="139"/>
      <c r="C31" s="178" t="s">
        <v>158</v>
      </c>
      <c r="D31" s="148"/>
      <c r="E31" s="153">
        <v>2.2050000000000001</v>
      </c>
      <c r="F31" s="156"/>
      <c r="G31" s="156"/>
      <c r="H31" s="156"/>
      <c r="I31" s="156"/>
      <c r="J31" s="156"/>
      <c r="K31" s="156"/>
      <c r="L31" s="156"/>
      <c r="M31" s="156"/>
      <c r="N31" s="146"/>
      <c r="O31" s="146"/>
      <c r="P31" s="146"/>
      <c r="Q31" s="146"/>
      <c r="R31" s="146"/>
      <c r="S31" s="146"/>
      <c r="T31" s="147"/>
      <c r="U31" s="146"/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131</v>
      </c>
      <c r="AF31" s="138">
        <v>0</v>
      </c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39"/>
      <c r="B32" s="139"/>
      <c r="C32" s="178" t="s">
        <v>159</v>
      </c>
      <c r="D32" s="148"/>
      <c r="E32" s="153">
        <v>2.52</v>
      </c>
      <c r="F32" s="156"/>
      <c r="G32" s="156"/>
      <c r="H32" s="156"/>
      <c r="I32" s="156"/>
      <c r="J32" s="156"/>
      <c r="K32" s="156"/>
      <c r="L32" s="156"/>
      <c r="M32" s="156"/>
      <c r="N32" s="146"/>
      <c r="O32" s="146"/>
      <c r="P32" s="146"/>
      <c r="Q32" s="146"/>
      <c r="R32" s="146"/>
      <c r="S32" s="146"/>
      <c r="T32" s="147"/>
      <c r="U32" s="146"/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131</v>
      </c>
      <c r="AF32" s="138">
        <v>0</v>
      </c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39"/>
      <c r="B33" s="139"/>
      <c r="C33" s="178" t="s">
        <v>160</v>
      </c>
      <c r="D33" s="148"/>
      <c r="E33" s="153">
        <v>1.992</v>
      </c>
      <c r="F33" s="156"/>
      <c r="G33" s="156"/>
      <c r="H33" s="156"/>
      <c r="I33" s="156"/>
      <c r="J33" s="156"/>
      <c r="K33" s="156"/>
      <c r="L33" s="156"/>
      <c r="M33" s="156"/>
      <c r="N33" s="146"/>
      <c r="O33" s="146"/>
      <c r="P33" s="146"/>
      <c r="Q33" s="146"/>
      <c r="R33" s="146"/>
      <c r="S33" s="146"/>
      <c r="T33" s="147"/>
      <c r="U33" s="146"/>
      <c r="V33" s="138"/>
      <c r="W33" s="138"/>
      <c r="X33" s="138"/>
      <c r="Y33" s="138"/>
      <c r="Z33" s="138"/>
      <c r="AA33" s="138"/>
      <c r="AB33" s="138"/>
      <c r="AC33" s="138"/>
      <c r="AD33" s="138"/>
      <c r="AE33" s="138" t="s">
        <v>131</v>
      </c>
      <c r="AF33" s="138">
        <v>0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39"/>
      <c r="B34" s="139"/>
      <c r="C34" s="178" t="s">
        <v>160</v>
      </c>
      <c r="D34" s="148"/>
      <c r="E34" s="153">
        <v>1.992</v>
      </c>
      <c r="F34" s="156"/>
      <c r="G34" s="156"/>
      <c r="H34" s="156"/>
      <c r="I34" s="156"/>
      <c r="J34" s="156"/>
      <c r="K34" s="156"/>
      <c r="L34" s="156"/>
      <c r="M34" s="156"/>
      <c r="N34" s="146"/>
      <c r="O34" s="146"/>
      <c r="P34" s="146"/>
      <c r="Q34" s="146"/>
      <c r="R34" s="146"/>
      <c r="S34" s="146"/>
      <c r="T34" s="147"/>
      <c r="U34" s="146"/>
      <c r="V34" s="138"/>
      <c r="W34" s="138"/>
      <c r="X34" s="138"/>
      <c r="Y34" s="138"/>
      <c r="Z34" s="138"/>
      <c r="AA34" s="138"/>
      <c r="AB34" s="138"/>
      <c r="AC34" s="138"/>
      <c r="AD34" s="138"/>
      <c r="AE34" s="138" t="s">
        <v>131</v>
      </c>
      <c r="AF34" s="138">
        <v>0</v>
      </c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39"/>
      <c r="B35" s="139"/>
      <c r="C35" s="178" t="s">
        <v>161</v>
      </c>
      <c r="D35" s="148"/>
      <c r="E35" s="153">
        <v>2.1480000000000001</v>
      </c>
      <c r="F35" s="156"/>
      <c r="G35" s="156"/>
      <c r="H35" s="156"/>
      <c r="I35" s="156"/>
      <c r="J35" s="156"/>
      <c r="K35" s="156"/>
      <c r="L35" s="156"/>
      <c r="M35" s="156"/>
      <c r="N35" s="146"/>
      <c r="O35" s="146"/>
      <c r="P35" s="146"/>
      <c r="Q35" s="146"/>
      <c r="R35" s="146"/>
      <c r="S35" s="146"/>
      <c r="T35" s="147"/>
      <c r="U35" s="146"/>
      <c r="V35" s="138"/>
      <c r="W35" s="138"/>
      <c r="X35" s="138"/>
      <c r="Y35" s="138"/>
      <c r="Z35" s="138"/>
      <c r="AA35" s="138"/>
      <c r="AB35" s="138"/>
      <c r="AC35" s="138"/>
      <c r="AD35" s="138"/>
      <c r="AE35" s="138" t="s">
        <v>131</v>
      </c>
      <c r="AF35" s="138">
        <v>0</v>
      </c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39"/>
      <c r="B36" s="139"/>
      <c r="C36" s="178" t="s">
        <v>162</v>
      </c>
      <c r="D36" s="148"/>
      <c r="E36" s="153">
        <v>0.192</v>
      </c>
      <c r="F36" s="156"/>
      <c r="G36" s="156"/>
      <c r="H36" s="156"/>
      <c r="I36" s="156"/>
      <c r="J36" s="156"/>
      <c r="K36" s="156"/>
      <c r="L36" s="156"/>
      <c r="M36" s="156"/>
      <c r="N36" s="146"/>
      <c r="O36" s="146"/>
      <c r="P36" s="146"/>
      <c r="Q36" s="146"/>
      <c r="R36" s="146"/>
      <c r="S36" s="146"/>
      <c r="T36" s="147"/>
      <c r="U36" s="146"/>
      <c r="V36" s="138"/>
      <c r="W36" s="138"/>
      <c r="X36" s="138"/>
      <c r="Y36" s="138"/>
      <c r="Z36" s="138"/>
      <c r="AA36" s="138"/>
      <c r="AB36" s="138"/>
      <c r="AC36" s="138"/>
      <c r="AD36" s="138"/>
      <c r="AE36" s="138" t="s">
        <v>131</v>
      </c>
      <c r="AF36" s="138">
        <v>0</v>
      </c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39"/>
      <c r="B37" s="139"/>
      <c r="C37" s="178" t="s">
        <v>163</v>
      </c>
      <c r="D37" s="148"/>
      <c r="E37" s="153">
        <v>8.1000000000000003E-2</v>
      </c>
      <c r="F37" s="156"/>
      <c r="G37" s="156"/>
      <c r="H37" s="156"/>
      <c r="I37" s="156"/>
      <c r="J37" s="156"/>
      <c r="K37" s="156"/>
      <c r="L37" s="156"/>
      <c r="M37" s="156"/>
      <c r="N37" s="146"/>
      <c r="O37" s="146"/>
      <c r="P37" s="146"/>
      <c r="Q37" s="146"/>
      <c r="R37" s="146"/>
      <c r="S37" s="146"/>
      <c r="T37" s="147"/>
      <c r="U37" s="146"/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131</v>
      </c>
      <c r="AF37" s="138">
        <v>0</v>
      </c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39"/>
      <c r="B38" s="139"/>
      <c r="C38" s="178" t="s">
        <v>164</v>
      </c>
      <c r="D38" s="148"/>
      <c r="E38" s="153">
        <v>0.32</v>
      </c>
      <c r="F38" s="156"/>
      <c r="G38" s="156"/>
      <c r="H38" s="156"/>
      <c r="I38" s="156"/>
      <c r="J38" s="156"/>
      <c r="K38" s="156"/>
      <c r="L38" s="156"/>
      <c r="M38" s="156"/>
      <c r="N38" s="146"/>
      <c r="O38" s="146"/>
      <c r="P38" s="146"/>
      <c r="Q38" s="146"/>
      <c r="R38" s="146"/>
      <c r="S38" s="146"/>
      <c r="T38" s="147"/>
      <c r="U38" s="146"/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131</v>
      </c>
      <c r="AF38" s="138">
        <v>0</v>
      </c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39"/>
      <c r="B39" s="139"/>
      <c r="C39" s="178" t="s">
        <v>165</v>
      </c>
      <c r="D39" s="148"/>
      <c r="E39" s="153">
        <v>0.61199999999999999</v>
      </c>
      <c r="F39" s="156"/>
      <c r="G39" s="156"/>
      <c r="H39" s="156"/>
      <c r="I39" s="156"/>
      <c r="J39" s="156"/>
      <c r="K39" s="156"/>
      <c r="L39" s="156"/>
      <c r="M39" s="156"/>
      <c r="N39" s="146"/>
      <c r="O39" s="146"/>
      <c r="P39" s="146"/>
      <c r="Q39" s="146"/>
      <c r="R39" s="146"/>
      <c r="S39" s="146"/>
      <c r="T39" s="147"/>
      <c r="U39" s="146"/>
      <c r="V39" s="138"/>
      <c r="W39" s="138"/>
      <c r="X39" s="138"/>
      <c r="Y39" s="138"/>
      <c r="Z39" s="138"/>
      <c r="AA39" s="138"/>
      <c r="AB39" s="138"/>
      <c r="AC39" s="138"/>
      <c r="AD39" s="138"/>
      <c r="AE39" s="138" t="s">
        <v>131</v>
      </c>
      <c r="AF39" s="138">
        <v>0</v>
      </c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39"/>
      <c r="B40" s="139"/>
      <c r="C40" s="178" t="s">
        <v>166</v>
      </c>
      <c r="D40" s="148"/>
      <c r="E40" s="153">
        <v>2.4E-2</v>
      </c>
      <c r="F40" s="156"/>
      <c r="G40" s="156"/>
      <c r="H40" s="156"/>
      <c r="I40" s="156"/>
      <c r="J40" s="156"/>
      <c r="K40" s="156"/>
      <c r="L40" s="156"/>
      <c r="M40" s="156"/>
      <c r="N40" s="146"/>
      <c r="O40" s="146"/>
      <c r="P40" s="146"/>
      <c r="Q40" s="146"/>
      <c r="R40" s="146"/>
      <c r="S40" s="146"/>
      <c r="T40" s="147"/>
      <c r="U40" s="146"/>
      <c r="V40" s="138"/>
      <c r="W40" s="138"/>
      <c r="X40" s="138"/>
      <c r="Y40" s="138"/>
      <c r="Z40" s="138"/>
      <c r="AA40" s="138"/>
      <c r="AB40" s="138"/>
      <c r="AC40" s="138"/>
      <c r="AD40" s="138"/>
      <c r="AE40" s="138" t="s">
        <v>131</v>
      </c>
      <c r="AF40" s="138">
        <v>0</v>
      </c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39">
        <v>13</v>
      </c>
      <c r="B41" s="139" t="s">
        <v>167</v>
      </c>
      <c r="C41" s="177" t="s">
        <v>168</v>
      </c>
      <c r="D41" s="145" t="s">
        <v>129</v>
      </c>
      <c r="E41" s="152">
        <v>154</v>
      </c>
      <c r="F41" s="155">
        <f>H41+J41</f>
        <v>0</v>
      </c>
      <c r="G41" s="156">
        <f>ROUND(E41*F41,2)</f>
        <v>0</v>
      </c>
      <c r="H41" s="156"/>
      <c r="I41" s="156">
        <f>ROUND(E41*H41,2)</f>
        <v>0</v>
      </c>
      <c r="J41" s="156"/>
      <c r="K41" s="156">
        <f>ROUND(E41*J41,2)</f>
        <v>0</v>
      </c>
      <c r="L41" s="156">
        <v>21</v>
      </c>
      <c r="M41" s="156">
        <f>G41*(1+L41/100)</f>
        <v>0</v>
      </c>
      <c r="N41" s="146">
        <v>3.48E-3</v>
      </c>
      <c r="O41" s="146">
        <f>ROUND(E41*N41,5)</f>
        <v>0.53591999999999995</v>
      </c>
      <c r="P41" s="146">
        <v>0</v>
      </c>
      <c r="Q41" s="146">
        <f>ROUND(E41*P41,5)</f>
        <v>0</v>
      </c>
      <c r="R41" s="146"/>
      <c r="S41" s="146"/>
      <c r="T41" s="147">
        <v>1.7012400000000001</v>
      </c>
      <c r="U41" s="146">
        <f>ROUND(E41*T41,2)</f>
        <v>261.99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119</v>
      </c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39"/>
      <c r="B42" s="139"/>
      <c r="C42" s="178" t="s">
        <v>169</v>
      </c>
      <c r="D42" s="148"/>
      <c r="E42" s="153">
        <v>73</v>
      </c>
      <c r="F42" s="156"/>
      <c r="G42" s="156"/>
      <c r="H42" s="156"/>
      <c r="I42" s="156"/>
      <c r="J42" s="156"/>
      <c r="K42" s="156"/>
      <c r="L42" s="156"/>
      <c r="M42" s="156"/>
      <c r="N42" s="146"/>
      <c r="O42" s="146"/>
      <c r="P42" s="146"/>
      <c r="Q42" s="146"/>
      <c r="R42" s="146"/>
      <c r="S42" s="146"/>
      <c r="T42" s="147"/>
      <c r="U42" s="146"/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131</v>
      </c>
      <c r="AF42" s="138">
        <v>0</v>
      </c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39"/>
      <c r="B43" s="139"/>
      <c r="C43" s="178" t="s">
        <v>170</v>
      </c>
      <c r="D43" s="148"/>
      <c r="E43" s="153">
        <v>81</v>
      </c>
      <c r="F43" s="156"/>
      <c r="G43" s="156"/>
      <c r="H43" s="156"/>
      <c r="I43" s="156"/>
      <c r="J43" s="156"/>
      <c r="K43" s="156"/>
      <c r="L43" s="156"/>
      <c r="M43" s="156"/>
      <c r="N43" s="146"/>
      <c r="O43" s="146"/>
      <c r="P43" s="146"/>
      <c r="Q43" s="146"/>
      <c r="R43" s="146"/>
      <c r="S43" s="146"/>
      <c r="T43" s="147"/>
      <c r="U43" s="146"/>
      <c r="V43" s="138"/>
      <c r="W43" s="138"/>
      <c r="X43" s="138"/>
      <c r="Y43" s="138"/>
      <c r="Z43" s="138"/>
      <c r="AA43" s="138"/>
      <c r="AB43" s="138"/>
      <c r="AC43" s="138"/>
      <c r="AD43" s="138"/>
      <c r="AE43" s="138" t="s">
        <v>131</v>
      </c>
      <c r="AF43" s="138">
        <v>0</v>
      </c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outlineLevel="1" x14ac:dyDescent="0.2">
      <c r="A44" s="139">
        <v>14</v>
      </c>
      <c r="B44" s="139" t="s">
        <v>171</v>
      </c>
      <c r="C44" s="177" t="s">
        <v>172</v>
      </c>
      <c r="D44" s="145" t="s">
        <v>173</v>
      </c>
      <c r="E44" s="152">
        <v>1</v>
      </c>
      <c r="F44" s="155">
        <f>H44+J44</f>
        <v>0</v>
      </c>
      <c r="G44" s="156">
        <f>ROUND(E44*F44,2)</f>
        <v>0</v>
      </c>
      <c r="H44" s="156"/>
      <c r="I44" s="156">
        <f>ROUND(E44*H44,2)</f>
        <v>0</v>
      </c>
      <c r="J44" s="156"/>
      <c r="K44" s="156">
        <f>ROUND(E44*J44,2)</f>
        <v>0</v>
      </c>
      <c r="L44" s="156">
        <v>21</v>
      </c>
      <c r="M44" s="156">
        <f>G44*(1+L44/100)</f>
        <v>0</v>
      </c>
      <c r="N44" s="146">
        <v>0</v>
      </c>
      <c r="O44" s="146">
        <f>ROUND(E44*N44,5)</f>
        <v>0</v>
      </c>
      <c r="P44" s="146">
        <v>0</v>
      </c>
      <c r="Q44" s="146">
        <f>ROUND(E44*P44,5)</f>
        <v>0</v>
      </c>
      <c r="R44" s="146"/>
      <c r="S44" s="146"/>
      <c r="T44" s="147">
        <v>0.9748</v>
      </c>
      <c r="U44" s="146">
        <f>ROUND(E44*T44,2)</f>
        <v>0.97</v>
      </c>
      <c r="V44" s="138"/>
      <c r="W44" s="138"/>
      <c r="X44" s="138"/>
      <c r="Y44" s="138"/>
      <c r="Z44" s="138"/>
      <c r="AA44" s="138"/>
      <c r="AB44" s="138"/>
      <c r="AC44" s="138"/>
      <c r="AD44" s="138"/>
      <c r="AE44" s="138" t="s">
        <v>119</v>
      </c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39">
        <v>15</v>
      </c>
      <c r="B45" s="139" t="s">
        <v>174</v>
      </c>
      <c r="C45" s="177" t="s">
        <v>175</v>
      </c>
      <c r="D45" s="145" t="s">
        <v>176</v>
      </c>
      <c r="E45" s="152">
        <v>35</v>
      </c>
      <c r="F45" s="155">
        <f>H45+J45</f>
        <v>0</v>
      </c>
      <c r="G45" s="156">
        <f>ROUND(E45*F45,2)</f>
        <v>0</v>
      </c>
      <c r="H45" s="156"/>
      <c r="I45" s="156">
        <f>ROUND(E45*H45,2)</f>
        <v>0</v>
      </c>
      <c r="J45" s="156"/>
      <c r="K45" s="156">
        <f>ROUND(E45*J45,2)</f>
        <v>0</v>
      </c>
      <c r="L45" s="156">
        <v>21</v>
      </c>
      <c r="M45" s="156">
        <f>G45*(1+L45/100)</f>
        <v>0</v>
      </c>
      <c r="N45" s="146">
        <v>0</v>
      </c>
      <c r="O45" s="146">
        <f>ROUND(E45*N45,5)</f>
        <v>0</v>
      </c>
      <c r="P45" s="146">
        <v>0</v>
      </c>
      <c r="Q45" s="146">
        <f>ROUND(E45*P45,5)</f>
        <v>0</v>
      </c>
      <c r="R45" s="146"/>
      <c r="S45" s="146"/>
      <c r="T45" s="147">
        <v>0</v>
      </c>
      <c r="U45" s="146">
        <f>ROUND(E45*T45,2)</f>
        <v>0</v>
      </c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119</v>
      </c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39"/>
      <c r="B46" s="139"/>
      <c r="C46" s="178" t="s">
        <v>177</v>
      </c>
      <c r="D46" s="148"/>
      <c r="E46" s="153">
        <v>35</v>
      </c>
      <c r="F46" s="156"/>
      <c r="G46" s="156"/>
      <c r="H46" s="156"/>
      <c r="I46" s="156"/>
      <c r="J46" s="156"/>
      <c r="K46" s="156"/>
      <c r="L46" s="156"/>
      <c r="M46" s="156"/>
      <c r="N46" s="146"/>
      <c r="O46" s="146"/>
      <c r="P46" s="146"/>
      <c r="Q46" s="146"/>
      <c r="R46" s="146"/>
      <c r="S46" s="146"/>
      <c r="T46" s="147"/>
      <c r="U46" s="146"/>
      <c r="V46" s="138"/>
      <c r="W46" s="138"/>
      <c r="X46" s="138"/>
      <c r="Y46" s="138"/>
      <c r="Z46" s="138"/>
      <c r="AA46" s="138"/>
      <c r="AB46" s="138"/>
      <c r="AC46" s="138"/>
      <c r="AD46" s="138"/>
      <c r="AE46" s="138" t="s">
        <v>131</v>
      </c>
      <c r="AF46" s="138">
        <v>0</v>
      </c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ht="22.5" outlineLevel="1" x14ac:dyDescent="0.2">
      <c r="A47" s="139">
        <v>16</v>
      </c>
      <c r="B47" s="139" t="s">
        <v>178</v>
      </c>
      <c r="C47" s="177" t="s">
        <v>179</v>
      </c>
      <c r="D47" s="145" t="s">
        <v>173</v>
      </c>
      <c r="E47" s="152">
        <v>1</v>
      </c>
      <c r="F47" s="155">
        <f>H47+J47</f>
        <v>0</v>
      </c>
      <c r="G47" s="156">
        <f>ROUND(E47*F47,2)</f>
        <v>0</v>
      </c>
      <c r="H47" s="156"/>
      <c r="I47" s="156">
        <f>ROUND(E47*H47,2)</f>
        <v>0</v>
      </c>
      <c r="J47" s="156"/>
      <c r="K47" s="156">
        <f>ROUND(E47*J47,2)</f>
        <v>0</v>
      </c>
      <c r="L47" s="156">
        <v>21</v>
      </c>
      <c r="M47" s="156">
        <f>G47*(1+L47/100)</f>
        <v>0</v>
      </c>
      <c r="N47" s="146">
        <v>0</v>
      </c>
      <c r="O47" s="146">
        <f>ROUND(E47*N47,5)</f>
        <v>0</v>
      </c>
      <c r="P47" s="146">
        <v>0</v>
      </c>
      <c r="Q47" s="146">
        <f>ROUND(E47*P47,5)</f>
        <v>0</v>
      </c>
      <c r="R47" s="146"/>
      <c r="S47" s="146"/>
      <c r="T47" s="147">
        <v>0.95879999999999999</v>
      </c>
      <c r="U47" s="146">
        <f>ROUND(E47*T47,2)</f>
        <v>0.96</v>
      </c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119</v>
      </c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1" x14ac:dyDescent="0.2">
      <c r="A48" s="139">
        <v>17</v>
      </c>
      <c r="B48" s="139" t="s">
        <v>180</v>
      </c>
      <c r="C48" s="177" t="s">
        <v>181</v>
      </c>
      <c r="D48" s="145" t="s">
        <v>137</v>
      </c>
      <c r="E48" s="152">
        <v>43.107500000000002</v>
      </c>
      <c r="F48" s="155">
        <f>H48+J48</f>
        <v>0</v>
      </c>
      <c r="G48" s="156">
        <f>ROUND(E48*F48,2)</f>
        <v>0</v>
      </c>
      <c r="H48" s="156"/>
      <c r="I48" s="156">
        <f>ROUND(E48*H48,2)</f>
        <v>0</v>
      </c>
      <c r="J48" s="156"/>
      <c r="K48" s="156">
        <f>ROUND(E48*J48,2)</f>
        <v>0</v>
      </c>
      <c r="L48" s="156">
        <v>21</v>
      </c>
      <c r="M48" s="156">
        <f>G48*(1+L48/100)</f>
        <v>0</v>
      </c>
      <c r="N48" s="146">
        <v>0</v>
      </c>
      <c r="O48" s="146">
        <f>ROUND(E48*N48,5)</f>
        <v>0</v>
      </c>
      <c r="P48" s="146">
        <v>0</v>
      </c>
      <c r="Q48" s="146">
        <f>ROUND(E48*P48,5)</f>
        <v>0</v>
      </c>
      <c r="R48" s="146"/>
      <c r="S48" s="146"/>
      <c r="T48" s="147">
        <v>0.34499999999999997</v>
      </c>
      <c r="U48" s="146">
        <f>ROUND(E48*T48,2)</f>
        <v>14.87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 t="s">
        <v>119</v>
      </c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39"/>
      <c r="B49" s="139"/>
      <c r="C49" s="178" t="s">
        <v>182</v>
      </c>
      <c r="D49" s="148"/>
      <c r="E49" s="153">
        <v>43.107500000000002</v>
      </c>
      <c r="F49" s="156"/>
      <c r="G49" s="156"/>
      <c r="H49" s="156"/>
      <c r="I49" s="156"/>
      <c r="J49" s="156"/>
      <c r="K49" s="156"/>
      <c r="L49" s="156"/>
      <c r="M49" s="156"/>
      <c r="N49" s="146"/>
      <c r="O49" s="146"/>
      <c r="P49" s="146"/>
      <c r="Q49" s="146"/>
      <c r="R49" s="146"/>
      <c r="S49" s="146"/>
      <c r="T49" s="147"/>
      <c r="U49" s="146"/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131</v>
      </c>
      <c r="AF49" s="138">
        <v>0</v>
      </c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39">
        <v>18</v>
      </c>
      <c r="B50" s="139" t="s">
        <v>183</v>
      </c>
      <c r="C50" s="177" t="s">
        <v>184</v>
      </c>
      <c r="D50" s="145" t="s">
        <v>118</v>
      </c>
      <c r="E50" s="152">
        <v>6</v>
      </c>
      <c r="F50" s="155">
        <f>H50+J50</f>
        <v>0</v>
      </c>
      <c r="G50" s="156">
        <f>ROUND(E50*F50,2)</f>
        <v>0</v>
      </c>
      <c r="H50" s="156"/>
      <c r="I50" s="156">
        <f>ROUND(E50*H50,2)</f>
        <v>0</v>
      </c>
      <c r="J50" s="156"/>
      <c r="K50" s="156">
        <f>ROUND(E50*J50,2)</f>
        <v>0</v>
      </c>
      <c r="L50" s="156">
        <v>21</v>
      </c>
      <c r="M50" s="156">
        <f>G50*(1+L50/100)</f>
        <v>0</v>
      </c>
      <c r="N50" s="146">
        <v>0</v>
      </c>
      <c r="O50" s="146">
        <f>ROUND(E50*N50,5)</f>
        <v>0</v>
      </c>
      <c r="P50" s="146">
        <v>0</v>
      </c>
      <c r="Q50" s="146">
        <f>ROUND(E50*P50,5)</f>
        <v>0</v>
      </c>
      <c r="R50" s="146"/>
      <c r="S50" s="146"/>
      <c r="T50" s="147">
        <v>0</v>
      </c>
      <c r="U50" s="146">
        <f>ROUND(E50*T50,2)</f>
        <v>0</v>
      </c>
      <c r="V50" s="138"/>
      <c r="W50" s="138"/>
      <c r="X50" s="138"/>
      <c r="Y50" s="138"/>
      <c r="Z50" s="138"/>
      <c r="AA50" s="138"/>
      <c r="AB50" s="138"/>
      <c r="AC50" s="138"/>
      <c r="AD50" s="138"/>
      <c r="AE50" s="138" t="s">
        <v>119</v>
      </c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39">
        <v>19</v>
      </c>
      <c r="B51" s="139" t="s">
        <v>185</v>
      </c>
      <c r="C51" s="177" t="s">
        <v>186</v>
      </c>
      <c r="D51" s="145" t="s">
        <v>137</v>
      </c>
      <c r="E51" s="152">
        <v>43.107500000000002</v>
      </c>
      <c r="F51" s="155">
        <f>H51+J51</f>
        <v>0</v>
      </c>
      <c r="G51" s="156">
        <f>ROUND(E51*F51,2)</f>
        <v>0</v>
      </c>
      <c r="H51" s="156"/>
      <c r="I51" s="156">
        <f>ROUND(E51*H51,2)</f>
        <v>0</v>
      </c>
      <c r="J51" s="156"/>
      <c r="K51" s="156">
        <f>ROUND(E51*J51,2)</f>
        <v>0</v>
      </c>
      <c r="L51" s="156">
        <v>21</v>
      </c>
      <c r="M51" s="156">
        <f>G51*(1+L51/100)</f>
        <v>0</v>
      </c>
      <c r="N51" s="146">
        <v>0</v>
      </c>
      <c r="O51" s="146">
        <f>ROUND(E51*N51,5)</f>
        <v>0</v>
      </c>
      <c r="P51" s="146">
        <v>0</v>
      </c>
      <c r="Q51" s="146">
        <f>ROUND(E51*P51,5)</f>
        <v>0</v>
      </c>
      <c r="R51" s="146"/>
      <c r="S51" s="146"/>
      <c r="T51" s="147">
        <v>1.0999999999999999E-2</v>
      </c>
      <c r="U51" s="146">
        <f>ROUND(E51*T51,2)</f>
        <v>0.47</v>
      </c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119</v>
      </c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39">
        <v>20</v>
      </c>
      <c r="B52" s="139" t="s">
        <v>187</v>
      </c>
      <c r="C52" s="177" t="s">
        <v>188</v>
      </c>
      <c r="D52" s="145" t="s">
        <v>137</v>
      </c>
      <c r="E52" s="152">
        <v>43.107500000000002</v>
      </c>
      <c r="F52" s="155">
        <f>H52+J52</f>
        <v>0</v>
      </c>
      <c r="G52" s="156">
        <f>ROUND(E52*F52,2)</f>
        <v>0</v>
      </c>
      <c r="H52" s="156"/>
      <c r="I52" s="156">
        <f>ROUND(E52*H52,2)</f>
        <v>0</v>
      </c>
      <c r="J52" s="156"/>
      <c r="K52" s="156">
        <f>ROUND(E52*J52,2)</f>
        <v>0</v>
      </c>
      <c r="L52" s="156">
        <v>21</v>
      </c>
      <c r="M52" s="156">
        <f>G52*(1+L52/100)</f>
        <v>0</v>
      </c>
      <c r="N52" s="146">
        <v>0</v>
      </c>
      <c r="O52" s="146">
        <f>ROUND(E52*N52,5)</f>
        <v>0</v>
      </c>
      <c r="P52" s="146">
        <v>0</v>
      </c>
      <c r="Q52" s="146">
        <f>ROUND(E52*P52,5)</f>
        <v>0</v>
      </c>
      <c r="R52" s="146"/>
      <c r="S52" s="146"/>
      <c r="T52" s="147">
        <v>8.9999999999999993E-3</v>
      </c>
      <c r="U52" s="146">
        <f>ROUND(E52*T52,2)</f>
        <v>0.39</v>
      </c>
      <c r="V52" s="138"/>
      <c r="W52" s="138"/>
      <c r="X52" s="138"/>
      <c r="Y52" s="138"/>
      <c r="Z52" s="138"/>
      <c r="AA52" s="138"/>
      <c r="AB52" s="138"/>
      <c r="AC52" s="138"/>
      <c r="AD52" s="138"/>
      <c r="AE52" s="138" t="s">
        <v>119</v>
      </c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39">
        <v>21</v>
      </c>
      <c r="B53" s="139" t="s">
        <v>189</v>
      </c>
      <c r="C53" s="177" t="s">
        <v>190</v>
      </c>
      <c r="D53" s="145" t="s">
        <v>137</v>
      </c>
      <c r="E53" s="152">
        <v>35.622</v>
      </c>
      <c r="F53" s="155">
        <f>H53+J53</f>
        <v>0</v>
      </c>
      <c r="G53" s="156">
        <f>ROUND(E53*F53,2)</f>
        <v>0</v>
      </c>
      <c r="H53" s="156"/>
      <c r="I53" s="156">
        <f>ROUND(E53*H53,2)</f>
        <v>0</v>
      </c>
      <c r="J53" s="156"/>
      <c r="K53" s="156">
        <f>ROUND(E53*J53,2)</f>
        <v>0</v>
      </c>
      <c r="L53" s="156">
        <v>21</v>
      </c>
      <c r="M53" s="156">
        <f>G53*(1+L53/100)</f>
        <v>0</v>
      </c>
      <c r="N53" s="146">
        <v>0</v>
      </c>
      <c r="O53" s="146">
        <f>ROUND(E53*N53,5)</f>
        <v>0</v>
      </c>
      <c r="P53" s="146">
        <v>0</v>
      </c>
      <c r="Q53" s="146">
        <f>ROUND(E53*P53,5)</f>
        <v>0</v>
      </c>
      <c r="R53" s="146"/>
      <c r="S53" s="146"/>
      <c r="T53" s="147">
        <v>0.20200000000000001</v>
      </c>
      <c r="U53" s="146">
        <f>ROUND(E53*T53,2)</f>
        <v>7.2</v>
      </c>
      <c r="V53" s="138"/>
      <c r="W53" s="138"/>
      <c r="X53" s="138"/>
      <c r="Y53" s="138"/>
      <c r="Z53" s="138"/>
      <c r="AA53" s="138"/>
      <c r="AB53" s="138"/>
      <c r="AC53" s="138"/>
      <c r="AD53" s="138"/>
      <c r="AE53" s="138" t="s">
        <v>119</v>
      </c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2">
      <c r="A54" s="139"/>
      <c r="B54" s="139"/>
      <c r="C54" s="178" t="s">
        <v>191</v>
      </c>
      <c r="D54" s="148"/>
      <c r="E54" s="153">
        <v>7.1390000000000002</v>
      </c>
      <c r="F54" s="156"/>
      <c r="G54" s="156"/>
      <c r="H54" s="156"/>
      <c r="I54" s="156"/>
      <c r="J54" s="156"/>
      <c r="K54" s="156"/>
      <c r="L54" s="156"/>
      <c r="M54" s="156"/>
      <c r="N54" s="146"/>
      <c r="O54" s="146"/>
      <c r="P54" s="146"/>
      <c r="Q54" s="146"/>
      <c r="R54" s="146"/>
      <c r="S54" s="146"/>
      <c r="T54" s="147"/>
      <c r="U54" s="146"/>
      <c r="V54" s="138"/>
      <c r="W54" s="138"/>
      <c r="X54" s="138"/>
      <c r="Y54" s="138"/>
      <c r="Z54" s="138"/>
      <c r="AA54" s="138"/>
      <c r="AB54" s="138"/>
      <c r="AC54" s="138"/>
      <c r="AD54" s="138"/>
      <c r="AE54" s="138" t="s">
        <v>131</v>
      </c>
      <c r="AF54" s="138">
        <v>0</v>
      </c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1" x14ac:dyDescent="0.2">
      <c r="A55" s="139"/>
      <c r="B55" s="139"/>
      <c r="C55" s="178" t="s">
        <v>192</v>
      </c>
      <c r="D55" s="148"/>
      <c r="E55" s="153">
        <v>7.59</v>
      </c>
      <c r="F55" s="156"/>
      <c r="G55" s="156"/>
      <c r="H55" s="156"/>
      <c r="I55" s="156"/>
      <c r="J55" s="156"/>
      <c r="K55" s="156"/>
      <c r="L55" s="156"/>
      <c r="M55" s="156"/>
      <c r="N55" s="146"/>
      <c r="O55" s="146"/>
      <c r="P55" s="146"/>
      <c r="Q55" s="146"/>
      <c r="R55" s="146"/>
      <c r="S55" s="146"/>
      <c r="T55" s="147"/>
      <c r="U55" s="146"/>
      <c r="V55" s="138"/>
      <c r="W55" s="138"/>
      <c r="X55" s="138"/>
      <c r="Y55" s="138"/>
      <c r="Z55" s="138"/>
      <c r="AA55" s="138"/>
      <c r="AB55" s="138"/>
      <c r="AC55" s="138"/>
      <c r="AD55" s="138"/>
      <c r="AE55" s="138" t="s">
        <v>131</v>
      </c>
      <c r="AF55" s="138">
        <v>0</v>
      </c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39"/>
      <c r="B56" s="139"/>
      <c r="C56" s="178" t="s">
        <v>193</v>
      </c>
      <c r="D56" s="148"/>
      <c r="E56" s="153">
        <v>8.6020000000000003</v>
      </c>
      <c r="F56" s="156"/>
      <c r="G56" s="156"/>
      <c r="H56" s="156"/>
      <c r="I56" s="156"/>
      <c r="J56" s="156"/>
      <c r="K56" s="156"/>
      <c r="L56" s="156"/>
      <c r="M56" s="156"/>
      <c r="N56" s="146"/>
      <c r="O56" s="146"/>
      <c r="P56" s="146"/>
      <c r="Q56" s="146"/>
      <c r="R56" s="146"/>
      <c r="S56" s="146"/>
      <c r="T56" s="147"/>
      <c r="U56" s="146"/>
      <c r="V56" s="138"/>
      <c r="W56" s="138"/>
      <c r="X56" s="138"/>
      <c r="Y56" s="138"/>
      <c r="Z56" s="138"/>
      <c r="AA56" s="138"/>
      <c r="AB56" s="138"/>
      <c r="AC56" s="138"/>
      <c r="AD56" s="138"/>
      <c r="AE56" s="138" t="s">
        <v>131</v>
      </c>
      <c r="AF56" s="138">
        <v>0</v>
      </c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39"/>
      <c r="B57" s="139"/>
      <c r="C57" s="178" t="s">
        <v>194</v>
      </c>
      <c r="D57" s="148"/>
      <c r="E57" s="153">
        <v>2.004</v>
      </c>
      <c r="F57" s="156"/>
      <c r="G57" s="156"/>
      <c r="H57" s="156"/>
      <c r="I57" s="156"/>
      <c r="J57" s="156"/>
      <c r="K57" s="156"/>
      <c r="L57" s="156"/>
      <c r="M57" s="156"/>
      <c r="N57" s="146"/>
      <c r="O57" s="146"/>
      <c r="P57" s="146"/>
      <c r="Q57" s="146"/>
      <c r="R57" s="146"/>
      <c r="S57" s="146"/>
      <c r="T57" s="147"/>
      <c r="U57" s="146"/>
      <c r="V57" s="138"/>
      <c r="W57" s="138"/>
      <c r="X57" s="138"/>
      <c r="Y57" s="138"/>
      <c r="Z57" s="138"/>
      <c r="AA57" s="138"/>
      <c r="AB57" s="138"/>
      <c r="AC57" s="138"/>
      <c r="AD57" s="138"/>
      <c r="AE57" s="138" t="s">
        <v>131</v>
      </c>
      <c r="AF57" s="138">
        <v>0</v>
      </c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39"/>
      <c r="B58" s="139"/>
      <c r="C58" s="178" t="s">
        <v>195</v>
      </c>
      <c r="D58" s="148"/>
      <c r="E58" s="153">
        <v>1.32</v>
      </c>
      <c r="F58" s="156"/>
      <c r="G58" s="156"/>
      <c r="H58" s="156"/>
      <c r="I58" s="156"/>
      <c r="J58" s="156"/>
      <c r="K58" s="156"/>
      <c r="L58" s="156"/>
      <c r="M58" s="156"/>
      <c r="N58" s="146"/>
      <c r="O58" s="146"/>
      <c r="P58" s="146"/>
      <c r="Q58" s="146"/>
      <c r="R58" s="146"/>
      <c r="S58" s="146"/>
      <c r="T58" s="147"/>
      <c r="U58" s="146"/>
      <c r="V58" s="138"/>
      <c r="W58" s="138"/>
      <c r="X58" s="138"/>
      <c r="Y58" s="138"/>
      <c r="Z58" s="138"/>
      <c r="AA58" s="138"/>
      <c r="AB58" s="138"/>
      <c r="AC58" s="138"/>
      <c r="AD58" s="138"/>
      <c r="AE58" s="138" t="s">
        <v>131</v>
      </c>
      <c r="AF58" s="138">
        <v>0</v>
      </c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39"/>
      <c r="B59" s="139"/>
      <c r="C59" s="178" t="s">
        <v>196</v>
      </c>
      <c r="D59" s="148"/>
      <c r="E59" s="153">
        <v>1.7549999999999999</v>
      </c>
      <c r="F59" s="156"/>
      <c r="G59" s="156"/>
      <c r="H59" s="156"/>
      <c r="I59" s="156"/>
      <c r="J59" s="156"/>
      <c r="K59" s="156"/>
      <c r="L59" s="156"/>
      <c r="M59" s="156"/>
      <c r="N59" s="146"/>
      <c r="O59" s="146"/>
      <c r="P59" s="146"/>
      <c r="Q59" s="146"/>
      <c r="R59" s="146"/>
      <c r="S59" s="146"/>
      <c r="T59" s="147"/>
      <c r="U59" s="146"/>
      <c r="V59" s="138"/>
      <c r="W59" s="138"/>
      <c r="X59" s="138"/>
      <c r="Y59" s="138"/>
      <c r="Z59" s="138"/>
      <c r="AA59" s="138"/>
      <c r="AB59" s="138"/>
      <c r="AC59" s="138"/>
      <c r="AD59" s="138"/>
      <c r="AE59" s="138" t="s">
        <v>131</v>
      </c>
      <c r="AF59" s="138">
        <v>0</v>
      </c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39"/>
      <c r="B60" s="139"/>
      <c r="C60" s="178" t="s">
        <v>197</v>
      </c>
      <c r="D60" s="148"/>
      <c r="E60" s="153">
        <v>2.16</v>
      </c>
      <c r="F60" s="156"/>
      <c r="G60" s="156"/>
      <c r="H60" s="156"/>
      <c r="I60" s="156"/>
      <c r="J60" s="156"/>
      <c r="K60" s="156"/>
      <c r="L60" s="156"/>
      <c r="M60" s="156"/>
      <c r="N60" s="146"/>
      <c r="O60" s="146"/>
      <c r="P60" s="146"/>
      <c r="Q60" s="146"/>
      <c r="R60" s="146"/>
      <c r="S60" s="146"/>
      <c r="T60" s="147"/>
      <c r="U60" s="146"/>
      <c r="V60" s="138"/>
      <c r="W60" s="138"/>
      <c r="X60" s="138"/>
      <c r="Y60" s="138"/>
      <c r="Z60" s="138"/>
      <c r="AA60" s="138"/>
      <c r="AB60" s="138"/>
      <c r="AC60" s="138"/>
      <c r="AD60" s="138"/>
      <c r="AE60" s="138" t="s">
        <v>131</v>
      </c>
      <c r="AF60" s="138">
        <v>0</v>
      </c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39"/>
      <c r="B61" s="139"/>
      <c r="C61" s="178" t="s">
        <v>198</v>
      </c>
      <c r="D61" s="148"/>
      <c r="E61" s="153">
        <v>1.6319999999999999</v>
      </c>
      <c r="F61" s="156"/>
      <c r="G61" s="156"/>
      <c r="H61" s="156"/>
      <c r="I61" s="156"/>
      <c r="J61" s="156"/>
      <c r="K61" s="156"/>
      <c r="L61" s="156"/>
      <c r="M61" s="156"/>
      <c r="N61" s="146"/>
      <c r="O61" s="146"/>
      <c r="P61" s="146"/>
      <c r="Q61" s="146"/>
      <c r="R61" s="146"/>
      <c r="S61" s="146"/>
      <c r="T61" s="147"/>
      <c r="U61" s="146"/>
      <c r="V61" s="138"/>
      <c r="W61" s="138"/>
      <c r="X61" s="138"/>
      <c r="Y61" s="138"/>
      <c r="Z61" s="138"/>
      <c r="AA61" s="138"/>
      <c r="AB61" s="138"/>
      <c r="AC61" s="138"/>
      <c r="AD61" s="138"/>
      <c r="AE61" s="138" t="s">
        <v>131</v>
      </c>
      <c r="AF61" s="138">
        <v>0</v>
      </c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39"/>
      <c r="B62" s="139"/>
      <c r="C62" s="178" t="s">
        <v>198</v>
      </c>
      <c r="D62" s="148"/>
      <c r="E62" s="153">
        <v>1.6319999999999999</v>
      </c>
      <c r="F62" s="156"/>
      <c r="G62" s="156"/>
      <c r="H62" s="156"/>
      <c r="I62" s="156"/>
      <c r="J62" s="156"/>
      <c r="K62" s="156"/>
      <c r="L62" s="156"/>
      <c r="M62" s="156"/>
      <c r="N62" s="146"/>
      <c r="O62" s="146"/>
      <c r="P62" s="146"/>
      <c r="Q62" s="146"/>
      <c r="R62" s="146"/>
      <c r="S62" s="146"/>
      <c r="T62" s="147"/>
      <c r="U62" s="146"/>
      <c r="V62" s="138"/>
      <c r="W62" s="138"/>
      <c r="X62" s="138"/>
      <c r="Y62" s="138"/>
      <c r="Z62" s="138"/>
      <c r="AA62" s="138"/>
      <c r="AB62" s="138"/>
      <c r="AC62" s="138"/>
      <c r="AD62" s="138"/>
      <c r="AE62" s="138" t="s">
        <v>131</v>
      </c>
      <c r="AF62" s="138">
        <v>0</v>
      </c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39"/>
      <c r="B63" s="139"/>
      <c r="C63" s="178" t="s">
        <v>199</v>
      </c>
      <c r="D63" s="148"/>
      <c r="E63" s="153">
        <v>1.788</v>
      </c>
      <c r="F63" s="156"/>
      <c r="G63" s="156"/>
      <c r="H63" s="156"/>
      <c r="I63" s="156"/>
      <c r="J63" s="156"/>
      <c r="K63" s="156"/>
      <c r="L63" s="156"/>
      <c r="M63" s="156"/>
      <c r="N63" s="146"/>
      <c r="O63" s="146"/>
      <c r="P63" s="146"/>
      <c r="Q63" s="146"/>
      <c r="R63" s="146"/>
      <c r="S63" s="146"/>
      <c r="T63" s="147"/>
      <c r="U63" s="146"/>
      <c r="V63" s="138"/>
      <c r="W63" s="138"/>
      <c r="X63" s="138"/>
      <c r="Y63" s="138"/>
      <c r="Z63" s="138"/>
      <c r="AA63" s="138"/>
      <c r="AB63" s="138"/>
      <c r="AC63" s="138"/>
      <c r="AD63" s="138"/>
      <c r="AE63" s="138" t="s">
        <v>131</v>
      </c>
      <c r="AF63" s="138">
        <v>0</v>
      </c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39">
        <v>22</v>
      </c>
      <c r="B64" s="139" t="s">
        <v>200</v>
      </c>
      <c r="C64" s="177" t="s">
        <v>201</v>
      </c>
      <c r="D64" s="145" t="s">
        <v>137</v>
      </c>
      <c r="E64" s="152">
        <v>5.6568021689999997</v>
      </c>
      <c r="F64" s="155">
        <f>H64+J64</f>
        <v>0</v>
      </c>
      <c r="G64" s="156">
        <f>ROUND(E64*F64,2)</f>
        <v>0</v>
      </c>
      <c r="H64" s="156"/>
      <c r="I64" s="156">
        <f>ROUND(E64*H64,2)</f>
        <v>0</v>
      </c>
      <c r="J64" s="156"/>
      <c r="K64" s="156">
        <f>ROUND(E64*J64,2)</f>
        <v>0</v>
      </c>
      <c r="L64" s="156">
        <v>21</v>
      </c>
      <c r="M64" s="156">
        <f>G64*(1+L64/100)</f>
        <v>0</v>
      </c>
      <c r="N64" s="146">
        <v>0</v>
      </c>
      <c r="O64" s="146">
        <f>ROUND(E64*N64,5)</f>
        <v>0</v>
      </c>
      <c r="P64" s="146">
        <v>0</v>
      </c>
      <c r="Q64" s="146">
        <f>ROUND(E64*P64,5)</f>
        <v>0</v>
      </c>
      <c r="R64" s="146"/>
      <c r="S64" s="146"/>
      <c r="T64" s="147">
        <v>1.587</v>
      </c>
      <c r="U64" s="146">
        <f>ROUND(E64*T64,2)</f>
        <v>8.98</v>
      </c>
      <c r="V64" s="138"/>
      <c r="W64" s="138"/>
      <c r="X64" s="138"/>
      <c r="Y64" s="138"/>
      <c r="Z64" s="138"/>
      <c r="AA64" s="138"/>
      <c r="AB64" s="138"/>
      <c r="AC64" s="138"/>
      <c r="AD64" s="138"/>
      <c r="AE64" s="138" t="s">
        <v>119</v>
      </c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39"/>
      <c r="B65" s="139"/>
      <c r="C65" s="178" t="s">
        <v>202</v>
      </c>
      <c r="D65" s="148"/>
      <c r="E65" s="153">
        <v>0.95474242499999995</v>
      </c>
      <c r="F65" s="156"/>
      <c r="G65" s="156"/>
      <c r="H65" s="156"/>
      <c r="I65" s="156"/>
      <c r="J65" s="156"/>
      <c r="K65" s="156"/>
      <c r="L65" s="156"/>
      <c r="M65" s="156"/>
      <c r="N65" s="146"/>
      <c r="O65" s="146"/>
      <c r="P65" s="146"/>
      <c r="Q65" s="146"/>
      <c r="R65" s="146"/>
      <c r="S65" s="146"/>
      <c r="T65" s="147"/>
      <c r="U65" s="146"/>
      <c r="V65" s="138"/>
      <c r="W65" s="138"/>
      <c r="X65" s="138"/>
      <c r="Y65" s="138"/>
      <c r="Z65" s="138"/>
      <c r="AA65" s="138"/>
      <c r="AB65" s="138"/>
      <c r="AC65" s="138"/>
      <c r="AD65" s="138"/>
      <c r="AE65" s="138" t="s">
        <v>131</v>
      </c>
      <c r="AF65" s="138">
        <v>0</v>
      </c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2">
      <c r="A66" s="139"/>
      <c r="B66" s="139"/>
      <c r="C66" s="178" t="s">
        <v>203</v>
      </c>
      <c r="D66" s="148"/>
      <c r="E66" s="153">
        <v>0.98065300499999997</v>
      </c>
      <c r="F66" s="156"/>
      <c r="G66" s="156"/>
      <c r="H66" s="156"/>
      <c r="I66" s="156"/>
      <c r="J66" s="156"/>
      <c r="K66" s="156"/>
      <c r="L66" s="156"/>
      <c r="M66" s="156"/>
      <c r="N66" s="146"/>
      <c r="O66" s="146"/>
      <c r="P66" s="146"/>
      <c r="Q66" s="146"/>
      <c r="R66" s="146"/>
      <c r="S66" s="146"/>
      <c r="T66" s="147"/>
      <c r="U66" s="146"/>
      <c r="V66" s="138"/>
      <c r="W66" s="138"/>
      <c r="X66" s="138"/>
      <c r="Y66" s="138"/>
      <c r="Z66" s="138"/>
      <c r="AA66" s="138"/>
      <c r="AB66" s="138"/>
      <c r="AC66" s="138"/>
      <c r="AD66" s="138"/>
      <c r="AE66" s="138" t="s">
        <v>131</v>
      </c>
      <c r="AF66" s="138">
        <v>0</v>
      </c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39"/>
      <c r="B67" s="139"/>
      <c r="C67" s="178" t="s">
        <v>204</v>
      </c>
      <c r="D67" s="148"/>
      <c r="E67" s="153">
        <v>1.111406739</v>
      </c>
      <c r="F67" s="156"/>
      <c r="G67" s="156"/>
      <c r="H67" s="156"/>
      <c r="I67" s="156"/>
      <c r="J67" s="156"/>
      <c r="K67" s="156"/>
      <c r="L67" s="156"/>
      <c r="M67" s="156"/>
      <c r="N67" s="146"/>
      <c r="O67" s="146"/>
      <c r="P67" s="146"/>
      <c r="Q67" s="146"/>
      <c r="R67" s="146"/>
      <c r="S67" s="146"/>
      <c r="T67" s="147"/>
      <c r="U67" s="146"/>
      <c r="V67" s="138"/>
      <c r="W67" s="138"/>
      <c r="X67" s="138"/>
      <c r="Y67" s="138"/>
      <c r="Z67" s="138"/>
      <c r="AA67" s="138"/>
      <c r="AB67" s="138"/>
      <c r="AC67" s="138"/>
      <c r="AD67" s="138"/>
      <c r="AE67" s="138" t="s">
        <v>131</v>
      </c>
      <c r="AF67" s="138">
        <v>0</v>
      </c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39"/>
      <c r="B68" s="139"/>
      <c r="C68" s="178" t="s">
        <v>205</v>
      </c>
      <c r="D68" s="148"/>
      <c r="E68" s="153">
        <v>2.16</v>
      </c>
      <c r="F68" s="156"/>
      <c r="G68" s="156"/>
      <c r="H68" s="156"/>
      <c r="I68" s="156"/>
      <c r="J68" s="156"/>
      <c r="K68" s="156"/>
      <c r="L68" s="156"/>
      <c r="M68" s="156"/>
      <c r="N68" s="146"/>
      <c r="O68" s="146"/>
      <c r="P68" s="146"/>
      <c r="Q68" s="146"/>
      <c r="R68" s="146"/>
      <c r="S68" s="146"/>
      <c r="T68" s="147"/>
      <c r="U68" s="146"/>
      <c r="V68" s="138"/>
      <c r="W68" s="138"/>
      <c r="X68" s="138"/>
      <c r="Y68" s="138"/>
      <c r="Z68" s="138"/>
      <c r="AA68" s="138"/>
      <c r="AB68" s="138"/>
      <c r="AC68" s="138"/>
      <c r="AD68" s="138"/>
      <c r="AE68" s="138" t="s">
        <v>131</v>
      </c>
      <c r="AF68" s="138">
        <v>0</v>
      </c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39"/>
      <c r="B69" s="139"/>
      <c r="C69" s="178" t="s">
        <v>206</v>
      </c>
      <c r="D69" s="148"/>
      <c r="E69" s="153">
        <v>0.45</v>
      </c>
      <c r="F69" s="156"/>
      <c r="G69" s="156"/>
      <c r="H69" s="156"/>
      <c r="I69" s="156"/>
      <c r="J69" s="156"/>
      <c r="K69" s="156"/>
      <c r="L69" s="156"/>
      <c r="M69" s="156"/>
      <c r="N69" s="146"/>
      <c r="O69" s="146"/>
      <c r="P69" s="146"/>
      <c r="Q69" s="146"/>
      <c r="R69" s="146"/>
      <c r="S69" s="146"/>
      <c r="T69" s="147"/>
      <c r="U69" s="146"/>
      <c r="V69" s="138"/>
      <c r="W69" s="138"/>
      <c r="X69" s="138"/>
      <c r="Y69" s="138"/>
      <c r="Z69" s="138"/>
      <c r="AA69" s="138"/>
      <c r="AB69" s="138"/>
      <c r="AC69" s="138"/>
      <c r="AD69" s="138"/>
      <c r="AE69" s="138" t="s">
        <v>131</v>
      </c>
      <c r="AF69" s="138">
        <v>0</v>
      </c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39">
        <v>23</v>
      </c>
      <c r="B70" s="139" t="s">
        <v>207</v>
      </c>
      <c r="C70" s="177" t="s">
        <v>208</v>
      </c>
      <c r="D70" s="145" t="s">
        <v>118</v>
      </c>
      <c r="E70" s="152">
        <v>311</v>
      </c>
      <c r="F70" s="155">
        <f>H70+J70</f>
        <v>0</v>
      </c>
      <c r="G70" s="156">
        <f>ROUND(E70*F70,2)</f>
        <v>0</v>
      </c>
      <c r="H70" s="156"/>
      <c r="I70" s="156">
        <f>ROUND(E70*H70,2)</f>
        <v>0</v>
      </c>
      <c r="J70" s="156"/>
      <c r="K70" s="156">
        <f>ROUND(E70*J70,2)</f>
        <v>0</v>
      </c>
      <c r="L70" s="156">
        <v>21</v>
      </c>
      <c r="M70" s="156">
        <f>G70*(1+L70/100)</f>
        <v>0</v>
      </c>
      <c r="N70" s="146">
        <v>0</v>
      </c>
      <c r="O70" s="146">
        <f>ROUND(E70*N70,5)</f>
        <v>0</v>
      </c>
      <c r="P70" s="146">
        <v>0</v>
      </c>
      <c r="Q70" s="146">
        <f>ROUND(E70*P70,5)</f>
        <v>0</v>
      </c>
      <c r="R70" s="146"/>
      <c r="S70" s="146"/>
      <c r="T70" s="147">
        <v>2.1000000000000001E-2</v>
      </c>
      <c r="U70" s="146">
        <f>ROUND(E70*T70,2)</f>
        <v>6.53</v>
      </c>
      <c r="V70" s="138"/>
      <c r="W70" s="138"/>
      <c r="X70" s="138"/>
      <c r="Y70" s="138"/>
      <c r="Z70" s="138"/>
      <c r="AA70" s="138"/>
      <c r="AB70" s="138"/>
      <c r="AC70" s="138"/>
      <c r="AD70" s="138"/>
      <c r="AE70" s="138" t="s">
        <v>119</v>
      </c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39">
        <v>24</v>
      </c>
      <c r="B71" s="139" t="s">
        <v>209</v>
      </c>
      <c r="C71" s="177" t="s">
        <v>210</v>
      </c>
      <c r="D71" s="145" t="s">
        <v>118</v>
      </c>
      <c r="E71" s="152">
        <v>22.574999999999999</v>
      </c>
      <c r="F71" s="155">
        <f>H71+J71</f>
        <v>0</v>
      </c>
      <c r="G71" s="156">
        <f>ROUND(E71*F71,2)</f>
        <v>0</v>
      </c>
      <c r="H71" s="156"/>
      <c r="I71" s="156">
        <f>ROUND(E71*H71,2)</f>
        <v>0</v>
      </c>
      <c r="J71" s="156"/>
      <c r="K71" s="156">
        <f>ROUND(E71*J71,2)</f>
        <v>0</v>
      </c>
      <c r="L71" s="156">
        <v>21</v>
      </c>
      <c r="M71" s="156">
        <f>G71*(1+L71/100)</f>
        <v>0</v>
      </c>
      <c r="N71" s="146">
        <v>0</v>
      </c>
      <c r="O71" s="146">
        <f>ROUND(E71*N71,5)</f>
        <v>0</v>
      </c>
      <c r="P71" s="146">
        <v>0</v>
      </c>
      <c r="Q71" s="146">
        <f>ROUND(E71*P71,5)</f>
        <v>0</v>
      </c>
      <c r="R71" s="146"/>
      <c r="S71" s="146"/>
      <c r="T71" s="147">
        <v>1.7999999999999999E-2</v>
      </c>
      <c r="U71" s="146">
        <f>ROUND(E71*T71,2)</f>
        <v>0.41</v>
      </c>
      <c r="V71" s="138"/>
      <c r="W71" s="138"/>
      <c r="X71" s="138"/>
      <c r="Y71" s="138"/>
      <c r="Z71" s="138"/>
      <c r="AA71" s="138"/>
      <c r="AB71" s="138"/>
      <c r="AC71" s="138"/>
      <c r="AD71" s="138"/>
      <c r="AE71" s="138" t="s">
        <v>119</v>
      </c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2">
      <c r="A72" s="139"/>
      <c r="B72" s="139"/>
      <c r="C72" s="178" t="s">
        <v>211</v>
      </c>
      <c r="D72" s="148"/>
      <c r="E72" s="153">
        <v>3.2450000000000001</v>
      </c>
      <c r="F72" s="156"/>
      <c r="G72" s="156"/>
      <c r="H72" s="156"/>
      <c r="I72" s="156"/>
      <c r="J72" s="156"/>
      <c r="K72" s="156"/>
      <c r="L72" s="156"/>
      <c r="M72" s="156"/>
      <c r="N72" s="146"/>
      <c r="O72" s="146"/>
      <c r="P72" s="146"/>
      <c r="Q72" s="146"/>
      <c r="R72" s="146"/>
      <c r="S72" s="146"/>
      <c r="T72" s="147"/>
      <c r="U72" s="146"/>
      <c r="V72" s="138"/>
      <c r="W72" s="138"/>
      <c r="X72" s="138"/>
      <c r="Y72" s="138"/>
      <c r="Z72" s="138"/>
      <c r="AA72" s="138"/>
      <c r="AB72" s="138"/>
      <c r="AC72" s="138"/>
      <c r="AD72" s="138"/>
      <c r="AE72" s="138" t="s">
        <v>131</v>
      </c>
      <c r="AF72" s="138">
        <v>0</v>
      </c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39"/>
      <c r="B73" s="139"/>
      <c r="C73" s="178" t="s">
        <v>212</v>
      </c>
      <c r="D73" s="148"/>
      <c r="E73" s="153">
        <v>3.3</v>
      </c>
      <c r="F73" s="156"/>
      <c r="G73" s="156"/>
      <c r="H73" s="156"/>
      <c r="I73" s="156"/>
      <c r="J73" s="156"/>
      <c r="K73" s="156"/>
      <c r="L73" s="156"/>
      <c r="M73" s="156"/>
      <c r="N73" s="146"/>
      <c r="O73" s="146"/>
      <c r="P73" s="146"/>
      <c r="Q73" s="146"/>
      <c r="R73" s="146"/>
      <c r="S73" s="146"/>
      <c r="T73" s="147"/>
      <c r="U73" s="146"/>
      <c r="V73" s="138"/>
      <c r="W73" s="138"/>
      <c r="X73" s="138"/>
      <c r="Y73" s="138"/>
      <c r="Z73" s="138"/>
      <c r="AA73" s="138"/>
      <c r="AB73" s="138"/>
      <c r="AC73" s="138"/>
      <c r="AD73" s="138"/>
      <c r="AE73" s="138" t="s">
        <v>131</v>
      </c>
      <c r="AF73" s="138">
        <v>0</v>
      </c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39"/>
      <c r="B74" s="139"/>
      <c r="C74" s="178" t="s">
        <v>213</v>
      </c>
      <c r="D74" s="148"/>
      <c r="E74" s="153">
        <v>3.74</v>
      </c>
      <c r="F74" s="156"/>
      <c r="G74" s="156"/>
      <c r="H74" s="156"/>
      <c r="I74" s="156"/>
      <c r="J74" s="156"/>
      <c r="K74" s="156"/>
      <c r="L74" s="156"/>
      <c r="M74" s="156"/>
      <c r="N74" s="146"/>
      <c r="O74" s="146"/>
      <c r="P74" s="146"/>
      <c r="Q74" s="146"/>
      <c r="R74" s="146"/>
      <c r="S74" s="146"/>
      <c r="T74" s="147"/>
      <c r="U74" s="146"/>
      <c r="V74" s="138"/>
      <c r="W74" s="138"/>
      <c r="X74" s="138"/>
      <c r="Y74" s="138"/>
      <c r="Z74" s="138"/>
      <c r="AA74" s="138"/>
      <c r="AB74" s="138"/>
      <c r="AC74" s="138"/>
      <c r="AD74" s="138"/>
      <c r="AE74" s="138" t="s">
        <v>131</v>
      </c>
      <c r="AF74" s="138">
        <v>0</v>
      </c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39"/>
      <c r="B75" s="139"/>
      <c r="C75" s="178" t="s">
        <v>214</v>
      </c>
      <c r="D75" s="148"/>
      <c r="E75" s="153">
        <v>7.2</v>
      </c>
      <c r="F75" s="156"/>
      <c r="G75" s="156"/>
      <c r="H75" s="156"/>
      <c r="I75" s="156"/>
      <c r="J75" s="156"/>
      <c r="K75" s="156"/>
      <c r="L75" s="156"/>
      <c r="M75" s="156"/>
      <c r="N75" s="146"/>
      <c r="O75" s="146"/>
      <c r="P75" s="146"/>
      <c r="Q75" s="146"/>
      <c r="R75" s="146"/>
      <c r="S75" s="146"/>
      <c r="T75" s="147"/>
      <c r="U75" s="146"/>
      <c r="V75" s="138"/>
      <c r="W75" s="138"/>
      <c r="X75" s="138"/>
      <c r="Y75" s="138"/>
      <c r="Z75" s="138"/>
      <c r="AA75" s="138"/>
      <c r="AB75" s="138"/>
      <c r="AC75" s="138"/>
      <c r="AD75" s="138"/>
      <c r="AE75" s="138" t="s">
        <v>131</v>
      </c>
      <c r="AF75" s="138">
        <v>0</v>
      </c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39"/>
      <c r="B76" s="139"/>
      <c r="C76" s="178" t="s">
        <v>215</v>
      </c>
      <c r="D76" s="148"/>
      <c r="E76" s="153">
        <v>1.5</v>
      </c>
      <c r="F76" s="156"/>
      <c r="G76" s="156"/>
      <c r="H76" s="156"/>
      <c r="I76" s="156"/>
      <c r="J76" s="156"/>
      <c r="K76" s="156"/>
      <c r="L76" s="156"/>
      <c r="M76" s="156"/>
      <c r="N76" s="146"/>
      <c r="O76" s="146"/>
      <c r="P76" s="146"/>
      <c r="Q76" s="146"/>
      <c r="R76" s="146"/>
      <c r="S76" s="146"/>
      <c r="T76" s="147"/>
      <c r="U76" s="146"/>
      <c r="V76" s="138"/>
      <c r="W76" s="138"/>
      <c r="X76" s="138"/>
      <c r="Y76" s="138"/>
      <c r="Z76" s="138"/>
      <c r="AA76" s="138"/>
      <c r="AB76" s="138"/>
      <c r="AC76" s="138"/>
      <c r="AD76" s="138"/>
      <c r="AE76" s="138" t="s">
        <v>131</v>
      </c>
      <c r="AF76" s="138">
        <v>0</v>
      </c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39"/>
      <c r="B77" s="139"/>
      <c r="C77" s="178" t="s">
        <v>216</v>
      </c>
      <c r="D77" s="148"/>
      <c r="E77" s="153">
        <v>0.64</v>
      </c>
      <c r="F77" s="156"/>
      <c r="G77" s="156"/>
      <c r="H77" s="156"/>
      <c r="I77" s="156"/>
      <c r="J77" s="156"/>
      <c r="K77" s="156"/>
      <c r="L77" s="156"/>
      <c r="M77" s="156"/>
      <c r="N77" s="146"/>
      <c r="O77" s="146"/>
      <c r="P77" s="146"/>
      <c r="Q77" s="146"/>
      <c r="R77" s="146"/>
      <c r="S77" s="146"/>
      <c r="T77" s="147"/>
      <c r="U77" s="146"/>
      <c r="V77" s="138"/>
      <c r="W77" s="138"/>
      <c r="X77" s="138"/>
      <c r="Y77" s="138"/>
      <c r="Z77" s="138"/>
      <c r="AA77" s="138"/>
      <c r="AB77" s="138"/>
      <c r="AC77" s="138"/>
      <c r="AD77" s="138"/>
      <c r="AE77" s="138" t="s">
        <v>131</v>
      </c>
      <c r="AF77" s="138">
        <v>0</v>
      </c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39"/>
      <c r="B78" s="139"/>
      <c r="C78" s="178" t="s">
        <v>217</v>
      </c>
      <c r="D78" s="148"/>
      <c r="E78" s="153">
        <v>0.27</v>
      </c>
      <c r="F78" s="156"/>
      <c r="G78" s="156"/>
      <c r="H78" s="156"/>
      <c r="I78" s="156"/>
      <c r="J78" s="156"/>
      <c r="K78" s="156"/>
      <c r="L78" s="156"/>
      <c r="M78" s="156"/>
      <c r="N78" s="146"/>
      <c r="O78" s="146"/>
      <c r="P78" s="146"/>
      <c r="Q78" s="146"/>
      <c r="R78" s="146"/>
      <c r="S78" s="146"/>
      <c r="T78" s="147"/>
      <c r="U78" s="146"/>
      <c r="V78" s="138"/>
      <c r="W78" s="138"/>
      <c r="X78" s="138"/>
      <c r="Y78" s="138"/>
      <c r="Z78" s="138"/>
      <c r="AA78" s="138"/>
      <c r="AB78" s="138"/>
      <c r="AC78" s="138"/>
      <c r="AD78" s="138"/>
      <c r="AE78" s="138" t="s">
        <v>131</v>
      </c>
      <c r="AF78" s="138">
        <v>0</v>
      </c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outlineLevel="1" x14ac:dyDescent="0.2">
      <c r="A79" s="139"/>
      <c r="B79" s="139"/>
      <c r="C79" s="178" t="s">
        <v>218</v>
      </c>
      <c r="D79" s="148"/>
      <c r="E79" s="153">
        <v>0.64</v>
      </c>
      <c r="F79" s="156"/>
      <c r="G79" s="156"/>
      <c r="H79" s="156"/>
      <c r="I79" s="156"/>
      <c r="J79" s="156"/>
      <c r="K79" s="156"/>
      <c r="L79" s="156"/>
      <c r="M79" s="156"/>
      <c r="N79" s="146"/>
      <c r="O79" s="146"/>
      <c r="P79" s="146"/>
      <c r="Q79" s="146"/>
      <c r="R79" s="146"/>
      <c r="S79" s="146"/>
      <c r="T79" s="147"/>
      <c r="U79" s="146"/>
      <c r="V79" s="138"/>
      <c r="W79" s="138"/>
      <c r="X79" s="138"/>
      <c r="Y79" s="138"/>
      <c r="Z79" s="138"/>
      <c r="AA79" s="138"/>
      <c r="AB79" s="138"/>
      <c r="AC79" s="138"/>
      <c r="AD79" s="138"/>
      <c r="AE79" s="138" t="s">
        <v>131</v>
      </c>
      <c r="AF79" s="138">
        <v>0</v>
      </c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39"/>
      <c r="B80" s="139"/>
      <c r="C80" s="178" t="s">
        <v>219</v>
      </c>
      <c r="D80" s="148"/>
      <c r="E80" s="153">
        <v>2.04</v>
      </c>
      <c r="F80" s="156"/>
      <c r="G80" s="156"/>
      <c r="H80" s="156"/>
      <c r="I80" s="156"/>
      <c r="J80" s="156"/>
      <c r="K80" s="156"/>
      <c r="L80" s="156"/>
      <c r="M80" s="156"/>
      <c r="N80" s="146"/>
      <c r="O80" s="146"/>
      <c r="P80" s="146"/>
      <c r="Q80" s="146"/>
      <c r="R80" s="146"/>
      <c r="S80" s="146"/>
      <c r="T80" s="147"/>
      <c r="U80" s="146"/>
      <c r="V80" s="138"/>
      <c r="W80" s="138"/>
      <c r="X80" s="138"/>
      <c r="Y80" s="138"/>
      <c r="Z80" s="138"/>
      <c r="AA80" s="138"/>
      <c r="AB80" s="138"/>
      <c r="AC80" s="138"/>
      <c r="AD80" s="138"/>
      <c r="AE80" s="138" t="s">
        <v>131</v>
      </c>
      <c r="AF80" s="138">
        <v>0</v>
      </c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">
      <c r="A81" s="139">
        <v>25</v>
      </c>
      <c r="B81" s="139" t="s">
        <v>220</v>
      </c>
      <c r="C81" s="177" t="s">
        <v>221</v>
      </c>
      <c r="D81" s="145" t="s">
        <v>118</v>
      </c>
      <c r="E81" s="152">
        <f>E82</f>
        <v>111</v>
      </c>
      <c r="F81" s="155">
        <f>H81+J81</f>
        <v>0</v>
      </c>
      <c r="G81" s="156">
        <f>ROUND(E81*F81,2)</f>
        <v>0</v>
      </c>
      <c r="H81" s="156"/>
      <c r="I81" s="156">
        <f>ROUND(E81*H81,2)</f>
        <v>0</v>
      </c>
      <c r="J81" s="156"/>
      <c r="K81" s="156">
        <f>ROUND(E81*J81,2)</f>
        <v>0</v>
      </c>
      <c r="L81" s="156">
        <v>21</v>
      </c>
      <c r="M81" s="156">
        <f>G81*(1+L81/100)</f>
        <v>0</v>
      </c>
      <c r="N81" s="146">
        <v>0</v>
      </c>
      <c r="O81" s="146">
        <f>ROUND(E81*N81,5)</f>
        <v>0</v>
      </c>
      <c r="P81" s="146">
        <v>0</v>
      </c>
      <c r="Q81" s="146">
        <f>ROUND(E81*P81,5)</f>
        <v>0</v>
      </c>
      <c r="R81" s="146"/>
      <c r="S81" s="146"/>
      <c r="T81" s="147">
        <v>0.13</v>
      </c>
      <c r="U81" s="146">
        <f>ROUND(E81*T81,2)</f>
        <v>14.43</v>
      </c>
      <c r="V81" s="138"/>
      <c r="W81" s="138"/>
      <c r="X81" s="138"/>
      <c r="Y81" s="138"/>
      <c r="Z81" s="138"/>
      <c r="AA81" s="138"/>
      <c r="AB81" s="138"/>
      <c r="AC81" s="138"/>
      <c r="AD81" s="138"/>
      <c r="AE81" s="138" t="s">
        <v>119</v>
      </c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outlineLevel="1" x14ac:dyDescent="0.2">
      <c r="A82" s="139"/>
      <c r="B82" s="139"/>
      <c r="C82" s="178" t="s">
        <v>138</v>
      </c>
      <c r="D82" s="148"/>
      <c r="E82" s="153">
        <v>111</v>
      </c>
      <c r="F82" s="156"/>
      <c r="G82" s="156"/>
      <c r="H82" s="156"/>
      <c r="I82" s="156"/>
      <c r="J82" s="156"/>
      <c r="K82" s="156"/>
      <c r="L82" s="156"/>
      <c r="M82" s="156"/>
      <c r="N82" s="146"/>
      <c r="O82" s="146"/>
      <c r="P82" s="146"/>
      <c r="Q82" s="146"/>
      <c r="R82" s="146"/>
      <c r="S82" s="146"/>
      <c r="T82" s="147"/>
      <c r="U82" s="146"/>
      <c r="V82" s="138"/>
      <c r="W82" s="138"/>
      <c r="X82" s="138"/>
      <c r="Y82" s="138"/>
      <c r="Z82" s="138"/>
      <c r="AA82" s="138"/>
      <c r="AB82" s="138"/>
      <c r="AC82" s="138"/>
      <c r="AD82" s="138"/>
      <c r="AE82" s="138" t="s">
        <v>131</v>
      </c>
      <c r="AF82" s="138">
        <v>0</v>
      </c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outlineLevel="1" x14ac:dyDescent="0.2">
      <c r="A83" s="139">
        <v>26</v>
      </c>
      <c r="B83" s="139" t="s">
        <v>222</v>
      </c>
      <c r="C83" s="177" t="s">
        <v>223</v>
      </c>
      <c r="D83" s="145" t="s">
        <v>118</v>
      </c>
      <c r="E83" s="152">
        <f>E81</f>
        <v>111</v>
      </c>
      <c r="F83" s="155">
        <f>H83+J83</f>
        <v>0</v>
      </c>
      <c r="G83" s="156">
        <f>ROUND(E83*F83,2)</f>
        <v>0</v>
      </c>
      <c r="H83" s="156"/>
      <c r="I83" s="156">
        <f>ROUND(E83*H83,2)</f>
        <v>0</v>
      </c>
      <c r="J83" s="156"/>
      <c r="K83" s="156">
        <f>ROUND(E83*J83,2)</f>
        <v>0</v>
      </c>
      <c r="L83" s="156">
        <v>21</v>
      </c>
      <c r="M83" s="156">
        <f>G83*(1+L83/100)</f>
        <v>0</v>
      </c>
      <c r="N83" s="146">
        <v>0</v>
      </c>
      <c r="O83" s="146">
        <f>ROUND(E83*N83,5)</f>
        <v>0</v>
      </c>
      <c r="P83" s="146">
        <v>0</v>
      </c>
      <c r="Q83" s="146">
        <f>ROUND(E83*P83,5)</f>
        <v>0</v>
      </c>
      <c r="R83" s="146"/>
      <c r="S83" s="146"/>
      <c r="T83" s="147">
        <v>0.09</v>
      </c>
      <c r="U83" s="146">
        <f>ROUND(E83*T83,2)</f>
        <v>9.99</v>
      </c>
      <c r="V83" s="138"/>
      <c r="W83" s="138"/>
      <c r="X83" s="138"/>
      <c r="Y83" s="138"/>
      <c r="Z83" s="138"/>
      <c r="AA83" s="138"/>
      <c r="AB83" s="138"/>
      <c r="AC83" s="138"/>
      <c r="AD83" s="138"/>
      <c r="AE83" s="138" t="s">
        <v>119</v>
      </c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39">
        <v>27</v>
      </c>
      <c r="B84" s="139" t="s">
        <v>224</v>
      </c>
      <c r="C84" s="177" t="s">
        <v>225</v>
      </c>
      <c r="D84" s="145" t="s">
        <v>226</v>
      </c>
      <c r="E84" s="152">
        <v>64.119600000000005</v>
      </c>
      <c r="F84" s="155">
        <f>H84+J84</f>
        <v>0</v>
      </c>
      <c r="G84" s="156">
        <f>ROUND(E84*F84,2)</f>
        <v>0</v>
      </c>
      <c r="H84" s="156"/>
      <c r="I84" s="156">
        <f>ROUND(E84*H84,2)</f>
        <v>0</v>
      </c>
      <c r="J84" s="156"/>
      <c r="K84" s="156">
        <f>ROUND(E84*J84,2)</f>
        <v>0</v>
      </c>
      <c r="L84" s="156">
        <v>21</v>
      </c>
      <c r="M84" s="156">
        <f>G84*(1+L84/100)</f>
        <v>0</v>
      </c>
      <c r="N84" s="146">
        <v>1</v>
      </c>
      <c r="O84" s="146">
        <f>ROUND(E84*N84,5)</f>
        <v>64.119600000000005</v>
      </c>
      <c r="P84" s="146">
        <v>0</v>
      </c>
      <c r="Q84" s="146">
        <f>ROUND(E84*P84,5)</f>
        <v>0</v>
      </c>
      <c r="R84" s="146"/>
      <c r="S84" s="146"/>
      <c r="T84" s="147">
        <v>0</v>
      </c>
      <c r="U84" s="146">
        <f>ROUND(E84*T84,2)</f>
        <v>0</v>
      </c>
      <c r="V84" s="138"/>
      <c r="W84" s="138"/>
      <c r="X84" s="138"/>
      <c r="Y84" s="138"/>
      <c r="Z84" s="138"/>
      <c r="AA84" s="138"/>
      <c r="AB84" s="138"/>
      <c r="AC84" s="138"/>
      <c r="AD84" s="138"/>
      <c r="AE84" s="138" t="s">
        <v>126</v>
      </c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39"/>
      <c r="B85" s="139"/>
      <c r="C85" s="178" t="s">
        <v>227</v>
      </c>
      <c r="D85" s="148"/>
      <c r="E85" s="153">
        <v>64.119600000000005</v>
      </c>
      <c r="F85" s="156"/>
      <c r="G85" s="156"/>
      <c r="H85" s="156"/>
      <c r="I85" s="156"/>
      <c r="J85" s="156"/>
      <c r="K85" s="156"/>
      <c r="L85" s="156"/>
      <c r="M85" s="156"/>
      <c r="N85" s="146"/>
      <c r="O85" s="146"/>
      <c r="P85" s="146"/>
      <c r="Q85" s="146"/>
      <c r="R85" s="146"/>
      <c r="S85" s="146"/>
      <c r="T85" s="147"/>
      <c r="U85" s="146"/>
      <c r="V85" s="138"/>
      <c r="W85" s="138"/>
      <c r="X85" s="138"/>
      <c r="Y85" s="138"/>
      <c r="Z85" s="138"/>
      <c r="AA85" s="138"/>
      <c r="AB85" s="138"/>
      <c r="AC85" s="138"/>
      <c r="AD85" s="138"/>
      <c r="AE85" s="138" t="s">
        <v>131</v>
      </c>
      <c r="AF85" s="138">
        <v>0</v>
      </c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outlineLevel="1" x14ac:dyDescent="0.2">
      <c r="A86" s="139">
        <v>28</v>
      </c>
      <c r="B86" s="139" t="s">
        <v>228</v>
      </c>
      <c r="C86" s="177" t="s">
        <v>229</v>
      </c>
      <c r="D86" s="145" t="s">
        <v>226</v>
      </c>
      <c r="E86" s="152">
        <v>10.18224</v>
      </c>
      <c r="F86" s="155">
        <f>H86+J86</f>
        <v>0</v>
      </c>
      <c r="G86" s="156">
        <f>ROUND(E86*F86,2)</f>
        <v>0</v>
      </c>
      <c r="H86" s="156"/>
      <c r="I86" s="156">
        <f>ROUND(E86*H86,2)</f>
        <v>0</v>
      </c>
      <c r="J86" s="156"/>
      <c r="K86" s="156">
        <f>ROUND(E86*J86,2)</f>
        <v>0</v>
      </c>
      <c r="L86" s="156">
        <v>21</v>
      </c>
      <c r="M86" s="156">
        <f>G86*(1+L86/100)</f>
        <v>0</v>
      </c>
      <c r="N86" s="146">
        <v>1</v>
      </c>
      <c r="O86" s="146">
        <f>ROUND(E86*N86,5)</f>
        <v>10.18224</v>
      </c>
      <c r="P86" s="146">
        <v>0</v>
      </c>
      <c r="Q86" s="146">
        <f>ROUND(E86*P86,5)</f>
        <v>0</v>
      </c>
      <c r="R86" s="146"/>
      <c r="S86" s="146"/>
      <c r="T86" s="147">
        <v>0</v>
      </c>
      <c r="U86" s="146">
        <f>ROUND(E86*T86,2)</f>
        <v>0</v>
      </c>
      <c r="V86" s="138"/>
      <c r="W86" s="138"/>
      <c r="X86" s="138"/>
      <c r="Y86" s="138"/>
      <c r="Z86" s="138"/>
      <c r="AA86" s="138"/>
      <c r="AB86" s="138"/>
      <c r="AC86" s="138"/>
      <c r="AD86" s="138"/>
      <c r="AE86" s="138" t="s">
        <v>126</v>
      </c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39"/>
      <c r="B87" s="139"/>
      <c r="C87" s="178" t="s">
        <v>230</v>
      </c>
      <c r="D87" s="148"/>
      <c r="E87" s="153">
        <v>10.18224</v>
      </c>
      <c r="F87" s="156"/>
      <c r="G87" s="156"/>
      <c r="H87" s="156"/>
      <c r="I87" s="156"/>
      <c r="J87" s="156"/>
      <c r="K87" s="156"/>
      <c r="L87" s="156"/>
      <c r="M87" s="156"/>
      <c r="N87" s="146"/>
      <c r="O87" s="146"/>
      <c r="P87" s="146"/>
      <c r="Q87" s="146"/>
      <c r="R87" s="146"/>
      <c r="S87" s="146"/>
      <c r="T87" s="147"/>
      <c r="U87" s="146"/>
      <c r="V87" s="138"/>
      <c r="W87" s="138"/>
      <c r="X87" s="138"/>
      <c r="Y87" s="138"/>
      <c r="Z87" s="138"/>
      <c r="AA87" s="138"/>
      <c r="AB87" s="138"/>
      <c r="AC87" s="138"/>
      <c r="AD87" s="138"/>
      <c r="AE87" s="138" t="s">
        <v>131</v>
      </c>
      <c r="AF87" s="138">
        <v>0</v>
      </c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39">
        <v>29</v>
      </c>
      <c r="B88" s="139" t="s">
        <v>231</v>
      </c>
      <c r="C88" s="177" t="s">
        <v>232</v>
      </c>
      <c r="D88" s="145" t="s">
        <v>233</v>
      </c>
      <c r="E88" s="152">
        <f>E89</f>
        <v>4.4400000000000004</v>
      </c>
      <c r="F88" s="155">
        <f>H88+J88</f>
        <v>0</v>
      </c>
      <c r="G88" s="156">
        <f>ROUND(E88*F88,2)</f>
        <v>0</v>
      </c>
      <c r="H88" s="156"/>
      <c r="I88" s="156">
        <f>ROUND(E88*H88,2)</f>
        <v>0</v>
      </c>
      <c r="J88" s="156"/>
      <c r="K88" s="156">
        <f>ROUND(E88*J88,2)</f>
        <v>0</v>
      </c>
      <c r="L88" s="156">
        <v>21</v>
      </c>
      <c r="M88" s="156">
        <f>G88*(1+L88/100)</f>
        <v>0</v>
      </c>
      <c r="N88" s="146">
        <v>1E-3</v>
      </c>
      <c r="O88" s="146">
        <f>ROUND(E88*N88,5)</f>
        <v>4.4400000000000004E-3</v>
      </c>
      <c r="P88" s="146">
        <v>0</v>
      </c>
      <c r="Q88" s="146">
        <f>ROUND(E88*P88,5)</f>
        <v>0</v>
      </c>
      <c r="R88" s="146"/>
      <c r="S88" s="146"/>
      <c r="T88" s="147">
        <v>0</v>
      </c>
      <c r="U88" s="146">
        <f>ROUND(E88*T88,2)</f>
        <v>0</v>
      </c>
      <c r="V88" s="138"/>
      <c r="W88" s="138"/>
      <c r="X88" s="138"/>
      <c r="Y88" s="138"/>
      <c r="Z88" s="138"/>
      <c r="AA88" s="138"/>
      <c r="AB88" s="138"/>
      <c r="AC88" s="138"/>
      <c r="AD88" s="138"/>
      <c r="AE88" s="138" t="s">
        <v>126</v>
      </c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39"/>
      <c r="B89" s="139"/>
      <c r="C89" s="178" t="s">
        <v>549</v>
      </c>
      <c r="D89" s="148"/>
      <c r="E89" s="153">
        <f>111*0.04</f>
        <v>4.4400000000000004</v>
      </c>
      <c r="F89" s="156"/>
      <c r="G89" s="156"/>
      <c r="H89" s="156"/>
      <c r="I89" s="156"/>
      <c r="J89" s="156"/>
      <c r="K89" s="156"/>
      <c r="L89" s="156"/>
      <c r="M89" s="156"/>
      <c r="N89" s="146"/>
      <c r="O89" s="146"/>
      <c r="P89" s="146"/>
      <c r="Q89" s="146"/>
      <c r="R89" s="146"/>
      <c r="S89" s="146"/>
      <c r="T89" s="147"/>
      <c r="U89" s="146"/>
      <c r="V89" s="138"/>
      <c r="W89" s="138"/>
      <c r="X89" s="138"/>
      <c r="Y89" s="138"/>
      <c r="Z89" s="138"/>
      <c r="AA89" s="138"/>
      <c r="AB89" s="138"/>
      <c r="AC89" s="138"/>
      <c r="AD89" s="138"/>
      <c r="AE89" s="138" t="s">
        <v>131</v>
      </c>
      <c r="AF89" s="138">
        <v>0</v>
      </c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40" t="s">
        <v>114</v>
      </c>
      <c r="B90" s="140" t="s">
        <v>59</v>
      </c>
      <c r="C90" s="179" t="s">
        <v>60</v>
      </c>
      <c r="D90" s="149"/>
      <c r="E90" s="154"/>
      <c r="F90" s="157"/>
      <c r="G90" s="157">
        <f>SUMIF(AE91:AE115,"&lt;&gt;NOR",G91:G115)</f>
        <v>0</v>
      </c>
      <c r="H90" s="157"/>
      <c r="I90" s="157">
        <f>SUM(I91:I115)</f>
        <v>0</v>
      </c>
      <c r="J90" s="157"/>
      <c r="K90" s="157">
        <f>SUM(K91:K115)</f>
        <v>0</v>
      </c>
      <c r="L90" s="157"/>
      <c r="M90" s="157">
        <f>SUM(M91:M115)</f>
        <v>0</v>
      </c>
      <c r="N90" s="150"/>
      <c r="O90" s="150">
        <f>SUM(O91:O115)</f>
        <v>0.94630000000000003</v>
      </c>
      <c r="P90" s="150"/>
      <c r="Q90" s="150">
        <f>SUM(Q91:Q115)</f>
        <v>25.1525</v>
      </c>
      <c r="R90" s="150"/>
      <c r="S90" s="150"/>
      <c r="T90" s="151"/>
      <c r="U90" s="150">
        <f>SUM(U91:U115)</f>
        <v>27.51</v>
      </c>
      <c r="AE90" t="s">
        <v>115</v>
      </c>
    </row>
    <row r="91" spans="1:60" outlineLevel="1" x14ac:dyDescent="0.2">
      <c r="A91" s="139">
        <v>30</v>
      </c>
      <c r="B91" s="139" t="s">
        <v>234</v>
      </c>
      <c r="C91" s="177" t="s">
        <v>235</v>
      </c>
      <c r="D91" s="145" t="s">
        <v>118</v>
      </c>
      <c r="E91" s="152">
        <v>4</v>
      </c>
      <c r="F91" s="155">
        <f>H91+J91</f>
        <v>0</v>
      </c>
      <c r="G91" s="156">
        <f>ROUND(E91*F91,2)</f>
        <v>0</v>
      </c>
      <c r="H91" s="156"/>
      <c r="I91" s="156">
        <f>ROUND(E91*H91,2)</f>
        <v>0</v>
      </c>
      <c r="J91" s="156"/>
      <c r="K91" s="156">
        <f>ROUND(E91*J91,2)</f>
        <v>0</v>
      </c>
      <c r="L91" s="156">
        <v>21</v>
      </c>
      <c r="M91" s="156">
        <f>G91*(1+L91/100)</f>
        <v>0</v>
      </c>
      <c r="N91" s="146">
        <v>0.127</v>
      </c>
      <c r="O91" s="146">
        <f>ROUND(E91*N91,5)</f>
        <v>0.50800000000000001</v>
      </c>
      <c r="P91" s="146">
        <v>9.8000000000000004E-2</v>
      </c>
      <c r="Q91" s="146">
        <f>ROUND(E91*P91,5)</f>
        <v>0.39200000000000002</v>
      </c>
      <c r="R91" s="146"/>
      <c r="S91" s="146"/>
      <c r="T91" s="147">
        <v>0.14199999999999999</v>
      </c>
      <c r="U91" s="146">
        <f>ROUND(E91*T91,2)</f>
        <v>0.56999999999999995</v>
      </c>
      <c r="V91" s="138"/>
      <c r="W91" s="138"/>
      <c r="X91" s="138"/>
      <c r="Y91" s="138"/>
      <c r="Z91" s="138"/>
      <c r="AA91" s="138"/>
      <c r="AB91" s="138"/>
      <c r="AC91" s="138"/>
      <c r="AD91" s="138"/>
      <c r="AE91" s="138" t="s">
        <v>119</v>
      </c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outlineLevel="1" x14ac:dyDescent="0.2">
      <c r="A92" s="139">
        <v>31</v>
      </c>
      <c r="B92" s="139" t="s">
        <v>236</v>
      </c>
      <c r="C92" s="177" t="s">
        <v>237</v>
      </c>
      <c r="D92" s="145" t="s">
        <v>118</v>
      </c>
      <c r="E92" s="152">
        <v>1</v>
      </c>
      <c r="F92" s="155">
        <f>H92+J92</f>
        <v>0</v>
      </c>
      <c r="G92" s="156">
        <f>ROUND(E92*F92,2)</f>
        <v>0</v>
      </c>
      <c r="H92" s="156"/>
      <c r="I92" s="156">
        <f>ROUND(E92*H92,2)</f>
        <v>0</v>
      </c>
      <c r="J92" s="156"/>
      <c r="K92" s="156">
        <f>ROUND(E92*J92,2)</f>
        <v>0</v>
      </c>
      <c r="L92" s="156">
        <v>21</v>
      </c>
      <c r="M92" s="156">
        <f>G92*(1+L92/100)</f>
        <v>0</v>
      </c>
      <c r="N92" s="146">
        <v>6.93E-2</v>
      </c>
      <c r="O92" s="146">
        <f>ROUND(E92*N92,5)</f>
        <v>6.93E-2</v>
      </c>
      <c r="P92" s="146">
        <v>0.13070000000000001</v>
      </c>
      <c r="Q92" s="146">
        <f>ROUND(E92*P92,5)</f>
        <v>0.13070000000000001</v>
      </c>
      <c r="R92" s="146"/>
      <c r="S92" s="146"/>
      <c r="T92" s="147">
        <v>0.1</v>
      </c>
      <c r="U92" s="146">
        <f>ROUND(E92*T92,2)</f>
        <v>0.1</v>
      </c>
      <c r="V92" s="138"/>
      <c r="W92" s="138"/>
      <c r="X92" s="138"/>
      <c r="Y92" s="138"/>
      <c r="Z92" s="138"/>
      <c r="AA92" s="138"/>
      <c r="AB92" s="138"/>
      <c r="AC92" s="138"/>
      <c r="AD92" s="138"/>
      <c r="AE92" s="138" t="s">
        <v>119</v>
      </c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outlineLevel="1" x14ac:dyDescent="0.2">
      <c r="A93" s="139">
        <v>32</v>
      </c>
      <c r="B93" s="139" t="s">
        <v>238</v>
      </c>
      <c r="C93" s="177" t="s">
        <v>239</v>
      </c>
      <c r="D93" s="145" t="s">
        <v>118</v>
      </c>
      <c r="E93" s="152">
        <v>1</v>
      </c>
      <c r="F93" s="155">
        <f>H93+J93</f>
        <v>0</v>
      </c>
      <c r="G93" s="156">
        <f>ROUND(E93*F93,2)</f>
        <v>0</v>
      </c>
      <c r="H93" s="156"/>
      <c r="I93" s="156">
        <f>ROUND(E93*H93,2)</f>
        <v>0</v>
      </c>
      <c r="J93" s="156"/>
      <c r="K93" s="156">
        <f>ROUND(E93*J93,2)</f>
        <v>0</v>
      </c>
      <c r="L93" s="156">
        <v>21</v>
      </c>
      <c r="M93" s="156">
        <f>G93*(1+L93/100)</f>
        <v>0</v>
      </c>
      <c r="N93" s="146">
        <v>0</v>
      </c>
      <c r="O93" s="146">
        <f>ROUND(E93*N93,5)</f>
        <v>0</v>
      </c>
      <c r="P93" s="146">
        <v>0.33</v>
      </c>
      <c r="Q93" s="146">
        <f>ROUND(E93*P93,5)</f>
        <v>0.33</v>
      </c>
      <c r="R93" s="146"/>
      <c r="S93" s="146"/>
      <c r="T93" s="147">
        <v>0.52649999999999997</v>
      </c>
      <c r="U93" s="146">
        <f>ROUND(E93*T93,2)</f>
        <v>0.53</v>
      </c>
      <c r="V93" s="138"/>
      <c r="W93" s="138"/>
      <c r="X93" s="138"/>
      <c r="Y93" s="138"/>
      <c r="Z93" s="138"/>
      <c r="AA93" s="138"/>
      <c r="AB93" s="138"/>
      <c r="AC93" s="138"/>
      <c r="AD93" s="138"/>
      <c r="AE93" s="138" t="s">
        <v>119</v>
      </c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39"/>
      <c r="B94" s="139"/>
      <c r="C94" s="178" t="s">
        <v>240</v>
      </c>
      <c r="D94" s="148"/>
      <c r="E94" s="153">
        <v>1</v>
      </c>
      <c r="F94" s="156"/>
      <c r="G94" s="156"/>
      <c r="H94" s="156"/>
      <c r="I94" s="156"/>
      <c r="J94" s="156"/>
      <c r="K94" s="156"/>
      <c r="L94" s="156"/>
      <c r="M94" s="156"/>
      <c r="N94" s="146"/>
      <c r="O94" s="146"/>
      <c r="P94" s="146"/>
      <c r="Q94" s="146"/>
      <c r="R94" s="146"/>
      <c r="S94" s="146"/>
      <c r="T94" s="147"/>
      <c r="U94" s="146"/>
      <c r="V94" s="138"/>
      <c r="W94" s="138"/>
      <c r="X94" s="138"/>
      <c r="Y94" s="138"/>
      <c r="Z94" s="138"/>
      <c r="AA94" s="138"/>
      <c r="AB94" s="138"/>
      <c r="AC94" s="138"/>
      <c r="AD94" s="138"/>
      <c r="AE94" s="138" t="s">
        <v>131</v>
      </c>
      <c r="AF94" s="138">
        <v>0</v>
      </c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outlineLevel="1" x14ac:dyDescent="0.2">
      <c r="A95" s="139">
        <v>33</v>
      </c>
      <c r="B95" s="139" t="s">
        <v>241</v>
      </c>
      <c r="C95" s="177" t="s">
        <v>242</v>
      </c>
      <c r="D95" s="145" t="s">
        <v>118</v>
      </c>
      <c r="E95" s="152">
        <v>10</v>
      </c>
      <c r="F95" s="155">
        <f>H95+J95</f>
        <v>0</v>
      </c>
      <c r="G95" s="156">
        <f>ROUND(E95*F95,2)</f>
        <v>0</v>
      </c>
      <c r="H95" s="156"/>
      <c r="I95" s="156">
        <f>ROUND(E95*H95,2)</f>
        <v>0</v>
      </c>
      <c r="J95" s="156"/>
      <c r="K95" s="156">
        <f>ROUND(E95*J95,2)</f>
        <v>0</v>
      </c>
      <c r="L95" s="156">
        <v>21</v>
      </c>
      <c r="M95" s="156">
        <f>G95*(1+L95/100)</f>
        <v>0</v>
      </c>
      <c r="N95" s="146">
        <v>0</v>
      </c>
      <c r="O95" s="146">
        <f>ROUND(E95*N95,5)</f>
        <v>0</v>
      </c>
      <c r="P95" s="146">
        <v>0.66</v>
      </c>
      <c r="Q95" s="146">
        <f>ROUND(E95*P95,5)</f>
        <v>6.6</v>
      </c>
      <c r="R95" s="146"/>
      <c r="S95" s="146"/>
      <c r="T95" s="147">
        <v>1.0529999999999999</v>
      </c>
      <c r="U95" s="146">
        <f>ROUND(E95*T95,2)</f>
        <v>10.53</v>
      </c>
      <c r="V95" s="138"/>
      <c r="W95" s="138"/>
      <c r="X95" s="138"/>
      <c r="Y95" s="138"/>
      <c r="Z95" s="138"/>
      <c r="AA95" s="138"/>
      <c r="AB95" s="138"/>
      <c r="AC95" s="138"/>
      <c r="AD95" s="138"/>
      <c r="AE95" s="138" t="s">
        <v>119</v>
      </c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outlineLevel="1" x14ac:dyDescent="0.2">
      <c r="A96" s="139"/>
      <c r="B96" s="139"/>
      <c r="C96" s="178" t="s">
        <v>243</v>
      </c>
      <c r="D96" s="148"/>
      <c r="E96" s="153">
        <v>4</v>
      </c>
      <c r="F96" s="156"/>
      <c r="G96" s="156"/>
      <c r="H96" s="156"/>
      <c r="I96" s="156"/>
      <c r="J96" s="156"/>
      <c r="K96" s="156"/>
      <c r="L96" s="156"/>
      <c r="M96" s="156"/>
      <c r="N96" s="146"/>
      <c r="O96" s="146"/>
      <c r="P96" s="146"/>
      <c r="Q96" s="146"/>
      <c r="R96" s="146"/>
      <c r="S96" s="146"/>
      <c r="T96" s="147"/>
      <c r="U96" s="146"/>
      <c r="V96" s="138"/>
      <c r="W96" s="138"/>
      <c r="X96" s="138"/>
      <c r="Y96" s="138"/>
      <c r="Z96" s="138"/>
      <c r="AA96" s="138"/>
      <c r="AB96" s="138"/>
      <c r="AC96" s="138"/>
      <c r="AD96" s="138"/>
      <c r="AE96" s="138" t="s">
        <v>131</v>
      </c>
      <c r="AF96" s="138">
        <v>0</v>
      </c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39"/>
      <c r="B97" s="139"/>
      <c r="C97" s="178" t="s">
        <v>244</v>
      </c>
      <c r="D97" s="148"/>
      <c r="E97" s="153">
        <v>5</v>
      </c>
      <c r="F97" s="156"/>
      <c r="G97" s="156"/>
      <c r="H97" s="156"/>
      <c r="I97" s="156"/>
      <c r="J97" s="156"/>
      <c r="K97" s="156"/>
      <c r="L97" s="156"/>
      <c r="M97" s="156"/>
      <c r="N97" s="146"/>
      <c r="O97" s="146"/>
      <c r="P97" s="146"/>
      <c r="Q97" s="146"/>
      <c r="R97" s="146"/>
      <c r="S97" s="146"/>
      <c r="T97" s="147"/>
      <c r="U97" s="146"/>
      <c r="V97" s="138"/>
      <c r="W97" s="138"/>
      <c r="X97" s="138"/>
      <c r="Y97" s="138"/>
      <c r="Z97" s="138"/>
      <c r="AA97" s="138"/>
      <c r="AB97" s="138"/>
      <c r="AC97" s="138"/>
      <c r="AD97" s="138"/>
      <c r="AE97" s="138" t="s">
        <v>131</v>
      </c>
      <c r="AF97" s="138">
        <v>0</v>
      </c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outlineLevel="1" x14ac:dyDescent="0.2">
      <c r="A98" s="139"/>
      <c r="B98" s="139"/>
      <c r="C98" s="178" t="s">
        <v>240</v>
      </c>
      <c r="D98" s="148"/>
      <c r="E98" s="153">
        <v>1</v>
      </c>
      <c r="F98" s="156"/>
      <c r="G98" s="156"/>
      <c r="H98" s="156"/>
      <c r="I98" s="156"/>
      <c r="J98" s="156"/>
      <c r="K98" s="156"/>
      <c r="L98" s="156"/>
      <c r="M98" s="156"/>
      <c r="N98" s="146"/>
      <c r="O98" s="146"/>
      <c r="P98" s="146"/>
      <c r="Q98" s="146"/>
      <c r="R98" s="146"/>
      <c r="S98" s="146"/>
      <c r="T98" s="147"/>
      <c r="U98" s="146"/>
      <c r="V98" s="138"/>
      <c r="W98" s="138"/>
      <c r="X98" s="138"/>
      <c r="Y98" s="138"/>
      <c r="Z98" s="138"/>
      <c r="AA98" s="138"/>
      <c r="AB98" s="138"/>
      <c r="AC98" s="138"/>
      <c r="AD98" s="138"/>
      <c r="AE98" s="138" t="s">
        <v>131</v>
      </c>
      <c r="AF98" s="138">
        <v>0</v>
      </c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39">
        <v>34</v>
      </c>
      <c r="B99" s="139" t="s">
        <v>245</v>
      </c>
      <c r="C99" s="177" t="s">
        <v>246</v>
      </c>
      <c r="D99" s="145" t="s">
        <v>118</v>
      </c>
      <c r="E99" s="152">
        <v>6</v>
      </c>
      <c r="F99" s="155">
        <f>H99+J99</f>
        <v>0</v>
      </c>
      <c r="G99" s="156">
        <f>ROUND(E99*F99,2)</f>
        <v>0</v>
      </c>
      <c r="H99" s="156"/>
      <c r="I99" s="156">
        <f>ROUND(E99*H99,2)</f>
        <v>0</v>
      </c>
      <c r="J99" s="156"/>
      <c r="K99" s="156">
        <f>ROUND(E99*J99,2)</f>
        <v>0</v>
      </c>
      <c r="L99" s="156">
        <v>21</v>
      </c>
      <c r="M99" s="156">
        <f>G99*(1+L99/100)</f>
        <v>0</v>
      </c>
      <c r="N99" s="146">
        <v>0</v>
      </c>
      <c r="O99" s="146">
        <f>ROUND(E99*N99,5)</f>
        <v>0</v>
      </c>
      <c r="P99" s="146">
        <v>0.11</v>
      </c>
      <c r="Q99" s="146">
        <f>ROUND(E99*P99,5)</f>
        <v>0.66</v>
      </c>
      <c r="R99" s="146"/>
      <c r="S99" s="146"/>
      <c r="T99" s="147">
        <v>0.2</v>
      </c>
      <c r="U99" s="146">
        <f>ROUND(E99*T99,2)</f>
        <v>1.2</v>
      </c>
      <c r="V99" s="138"/>
      <c r="W99" s="138"/>
      <c r="X99" s="138"/>
      <c r="Y99" s="138"/>
      <c r="Z99" s="138"/>
      <c r="AA99" s="138"/>
      <c r="AB99" s="138"/>
      <c r="AC99" s="138"/>
      <c r="AD99" s="138"/>
      <c r="AE99" s="138" t="s">
        <v>119</v>
      </c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39"/>
      <c r="B100" s="139"/>
      <c r="C100" s="178" t="s">
        <v>247</v>
      </c>
      <c r="D100" s="148"/>
      <c r="E100" s="153">
        <v>6</v>
      </c>
      <c r="F100" s="156"/>
      <c r="G100" s="156"/>
      <c r="H100" s="156"/>
      <c r="I100" s="156"/>
      <c r="J100" s="156"/>
      <c r="K100" s="156"/>
      <c r="L100" s="156"/>
      <c r="M100" s="156"/>
      <c r="N100" s="146"/>
      <c r="O100" s="146"/>
      <c r="P100" s="146"/>
      <c r="Q100" s="146"/>
      <c r="R100" s="146"/>
      <c r="S100" s="146"/>
      <c r="T100" s="147"/>
      <c r="U100" s="146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 t="s">
        <v>131</v>
      </c>
      <c r="AF100" s="138">
        <v>0</v>
      </c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1" x14ac:dyDescent="0.2">
      <c r="A101" s="139">
        <v>35</v>
      </c>
      <c r="B101" s="139" t="s">
        <v>248</v>
      </c>
      <c r="C101" s="177" t="s">
        <v>249</v>
      </c>
      <c r="D101" s="145" t="s">
        <v>118</v>
      </c>
      <c r="E101" s="152">
        <v>5</v>
      </c>
      <c r="F101" s="155">
        <f>H101+J101</f>
        <v>0</v>
      </c>
      <c r="G101" s="156">
        <f>ROUND(E101*F101,2)</f>
        <v>0</v>
      </c>
      <c r="H101" s="156"/>
      <c r="I101" s="156">
        <f>ROUND(E101*H101,2)</f>
        <v>0</v>
      </c>
      <c r="J101" s="156"/>
      <c r="K101" s="156">
        <f>ROUND(E101*J101,2)</f>
        <v>0</v>
      </c>
      <c r="L101" s="156">
        <v>21</v>
      </c>
      <c r="M101" s="156">
        <f>G101*(1+L101/100)</f>
        <v>0</v>
      </c>
      <c r="N101" s="146">
        <v>0</v>
      </c>
      <c r="O101" s="146">
        <f>ROUND(E101*N101,5)</f>
        <v>0</v>
      </c>
      <c r="P101" s="146">
        <v>0.22</v>
      </c>
      <c r="Q101" s="146">
        <f>ROUND(E101*P101,5)</f>
        <v>1.1000000000000001</v>
      </c>
      <c r="R101" s="146"/>
      <c r="S101" s="146"/>
      <c r="T101" s="147">
        <v>0.375</v>
      </c>
      <c r="U101" s="146">
        <f>ROUND(E101*T101,2)</f>
        <v>1.88</v>
      </c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 t="s">
        <v>119</v>
      </c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2">
      <c r="A102" s="139"/>
      <c r="B102" s="139"/>
      <c r="C102" s="178" t="s">
        <v>244</v>
      </c>
      <c r="D102" s="148"/>
      <c r="E102" s="153">
        <v>5</v>
      </c>
      <c r="F102" s="156"/>
      <c r="G102" s="156"/>
      <c r="H102" s="156"/>
      <c r="I102" s="156"/>
      <c r="J102" s="156"/>
      <c r="K102" s="156"/>
      <c r="L102" s="156"/>
      <c r="M102" s="156"/>
      <c r="N102" s="146"/>
      <c r="O102" s="146"/>
      <c r="P102" s="146"/>
      <c r="Q102" s="146"/>
      <c r="R102" s="146"/>
      <c r="S102" s="146"/>
      <c r="T102" s="147"/>
      <c r="U102" s="146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 t="s">
        <v>131</v>
      </c>
      <c r="AF102" s="138">
        <v>0</v>
      </c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39">
        <v>36</v>
      </c>
      <c r="B103" s="139" t="s">
        <v>250</v>
      </c>
      <c r="C103" s="177" t="s">
        <v>251</v>
      </c>
      <c r="D103" s="145" t="s">
        <v>118</v>
      </c>
      <c r="E103" s="152">
        <v>4</v>
      </c>
      <c r="F103" s="155">
        <f>H103+J103</f>
        <v>0</v>
      </c>
      <c r="G103" s="156">
        <f>ROUND(E103*F103,2)</f>
        <v>0</v>
      </c>
      <c r="H103" s="156"/>
      <c r="I103" s="156">
        <f>ROUND(E103*H103,2)</f>
        <v>0</v>
      </c>
      <c r="J103" s="156"/>
      <c r="K103" s="156">
        <f>ROUND(E103*J103,2)</f>
        <v>0</v>
      </c>
      <c r="L103" s="156">
        <v>21</v>
      </c>
      <c r="M103" s="156">
        <f>G103*(1+L103/100)</f>
        <v>0</v>
      </c>
      <c r="N103" s="146">
        <v>0</v>
      </c>
      <c r="O103" s="146">
        <f>ROUND(E103*N103,5)</f>
        <v>0</v>
      </c>
      <c r="P103" s="146">
        <v>0.52800000000000002</v>
      </c>
      <c r="Q103" s="146">
        <f>ROUND(E103*P103,5)</f>
        <v>2.1120000000000001</v>
      </c>
      <c r="R103" s="146"/>
      <c r="S103" s="146"/>
      <c r="T103" s="147">
        <v>1.075</v>
      </c>
      <c r="U103" s="146">
        <f>ROUND(E103*T103,2)</f>
        <v>4.3</v>
      </c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 t="s">
        <v>119</v>
      </c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39"/>
      <c r="B104" s="139"/>
      <c r="C104" s="178" t="s">
        <v>243</v>
      </c>
      <c r="D104" s="148"/>
      <c r="E104" s="153">
        <v>4</v>
      </c>
      <c r="F104" s="156"/>
      <c r="G104" s="156"/>
      <c r="H104" s="156"/>
      <c r="I104" s="156"/>
      <c r="J104" s="156"/>
      <c r="K104" s="156"/>
      <c r="L104" s="156"/>
      <c r="M104" s="156"/>
      <c r="N104" s="146"/>
      <c r="O104" s="146"/>
      <c r="P104" s="146"/>
      <c r="Q104" s="146"/>
      <c r="R104" s="146"/>
      <c r="S104" s="146"/>
      <c r="T104" s="147"/>
      <c r="U104" s="146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 t="s">
        <v>131</v>
      </c>
      <c r="AF104" s="138">
        <v>0</v>
      </c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39">
        <v>37</v>
      </c>
      <c r="B105" s="139" t="s">
        <v>252</v>
      </c>
      <c r="C105" s="177" t="s">
        <v>253</v>
      </c>
      <c r="D105" s="145" t="s">
        <v>118</v>
      </c>
      <c r="E105" s="152">
        <v>5</v>
      </c>
      <c r="F105" s="155">
        <f>H105+J105</f>
        <v>0</v>
      </c>
      <c r="G105" s="156">
        <f>ROUND(E105*F105,2)</f>
        <v>0</v>
      </c>
      <c r="H105" s="156"/>
      <c r="I105" s="156">
        <f>ROUND(E105*H105,2)</f>
        <v>0</v>
      </c>
      <c r="J105" s="156"/>
      <c r="K105" s="156">
        <f>ROUND(E105*J105,2)</f>
        <v>0</v>
      </c>
      <c r="L105" s="156">
        <v>21</v>
      </c>
      <c r="M105" s="156">
        <f>G105*(1+L105/100)</f>
        <v>0</v>
      </c>
      <c r="N105" s="146">
        <v>0</v>
      </c>
      <c r="O105" s="146">
        <f>ROUND(E105*N105,5)</f>
        <v>0</v>
      </c>
      <c r="P105" s="146">
        <v>0.24</v>
      </c>
      <c r="Q105" s="146">
        <f>ROUND(E105*P105,5)</f>
        <v>1.2</v>
      </c>
      <c r="R105" s="146"/>
      <c r="S105" s="146"/>
      <c r="T105" s="147">
        <v>0.80647999999999997</v>
      </c>
      <c r="U105" s="146">
        <f>ROUND(E105*T105,2)</f>
        <v>4.03</v>
      </c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 t="s">
        <v>119</v>
      </c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outlineLevel="1" x14ac:dyDescent="0.2">
      <c r="A106" s="139"/>
      <c r="B106" s="139"/>
      <c r="C106" s="178" t="s">
        <v>244</v>
      </c>
      <c r="D106" s="148"/>
      <c r="E106" s="153">
        <v>5</v>
      </c>
      <c r="F106" s="156"/>
      <c r="G106" s="156"/>
      <c r="H106" s="156"/>
      <c r="I106" s="156"/>
      <c r="J106" s="156"/>
      <c r="K106" s="156"/>
      <c r="L106" s="156"/>
      <c r="M106" s="156"/>
      <c r="N106" s="146"/>
      <c r="O106" s="146"/>
      <c r="P106" s="146"/>
      <c r="Q106" s="146"/>
      <c r="R106" s="146"/>
      <c r="S106" s="146"/>
      <c r="T106" s="147"/>
      <c r="U106" s="146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 t="s">
        <v>131</v>
      </c>
      <c r="AF106" s="138">
        <v>0</v>
      </c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outlineLevel="1" x14ac:dyDescent="0.2">
      <c r="A107" s="139">
        <v>38</v>
      </c>
      <c r="B107" s="139" t="s">
        <v>254</v>
      </c>
      <c r="C107" s="177" t="s">
        <v>255</v>
      </c>
      <c r="D107" s="145" t="s">
        <v>118</v>
      </c>
      <c r="E107" s="152">
        <v>4</v>
      </c>
      <c r="F107" s="155">
        <f>H107+J107</f>
        <v>0</v>
      </c>
      <c r="G107" s="156">
        <f>ROUND(E107*F107,2)</f>
        <v>0</v>
      </c>
      <c r="H107" s="156"/>
      <c r="I107" s="156">
        <f>ROUND(E107*H107,2)</f>
        <v>0</v>
      </c>
      <c r="J107" s="156"/>
      <c r="K107" s="156">
        <f>ROUND(E107*J107,2)</f>
        <v>0</v>
      </c>
      <c r="L107" s="156">
        <v>21</v>
      </c>
      <c r="M107" s="156">
        <f>G107*(1+L107/100)</f>
        <v>0</v>
      </c>
      <c r="N107" s="146">
        <v>0</v>
      </c>
      <c r="O107" s="146">
        <f>ROUND(E107*N107,5)</f>
        <v>0</v>
      </c>
      <c r="P107" s="146">
        <v>0.4718</v>
      </c>
      <c r="Q107" s="146">
        <f>ROUND(E107*P107,5)</f>
        <v>1.8872</v>
      </c>
      <c r="R107" s="146"/>
      <c r="S107" s="146"/>
      <c r="T107" s="147">
        <v>9.4E-2</v>
      </c>
      <c r="U107" s="146">
        <f>ROUND(E107*T107,2)</f>
        <v>0.38</v>
      </c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 t="s">
        <v>119</v>
      </c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39"/>
      <c r="B108" s="139"/>
      <c r="C108" s="178" t="s">
        <v>256</v>
      </c>
      <c r="D108" s="148"/>
      <c r="E108" s="153">
        <v>4</v>
      </c>
      <c r="F108" s="156"/>
      <c r="G108" s="156"/>
      <c r="H108" s="156"/>
      <c r="I108" s="156"/>
      <c r="J108" s="156"/>
      <c r="K108" s="156"/>
      <c r="L108" s="156"/>
      <c r="M108" s="156"/>
      <c r="N108" s="146"/>
      <c r="O108" s="146"/>
      <c r="P108" s="146"/>
      <c r="Q108" s="146"/>
      <c r="R108" s="146"/>
      <c r="S108" s="146"/>
      <c r="T108" s="147"/>
      <c r="U108" s="146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 t="s">
        <v>131</v>
      </c>
      <c r="AF108" s="138">
        <v>0</v>
      </c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39">
        <v>39</v>
      </c>
      <c r="B109" s="139" t="s">
        <v>254</v>
      </c>
      <c r="C109" s="177" t="s">
        <v>257</v>
      </c>
      <c r="D109" s="145" t="s">
        <v>118</v>
      </c>
      <c r="E109" s="152">
        <v>17</v>
      </c>
      <c r="F109" s="155">
        <f>H109+J109</f>
        <v>0</v>
      </c>
      <c r="G109" s="156">
        <f>ROUND(E109*F109,2)</f>
        <v>0</v>
      </c>
      <c r="H109" s="156"/>
      <c r="I109" s="156">
        <f>ROUND(E109*H109,2)</f>
        <v>0</v>
      </c>
      <c r="J109" s="156"/>
      <c r="K109" s="156">
        <f>ROUND(E109*J109,2)</f>
        <v>0</v>
      </c>
      <c r="L109" s="156">
        <v>21</v>
      </c>
      <c r="M109" s="156">
        <f>G109*(1+L109/100)</f>
        <v>0</v>
      </c>
      <c r="N109" s="146">
        <v>0</v>
      </c>
      <c r="O109" s="146">
        <f>ROUND(E109*N109,5)</f>
        <v>0</v>
      </c>
      <c r="P109" s="146">
        <v>0.4718</v>
      </c>
      <c r="Q109" s="146">
        <f>ROUND(E109*P109,5)</f>
        <v>8.0206</v>
      </c>
      <c r="R109" s="146"/>
      <c r="S109" s="146"/>
      <c r="T109" s="147">
        <v>9.4E-2</v>
      </c>
      <c r="U109" s="146">
        <f>ROUND(E109*T109,2)</f>
        <v>1.6</v>
      </c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 t="s">
        <v>119</v>
      </c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outlineLevel="1" x14ac:dyDescent="0.2">
      <c r="A110" s="139"/>
      <c r="B110" s="139"/>
      <c r="C110" s="178" t="s">
        <v>258</v>
      </c>
      <c r="D110" s="148"/>
      <c r="E110" s="153">
        <v>17</v>
      </c>
      <c r="F110" s="156"/>
      <c r="G110" s="156"/>
      <c r="H110" s="156"/>
      <c r="I110" s="156"/>
      <c r="J110" s="156"/>
      <c r="K110" s="156"/>
      <c r="L110" s="156"/>
      <c r="M110" s="156"/>
      <c r="N110" s="146"/>
      <c r="O110" s="146"/>
      <c r="P110" s="146"/>
      <c r="Q110" s="146"/>
      <c r="R110" s="146"/>
      <c r="S110" s="146"/>
      <c r="T110" s="147"/>
      <c r="U110" s="146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 t="s">
        <v>131</v>
      </c>
      <c r="AF110" s="138">
        <v>0</v>
      </c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outlineLevel="1" x14ac:dyDescent="0.2">
      <c r="A111" s="139">
        <v>41</v>
      </c>
      <c r="B111" s="139" t="s">
        <v>259</v>
      </c>
      <c r="C111" s="177" t="s">
        <v>260</v>
      </c>
      <c r="D111" s="145" t="s">
        <v>129</v>
      </c>
      <c r="E111" s="152">
        <v>11</v>
      </c>
      <c r="F111" s="155">
        <f>H111+J111</f>
        <v>0</v>
      </c>
      <c r="G111" s="156">
        <f>ROUND(E111*F111,2)</f>
        <v>0</v>
      </c>
      <c r="H111" s="156"/>
      <c r="I111" s="156">
        <f>ROUND(E111*H111,2)</f>
        <v>0</v>
      </c>
      <c r="J111" s="156"/>
      <c r="K111" s="156">
        <f>ROUND(E111*J111,2)</f>
        <v>0</v>
      </c>
      <c r="L111" s="156">
        <v>21</v>
      </c>
      <c r="M111" s="156">
        <f>G111*(1+L111/100)</f>
        <v>0</v>
      </c>
      <c r="N111" s="146">
        <v>0</v>
      </c>
      <c r="O111" s="146">
        <f>ROUND(E111*N111,5)</f>
        <v>0</v>
      </c>
      <c r="P111" s="146">
        <v>0.22</v>
      </c>
      <c r="Q111" s="146">
        <f>ROUND(E111*P111,5)</f>
        <v>2.42</v>
      </c>
      <c r="R111" s="146"/>
      <c r="S111" s="146"/>
      <c r="T111" s="147">
        <v>0.14299999999999999</v>
      </c>
      <c r="U111" s="146">
        <f>ROUND(E111*T111,2)</f>
        <v>1.57</v>
      </c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 t="s">
        <v>119</v>
      </c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39"/>
      <c r="B112" s="139"/>
      <c r="C112" s="178" t="s">
        <v>261</v>
      </c>
      <c r="D112" s="148"/>
      <c r="E112" s="153">
        <v>9</v>
      </c>
      <c r="F112" s="156"/>
      <c r="G112" s="156"/>
      <c r="H112" s="156"/>
      <c r="I112" s="156"/>
      <c r="J112" s="156"/>
      <c r="K112" s="156"/>
      <c r="L112" s="156"/>
      <c r="M112" s="156"/>
      <c r="N112" s="146"/>
      <c r="O112" s="146"/>
      <c r="P112" s="146"/>
      <c r="Q112" s="146"/>
      <c r="R112" s="146"/>
      <c r="S112" s="146"/>
      <c r="T112" s="147"/>
      <c r="U112" s="146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 t="s">
        <v>131</v>
      </c>
      <c r="AF112" s="138">
        <v>0</v>
      </c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39"/>
      <c r="B113" s="139"/>
      <c r="C113" s="178" t="s">
        <v>262</v>
      </c>
      <c r="D113" s="148"/>
      <c r="E113" s="153">
        <v>2</v>
      </c>
      <c r="F113" s="156"/>
      <c r="G113" s="156"/>
      <c r="H113" s="156"/>
      <c r="I113" s="156"/>
      <c r="J113" s="156"/>
      <c r="K113" s="156"/>
      <c r="L113" s="156"/>
      <c r="M113" s="156"/>
      <c r="N113" s="146"/>
      <c r="O113" s="146"/>
      <c r="P113" s="146"/>
      <c r="Q113" s="146"/>
      <c r="R113" s="146"/>
      <c r="S113" s="146"/>
      <c r="T113" s="147"/>
      <c r="U113" s="146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 t="s">
        <v>131</v>
      </c>
      <c r="AF113" s="138">
        <v>0</v>
      </c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outlineLevel="1" x14ac:dyDescent="0.2">
      <c r="A114" s="139">
        <v>42</v>
      </c>
      <c r="B114" s="139" t="s">
        <v>263</v>
      </c>
      <c r="C114" s="177" t="s">
        <v>264</v>
      </c>
      <c r="D114" s="145" t="s">
        <v>129</v>
      </c>
      <c r="E114" s="152">
        <v>6</v>
      </c>
      <c r="F114" s="155">
        <f>H114+J114</f>
        <v>0</v>
      </c>
      <c r="G114" s="156">
        <f>ROUND(E114*F114,2)</f>
        <v>0</v>
      </c>
      <c r="H114" s="156"/>
      <c r="I114" s="156">
        <f>ROUND(E114*H114,2)</f>
        <v>0</v>
      </c>
      <c r="J114" s="156"/>
      <c r="K114" s="156">
        <f>ROUND(E114*J114,2)</f>
        <v>0</v>
      </c>
      <c r="L114" s="156">
        <v>21</v>
      </c>
      <c r="M114" s="156">
        <f>G114*(1+L114/100)</f>
        <v>0</v>
      </c>
      <c r="N114" s="146">
        <v>6.1499999999999999E-2</v>
      </c>
      <c r="O114" s="146">
        <f>ROUND(E114*N114,5)</f>
        <v>0.36899999999999999</v>
      </c>
      <c r="P114" s="146">
        <v>0.05</v>
      </c>
      <c r="Q114" s="146">
        <f>ROUND(E114*P114,5)</f>
        <v>0.3</v>
      </c>
      <c r="R114" s="146"/>
      <c r="S114" s="146"/>
      <c r="T114" s="147">
        <v>0.13700000000000001</v>
      </c>
      <c r="U114" s="146">
        <f>ROUND(E114*T114,2)</f>
        <v>0.82</v>
      </c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 t="s">
        <v>119</v>
      </c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outlineLevel="1" x14ac:dyDescent="0.2">
      <c r="A115" s="139"/>
      <c r="B115" s="139"/>
      <c r="C115" s="178" t="s">
        <v>265</v>
      </c>
      <c r="D115" s="148"/>
      <c r="E115" s="153">
        <v>6</v>
      </c>
      <c r="F115" s="156"/>
      <c r="G115" s="156"/>
      <c r="H115" s="156"/>
      <c r="I115" s="156"/>
      <c r="J115" s="156"/>
      <c r="K115" s="156"/>
      <c r="L115" s="156"/>
      <c r="M115" s="156"/>
      <c r="N115" s="146"/>
      <c r="O115" s="146"/>
      <c r="P115" s="146"/>
      <c r="Q115" s="146"/>
      <c r="R115" s="146"/>
      <c r="S115" s="146"/>
      <c r="T115" s="147"/>
      <c r="U115" s="146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 t="s">
        <v>131</v>
      </c>
      <c r="AF115" s="138">
        <v>0</v>
      </c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40" t="s">
        <v>114</v>
      </c>
      <c r="B116" s="140" t="s">
        <v>61</v>
      </c>
      <c r="C116" s="179" t="s">
        <v>62</v>
      </c>
      <c r="D116" s="149"/>
      <c r="E116" s="154"/>
      <c r="F116" s="157"/>
      <c r="G116" s="157">
        <f>SUMIF(AE117:AE128,"&lt;&gt;NOR",G117:G128)</f>
        <v>0</v>
      </c>
      <c r="H116" s="157"/>
      <c r="I116" s="157">
        <f>SUM(I117:I128)</f>
        <v>0</v>
      </c>
      <c r="J116" s="157"/>
      <c r="K116" s="157">
        <f>SUM(K117:K128)</f>
        <v>0</v>
      </c>
      <c r="L116" s="157"/>
      <c r="M116" s="157">
        <f>SUM(M117:M128)</f>
        <v>0</v>
      </c>
      <c r="N116" s="150"/>
      <c r="O116" s="150">
        <f>SUM(O117:O128)</f>
        <v>2.5993299999999997</v>
      </c>
      <c r="P116" s="150"/>
      <c r="Q116" s="150">
        <f>SUM(Q117:Q128)</f>
        <v>0</v>
      </c>
      <c r="R116" s="150"/>
      <c r="S116" s="150"/>
      <c r="T116" s="151"/>
      <c r="U116" s="150">
        <f>SUM(U117:U128)</f>
        <v>3.67</v>
      </c>
      <c r="AE116" t="s">
        <v>115</v>
      </c>
    </row>
    <row r="117" spans="1:60" outlineLevel="1" x14ac:dyDescent="0.2">
      <c r="A117" s="139">
        <v>43</v>
      </c>
      <c r="B117" s="139" t="s">
        <v>266</v>
      </c>
      <c r="C117" s="177" t="s">
        <v>267</v>
      </c>
      <c r="D117" s="145" t="s">
        <v>137</v>
      </c>
      <c r="E117" s="152">
        <v>1.5894999999999999</v>
      </c>
      <c r="F117" s="155">
        <f>H117+J117</f>
        <v>0</v>
      </c>
      <c r="G117" s="156">
        <f>ROUND(E117*F117,2)</f>
        <v>0</v>
      </c>
      <c r="H117" s="156"/>
      <c r="I117" s="156">
        <f>ROUND(E117*H117,2)</f>
        <v>0</v>
      </c>
      <c r="J117" s="156"/>
      <c r="K117" s="156">
        <f>ROUND(E117*J117,2)</f>
        <v>0</v>
      </c>
      <c r="L117" s="156">
        <v>21</v>
      </c>
      <c r="M117" s="156">
        <f>G117*(1+L117/100)</f>
        <v>0</v>
      </c>
      <c r="N117" s="146">
        <v>1.63</v>
      </c>
      <c r="O117" s="146">
        <f>ROUND(E117*N117,5)</f>
        <v>2.5908899999999999</v>
      </c>
      <c r="P117" s="146">
        <v>0</v>
      </c>
      <c r="Q117" s="146">
        <f>ROUND(E117*P117,5)</f>
        <v>0</v>
      </c>
      <c r="R117" s="146"/>
      <c r="S117" s="146"/>
      <c r="T117" s="147">
        <v>1.5840000000000001</v>
      </c>
      <c r="U117" s="146">
        <f>ROUND(E117*T117,2)</f>
        <v>2.52</v>
      </c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 t="s">
        <v>119</v>
      </c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39"/>
      <c r="B118" s="139"/>
      <c r="C118" s="178" t="s">
        <v>268</v>
      </c>
      <c r="D118" s="148"/>
      <c r="E118" s="153">
        <v>1.0285</v>
      </c>
      <c r="F118" s="156"/>
      <c r="G118" s="156"/>
      <c r="H118" s="156"/>
      <c r="I118" s="156"/>
      <c r="J118" s="156"/>
      <c r="K118" s="156"/>
      <c r="L118" s="156"/>
      <c r="M118" s="156"/>
      <c r="N118" s="146"/>
      <c r="O118" s="146"/>
      <c r="P118" s="146"/>
      <c r="Q118" s="146"/>
      <c r="R118" s="146"/>
      <c r="S118" s="146"/>
      <c r="T118" s="147"/>
      <c r="U118" s="146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 t="s">
        <v>131</v>
      </c>
      <c r="AF118" s="138">
        <v>0</v>
      </c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39"/>
      <c r="B119" s="139"/>
      <c r="C119" s="178" t="s">
        <v>269</v>
      </c>
      <c r="D119" s="148"/>
      <c r="E119" s="153">
        <v>0.56100000000000005</v>
      </c>
      <c r="F119" s="156"/>
      <c r="G119" s="156"/>
      <c r="H119" s="156"/>
      <c r="I119" s="156"/>
      <c r="J119" s="156"/>
      <c r="K119" s="156"/>
      <c r="L119" s="156"/>
      <c r="M119" s="156"/>
      <c r="N119" s="146"/>
      <c r="O119" s="146"/>
      <c r="P119" s="146"/>
      <c r="Q119" s="146"/>
      <c r="R119" s="146"/>
      <c r="S119" s="146"/>
      <c r="T119" s="147"/>
      <c r="U119" s="146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 t="s">
        <v>131</v>
      </c>
      <c r="AF119" s="138">
        <v>0</v>
      </c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ht="22.5" outlineLevel="1" x14ac:dyDescent="0.2">
      <c r="A120" s="139">
        <v>44</v>
      </c>
      <c r="B120" s="139" t="s">
        <v>270</v>
      </c>
      <c r="C120" s="177" t="s">
        <v>271</v>
      </c>
      <c r="D120" s="145" t="s">
        <v>129</v>
      </c>
      <c r="E120" s="152">
        <v>9.35</v>
      </c>
      <c r="F120" s="155">
        <f>H120+J120</f>
        <v>0</v>
      </c>
      <c r="G120" s="156">
        <f>ROUND(E120*F120,2)</f>
        <v>0</v>
      </c>
      <c r="H120" s="156"/>
      <c r="I120" s="156">
        <f>ROUND(E120*H120,2)</f>
        <v>0</v>
      </c>
      <c r="J120" s="156"/>
      <c r="K120" s="156">
        <f>ROUND(E120*J120,2)</f>
        <v>0</v>
      </c>
      <c r="L120" s="156">
        <v>21</v>
      </c>
      <c r="M120" s="156">
        <f>G120*(1+L120/100)</f>
        <v>0</v>
      </c>
      <c r="N120" s="146">
        <v>0</v>
      </c>
      <c r="O120" s="146">
        <f>ROUND(E120*N120,5)</f>
        <v>0</v>
      </c>
      <c r="P120" s="146">
        <v>0</v>
      </c>
      <c r="Q120" s="146">
        <f>ROUND(E120*P120,5)</f>
        <v>0</v>
      </c>
      <c r="R120" s="146"/>
      <c r="S120" s="146"/>
      <c r="T120" s="147">
        <v>7.1499999999999994E-2</v>
      </c>
      <c r="U120" s="146">
        <f>ROUND(E120*T120,2)</f>
        <v>0.67</v>
      </c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 t="s">
        <v>119</v>
      </c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39"/>
      <c r="B121" s="139"/>
      <c r="C121" s="178" t="s">
        <v>272</v>
      </c>
      <c r="D121" s="148"/>
      <c r="E121" s="153">
        <v>9.35</v>
      </c>
      <c r="F121" s="156"/>
      <c r="G121" s="156"/>
      <c r="H121" s="156"/>
      <c r="I121" s="156"/>
      <c r="J121" s="156"/>
      <c r="K121" s="156"/>
      <c r="L121" s="156"/>
      <c r="M121" s="156"/>
      <c r="N121" s="146"/>
      <c r="O121" s="146"/>
      <c r="P121" s="146"/>
      <c r="Q121" s="146"/>
      <c r="R121" s="146"/>
      <c r="S121" s="146"/>
      <c r="T121" s="147"/>
      <c r="U121" s="146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 t="s">
        <v>131</v>
      </c>
      <c r="AF121" s="138">
        <v>0</v>
      </c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39">
        <v>45</v>
      </c>
      <c r="B122" s="139" t="s">
        <v>273</v>
      </c>
      <c r="C122" s="177" t="s">
        <v>274</v>
      </c>
      <c r="D122" s="145" t="s">
        <v>129</v>
      </c>
      <c r="E122" s="152">
        <v>9.4435000000000002</v>
      </c>
      <c r="F122" s="155">
        <f>H122+J122</f>
        <v>0</v>
      </c>
      <c r="G122" s="156">
        <f>ROUND(E122*F122,2)</f>
        <v>0</v>
      </c>
      <c r="H122" s="156"/>
      <c r="I122" s="156">
        <f>ROUND(E122*H122,2)</f>
        <v>0</v>
      </c>
      <c r="J122" s="156"/>
      <c r="K122" s="156">
        <f>ROUND(E122*J122,2)</f>
        <v>0</v>
      </c>
      <c r="L122" s="156">
        <v>21</v>
      </c>
      <c r="M122" s="156">
        <f>G122*(1+L122/100)</f>
        <v>0</v>
      </c>
      <c r="N122" s="146">
        <v>4.8000000000000001E-4</v>
      </c>
      <c r="O122" s="146">
        <f>ROUND(E122*N122,5)</f>
        <v>4.5300000000000002E-3</v>
      </c>
      <c r="P122" s="146">
        <v>0</v>
      </c>
      <c r="Q122" s="146">
        <f>ROUND(E122*P122,5)</f>
        <v>0</v>
      </c>
      <c r="R122" s="146"/>
      <c r="S122" s="146"/>
      <c r="T122" s="147">
        <v>0</v>
      </c>
      <c r="U122" s="146">
        <f>ROUND(E122*T122,2)</f>
        <v>0</v>
      </c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 t="s">
        <v>126</v>
      </c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outlineLevel="1" x14ac:dyDescent="0.2">
      <c r="A123" s="139"/>
      <c r="B123" s="139"/>
      <c r="C123" s="178" t="s">
        <v>275</v>
      </c>
      <c r="D123" s="148"/>
      <c r="E123" s="153">
        <v>9.4435000000000002</v>
      </c>
      <c r="F123" s="156"/>
      <c r="G123" s="156"/>
      <c r="H123" s="156"/>
      <c r="I123" s="156"/>
      <c r="J123" s="156"/>
      <c r="K123" s="156"/>
      <c r="L123" s="156"/>
      <c r="M123" s="156"/>
      <c r="N123" s="146"/>
      <c r="O123" s="146"/>
      <c r="P123" s="146"/>
      <c r="Q123" s="146"/>
      <c r="R123" s="146"/>
      <c r="S123" s="146"/>
      <c r="T123" s="147"/>
      <c r="U123" s="146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 t="s">
        <v>131</v>
      </c>
      <c r="AF123" s="138">
        <v>0</v>
      </c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outlineLevel="1" x14ac:dyDescent="0.2">
      <c r="A124" s="139">
        <v>46</v>
      </c>
      <c r="B124" s="139" t="s">
        <v>276</v>
      </c>
      <c r="C124" s="177" t="s">
        <v>277</v>
      </c>
      <c r="D124" s="145" t="s">
        <v>118</v>
      </c>
      <c r="E124" s="152">
        <v>10.85</v>
      </c>
      <c r="F124" s="155">
        <f>H124+J124</f>
        <v>0</v>
      </c>
      <c r="G124" s="156">
        <f>ROUND(E124*F124,2)</f>
        <v>0</v>
      </c>
      <c r="H124" s="156"/>
      <c r="I124" s="156">
        <f>ROUND(E124*H124,2)</f>
        <v>0</v>
      </c>
      <c r="J124" s="156"/>
      <c r="K124" s="156">
        <f>ROUND(E124*J124,2)</f>
        <v>0</v>
      </c>
      <c r="L124" s="156">
        <v>21</v>
      </c>
      <c r="M124" s="156">
        <f>G124*(1+L124/100)</f>
        <v>0</v>
      </c>
      <c r="N124" s="146">
        <v>3.0000000000000001E-5</v>
      </c>
      <c r="O124" s="146">
        <f>ROUND(E124*N124,5)</f>
        <v>3.3E-4</v>
      </c>
      <c r="P124" s="146">
        <v>0</v>
      </c>
      <c r="Q124" s="146">
        <f>ROUND(E124*P124,5)</f>
        <v>0</v>
      </c>
      <c r="R124" s="146"/>
      <c r="S124" s="146"/>
      <c r="T124" s="147">
        <v>4.3999999999999997E-2</v>
      </c>
      <c r="U124" s="146">
        <f>ROUND(E124*T124,2)</f>
        <v>0.48</v>
      </c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 t="s">
        <v>119</v>
      </c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39"/>
      <c r="B125" s="139"/>
      <c r="C125" s="178" t="s">
        <v>278</v>
      </c>
      <c r="D125" s="148"/>
      <c r="E125" s="153">
        <v>9.35</v>
      </c>
      <c r="F125" s="156"/>
      <c r="G125" s="156"/>
      <c r="H125" s="156"/>
      <c r="I125" s="156"/>
      <c r="J125" s="156"/>
      <c r="K125" s="156"/>
      <c r="L125" s="156"/>
      <c r="M125" s="156"/>
      <c r="N125" s="146"/>
      <c r="O125" s="146"/>
      <c r="P125" s="146"/>
      <c r="Q125" s="146"/>
      <c r="R125" s="146"/>
      <c r="S125" s="146"/>
      <c r="T125" s="147"/>
      <c r="U125" s="146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 t="s">
        <v>131</v>
      </c>
      <c r="AF125" s="138">
        <v>0</v>
      </c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39"/>
      <c r="B126" s="139"/>
      <c r="C126" s="178" t="s">
        <v>279</v>
      </c>
      <c r="D126" s="148"/>
      <c r="E126" s="153">
        <v>1.5</v>
      </c>
      <c r="F126" s="156"/>
      <c r="G126" s="156"/>
      <c r="H126" s="156"/>
      <c r="I126" s="156"/>
      <c r="J126" s="156"/>
      <c r="K126" s="156"/>
      <c r="L126" s="156"/>
      <c r="M126" s="156"/>
      <c r="N126" s="146"/>
      <c r="O126" s="146"/>
      <c r="P126" s="146"/>
      <c r="Q126" s="146"/>
      <c r="R126" s="146"/>
      <c r="S126" s="146"/>
      <c r="T126" s="147"/>
      <c r="U126" s="146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 t="s">
        <v>131</v>
      </c>
      <c r="AF126" s="138">
        <v>0</v>
      </c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outlineLevel="1" x14ac:dyDescent="0.2">
      <c r="A127" s="139">
        <v>47</v>
      </c>
      <c r="B127" s="139" t="s">
        <v>280</v>
      </c>
      <c r="C127" s="177" t="s">
        <v>281</v>
      </c>
      <c r="D127" s="145" t="s">
        <v>118</v>
      </c>
      <c r="E127" s="152">
        <v>11.935</v>
      </c>
      <c r="F127" s="155">
        <f>H127+J127</f>
        <v>0</v>
      </c>
      <c r="G127" s="156">
        <f>ROUND(E127*F127,2)</f>
        <v>0</v>
      </c>
      <c r="H127" s="156"/>
      <c r="I127" s="156">
        <f>ROUND(E127*H127,2)</f>
        <v>0</v>
      </c>
      <c r="J127" s="156"/>
      <c r="K127" s="156">
        <f>ROUND(E127*J127,2)</f>
        <v>0</v>
      </c>
      <c r="L127" s="156">
        <v>21</v>
      </c>
      <c r="M127" s="156">
        <f>G127*(1+L127/100)</f>
        <v>0</v>
      </c>
      <c r="N127" s="146">
        <v>2.9999999999999997E-4</v>
      </c>
      <c r="O127" s="146">
        <f>ROUND(E127*N127,5)</f>
        <v>3.5799999999999998E-3</v>
      </c>
      <c r="P127" s="146">
        <v>0</v>
      </c>
      <c r="Q127" s="146">
        <f>ROUND(E127*P127,5)</f>
        <v>0</v>
      </c>
      <c r="R127" s="146"/>
      <c r="S127" s="146"/>
      <c r="T127" s="147">
        <v>0</v>
      </c>
      <c r="U127" s="146">
        <f>ROUND(E127*T127,2)</f>
        <v>0</v>
      </c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 t="s">
        <v>126</v>
      </c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</row>
    <row r="128" spans="1:60" outlineLevel="1" x14ac:dyDescent="0.2">
      <c r="A128" s="139"/>
      <c r="B128" s="139"/>
      <c r="C128" s="178" t="s">
        <v>282</v>
      </c>
      <c r="D128" s="148"/>
      <c r="E128" s="153">
        <v>11.935</v>
      </c>
      <c r="F128" s="156"/>
      <c r="G128" s="156"/>
      <c r="H128" s="156"/>
      <c r="I128" s="156"/>
      <c r="J128" s="156"/>
      <c r="K128" s="156"/>
      <c r="L128" s="156"/>
      <c r="M128" s="156"/>
      <c r="N128" s="146"/>
      <c r="O128" s="146"/>
      <c r="P128" s="146"/>
      <c r="Q128" s="146"/>
      <c r="R128" s="146"/>
      <c r="S128" s="146"/>
      <c r="T128" s="147"/>
      <c r="U128" s="146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 t="s">
        <v>131</v>
      </c>
      <c r="AF128" s="138">
        <v>0</v>
      </c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</row>
    <row r="129" spans="1:60" x14ac:dyDescent="0.2">
      <c r="A129" s="140" t="s">
        <v>114</v>
      </c>
      <c r="B129" s="140" t="s">
        <v>63</v>
      </c>
      <c r="C129" s="179" t="s">
        <v>64</v>
      </c>
      <c r="D129" s="149"/>
      <c r="E129" s="154"/>
      <c r="F129" s="157"/>
      <c r="G129" s="157">
        <f>SUMIF(AE130:AE134,"&lt;&gt;NOR",G130:G134)</f>
        <v>0</v>
      </c>
      <c r="H129" s="157"/>
      <c r="I129" s="157">
        <f>SUM(I130:I134)</f>
        <v>0</v>
      </c>
      <c r="J129" s="157"/>
      <c r="K129" s="157">
        <f>SUM(K130:K134)</f>
        <v>0</v>
      </c>
      <c r="L129" s="157"/>
      <c r="M129" s="157">
        <f>SUM(M130:M134)</f>
        <v>0</v>
      </c>
      <c r="N129" s="150"/>
      <c r="O129" s="150">
        <f>SUM(O130:O134)</f>
        <v>2.0526599999999999</v>
      </c>
      <c r="P129" s="150"/>
      <c r="Q129" s="150">
        <f>SUM(Q130:Q134)</f>
        <v>0</v>
      </c>
      <c r="R129" s="150"/>
      <c r="S129" s="150"/>
      <c r="T129" s="151"/>
      <c r="U129" s="150">
        <f>SUM(U130:U134)</f>
        <v>1.74</v>
      </c>
      <c r="AE129" t="s">
        <v>115</v>
      </c>
    </row>
    <row r="130" spans="1:60" outlineLevel="1" x14ac:dyDescent="0.2">
      <c r="A130" s="139">
        <v>48</v>
      </c>
      <c r="B130" s="139" t="s">
        <v>283</v>
      </c>
      <c r="C130" s="177" t="s">
        <v>284</v>
      </c>
      <c r="D130" s="145" t="s">
        <v>137</v>
      </c>
      <c r="E130" s="152">
        <v>1.0285</v>
      </c>
      <c r="F130" s="155">
        <f>H130+J130</f>
        <v>0</v>
      </c>
      <c r="G130" s="156">
        <f>ROUND(E130*F130,2)</f>
        <v>0</v>
      </c>
      <c r="H130" s="156"/>
      <c r="I130" s="156">
        <f>ROUND(E130*H130,2)</f>
        <v>0</v>
      </c>
      <c r="J130" s="156"/>
      <c r="K130" s="156">
        <f>ROUND(E130*J130,2)</f>
        <v>0</v>
      </c>
      <c r="L130" s="156">
        <v>21</v>
      </c>
      <c r="M130" s="156">
        <f>G130*(1+L130/100)</f>
        <v>0</v>
      </c>
      <c r="N130" s="146">
        <v>1.8907700000000001</v>
      </c>
      <c r="O130" s="146">
        <f>ROUND(E130*N130,5)</f>
        <v>1.9446600000000001</v>
      </c>
      <c r="P130" s="146">
        <v>0</v>
      </c>
      <c r="Q130" s="146">
        <f>ROUND(E130*P130,5)</f>
        <v>0</v>
      </c>
      <c r="R130" s="146"/>
      <c r="S130" s="146"/>
      <c r="T130" s="147">
        <v>1.6950000000000001</v>
      </c>
      <c r="U130" s="146">
        <f>ROUND(E130*T130,2)</f>
        <v>1.74</v>
      </c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 t="s">
        <v>119</v>
      </c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</row>
    <row r="131" spans="1:60" outlineLevel="1" x14ac:dyDescent="0.2">
      <c r="A131" s="139"/>
      <c r="B131" s="139"/>
      <c r="C131" s="178" t="s">
        <v>285</v>
      </c>
      <c r="D131" s="148"/>
      <c r="E131" s="153">
        <v>0.32450000000000001</v>
      </c>
      <c r="F131" s="156"/>
      <c r="G131" s="156"/>
      <c r="H131" s="156"/>
      <c r="I131" s="156"/>
      <c r="J131" s="156"/>
      <c r="K131" s="156"/>
      <c r="L131" s="156"/>
      <c r="M131" s="156"/>
      <c r="N131" s="146"/>
      <c r="O131" s="146"/>
      <c r="P131" s="146"/>
      <c r="Q131" s="146"/>
      <c r="R131" s="146"/>
      <c r="S131" s="146"/>
      <c r="T131" s="147"/>
      <c r="U131" s="146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 t="s">
        <v>131</v>
      </c>
      <c r="AF131" s="138">
        <v>0</v>
      </c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</row>
    <row r="132" spans="1:60" outlineLevel="1" x14ac:dyDescent="0.2">
      <c r="A132" s="139"/>
      <c r="B132" s="139"/>
      <c r="C132" s="178" t="s">
        <v>286</v>
      </c>
      <c r="D132" s="148"/>
      <c r="E132" s="153">
        <v>0.33</v>
      </c>
      <c r="F132" s="156"/>
      <c r="G132" s="156"/>
      <c r="H132" s="156"/>
      <c r="I132" s="156"/>
      <c r="J132" s="156"/>
      <c r="K132" s="156"/>
      <c r="L132" s="156"/>
      <c r="M132" s="156"/>
      <c r="N132" s="146"/>
      <c r="O132" s="146"/>
      <c r="P132" s="146"/>
      <c r="Q132" s="146"/>
      <c r="R132" s="146"/>
      <c r="S132" s="146"/>
      <c r="T132" s="147"/>
      <c r="U132" s="146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 t="s">
        <v>131</v>
      </c>
      <c r="AF132" s="138">
        <v>0</v>
      </c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</row>
    <row r="133" spans="1:60" outlineLevel="1" x14ac:dyDescent="0.2">
      <c r="A133" s="139"/>
      <c r="B133" s="139"/>
      <c r="C133" s="178" t="s">
        <v>287</v>
      </c>
      <c r="D133" s="148"/>
      <c r="E133" s="153">
        <v>0.374</v>
      </c>
      <c r="F133" s="156"/>
      <c r="G133" s="156"/>
      <c r="H133" s="156"/>
      <c r="I133" s="156"/>
      <c r="J133" s="156"/>
      <c r="K133" s="156"/>
      <c r="L133" s="156"/>
      <c r="M133" s="156"/>
      <c r="N133" s="146"/>
      <c r="O133" s="146"/>
      <c r="P133" s="146"/>
      <c r="Q133" s="146"/>
      <c r="R133" s="146"/>
      <c r="S133" s="146"/>
      <c r="T133" s="147"/>
      <c r="U133" s="146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 t="s">
        <v>131</v>
      </c>
      <c r="AF133" s="138">
        <v>0</v>
      </c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</row>
    <row r="134" spans="1:60" ht="22.5" outlineLevel="1" x14ac:dyDescent="0.2">
      <c r="A134" s="139">
        <v>49</v>
      </c>
      <c r="B134" s="139" t="s">
        <v>288</v>
      </c>
      <c r="C134" s="177" t="s">
        <v>289</v>
      </c>
      <c r="D134" s="145" t="s">
        <v>173</v>
      </c>
      <c r="E134" s="152">
        <v>1</v>
      </c>
      <c r="F134" s="155">
        <f>H134+J134</f>
        <v>0</v>
      </c>
      <c r="G134" s="156">
        <f>ROUND(E134*F134,2)</f>
        <v>0</v>
      </c>
      <c r="H134" s="156"/>
      <c r="I134" s="156">
        <f>ROUND(E134*H134,2)</f>
        <v>0</v>
      </c>
      <c r="J134" s="156"/>
      <c r="K134" s="156">
        <f>ROUND(E134*J134,2)</f>
        <v>0</v>
      </c>
      <c r="L134" s="156">
        <v>21</v>
      </c>
      <c r="M134" s="156">
        <f>G134*(1+L134/100)</f>
        <v>0</v>
      </c>
      <c r="N134" s="146">
        <v>0.108</v>
      </c>
      <c r="O134" s="146">
        <f>ROUND(E134*N134,5)</f>
        <v>0.108</v>
      </c>
      <c r="P134" s="146">
        <v>0</v>
      </c>
      <c r="Q134" s="146">
        <f>ROUND(E134*P134,5)</f>
        <v>0</v>
      </c>
      <c r="R134" s="146"/>
      <c r="S134" s="146"/>
      <c r="T134" s="147">
        <v>0</v>
      </c>
      <c r="U134" s="146">
        <f>ROUND(E134*T134,2)</f>
        <v>0</v>
      </c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 t="s">
        <v>119</v>
      </c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</row>
    <row r="135" spans="1:60" x14ac:dyDescent="0.2">
      <c r="A135" s="140" t="s">
        <v>114</v>
      </c>
      <c r="B135" s="140" t="s">
        <v>65</v>
      </c>
      <c r="C135" s="179" t="s">
        <v>66</v>
      </c>
      <c r="D135" s="149"/>
      <c r="E135" s="154"/>
      <c r="F135" s="157"/>
      <c r="G135" s="157">
        <f>SUMIF(AE136:AE153,"&lt;&gt;NOR",G136:G153)</f>
        <v>0</v>
      </c>
      <c r="H135" s="157"/>
      <c r="I135" s="157">
        <f>SUM(I136:I153)</f>
        <v>0</v>
      </c>
      <c r="J135" s="157"/>
      <c r="K135" s="157">
        <f>SUM(K136:K153)</f>
        <v>0</v>
      </c>
      <c r="L135" s="157"/>
      <c r="M135" s="157">
        <f>SUM(M136:M153)</f>
        <v>0</v>
      </c>
      <c r="N135" s="150"/>
      <c r="O135" s="150">
        <f>SUM(O136:O153)</f>
        <v>17.598800000000001</v>
      </c>
      <c r="P135" s="150"/>
      <c r="Q135" s="150">
        <f>SUM(Q136:Q153)</f>
        <v>0</v>
      </c>
      <c r="R135" s="150"/>
      <c r="S135" s="150"/>
      <c r="T135" s="151"/>
      <c r="U135" s="150">
        <f>SUM(U136:U153)</f>
        <v>1.6600000000000001</v>
      </c>
      <c r="AE135" t="s">
        <v>115</v>
      </c>
    </row>
    <row r="136" spans="1:60" outlineLevel="1" x14ac:dyDescent="0.2">
      <c r="A136" s="139">
        <v>50</v>
      </c>
      <c r="B136" s="139" t="s">
        <v>290</v>
      </c>
      <c r="C136" s="177" t="s">
        <v>291</v>
      </c>
      <c r="D136" s="145" t="s">
        <v>118</v>
      </c>
      <c r="E136" s="152">
        <v>4</v>
      </c>
      <c r="F136" s="155">
        <f>H136+J136</f>
        <v>0</v>
      </c>
      <c r="G136" s="156">
        <f>ROUND(E136*F136,2)</f>
        <v>0</v>
      </c>
      <c r="H136" s="156"/>
      <c r="I136" s="156">
        <f>ROUND(E136*H136,2)</f>
        <v>0</v>
      </c>
      <c r="J136" s="156"/>
      <c r="K136" s="156">
        <f>ROUND(E136*J136,2)</f>
        <v>0</v>
      </c>
      <c r="L136" s="156">
        <v>21</v>
      </c>
      <c r="M136" s="156">
        <f>G136*(1+L136/100)</f>
        <v>0</v>
      </c>
      <c r="N136" s="146">
        <v>0.39900000000000002</v>
      </c>
      <c r="O136" s="146">
        <f>ROUND(E136*N136,5)</f>
        <v>1.5960000000000001</v>
      </c>
      <c r="P136" s="146">
        <v>0</v>
      </c>
      <c r="Q136" s="146">
        <f>ROUND(E136*P136,5)</f>
        <v>0</v>
      </c>
      <c r="R136" s="146"/>
      <c r="S136" s="146"/>
      <c r="T136" s="147">
        <v>1.9E-2</v>
      </c>
      <c r="U136" s="146">
        <f>ROUND(E136*T136,2)</f>
        <v>0.08</v>
      </c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 t="s">
        <v>119</v>
      </c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</row>
    <row r="137" spans="1:60" outlineLevel="1" x14ac:dyDescent="0.2">
      <c r="A137" s="139"/>
      <c r="B137" s="139"/>
      <c r="C137" s="178" t="s">
        <v>256</v>
      </c>
      <c r="D137" s="148"/>
      <c r="E137" s="153">
        <v>4</v>
      </c>
      <c r="F137" s="156"/>
      <c r="G137" s="156"/>
      <c r="H137" s="156"/>
      <c r="I137" s="156"/>
      <c r="J137" s="156"/>
      <c r="K137" s="156"/>
      <c r="L137" s="156"/>
      <c r="M137" s="156"/>
      <c r="N137" s="146"/>
      <c r="O137" s="146"/>
      <c r="P137" s="146"/>
      <c r="Q137" s="146"/>
      <c r="R137" s="146"/>
      <c r="S137" s="146"/>
      <c r="T137" s="147"/>
      <c r="U137" s="146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 t="s">
        <v>131</v>
      </c>
      <c r="AF137" s="138">
        <v>0</v>
      </c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</row>
    <row r="138" spans="1:60" outlineLevel="1" x14ac:dyDescent="0.2">
      <c r="A138" s="139">
        <v>52</v>
      </c>
      <c r="B138" s="139" t="s">
        <v>292</v>
      </c>
      <c r="C138" s="177" t="s">
        <v>293</v>
      </c>
      <c r="D138" s="145" t="s">
        <v>118</v>
      </c>
      <c r="E138" s="152">
        <v>17</v>
      </c>
      <c r="F138" s="155">
        <f>H138+J138</f>
        <v>0</v>
      </c>
      <c r="G138" s="156">
        <f>ROUND(E138*F138,2)</f>
        <v>0</v>
      </c>
      <c r="H138" s="156"/>
      <c r="I138" s="156">
        <f>ROUND(E138*H138,2)</f>
        <v>0</v>
      </c>
      <c r="J138" s="156"/>
      <c r="K138" s="156">
        <f>ROUND(E138*J138,2)</f>
        <v>0</v>
      </c>
      <c r="L138" s="156">
        <v>21</v>
      </c>
      <c r="M138" s="156">
        <f>G138*(1+L138/100)</f>
        <v>0</v>
      </c>
      <c r="N138" s="146">
        <v>0.42</v>
      </c>
      <c r="O138" s="146">
        <f>ROUND(E138*N138,5)</f>
        <v>7.14</v>
      </c>
      <c r="P138" s="146">
        <v>0</v>
      </c>
      <c r="Q138" s="146">
        <f>ROUND(E138*P138,5)</f>
        <v>0</v>
      </c>
      <c r="R138" s="146"/>
      <c r="S138" s="146"/>
      <c r="T138" s="147">
        <v>1.9E-2</v>
      </c>
      <c r="U138" s="146">
        <f>ROUND(E138*T138,2)</f>
        <v>0.32</v>
      </c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 t="s">
        <v>119</v>
      </c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</row>
    <row r="139" spans="1:60" outlineLevel="1" x14ac:dyDescent="0.2">
      <c r="A139" s="139"/>
      <c r="B139" s="139"/>
      <c r="C139" s="178" t="s">
        <v>258</v>
      </c>
      <c r="D139" s="148"/>
      <c r="E139" s="153">
        <v>17</v>
      </c>
      <c r="F139" s="156"/>
      <c r="G139" s="156"/>
      <c r="H139" s="156"/>
      <c r="I139" s="156"/>
      <c r="J139" s="156"/>
      <c r="K139" s="156"/>
      <c r="L139" s="156"/>
      <c r="M139" s="156"/>
      <c r="N139" s="146"/>
      <c r="O139" s="146"/>
      <c r="P139" s="146"/>
      <c r="Q139" s="146"/>
      <c r="R139" s="146"/>
      <c r="S139" s="146"/>
      <c r="T139" s="147"/>
      <c r="U139" s="146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 t="s">
        <v>131</v>
      </c>
      <c r="AF139" s="138">
        <v>0</v>
      </c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</row>
    <row r="140" spans="1:60" ht="22.5" outlineLevel="1" x14ac:dyDescent="0.2">
      <c r="A140" s="139">
        <v>53</v>
      </c>
      <c r="B140" s="139" t="s">
        <v>294</v>
      </c>
      <c r="C140" s="177" t="s">
        <v>295</v>
      </c>
      <c r="D140" s="145" t="s">
        <v>118</v>
      </c>
      <c r="E140" s="152">
        <v>9</v>
      </c>
      <c r="F140" s="155">
        <f>H140+J140</f>
        <v>0</v>
      </c>
      <c r="G140" s="156">
        <f>ROUND(E140*F140,2)</f>
        <v>0</v>
      </c>
      <c r="H140" s="156"/>
      <c r="I140" s="156">
        <f>ROUND(E140*H140,2)</f>
        <v>0</v>
      </c>
      <c r="J140" s="156"/>
      <c r="K140" s="156">
        <f>ROUND(E140*J140,2)</f>
        <v>0</v>
      </c>
      <c r="L140" s="156">
        <v>21</v>
      </c>
      <c r="M140" s="156">
        <f>G140*(1+L140/100)</f>
        <v>0</v>
      </c>
      <c r="N140" s="146">
        <v>0.28799999999999998</v>
      </c>
      <c r="O140" s="146">
        <f>ROUND(E140*N140,5)</f>
        <v>2.5920000000000001</v>
      </c>
      <c r="P140" s="146">
        <v>0</v>
      </c>
      <c r="Q140" s="146">
        <f>ROUND(E140*P140,5)</f>
        <v>0</v>
      </c>
      <c r="R140" s="146"/>
      <c r="S140" s="146"/>
      <c r="T140" s="147">
        <v>2.3E-2</v>
      </c>
      <c r="U140" s="146">
        <f>ROUND(E140*T140,2)</f>
        <v>0.21</v>
      </c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 t="s">
        <v>119</v>
      </c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</row>
    <row r="141" spans="1:60" outlineLevel="1" x14ac:dyDescent="0.2">
      <c r="A141" s="139"/>
      <c r="B141" s="139"/>
      <c r="C141" s="178" t="s">
        <v>243</v>
      </c>
      <c r="D141" s="148"/>
      <c r="E141" s="153">
        <v>4</v>
      </c>
      <c r="F141" s="156"/>
      <c r="G141" s="156"/>
      <c r="H141" s="156"/>
      <c r="I141" s="156"/>
      <c r="J141" s="156"/>
      <c r="K141" s="156"/>
      <c r="L141" s="156"/>
      <c r="M141" s="156"/>
      <c r="N141" s="146"/>
      <c r="O141" s="146"/>
      <c r="P141" s="146"/>
      <c r="Q141" s="146"/>
      <c r="R141" s="146"/>
      <c r="S141" s="146"/>
      <c r="T141" s="147"/>
      <c r="U141" s="146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 t="s">
        <v>131</v>
      </c>
      <c r="AF141" s="138">
        <v>0</v>
      </c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</row>
    <row r="142" spans="1:60" outlineLevel="1" x14ac:dyDescent="0.2">
      <c r="A142" s="139"/>
      <c r="B142" s="139"/>
      <c r="C142" s="178" t="s">
        <v>244</v>
      </c>
      <c r="D142" s="148"/>
      <c r="E142" s="153">
        <v>5</v>
      </c>
      <c r="F142" s="156"/>
      <c r="G142" s="156"/>
      <c r="H142" s="156"/>
      <c r="I142" s="156"/>
      <c r="J142" s="156"/>
      <c r="K142" s="156"/>
      <c r="L142" s="156"/>
      <c r="M142" s="156"/>
      <c r="N142" s="146"/>
      <c r="O142" s="146"/>
      <c r="P142" s="146"/>
      <c r="Q142" s="146"/>
      <c r="R142" s="146"/>
      <c r="S142" s="146"/>
      <c r="T142" s="147"/>
      <c r="U142" s="146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 t="s">
        <v>131</v>
      </c>
      <c r="AF142" s="138">
        <v>0</v>
      </c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</row>
    <row r="143" spans="1:60" ht="22.5" outlineLevel="1" x14ac:dyDescent="0.2">
      <c r="A143" s="139">
        <v>54</v>
      </c>
      <c r="B143" s="139" t="s">
        <v>296</v>
      </c>
      <c r="C143" s="177" t="s">
        <v>297</v>
      </c>
      <c r="D143" s="145" t="s">
        <v>118</v>
      </c>
      <c r="E143" s="152">
        <v>1</v>
      </c>
      <c r="F143" s="155">
        <f>H143+J143</f>
        <v>0</v>
      </c>
      <c r="G143" s="156">
        <f>ROUND(E143*F143,2)</f>
        <v>0</v>
      </c>
      <c r="H143" s="156"/>
      <c r="I143" s="156">
        <f>ROUND(E143*H143,2)</f>
        <v>0</v>
      </c>
      <c r="J143" s="156"/>
      <c r="K143" s="156">
        <f>ROUND(E143*J143,2)</f>
        <v>0</v>
      </c>
      <c r="L143" s="156">
        <v>21</v>
      </c>
      <c r="M143" s="156">
        <f>G143*(1+L143/100)</f>
        <v>0</v>
      </c>
      <c r="N143" s="146">
        <v>0.23</v>
      </c>
      <c r="O143" s="146">
        <f>ROUND(E143*N143,5)</f>
        <v>0.23</v>
      </c>
      <c r="P143" s="146">
        <v>0</v>
      </c>
      <c r="Q143" s="146">
        <f>ROUND(E143*P143,5)</f>
        <v>0</v>
      </c>
      <c r="R143" s="146"/>
      <c r="S143" s="146"/>
      <c r="T143" s="147">
        <v>2.3E-2</v>
      </c>
      <c r="U143" s="146">
        <f>ROUND(E143*T143,2)</f>
        <v>0.02</v>
      </c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 t="s">
        <v>119</v>
      </c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</row>
    <row r="144" spans="1:60" outlineLevel="1" x14ac:dyDescent="0.2">
      <c r="A144" s="139"/>
      <c r="B144" s="139"/>
      <c r="C144" s="178" t="s">
        <v>240</v>
      </c>
      <c r="D144" s="148"/>
      <c r="E144" s="153">
        <v>1</v>
      </c>
      <c r="F144" s="156"/>
      <c r="G144" s="156"/>
      <c r="H144" s="156"/>
      <c r="I144" s="156"/>
      <c r="J144" s="156"/>
      <c r="K144" s="156"/>
      <c r="L144" s="156"/>
      <c r="M144" s="156"/>
      <c r="N144" s="146"/>
      <c r="O144" s="146"/>
      <c r="P144" s="146"/>
      <c r="Q144" s="146"/>
      <c r="R144" s="146"/>
      <c r="S144" s="146"/>
      <c r="T144" s="147"/>
      <c r="U144" s="146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 t="s">
        <v>131</v>
      </c>
      <c r="AF144" s="138">
        <v>0</v>
      </c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</row>
    <row r="145" spans="1:60" ht="22.5" outlineLevel="1" x14ac:dyDescent="0.2">
      <c r="A145" s="139">
        <v>55</v>
      </c>
      <c r="B145" s="139" t="s">
        <v>298</v>
      </c>
      <c r="C145" s="177" t="s">
        <v>299</v>
      </c>
      <c r="D145" s="145" t="s">
        <v>118</v>
      </c>
      <c r="E145" s="152">
        <v>1</v>
      </c>
      <c r="F145" s="155">
        <f>H145+J145</f>
        <v>0</v>
      </c>
      <c r="G145" s="156">
        <f>ROUND(E145*F145,2)</f>
        <v>0</v>
      </c>
      <c r="H145" s="156"/>
      <c r="I145" s="156">
        <f>ROUND(E145*H145,2)</f>
        <v>0</v>
      </c>
      <c r="J145" s="156"/>
      <c r="K145" s="156">
        <f>ROUND(E145*J145,2)</f>
        <v>0</v>
      </c>
      <c r="L145" s="156">
        <v>21</v>
      </c>
      <c r="M145" s="156">
        <f>G145*(1+L145/100)</f>
        <v>0</v>
      </c>
      <c r="N145" s="146">
        <v>0.34499999999999997</v>
      </c>
      <c r="O145" s="146">
        <f>ROUND(E145*N145,5)</f>
        <v>0.34499999999999997</v>
      </c>
      <c r="P145" s="146">
        <v>0</v>
      </c>
      <c r="Q145" s="146">
        <f>ROUND(E145*P145,5)</f>
        <v>0</v>
      </c>
      <c r="R145" s="146"/>
      <c r="S145" s="146"/>
      <c r="T145" s="147">
        <v>2.5999999999999999E-2</v>
      </c>
      <c r="U145" s="146">
        <f>ROUND(E145*T145,2)</f>
        <v>0.03</v>
      </c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 t="s">
        <v>119</v>
      </c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</row>
    <row r="146" spans="1:60" outlineLevel="1" x14ac:dyDescent="0.2">
      <c r="A146" s="139"/>
      <c r="B146" s="139"/>
      <c r="C146" s="178" t="s">
        <v>240</v>
      </c>
      <c r="D146" s="148"/>
      <c r="E146" s="153">
        <v>1</v>
      </c>
      <c r="F146" s="156"/>
      <c r="G146" s="156"/>
      <c r="H146" s="156"/>
      <c r="I146" s="156"/>
      <c r="J146" s="156"/>
      <c r="K146" s="156"/>
      <c r="L146" s="156"/>
      <c r="M146" s="156"/>
      <c r="N146" s="146"/>
      <c r="O146" s="146"/>
      <c r="P146" s="146"/>
      <c r="Q146" s="146"/>
      <c r="R146" s="146"/>
      <c r="S146" s="146"/>
      <c r="T146" s="147"/>
      <c r="U146" s="146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 t="s">
        <v>131</v>
      </c>
      <c r="AF146" s="138">
        <v>0</v>
      </c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</row>
    <row r="147" spans="1:60" ht="22.5" outlineLevel="1" x14ac:dyDescent="0.2">
      <c r="A147" s="139">
        <v>56</v>
      </c>
      <c r="B147" s="139" t="s">
        <v>300</v>
      </c>
      <c r="C147" s="177" t="s">
        <v>301</v>
      </c>
      <c r="D147" s="145" t="s">
        <v>118</v>
      </c>
      <c r="E147" s="152">
        <v>9</v>
      </c>
      <c r="F147" s="155">
        <f>H147+J147</f>
        <v>0</v>
      </c>
      <c r="G147" s="156">
        <f>ROUND(E147*F147,2)</f>
        <v>0</v>
      </c>
      <c r="H147" s="156"/>
      <c r="I147" s="156">
        <f>ROUND(E147*H147,2)</f>
        <v>0</v>
      </c>
      <c r="J147" s="156"/>
      <c r="K147" s="156">
        <f>ROUND(E147*J147,2)</f>
        <v>0</v>
      </c>
      <c r="L147" s="156">
        <v>21</v>
      </c>
      <c r="M147" s="156">
        <f>G147*(1+L147/100)</f>
        <v>0</v>
      </c>
      <c r="N147" s="146">
        <v>0.441</v>
      </c>
      <c r="O147" s="146">
        <f>ROUND(E147*N147,5)</f>
        <v>3.9689999999999999</v>
      </c>
      <c r="P147" s="146">
        <v>0</v>
      </c>
      <c r="Q147" s="146">
        <f>ROUND(E147*P147,5)</f>
        <v>0</v>
      </c>
      <c r="R147" s="146"/>
      <c r="S147" s="146"/>
      <c r="T147" s="147">
        <v>2.9000000000000001E-2</v>
      </c>
      <c r="U147" s="146">
        <f>ROUND(E147*T147,2)</f>
        <v>0.26</v>
      </c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 t="s">
        <v>119</v>
      </c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</row>
    <row r="148" spans="1:60" outlineLevel="1" x14ac:dyDescent="0.2">
      <c r="A148" s="139"/>
      <c r="B148" s="139"/>
      <c r="C148" s="178" t="s">
        <v>243</v>
      </c>
      <c r="D148" s="148"/>
      <c r="E148" s="153">
        <v>4</v>
      </c>
      <c r="F148" s="156"/>
      <c r="G148" s="156"/>
      <c r="H148" s="156"/>
      <c r="I148" s="156"/>
      <c r="J148" s="156"/>
      <c r="K148" s="156"/>
      <c r="L148" s="156"/>
      <c r="M148" s="156"/>
      <c r="N148" s="146"/>
      <c r="O148" s="146"/>
      <c r="P148" s="146"/>
      <c r="Q148" s="146"/>
      <c r="R148" s="146"/>
      <c r="S148" s="146"/>
      <c r="T148" s="147"/>
      <c r="U148" s="146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 t="s">
        <v>131</v>
      </c>
      <c r="AF148" s="138">
        <v>0</v>
      </c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</row>
    <row r="149" spans="1:60" outlineLevel="1" x14ac:dyDescent="0.2">
      <c r="A149" s="139"/>
      <c r="B149" s="139"/>
      <c r="C149" s="178" t="s">
        <v>244</v>
      </c>
      <c r="D149" s="148"/>
      <c r="E149" s="153">
        <v>5</v>
      </c>
      <c r="F149" s="156"/>
      <c r="G149" s="156"/>
      <c r="H149" s="156"/>
      <c r="I149" s="156"/>
      <c r="J149" s="156"/>
      <c r="K149" s="156"/>
      <c r="L149" s="156"/>
      <c r="M149" s="156"/>
      <c r="N149" s="146"/>
      <c r="O149" s="146"/>
      <c r="P149" s="146"/>
      <c r="Q149" s="146"/>
      <c r="R149" s="146"/>
      <c r="S149" s="146"/>
      <c r="T149" s="147"/>
      <c r="U149" s="146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 t="s">
        <v>131</v>
      </c>
      <c r="AF149" s="138">
        <v>0</v>
      </c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</row>
    <row r="150" spans="1:60" ht="22.5" outlineLevel="1" x14ac:dyDescent="0.2">
      <c r="A150" s="139">
        <v>57</v>
      </c>
      <c r="B150" s="139" t="s">
        <v>302</v>
      </c>
      <c r="C150" s="177" t="s">
        <v>303</v>
      </c>
      <c r="D150" s="145" t="s">
        <v>118</v>
      </c>
      <c r="E150" s="152">
        <v>1</v>
      </c>
      <c r="F150" s="155">
        <f>H150+J150</f>
        <v>0</v>
      </c>
      <c r="G150" s="156">
        <f>ROUND(E150*F150,2)</f>
        <v>0</v>
      </c>
      <c r="H150" s="156"/>
      <c r="I150" s="156">
        <f>ROUND(E150*H150,2)</f>
        <v>0</v>
      </c>
      <c r="J150" s="156"/>
      <c r="K150" s="156">
        <f>ROUND(E150*J150,2)</f>
        <v>0</v>
      </c>
      <c r="L150" s="156">
        <v>21</v>
      </c>
      <c r="M150" s="156">
        <f>G150*(1+L150/100)</f>
        <v>0</v>
      </c>
      <c r="N150" s="146">
        <v>0.46</v>
      </c>
      <c r="O150" s="146">
        <f>ROUND(E150*N150,5)</f>
        <v>0.46</v>
      </c>
      <c r="P150" s="146">
        <v>0</v>
      </c>
      <c r="Q150" s="146">
        <f>ROUND(E150*P150,5)</f>
        <v>0</v>
      </c>
      <c r="R150" s="146"/>
      <c r="S150" s="146"/>
      <c r="T150" s="147">
        <v>2.9000000000000001E-2</v>
      </c>
      <c r="U150" s="146">
        <f>ROUND(E150*T150,2)</f>
        <v>0.03</v>
      </c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 t="s">
        <v>119</v>
      </c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</row>
    <row r="151" spans="1:60" outlineLevel="1" x14ac:dyDescent="0.2">
      <c r="A151" s="139"/>
      <c r="B151" s="139"/>
      <c r="C151" s="178" t="s">
        <v>240</v>
      </c>
      <c r="D151" s="148"/>
      <c r="E151" s="153">
        <v>1</v>
      </c>
      <c r="F151" s="156"/>
      <c r="G151" s="156"/>
      <c r="H151" s="156"/>
      <c r="I151" s="156"/>
      <c r="J151" s="156"/>
      <c r="K151" s="156"/>
      <c r="L151" s="156"/>
      <c r="M151" s="156"/>
      <c r="N151" s="146"/>
      <c r="O151" s="146"/>
      <c r="P151" s="146"/>
      <c r="Q151" s="146"/>
      <c r="R151" s="146"/>
      <c r="S151" s="146"/>
      <c r="T151" s="147"/>
      <c r="U151" s="146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 t="s">
        <v>131</v>
      </c>
      <c r="AF151" s="138">
        <v>0</v>
      </c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</row>
    <row r="152" spans="1:60" outlineLevel="1" x14ac:dyDescent="0.2">
      <c r="A152" s="139">
        <v>58</v>
      </c>
      <c r="B152" s="139" t="s">
        <v>304</v>
      </c>
      <c r="C152" s="177" t="s">
        <v>305</v>
      </c>
      <c r="D152" s="145" t="s">
        <v>118</v>
      </c>
      <c r="E152" s="152">
        <v>5</v>
      </c>
      <c r="F152" s="155">
        <f>H152+J152</f>
        <v>0</v>
      </c>
      <c r="G152" s="156">
        <f>ROUND(E152*F152,2)</f>
        <v>0</v>
      </c>
      <c r="H152" s="156"/>
      <c r="I152" s="156">
        <f>ROUND(E152*H152,2)</f>
        <v>0</v>
      </c>
      <c r="J152" s="156"/>
      <c r="K152" s="156">
        <f>ROUND(E152*J152,2)</f>
        <v>0</v>
      </c>
      <c r="L152" s="156">
        <v>21</v>
      </c>
      <c r="M152" s="156">
        <f>G152*(1+L152/100)</f>
        <v>0</v>
      </c>
      <c r="N152" s="146">
        <v>0.25335999999999997</v>
      </c>
      <c r="O152" s="146">
        <f>ROUND(E152*N152,5)</f>
        <v>1.2667999999999999</v>
      </c>
      <c r="P152" s="146">
        <v>0</v>
      </c>
      <c r="Q152" s="146">
        <f>ROUND(E152*P152,5)</f>
        <v>0</v>
      </c>
      <c r="R152" s="146"/>
      <c r="S152" s="146"/>
      <c r="T152" s="147">
        <v>0.14199999999999999</v>
      </c>
      <c r="U152" s="146">
        <f>ROUND(E152*T152,2)</f>
        <v>0.71</v>
      </c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 t="s">
        <v>119</v>
      </c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</row>
    <row r="153" spans="1:60" outlineLevel="1" x14ac:dyDescent="0.2">
      <c r="A153" s="139"/>
      <c r="B153" s="139"/>
      <c r="C153" s="178" t="s">
        <v>244</v>
      </c>
      <c r="D153" s="148"/>
      <c r="E153" s="153">
        <v>5</v>
      </c>
      <c r="F153" s="156"/>
      <c r="G153" s="156"/>
      <c r="H153" s="156"/>
      <c r="I153" s="156"/>
      <c r="J153" s="156"/>
      <c r="K153" s="156"/>
      <c r="L153" s="156"/>
      <c r="M153" s="156"/>
      <c r="N153" s="146"/>
      <c r="O153" s="146"/>
      <c r="P153" s="146"/>
      <c r="Q153" s="146"/>
      <c r="R153" s="146"/>
      <c r="S153" s="146"/>
      <c r="T153" s="147"/>
      <c r="U153" s="146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 t="s">
        <v>131</v>
      </c>
      <c r="AF153" s="138">
        <v>0</v>
      </c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</row>
    <row r="154" spans="1:60" x14ac:dyDescent="0.2">
      <c r="A154" s="140" t="s">
        <v>114</v>
      </c>
      <c r="B154" s="140" t="s">
        <v>67</v>
      </c>
      <c r="C154" s="179" t="s">
        <v>68</v>
      </c>
      <c r="D154" s="149"/>
      <c r="E154" s="154"/>
      <c r="F154" s="157"/>
      <c r="G154" s="157">
        <f>SUMIF(AE155:AE173,"&lt;&gt;NOR",G155:G173)</f>
        <v>0</v>
      </c>
      <c r="H154" s="157"/>
      <c r="I154" s="157">
        <f>SUM(I155:I173)</f>
        <v>0</v>
      </c>
      <c r="J154" s="157"/>
      <c r="K154" s="157">
        <f>SUM(K155:K173)</f>
        <v>0</v>
      </c>
      <c r="L154" s="157"/>
      <c r="M154" s="157">
        <f>SUM(M155:M173)</f>
        <v>0</v>
      </c>
      <c r="N154" s="150"/>
      <c r="O154" s="150">
        <f>SUM(O155:O173)</f>
        <v>4.5591600000000003</v>
      </c>
      <c r="P154" s="150"/>
      <c r="Q154" s="150">
        <f>SUM(Q155:Q173)</f>
        <v>0</v>
      </c>
      <c r="R154" s="150"/>
      <c r="S154" s="150"/>
      <c r="T154" s="151"/>
      <c r="U154" s="150">
        <f>SUM(U155:U173)</f>
        <v>3.41</v>
      </c>
      <c r="AE154" t="s">
        <v>115</v>
      </c>
    </row>
    <row r="155" spans="1:60" outlineLevel="1" x14ac:dyDescent="0.2">
      <c r="A155" s="139">
        <v>59</v>
      </c>
      <c r="B155" s="139" t="s">
        <v>306</v>
      </c>
      <c r="C155" s="177" t="s">
        <v>307</v>
      </c>
      <c r="D155" s="145" t="s">
        <v>118</v>
      </c>
      <c r="E155" s="152">
        <v>5</v>
      </c>
      <c r="F155" s="155">
        <f>H155+J155</f>
        <v>0</v>
      </c>
      <c r="G155" s="156">
        <f>ROUND(E155*F155,2)</f>
        <v>0</v>
      </c>
      <c r="H155" s="156"/>
      <c r="I155" s="156">
        <f>ROUND(E155*H155,2)</f>
        <v>0</v>
      </c>
      <c r="J155" s="156"/>
      <c r="K155" s="156">
        <f>ROUND(E155*J155,2)</f>
        <v>0</v>
      </c>
      <c r="L155" s="156">
        <v>21</v>
      </c>
      <c r="M155" s="156">
        <f>G155*(1+L155/100)</f>
        <v>0</v>
      </c>
      <c r="N155" s="146">
        <v>0.15826000000000001</v>
      </c>
      <c r="O155" s="146">
        <f>ROUND(E155*N155,5)</f>
        <v>0.7913</v>
      </c>
      <c r="P155" s="146">
        <v>0</v>
      </c>
      <c r="Q155" s="146">
        <f>ROUND(E155*P155,5)</f>
        <v>0</v>
      </c>
      <c r="R155" s="146"/>
      <c r="S155" s="146"/>
      <c r="T155" s="147">
        <v>5.6000000000000001E-2</v>
      </c>
      <c r="U155" s="146">
        <f>ROUND(E155*T155,2)</f>
        <v>0.28000000000000003</v>
      </c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 t="s">
        <v>119</v>
      </c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</row>
    <row r="156" spans="1:60" outlineLevel="1" x14ac:dyDescent="0.2">
      <c r="A156" s="139"/>
      <c r="B156" s="139"/>
      <c r="C156" s="178" t="s">
        <v>244</v>
      </c>
      <c r="D156" s="148"/>
      <c r="E156" s="153">
        <v>5</v>
      </c>
      <c r="F156" s="156"/>
      <c r="G156" s="156"/>
      <c r="H156" s="156"/>
      <c r="I156" s="156"/>
      <c r="J156" s="156"/>
      <c r="K156" s="156"/>
      <c r="L156" s="156"/>
      <c r="M156" s="156"/>
      <c r="N156" s="146"/>
      <c r="O156" s="146"/>
      <c r="P156" s="146"/>
      <c r="Q156" s="146"/>
      <c r="R156" s="146"/>
      <c r="S156" s="146"/>
      <c r="T156" s="147"/>
      <c r="U156" s="146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 t="s">
        <v>131</v>
      </c>
      <c r="AF156" s="138">
        <v>0</v>
      </c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</row>
    <row r="157" spans="1:60" outlineLevel="1" x14ac:dyDescent="0.2">
      <c r="A157" s="139">
        <v>60</v>
      </c>
      <c r="B157" s="139" t="s">
        <v>308</v>
      </c>
      <c r="C157" s="177" t="s">
        <v>309</v>
      </c>
      <c r="D157" s="145" t="s">
        <v>118</v>
      </c>
      <c r="E157" s="152">
        <v>4</v>
      </c>
      <c r="F157" s="155">
        <f>H157+J157</f>
        <v>0</v>
      </c>
      <c r="G157" s="156">
        <f>ROUND(E157*F157,2)</f>
        <v>0</v>
      </c>
      <c r="H157" s="156"/>
      <c r="I157" s="156">
        <f>ROUND(E157*H157,2)</f>
        <v>0</v>
      </c>
      <c r="J157" s="156"/>
      <c r="K157" s="156">
        <f>ROUND(E157*J157,2)</f>
        <v>0</v>
      </c>
      <c r="L157" s="156">
        <v>21</v>
      </c>
      <c r="M157" s="156">
        <f>G157*(1+L157/100)</f>
        <v>0</v>
      </c>
      <c r="N157" s="146">
        <v>0.31647999999999998</v>
      </c>
      <c r="O157" s="146">
        <f>ROUND(E157*N157,5)</f>
        <v>1.2659199999999999</v>
      </c>
      <c r="P157" s="146">
        <v>0</v>
      </c>
      <c r="Q157" s="146">
        <f>ROUND(E157*P157,5)</f>
        <v>0</v>
      </c>
      <c r="R157" s="146"/>
      <c r="S157" s="146"/>
      <c r="T157" s="147">
        <v>9.8000000000000004E-2</v>
      </c>
      <c r="U157" s="146">
        <f>ROUND(E157*T157,2)</f>
        <v>0.39</v>
      </c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 t="s">
        <v>119</v>
      </c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</row>
    <row r="158" spans="1:60" outlineLevel="1" x14ac:dyDescent="0.2">
      <c r="A158" s="139"/>
      <c r="B158" s="139"/>
      <c r="C158" s="178" t="s">
        <v>243</v>
      </c>
      <c r="D158" s="148"/>
      <c r="E158" s="153">
        <v>4</v>
      </c>
      <c r="F158" s="156"/>
      <c r="G158" s="156"/>
      <c r="H158" s="156"/>
      <c r="I158" s="156"/>
      <c r="J158" s="156"/>
      <c r="K158" s="156"/>
      <c r="L158" s="156"/>
      <c r="M158" s="156"/>
      <c r="N158" s="146"/>
      <c r="O158" s="146"/>
      <c r="P158" s="146"/>
      <c r="Q158" s="146"/>
      <c r="R158" s="146"/>
      <c r="S158" s="146"/>
      <c r="T158" s="147"/>
      <c r="U158" s="146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 t="s">
        <v>131</v>
      </c>
      <c r="AF158" s="138">
        <v>0</v>
      </c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</row>
    <row r="159" spans="1:60" ht="22.5" outlineLevel="1" x14ac:dyDescent="0.2">
      <c r="A159" s="139">
        <v>61</v>
      </c>
      <c r="B159" s="139" t="s">
        <v>310</v>
      </c>
      <c r="C159" s="177" t="s">
        <v>311</v>
      </c>
      <c r="D159" s="145" t="s">
        <v>118</v>
      </c>
      <c r="E159" s="152">
        <v>9</v>
      </c>
      <c r="F159" s="155">
        <f>H159+J159</f>
        <v>0</v>
      </c>
      <c r="G159" s="156">
        <f>ROUND(E159*F159,2)</f>
        <v>0</v>
      </c>
      <c r="H159" s="156"/>
      <c r="I159" s="156">
        <f>ROUND(E159*H159,2)</f>
        <v>0</v>
      </c>
      <c r="J159" s="156"/>
      <c r="K159" s="156">
        <f>ROUND(E159*J159,2)</f>
        <v>0</v>
      </c>
      <c r="L159" s="156">
        <v>21</v>
      </c>
      <c r="M159" s="156">
        <f>G159*(1+L159/100)</f>
        <v>0</v>
      </c>
      <c r="N159" s="146">
        <v>8.0999999999999996E-4</v>
      </c>
      <c r="O159" s="146">
        <f>ROUND(E159*N159,5)</f>
        <v>7.2899999999999996E-3</v>
      </c>
      <c r="P159" s="146">
        <v>0</v>
      </c>
      <c r="Q159" s="146">
        <f>ROUND(E159*P159,5)</f>
        <v>0</v>
      </c>
      <c r="R159" s="146"/>
      <c r="S159" s="146"/>
      <c r="T159" s="147">
        <v>4.0000000000000001E-3</v>
      </c>
      <c r="U159" s="146">
        <f>ROUND(E159*T159,2)</f>
        <v>0.04</v>
      </c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 t="s">
        <v>119</v>
      </c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</row>
    <row r="160" spans="1:60" outlineLevel="1" x14ac:dyDescent="0.2">
      <c r="A160" s="139"/>
      <c r="B160" s="139"/>
      <c r="C160" s="178" t="s">
        <v>243</v>
      </c>
      <c r="D160" s="148"/>
      <c r="E160" s="153">
        <v>4</v>
      </c>
      <c r="F160" s="156"/>
      <c r="G160" s="156"/>
      <c r="H160" s="156"/>
      <c r="I160" s="156"/>
      <c r="J160" s="156"/>
      <c r="K160" s="156"/>
      <c r="L160" s="156"/>
      <c r="M160" s="156"/>
      <c r="N160" s="146"/>
      <c r="O160" s="146"/>
      <c r="P160" s="146"/>
      <c r="Q160" s="146"/>
      <c r="R160" s="146"/>
      <c r="S160" s="146"/>
      <c r="T160" s="147"/>
      <c r="U160" s="146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 t="s">
        <v>131</v>
      </c>
      <c r="AF160" s="138">
        <v>0</v>
      </c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</row>
    <row r="161" spans="1:60" outlineLevel="1" x14ac:dyDescent="0.2">
      <c r="A161" s="139"/>
      <c r="B161" s="139"/>
      <c r="C161" s="178" t="s">
        <v>244</v>
      </c>
      <c r="D161" s="148"/>
      <c r="E161" s="153">
        <v>5</v>
      </c>
      <c r="F161" s="156"/>
      <c r="G161" s="156"/>
      <c r="H161" s="156"/>
      <c r="I161" s="156"/>
      <c r="J161" s="156"/>
      <c r="K161" s="156"/>
      <c r="L161" s="156"/>
      <c r="M161" s="156"/>
      <c r="N161" s="146"/>
      <c r="O161" s="146"/>
      <c r="P161" s="146"/>
      <c r="Q161" s="146"/>
      <c r="R161" s="146"/>
      <c r="S161" s="146"/>
      <c r="T161" s="147"/>
      <c r="U161" s="146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 t="s">
        <v>131</v>
      </c>
      <c r="AF161" s="138">
        <v>0</v>
      </c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</row>
    <row r="162" spans="1:60" ht="22.5" outlineLevel="1" x14ac:dyDescent="0.2">
      <c r="A162" s="139">
        <v>62</v>
      </c>
      <c r="B162" s="139" t="s">
        <v>312</v>
      </c>
      <c r="C162" s="177" t="s">
        <v>313</v>
      </c>
      <c r="D162" s="145" t="s">
        <v>118</v>
      </c>
      <c r="E162" s="152">
        <v>15</v>
      </c>
      <c r="F162" s="155">
        <f>H162+J162</f>
        <v>0</v>
      </c>
      <c r="G162" s="156">
        <f>ROUND(E162*F162,2)</f>
        <v>0</v>
      </c>
      <c r="H162" s="156"/>
      <c r="I162" s="156">
        <f>ROUND(E162*H162,2)</f>
        <v>0</v>
      </c>
      <c r="J162" s="156"/>
      <c r="K162" s="156">
        <f>ROUND(E162*J162,2)</f>
        <v>0</v>
      </c>
      <c r="L162" s="156">
        <v>21</v>
      </c>
      <c r="M162" s="156">
        <f>G162*(1+L162/100)</f>
        <v>0</v>
      </c>
      <c r="N162" s="146">
        <v>2.9999999999999997E-4</v>
      </c>
      <c r="O162" s="146">
        <f>ROUND(E162*N162,5)</f>
        <v>4.4999999999999997E-3</v>
      </c>
      <c r="P162" s="146">
        <v>0</v>
      </c>
      <c r="Q162" s="146">
        <f>ROUND(E162*P162,5)</f>
        <v>0</v>
      </c>
      <c r="R162" s="146"/>
      <c r="S162" s="146"/>
      <c r="T162" s="147">
        <v>2E-3</v>
      </c>
      <c r="U162" s="146">
        <f>ROUND(E162*T162,2)</f>
        <v>0.03</v>
      </c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 t="s">
        <v>119</v>
      </c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</row>
    <row r="163" spans="1:60" outlineLevel="1" x14ac:dyDescent="0.2">
      <c r="A163" s="139"/>
      <c r="B163" s="139"/>
      <c r="C163" s="178" t="s">
        <v>243</v>
      </c>
      <c r="D163" s="148"/>
      <c r="E163" s="153">
        <v>4</v>
      </c>
      <c r="F163" s="156"/>
      <c r="G163" s="156"/>
      <c r="H163" s="156"/>
      <c r="I163" s="156"/>
      <c r="J163" s="156"/>
      <c r="K163" s="156"/>
      <c r="L163" s="156"/>
      <c r="M163" s="156"/>
      <c r="N163" s="146"/>
      <c r="O163" s="146"/>
      <c r="P163" s="146"/>
      <c r="Q163" s="146"/>
      <c r="R163" s="146"/>
      <c r="S163" s="146"/>
      <c r="T163" s="147"/>
      <c r="U163" s="146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 t="s">
        <v>131</v>
      </c>
      <c r="AF163" s="138">
        <v>0</v>
      </c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</row>
    <row r="164" spans="1:60" outlineLevel="1" x14ac:dyDescent="0.2">
      <c r="A164" s="139"/>
      <c r="B164" s="139"/>
      <c r="C164" s="178" t="s">
        <v>314</v>
      </c>
      <c r="D164" s="148"/>
      <c r="E164" s="153">
        <v>11</v>
      </c>
      <c r="F164" s="156"/>
      <c r="G164" s="156"/>
      <c r="H164" s="156"/>
      <c r="I164" s="156"/>
      <c r="J164" s="156"/>
      <c r="K164" s="156"/>
      <c r="L164" s="156"/>
      <c r="M164" s="156"/>
      <c r="N164" s="146"/>
      <c r="O164" s="146"/>
      <c r="P164" s="146"/>
      <c r="Q164" s="146"/>
      <c r="R164" s="146"/>
      <c r="S164" s="146"/>
      <c r="T164" s="147"/>
      <c r="U164" s="146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 t="s">
        <v>131</v>
      </c>
      <c r="AF164" s="138">
        <v>0</v>
      </c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</row>
    <row r="165" spans="1:60" outlineLevel="1" x14ac:dyDescent="0.2">
      <c r="A165" s="139">
        <v>63</v>
      </c>
      <c r="B165" s="139" t="s">
        <v>315</v>
      </c>
      <c r="C165" s="177" t="s">
        <v>316</v>
      </c>
      <c r="D165" s="145" t="s">
        <v>118</v>
      </c>
      <c r="E165" s="152">
        <v>11</v>
      </c>
      <c r="F165" s="155">
        <f>H165+J165</f>
        <v>0</v>
      </c>
      <c r="G165" s="156">
        <f>ROUND(E165*F165,2)</f>
        <v>0</v>
      </c>
      <c r="H165" s="156"/>
      <c r="I165" s="156">
        <f>ROUND(E165*H165,2)</f>
        <v>0</v>
      </c>
      <c r="J165" s="156"/>
      <c r="K165" s="156">
        <f>ROUND(E165*J165,2)</f>
        <v>0</v>
      </c>
      <c r="L165" s="156">
        <v>21</v>
      </c>
      <c r="M165" s="156">
        <f>G165*(1+L165/100)</f>
        <v>0</v>
      </c>
      <c r="N165" s="146">
        <v>0.10373</v>
      </c>
      <c r="O165" s="146">
        <f>ROUND(E165*N165,5)</f>
        <v>1.14103</v>
      </c>
      <c r="P165" s="146">
        <v>0</v>
      </c>
      <c r="Q165" s="146">
        <f>ROUND(E165*P165,5)</f>
        <v>0</v>
      </c>
      <c r="R165" s="146"/>
      <c r="S165" s="146"/>
      <c r="T165" s="147">
        <v>6.4000000000000001E-2</v>
      </c>
      <c r="U165" s="146">
        <f>ROUND(E165*T165,2)</f>
        <v>0.7</v>
      </c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 t="s">
        <v>119</v>
      </c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</row>
    <row r="166" spans="1:60" outlineLevel="1" x14ac:dyDescent="0.2">
      <c r="A166" s="139"/>
      <c r="B166" s="139"/>
      <c r="C166" s="178" t="s">
        <v>314</v>
      </c>
      <c r="D166" s="148"/>
      <c r="E166" s="153">
        <v>11</v>
      </c>
      <c r="F166" s="156"/>
      <c r="G166" s="156"/>
      <c r="H166" s="156"/>
      <c r="I166" s="156"/>
      <c r="J166" s="156"/>
      <c r="K166" s="156"/>
      <c r="L166" s="156"/>
      <c r="M166" s="156"/>
      <c r="N166" s="146"/>
      <c r="O166" s="146"/>
      <c r="P166" s="146"/>
      <c r="Q166" s="146"/>
      <c r="R166" s="146"/>
      <c r="S166" s="146"/>
      <c r="T166" s="147"/>
      <c r="U166" s="146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 t="s">
        <v>131</v>
      </c>
      <c r="AF166" s="138">
        <v>0</v>
      </c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</row>
    <row r="167" spans="1:60" outlineLevel="1" x14ac:dyDescent="0.2">
      <c r="A167" s="139">
        <v>64</v>
      </c>
      <c r="B167" s="139" t="s">
        <v>317</v>
      </c>
      <c r="C167" s="177" t="s">
        <v>318</v>
      </c>
      <c r="D167" s="145" t="s">
        <v>118</v>
      </c>
      <c r="E167" s="152">
        <v>4</v>
      </c>
      <c r="F167" s="155">
        <f>H167+J167</f>
        <v>0</v>
      </c>
      <c r="G167" s="156">
        <f>ROUND(E167*F167,2)</f>
        <v>0</v>
      </c>
      <c r="H167" s="156"/>
      <c r="I167" s="156">
        <f>ROUND(E167*H167,2)</f>
        <v>0</v>
      </c>
      <c r="J167" s="156"/>
      <c r="K167" s="156">
        <f>ROUND(E167*J167,2)</f>
        <v>0</v>
      </c>
      <c r="L167" s="156">
        <v>21</v>
      </c>
      <c r="M167" s="156">
        <f>G167*(1+L167/100)</f>
        <v>0</v>
      </c>
      <c r="N167" s="146">
        <v>0.12966</v>
      </c>
      <c r="O167" s="146">
        <f>ROUND(E167*N167,5)</f>
        <v>0.51863999999999999</v>
      </c>
      <c r="P167" s="146">
        <v>0</v>
      </c>
      <c r="Q167" s="146">
        <f>ROUND(E167*P167,5)</f>
        <v>0</v>
      </c>
      <c r="R167" s="146"/>
      <c r="S167" s="146"/>
      <c r="T167" s="147">
        <v>7.1999999999999995E-2</v>
      </c>
      <c r="U167" s="146">
        <f>ROUND(E167*T167,2)</f>
        <v>0.28999999999999998</v>
      </c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 t="s">
        <v>119</v>
      </c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</row>
    <row r="168" spans="1:60" outlineLevel="1" x14ac:dyDescent="0.2">
      <c r="A168" s="139"/>
      <c r="B168" s="139"/>
      <c r="C168" s="178" t="s">
        <v>243</v>
      </c>
      <c r="D168" s="148"/>
      <c r="E168" s="153">
        <v>4</v>
      </c>
      <c r="F168" s="156"/>
      <c r="G168" s="156"/>
      <c r="H168" s="156"/>
      <c r="I168" s="156"/>
      <c r="J168" s="156"/>
      <c r="K168" s="156"/>
      <c r="L168" s="156"/>
      <c r="M168" s="156"/>
      <c r="N168" s="146"/>
      <c r="O168" s="146"/>
      <c r="P168" s="146"/>
      <c r="Q168" s="146"/>
      <c r="R168" s="146"/>
      <c r="S168" s="146"/>
      <c r="T168" s="147"/>
      <c r="U168" s="146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 t="s">
        <v>131</v>
      </c>
      <c r="AF168" s="138">
        <v>0</v>
      </c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</row>
    <row r="169" spans="1:60" outlineLevel="1" x14ac:dyDescent="0.2">
      <c r="A169" s="139">
        <v>65</v>
      </c>
      <c r="B169" s="139" t="s">
        <v>319</v>
      </c>
      <c r="C169" s="177" t="s">
        <v>320</v>
      </c>
      <c r="D169" s="145" t="s">
        <v>118</v>
      </c>
      <c r="E169" s="152">
        <v>4</v>
      </c>
      <c r="F169" s="155">
        <f>H169+J169</f>
        <v>0</v>
      </c>
      <c r="G169" s="156">
        <f>ROUND(E169*F169,2)</f>
        <v>0</v>
      </c>
      <c r="H169" s="156"/>
      <c r="I169" s="156">
        <f>ROUND(E169*H169,2)</f>
        <v>0</v>
      </c>
      <c r="J169" s="156"/>
      <c r="K169" s="156">
        <f>ROUND(E169*J169,2)</f>
        <v>0</v>
      </c>
      <c r="L169" s="156">
        <v>21</v>
      </c>
      <c r="M169" s="156">
        <f>G169*(1+L169/100)</f>
        <v>0</v>
      </c>
      <c r="N169" s="146">
        <v>0.18151999999999999</v>
      </c>
      <c r="O169" s="146">
        <f>ROUND(E169*N169,5)</f>
        <v>0.72607999999999995</v>
      </c>
      <c r="P169" s="146">
        <v>0</v>
      </c>
      <c r="Q169" s="146">
        <f>ROUND(E169*P169,5)</f>
        <v>0</v>
      </c>
      <c r="R169" s="146"/>
      <c r="S169" s="146"/>
      <c r="T169" s="147">
        <v>8.7999999999999995E-2</v>
      </c>
      <c r="U169" s="146">
        <f>ROUND(E169*T169,2)</f>
        <v>0.35</v>
      </c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 t="s">
        <v>119</v>
      </c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</row>
    <row r="170" spans="1:60" outlineLevel="1" x14ac:dyDescent="0.2">
      <c r="A170" s="139"/>
      <c r="B170" s="139"/>
      <c r="C170" s="178" t="s">
        <v>243</v>
      </c>
      <c r="D170" s="148"/>
      <c r="E170" s="153">
        <v>4</v>
      </c>
      <c r="F170" s="156"/>
      <c r="G170" s="156"/>
      <c r="H170" s="156"/>
      <c r="I170" s="156"/>
      <c r="J170" s="156"/>
      <c r="K170" s="156"/>
      <c r="L170" s="156"/>
      <c r="M170" s="156"/>
      <c r="N170" s="146"/>
      <c r="O170" s="146"/>
      <c r="P170" s="146"/>
      <c r="Q170" s="146"/>
      <c r="R170" s="146"/>
      <c r="S170" s="146"/>
      <c r="T170" s="147"/>
      <c r="U170" s="146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 t="s">
        <v>131</v>
      </c>
      <c r="AF170" s="138">
        <v>0</v>
      </c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</row>
    <row r="171" spans="1:60" outlineLevel="1" x14ac:dyDescent="0.2">
      <c r="A171" s="139">
        <v>66</v>
      </c>
      <c r="B171" s="139" t="s">
        <v>321</v>
      </c>
      <c r="C171" s="177" t="s">
        <v>322</v>
      </c>
      <c r="D171" s="145" t="s">
        <v>129</v>
      </c>
      <c r="E171" s="152">
        <v>29</v>
      </c>
      <c r="F171" s="155">
        <f>H171+J171</f>
        <v>0</v>
      </c>
      <c r="G171" s="156">
        <f>ROUND(E171*F171,2)</f>
        <v>0</v>
      </c>
      <c r="H171" s="156"/>
      <c r="I171" s="156">
        <f>ROUND(E171*H171,2)</f>
        <v>0</v>
      </c>
      <c r="J171" s="156"/>
      <c r="K171" s="156">
        <f>ROUND(E171*J171,2)</f>
        <v>0</v>
      </c>
      <c r="L171" s="156">
        <v>21</v>
      </c>
      <c r="M171" s="156">
        <f>G171*(1+L171/100)</f>
        <v>0</v>
      </c>
      <c r="N171" s="146">
        <v>3.5999999999999999E-3</v>
      </c>
      <c r="O171" s="146">
        <f>ROUND(E171*N171,5)</f>
        <v>0.10440000000000001</v>
      </c>
      <c r="P171" s="146">
        <v>0</v>
      </c>
      <c r="Q171" s="146">
        <f>ROUND(E171*P171,5)</f>
        <v>0</v>
      </c>
      <c r="R171" s="146"/>
      <c r="S171" s="146"/>
      <c r="T171" s="147">
        <v>4.5999999999999999E-2</v>
      </c>
      <c r="U171" s="146">
        <f>ROUND(E171*T171,2)</f>
        <v>1.33</v>
      </c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 t="s">
        <v>119</v>
      </c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</row>
    <row r="172" spans="1:60" outlineLevel="1" x14ac:dyDescent="0.2">
      <c r="A172" s="139"/>
      <c r="B172" s="139"/>
      <c r="C172" s="178" t="s">
        <v>323</v>
      </c>
      <c r="D172" s="148"/>
      <c r="E172" s="153">
        <v>12</v>
      </c>
      <c r="F172" s="156"/>
      <c r="G172" s="156"/>
      <c r="H172" s="156"/>
      <c r="I172" s="156"/>
      <c r="J172" s="156"/>
      <c r="K172" s="156"/>
      <c r="L172" s="156"/>
      <c r="M172" s="156"/>
      <c r="N172" s="146"/>
      <c r="O172" s="146"/>
      <c r="P172" s="146"/>
      <c r="Q172" s="146"/>
      <c r="R172" s="146"/>
      <c r="S172" s="146"/>
      <c r="T172" s="147"/>
      <c r="U172" s="146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 t="s">
        <v>131</v>
      </c>
      <c r="AF172" s="138">
        <v>0</v>
      </c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</row>
    <row r="173" spans="1:60" outlineLevel="1" x14ac:dyDescent="0.2">
      <c r="A173" s="139"/>
      <c r="B173" s="139"/>
      <c r="C173" s="178" t="s">
        <v>324</v>
      </c>
      <c r="D173" s="148"/>
      <c r="E173" s="153">
        <v>17</v>
      </c>
      <c r="F173" s="156"/>
      <c r="G173" s="156"/>
      <c r="H173" s="156"/>
      <c r="I173" s="156"/>
      <c r="J173" s="156"/>
      <c r="K173" s="156"/>
      <c r="L173" s="156"/>
      <c r="M173" s="156"/>
      <c r="N173" s="146"/>
      <c r="O173" s="146"/>
      <c r="P173" s="146"/>
      <c r="Q173" s="146"/>
      <c r="R173" s="146"/>
      <c r="S173" s="146"/>
      <c r="T173" s="147"/>
      <c r="U173" s="146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 t="s">
        <v>131</v>
      </c>
      <c r="AF173" s="138">
        <v>0</v>
      </c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</row>
    <row r="174" spans="1:60" x14ac:dyDescent="0.2">
      <c r="A174" s="140" t="s">
        <v>114</v>
      </c>
      <c r="B174" s="140" t="s">
        <v>69</v>
      </c>
      <c r="C174" s="179" t="s">
        <v>70</v>
      </c>
      <c r="D174" s="149"/>
      <c r="E174" s="154"/>
      <c r="F174" s="157"/>
      <c r="G174" s="157">
        <f>SUMIF(AE175:AE180,"&lt;&gt;NOR",G175:G180)</f>
        <v>0</v>
      </c>
      <c r="H174" s="157"/>
      <c r="I174" s="157">
        <f>SUM(I175:I180)</f>
        <v>0</v>
      </c>
      <c r="J174" s="157"/>
      <c r="K174" s="157">
        <f>SUM(K175:K180)</f>
        <v>0</v>
      </c>
      <c r="L174" s="157"/>
      <c r="M174" s="157">
        <f>SUM(M175:M180)</f>
        <v>0</v>
      </c>
      <c r="N174" s="150"/>
      <c r="O174" s="150">
        <f>SUM(O175:O180)</f>
        <v>0.33179999999999998</v>
      </c>
      <c r="P174" s="150"/>
      <c r="Q174" s="150">
        <f>SUM(Q175:Q180)</f>
        <v>0</v>
      </c>
      <c r="R174" s="150"/>
      <c r="S174" s="150"/>
      <c r="T174" s="151"/>
      <c r="U174" s="150">
        <f>SUM(U175:U180)</f>
        <v>2.96</v>
      </c>
      <c r="AE174" t="s">
        <v>115</v>
      </c>
    </row>
    <row r="175" spans="1:60" outlineLevel="1" x14ac:dyDescent="0.2">
      <c r="A175" s="139">
        <v>67</v>
      </c>
      <c r="B175" s="139" t="s">
        <v>325</v>
      </c>
      <c r="C175" s="177" t="s">
        <v>326</v>
      </c>
      <c r="D175" s="145" t="s">
        <v>118</v>
      </c>
      <c r="E175" s="152">
        <v>4</v>
      </c>
      <c r="F175" s="155">
        <f>H175+J175</f>
        <v>0</v>
      </c>
      <c r="G175" s="156">
        <f>ROUND(E175*F175,2)</f>
        <v>0</v>
      </c>
      <c r="H175" s="156"/>
      <c r="I175" s="156">
        <f>ROUND(E175*H175,2)</f>
        <v>0</v>
      </c>
      <c r="J175" s="156"/>
      <c r="K175" s="156">
        <f>ROUND(E175*J175,2)</f>
        <v>0</v>
      </c>
      <c r="L175" s="156">
        <v>21</v>
      </c>
      <c r="M175" s="156">
        <f>G175*(1+L175/100)</f>
        <v>0</v>
      </c>
      <c r="N175" s="146">
        <v>5.5449999999999999E-2</v>
      </c>
      <c r="O175" s="146">
        <f>ROUND(E175*N175,5)</f>
        <v>0.2218</v>
      </c>
      <c r="P175" s="146">
        <v>0</v>
      </c>
      <c r="Q175" s="146">
        <f>ROUND(E175*P175,5)</f>
        <v>0</v>
      </c>
      <c r="R175" s="146"/>
      <c r="S175" s="146"/>
      <c r="T175" s="147">
        <v>0.442</v>
      </c>
      <c r="U175" s="146">
        <f>ROUND(E175*T175,2)</f>
        <v>1.77</v>
      </c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 t="s">
        <v>119</v>
      </c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</row>
    <row r="176" spans="1:60" outlineLevel="1" x14ac:dyDescent="0.2">
      <c r="A176" s="139"/>
      <c r="B176" s="139"/>
      <c r="C176" s="178" t="s">
        <v>256</v>
      </c>
      <c r="D176" s="148"/>
      <c r="E176" s="153">
        <v>4</v>
      </c>
      <c r="F176" s="156"/>
      <c r="G176" s="156"/>
      <c r="H176" s="156"/>
      <c r="I176" s="156"/>
      <c r="J176" s="156"/>
      <c r="K176" s="156"/>
      <c r="L176" s="156"/>
      <c r="M176" s="156"/>
      <c r="N176" s="146"/>
      <c r="O176" s="146"/>
      <c r="P176" s="146"/>
      <c r="Q176" s="146"/>
      <c r="R176" s="146"/>
      <c r="S176" s="146"/>
      <c r="T176" s="147"/>
      <c r="U176" s="146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 t="s">
        <v>131</v>
      </c>
      <c r="AF176" s="138">
        <v>0</v>
      </c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</row>
    <row r="177" spans="1:60" ht="22.5" outlineLevel="1" x14ac:dyDescent="0.2">
      <c r="A177" s="139"/>
      <c r="B177" s="139"/>
      <c r="C177" s="178" t="s">
        <v>327</v>
      </c>
      <c r="D177" s="148"/>
      <c r="E177" s="153"/>
      <c r="F177" s="156"/>
      <c r="G177" s="156"/>
      <c r="H177" s="156"/>
      <c r="I177" s="156"/>
      <c r="J177" s="156"/>
      <c r="K177" s="156"/>
      <c r="L177" s="156"/>
      <c r="M177" s="156"/>
      <c r="N177" s="146"/>
      <c r="O177" s="146"/>
      <c r="P177" s="146"/>
      <c r="Q177" s="146"/>
      <c r="R177" s="146"/>
      <c r="S177" s="146"/>
      <c r="T177" s="147"/>
      <c r="U177" s="146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 t="s">
        <v>131</v>
      </c>
      <c r="AF177" s="138">
        <v>0</v>
      </c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</row>
    <row r="178" spans="1:60" outlineLevel="1" x14ac:dyDescent="0.2">
      <c r="A178" s="139">
        <v>68</v>
      </c>
      <c r="B178" s="139" t="s">
        <v>328</v>
      </c>
      <c r="C178" s="177" t="s">
        <v>329</v>
      </c>
      <c r="D178" s="145" t="s">
        <v>118</v>
      </c>
      <c r="E178" s="152">
        <v>1</v>
      </c>
      <c r="F178" s="155">
        <f>H178+J178</f>
        <v>0</v>
      </c>
      <c r="G178" s="156">
        <f>ROUND(E178*F178,2)</f>
        <v>0</v>
      </c>
      <c r="H178" s="156"/>
      <c r="I178" s="156">
        <f>ROUND(E178*H178,2)</f>
        <v>0</v>
      </c>
      <c r="J178" s="156"/>
      <c r="K178" s="156">
        <f>ROUND(E178*J178,2)</f>
        <v>0</v>
      </c>
      <c r="L178" s="156">
        <v>21</v>
      </c>
      <c r="M178" s="156">
        <f>G178*(1+L178/100)</f>
        <v>0</v>
      </c>
      <c r="N178" s="146">
        <v>0.11</v>
      </c>
      <c r="O178" s="146">
        <f>ROUND(E178*N178,5)</f>
        <v>0.11</v>
      </c>
      <c r="P178" s="146">
        <v>0</v>
      </c>
      <c r="Q178" s="146">
        <f>ROUND(E178*P178,5)</f>
        <v>0</v>
      </c>
      <c r="R178" s="146"/>
      <c r="S178" s="146"/>
      <c r="T178" s="147">
        <v>1.1930000000000001</v>
      </c>
      <c r="U178" s="146">
        <f>ROUND(E178*T178,2)</f>
        <v>1.19</v>
      </c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 t="s">
        <v>119</v>
      </c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</row>
    <row r="179" spans="1:60" outlineLevel="1" x14ac:dyDescent="0.2">
      <c r="A179" s="139"/>
      <c r="B179" s="139"/>
      <c r="C179" s="178" t="s">
        <v>240</v>
      </c>
      <c r="D179" s="148"/>
      <c r="E179" s="153">
        <v>1</v>
      </c>
      <c r="F179" s="156"/>
      <c r="G179" s="156"/>
      <c r="H179" s="156"/>
      <c r="I179" s="156"/>
      <c r="J179" s="156"/>
      <c r="K179" s="156"/>
      <c r="L179" s="156"/>
      <c r="M179" s="156"/>
      <c r="N179" s="146"/>
      <c r="O179" s="146"/>
      <c r="P179" s="146"/>
      <c r="Q179" s="146"/>
      <c r="R179" s="146"/>
      <c r="S179" s="146"/>
      <c r="T179" s="147"/>
      <c r="U179" s="146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 t="s">
        <v>131</v>
      </c>
      <c r="AF179" s="138">
        <v>0</v>
      </c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</row>
    <row r="180" spans="1:60" ht="22.5" outlineLevel="1" x14ac:dyDescent="0.2">
      <c r="A180" s="139"/>
      <c r="B180" s="139"/>
      <c r="C180" s="178" t="s">
        <v>327</v>
      </c>
      <c r="D180" s="148"/>
      <c r="E180" s="153"/>
      <c r="F180" s="156"/>
      <c r="G180" s="156"/>
      <c r="H180" s="156"/>
      <c r="I180" s="156"/>
      <c r="J180" s="156"/>
      <c r="K180" s="156"/>
      <c r="L180" s="156"/>
      <c r="M180" s="156"/>
      <c r="N180" s="146"/>
      <c r="O180" s="146"/>
      <c r="P180" s="146"/>
      <c r="Q180" s="146"/>
      <c r="R180" s="146"/>
      <c r="S180" s="146"/>
      <c r="T180" s="147"/>
      <c r="U180" s="146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 t="s">
        <v>131</v>
      </c>
      <c r="AF180" s="138">
        <v>0</v>
      </c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</row>
    <row r="181" spans="1:60" x14ac:dyDescent="0.2">
      <c r="A181" s="140" t="s">
        <v>114</v>
      </c>
      <c r="B181" s="140" t="s">
        <v>71</v>
      </c>
      <c r="C181" s="179" t="s">
        <v>72</v>
      </c>
      <c r="D181" s="149"/>
      <c r="E181" s="154"/>
      <c r="F181" s="157"/>
      <c r="G181" s="157">
        <f>SUMIF(AE182:AE248,"&lt;&gt;NOR",G182:G248)</f>
        <v>0</v>
      </c>
      <c r="H181" s="157"/>
      <c r="I181" s="157">
        <f>SUM(I182:I248)</f>
        <v>0</v>
      </c>
      <c r="J181" s="157"/>
      <c r="K181" s="157">
        <f>SUM(K182:K248)</f>
        <v>0</v>
      </c>
      <c r="L181" s="157"/>
      <c r="M181" s="157">
        <f>SUM(M182:M248)</f>
        <v>0</v>
      </c>
      <c r="N181" s="150"/>
      <c r="O181" s="150">
        <f>SUM(O182:O248)</f>
        <v>2.2805799999999996</v>
      </c>
      <c r="P181" s="150"/>
      <c r="Q181" s="150">
        <f>SUM(Q182:Q248)</f>
        <v>0</v>
      </c>
      <c r="R181" s="150"/>
      <c r="S181" s="150"/>
      <c r="T181" s="151"/>
      <c r="U181" s="150">
        <f>SUM(U182:U248)</f>
        <v>189</v>
      </c>
      <c r="AE181" t="s">
        <v>115</v>
      </c>
    </row>
    <row r="182" spans="1:60" outlineLevel="1" x14ac:dyDescent="0.2">
      <c r="A182" s="139">
        <v>69</v>
      </c>
      <c r="B182" s="139" t="s">
        <v>330</v>
      </c>
      <c r="C182" s="177" t="s">
        <v>331</v>
      </c>
      <c r="D182" s="145" t="s">
        <v>173</v>
      </c>
      <c r="E182" s="152">
        <v>4</v>
      </c>
      <c r="F182" s="155">
        <f t="shared" ref="F182:F191" si="0">H182+J182</f>
        <v>0</v>
      </c>
      <c r="G182" s="156">
        <f t="shared" ref="G182:G191" si="1">ROUND(E182*F182,2)</f>
        <v>0</v>
      </c>
      <c r="H182" s="156"/>
      <c r="I182" s="156">
        <f t="shared" ref="I182:I191" si="2">ROUND(E182*H182,2)</f>
        <v>0</v>
      </c>
      <c r="J182" s="156"/>
      <c r="K182" s="156">
        <f t="shared" ref="K182:K191" si="3">ROUND(E182*J182,2)</f>
        <v>0</v>
      </c>
      <c r="L182" s="156">
        <v>21</v>
      </c>
      <c r="M182" s="156">
        <f t="shared" ref="M182:M191" si="4">G182*(1+L182/100)</f>
        <v>0</v>
      </c>
      <c r="N182" s="146">
        <v>0</v>
      </c>
      <c r="O182" s="146">
        <f t="shared" ref="O182:O191" si="5">ROUND(E182*N182,5)</f>
        <v>0</v>
      </c>
      <c r="P182" s="146">
        <v>0</v>
      </c>
      <c r="Q182" s="146">
        <f t="shared" ref="Q182:Q191" si="6">ROUND(E182*P182,5)</f>
        <v>0</v>
      </c>
      <c r="R182" s="146"/>
      <c r="S182" s="146"/>
      <c r="T182" s="147">
        <v>1.2216</v>
      </c>
      <c r="U182" s="146">
        <f t="shared" ref="U182:U191" si="7">ROUND(E182*T182,2)</f>
        <v>4.8899999999999997</v>
      </c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 t="s">
        <v>119</v>
      </c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</row>
    <row r="183" spans="1:60" ht="22.5" outlineLevel="1" x14ac:dyDescent="0.2">
      <c r="A183" s="139">
        <v>70</v>
      </c>
      <c r="B183" s="139" t="s">
        <v>332</v>
      </c>
      <c r="C183" s="177" t="s">
        <v>333</v>
      </c>
      <c r="D183" s="145" t="s">
        <v>173</v>
      </c>
      <c r="E183" s="152">
        <v>1</v>
      </c>
      <c r="F183" s="155">
        <f t="shared" si="0"/>
        <v>0</v>
      </c>
      <c r="G183" s="156">
        <f t="shared" si="1"/>
        <v>0</v>
      </c>
      <c r="H183" s="156"/>
      <c r="I183" s="156">
        <f t="shared" si="2"/>
        <v>0</v>
      </c>
      <c r="J183" s="156"/>
      <c r="K183" s="156">
        <f t="shared" si="3"/>
        <v>0</v>
      </c>
      <c r="L183" s="156">
        <v>21</v>
      </c>
      <c r="M183" s="156">
        <f t="shared" si="4"/>
        <v>0</v>
      </c>
      <c r="N183" s="146">
        <v>0</v>
      </c>
      <c r="O183" s="146">
        <f t="shared" si="5"/>
        <v>0</v>
      </c>
      <c r="P183" s="146">
        <v>0</v>
      </c>
      <c r="Q183" s="146">
        <f t="shared" si="6"/>
        <v>0</v>
      </c>
      <c r="R183" s="146"/>
      <c r="S183" s="146"/>
      <c r="T183" s="147">
        <v>0</v>
      </c>
      <c r="U183" s="146">
        <f t="shared" si="7"/>
        <v>0</v>
      </c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 t="s">
        <v>119</v>
      </c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</row>
    <row r="184" spans="1:60" outlineLevel="1" x14ac:dyDescent="0.2">
      <c r="A184" s="139">
        <v>71</v>
      </c>
      <c r="B184" s="139" t="s">
        <v>334</v>
      </c>
      <c r="C184" s="177" t="s">
        <v>335</v>
      </c>
      <c r="D184" s="145" t="s">
        <v>173</v>
      </c>
      <c r="E184" s="152">
        <v>1</v>
      </c>
      <c r="F184" s="155">
        <f t="shared" si="0"/>
        <v>0</v>
      </c>
      <c r="G184" s="156">
        <f t="shared" si="1"/>
        <v>0</v>
      </c>
      <c r="H184" s="156"/>
      <c r="I184" s="156">
        <f t="shared" si="2"/>
        <v>0</v>
      </c>
      <c r="J184" s="156"/>
      <c r="K184" s="156">
        <f t="shared" si="3"/>
        <v>0</v>
      </c>
      <c r="L184" s="156">
        <v>21</v>
      </c>
      <c r="M184" s="156">
        <f t="shared" si="4"/>
        <v>0</v>
      </c>
      <c r="N184" s="146">
        <v>3.8E-3</v>
      </c>
      <c r="O184" s="146">
        <f t="shared" si="5"/>
        <v>3.8E-3</v>
      </c>
      <c r="P184" s="146">
        <v>0</v>
      </c>
      <c r="Q184" s="146">
        <f t="shared" si="6"/>
        <v>0</v>
      </c>
      <c r="R184" s="146"/>
      <c r="S184" s="146"/>
      <c r="T184" s="147">
        <v>0</v>
      </c>
      <c r="U184" s="146">
        <f t="shared" si="7"/>
        <v>0</v>
      </c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 t="s">
        <v>126</v>
      </c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</row>
    <row r="185" spans="1:60" outlineLevel="1" x14ac:dyDescent="0.2">
      <c r="A185" s="139">
        <v>72</v>
      </c>
      <c r="B185" s="139" t="s">
        <v>336</v>
      </c>
      <c r="C185" s="177" t="s">
        <v>337</v>
      </c>
      <c r="D185" s="145" t="s">
        <v>173</v>
      </c>
      <c r="E185" s="152">
        <v>1</v>
      </c>
      <c r="F185" s="155">
        <f t="shared" si="0"/>
        <v>0</v>
      </c>
      <c r="G185" s="156">
        <f t="shared" si="1"/>
        <v>0</v>
      </c>
      <c r="H185" s="156"/>
      <c r="I185" s="156">
        <f t="shared" si="2"/>
        <v>0</v>
      </c>
      <c r="J185" s="156"/>
      <c r="K185" s="156">
        <f t="shared" si="3"/>
        <v>0</v>
      </c>
      <c r="L185" s="156">
        <v>21</v>
      </c>
      <c r="M185" s="156">
        <f t="shared" si="4"/>
        <v>0</v>
      </c>
      <c r="N185" s="146">
        <v>7.7000000000000002E-3</v>
      </c>
      <c r="O185" s="146">
        <f t="shared" si="5"/>
        <v>7.7000000000000002E-3</v>
      </c>
      <c r="P185" s="146">
        <v>0</v>
      </c>
      <c r="Q185" s="146">
        <f t="shared" si="6"/>
        <v>0</v>
      </c>
      <c r="R185" s="146"/>
      <c r="S185" s="146"/>
      <c r="T185" s="147">
        <v>0</v>
      </c>
      <c r="U185" s="146">
        <f t="shared" si="7"/>
        <v>0</v>
      </c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 t="s">
        <v>126</v>
      </c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</row>
    <row r="186" spans="1:60" outlineLevel="1" x14ac:dyDescent="0.2">
      <c r="A186" s="139">
        <v>73</v>
      </c>
      <c r="B186" s="139" t="s">
        <v>338</v>
      </c>
      <c r="C186" s="177" t="s">
        <v>339</v>
      </c>
      <c r="D186" s="145" t="s">
        <v>173</v>
      </c>
      <c r="E186" s="152">
        <v>1</v>
      </c>
      <c r="F186" s="155">
        <f t="shared" si="0"/>
        <v>0</v>
      </c>
      <c r="G186" s="156">
        <f t="shared" si="1"/>
        <v>0</v>
      </c>
      <c r="H186" s="156"/>
      <c r="I186" s="156">
        <f t="shared" si="2"/>
        <v>0</v>
      </c>
      <c r="J186" s="156"/>
      <c r="K186" s="156">
        <f t="shared" si="3"/>
        <v>0</v>
      </c>
      <c r="L186" s="156">
        <v>21</v>
      </c>
      <c r="M186" s="156">
        <f t="shared" si="4"/>
        <v>0</v>
      </c>
      <c r="N186" s="146">
        <v>1.41E-2</v>
      </c>
      <c r="O186" s="146">
        <f t="shared" si="5"/>
        <v>1.41E-2</v>
      </c>
      <c r="P186" s="146">
        <v>0</v>
      </c>
      <c r="Q186" s="146">
        <f t="shared" si="6"/>
        <v>0</v>
      </c>
      <c r="R186" s="146"/>
      <c r="S186" s="146"/>
      <c r="T186" s="147">
        <v>0</v>
      </c>
      <c r="U186" s="146">
        <f t="shared" si="7"/>
        <v>0</v>
      </c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 t="s">
        <v>126</v>
      </c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</row>
    <row r="187" spans="1:60" outlineLevel="1" x14ac:dyDescent="0.2">
      <c r="A187" s="139">
        <v>74</v>
      </c>
      <c r="B187" s="139" t="s">
        <v>340</v>
      </c>
      <c r="C187" s="177" t="s">
        <v>341</v>
      </c>
      <c r="D187" s="145" t="s">
        <v>129</v>
      </c>
      <c r="E187" s="152">
        <v>9</v>
      </c>
      <c r="F187" s="155">
        <f t="shared" si="0"/>
        <v>0</v>
      </c>
      <c r="G187" s="156">
        <f t="shared" si="1"/>
        <v>0</v>
      </c>
      <c r="H187" s="156"/>
      <c r="I187" s="156">
        <f t="shared" si="2"/>
        <v>0</v>
      </c>
      <c r="J187" s="156"/>
      <c r="K187" s="156">
        <f t="shared" si="3"/>
        <v>0</v>
      </c>
      <c r="L187" s="156">
        <v>21</v>
      </c>
      <c r="M187" s="156">
        <f t="shared" si="4"/>
        <v>0</v>
      </c>
      <c r="N187" s="146">
        <v>0</v>
      </c>
      <c r="O187" s="146">
        <f t="shared" si="5"/>
        <v>0</v>
      </c>
      <c r="P187" s="146">
        <v>0</v>
      </c>
      <c r="Q187" s="146">
        <f t="shared" si="6"/>
        <v>0</v>
      </c>
      <c r="R187" s="146"/>
      <c r="S187" s="146"/>
      <c r="T187" s="147">
        <v>3.4000000000000002E-2</v>
      </c>
      <c r="U187" s="146">
        <f t="shared" si="7"/>
        <v>0.31</v>
      </c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 t="s">
        <v>119</v>
      </c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</row>
    <row r="188" spans="1:60" outlineLevel="1" x14ac:dyDescent="0.2">
      <c r="A188" s="139">
        <v>75</v>
      </c>
      <c r="B188" s="139" t="s">
        <v>342</v>
      </c>
      <c r="C188" s="177" t="s">
        <v>343</v>
      </c>
      <c r="D188" s="145" t="s">
        <v>129</v>
      </c>
      <c r="E188" s="152">
        <v>6</v>
      </c>
      <c r="F188" s="155">
        <f t="shared" si="0"/>
        <v>0</v>
      </c>
      <c r="G188" s="156">
        <f t="shared" si="1"/>
        <v>0</v>
      </c>
      <c r="H188" s="156"/>
      <c r="I188" s="156">
        <f t="shared" si="2"/>
        <v>0</v>
      </c>
      <c r="J188" s="156"/>
      <c r="K188" s="156">
        <f t="shared" si="3"/>
        <v>0</v>
      </c>
      <c r="L188" s="156">
        <v>21</v>
      </c>
      <c r="M188" s="156">
        <f t="shared" si="4"/>
        <v>0</v>
      </c>
      <c r="N188" s="146">
        <v>0</v>
      </c>
      <c r="O188" s="146">
        <f t="shared" si="5"/>
        <v>0</v>
      </c>
      <c r="P188" s="146">
        <v>0</v>
      </c>
      <c r="Q188" s="146">
        <f t="shared" si="6"/>
        <v>0</v>
      </c>
      <c r="R188" s="146"/>
      <c r="S188" s="146"/>
      <c r="T188" s="147">
        <v>5.3999999999999999E-2</v>
      </c>
      <c r="U188" s="146">
        <f t="shared" si="7"/>
        <v>0.32</v>
      </c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 t="s">
        <v>119</v>
      </c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</row>
    <row r="189" spans="1:60" outlineLevel="1" x14ac:dyDescent="0.2">
      <c r="A189" s="139">
        <v>76</v>
      </c>
      <c r="B189" s="139" t="s">
        <v>344</v>
      </c>
      <c r="C189" s="177" t="s">
        <v>345</v>
      </c>
      <c r="D189" s="145" t="s">
        <v>129</v>
      </c>
      <c r="E189" s="152">
        <v>4</v>
      </c>
      <c r="F189" s="155">
        <f t="shared" si="0"/>
        <v>0</v>
      </c>
      <c r="G189" s="156">
        <f t="shared" si="1"/>
        <v>0</v>
      </c>
      <c r="H189" s="156"/>
      <c r="I189" s="156">
        <f t="shared" si="2"/>
        <v>0</v>
      </c>
      <c r="J189" s="156"/>
      <c r="K189" s="156">
        <f t="shared" si="3"/>
        <v>0</v>
      </c>
      <c r="L189" s="156">
        <v>21</v>
      </c>
      <c r="M189" s="156">
        <f t="shared" si="4"/>
        <v>0</v>
      </c>
      <c r="N189" s="146">
        <v>0</v>
      </c>
      <c r="O189" s="146">
        <f t="shared" si="5"/>
        <v>0</v>
      </c>
      <c r="P189" s="146">
        <v>0</v>
      </c>
      <c r="Q189" s="146">
        <f t="shared" si="6"/>
        <v>0</v>
      </c>
      <c r="R189" s="146"/>
      <c r="S189" s="146"/>
      <c r="T189" s="147">
        <v>0.126</v>
      </c>
      <c r="U189" s="146">
        <f t="shared" si="7"/>
        <v>0.5</v>
      </c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 t="s">
        <v>119</v>
      </c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</row>
    <row r="190" spans="1:60" outlineLevel="1" x14ac:dyDescent="0.2">
      <c r="A190" s="139">
        <v>77</v>
      </c>
      <c r="B190" s="139" t="s">
        <v>346</v>
      </c>
      <c r="C190" s="177" t="s">
        <v>347</v>
      </c>
      <c r="D190" s="145" t="s">
        <v>173</v>
      </c>
      <c r="E190" s="152">
        <v>9</v>
      </c>
      <c r="F190" s="155">
        <f t="shared" si="0"/>
        <v>0</v>
      </c>
      <c r="G190" s="156">
        <f t="shared" si="1"/>
        <v>0</v>
      </c>
      <c r="H190" s="156"/>
      <c r="I190" s="156">
        <f t="shared" si="2"/>
        <v>0</v>
      </c>
      <c r="J190" s="156"/>
      <c r="K190" s="156">
        <f t="shared" si="3"/>
        <v>0</v>
      </c>
      <c r="L190" s="156">
        <v>21</v>
      </c>
      <c r="M190" s="156">
        <f t="shared" si="4"/>
        <v>0</v>
      </c>
      <c r="N190" s="146">
        <v>8.0000000000000007E-5</v>
      </c>
      <c r="O190" s="146">
        <f t="shared" si="5"/>
        <v>7.2000000000000005E-4</v>
      </c>
      <c r="P190" s="146">
        <v>0</v>
      </c>
      <c r="Q190" s="146">
        <f t="shared" si="6"/>
        <v>0</v>
      </c>
      <c r="R190" s="146"/>
      <c r="S190" s="146"/>
      <c r="T190" s="147">
        <v>0.92</v>
      </c>
      <c r="U190" s="146">
        <f t="shared" si="7"/>
        <v>8.2799999999999994</v>
      </c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 t="s">
        <v>119</v>
      </c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</row>
    <row r="191" spans="1:60" outlineLevel="1" x14ac:dyDescent="0.2">
      <c r="A191" s="139">
        <v>78</v>
      </c>
      <c r="B191" s="139" t="s">
        <v>348</v>
      </c>
      <c r="C191" s="177" t="s">
        <v>349</v>
      </c>
      <c r="D191" s="145" t="s">
        <v>129</v>
      </c>
      <c r="E191" s="152">
        <v>78</v>
      </c>
      <c r="F191" s="155">
        <f t="shared" si="0"/>
        <v>0</v>
      </c>
      <c r="G191" s="156">
        <f t="shared" si="1"/>
        <v>0</v>
      </c>
      <c r="H191" s="156"/>
      <c r="I191" s="156">
        <f t="shared" si="2"/>
        <v>0</v>
      </c>
      <c r="J191" s="156"/>
      <c r="K191" s="156">
        <f t="shared" si="3"/>
        <v>0</v>
      </c>
      <c r="L191" s="156">
        <v>21</v>
      </c>
      <c r="M191" s="156">
        <f t="shared" si="4"/>
        <v>0</v>
      </c>
      <c r="N191" s="146">
        <v>4.3200000000000001E-3</v>
      </c>
      <c r="O191" s="146">
        <f t="shared" si="5"/>
        <v>0.33695999999999998</v>
      </c>
      <c r="P191" s="146">
        <v>0</v>
      </c>
      <c r="Q191" s="146">
        <f t="shared" si="6"/>
        <v>0</v>
      </c>
      <c r="R191" s="146"/>
      <c r="S191" s="146"/>
      <c r="T191" s="147">
        <v>0</v>
      </c>
      <c r="U191" s="146">
        <f t="shared" si="7"/>
        <v>0</v>
      </c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 t="s">
        <v>126</v>
      </c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</row>
    <row r="192" spans="1:60" outlineLevel="1" x14ac:dyDescent="0.2">
      <c r="A192" s="139"/>
      <c r="B192" s="139"/>
      <c r="C192" s="178" t="s">
        <v>350</v>
      </c>
      <c r="D192" s="148"/>
      <c r="E192" s="153">
        <v>78</v>
      </c>
      <c r="F192" s="156"/>
      <c r="G192" s="156"/>
      <c r="H192" s="156"/>
      <c r="I192" s="156"/>
      <c r="J192" s="156"/>
      <c r="K192" s="156"/>
      <c r="L192" s="156"/>
      <c r="M192" s="156"/>
      <c r="N192" s="146"/>
      <c r="O192" s="146"/>
      <c r="P192" s="146"/>
      <c r="Q192" s="146"/>
      <c r="R192" s="146"/>
      <c r="S192" s="146"/>
      <c r="T192" s="147"/>
      <c r="U192" s="146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 t="s">
        <v>131</v>
      </c>
      <c r="AF192" s="138">
        <v>0</v>
      </c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</row>
    <row r="193" spans="1:60" outlineLevel="1" x14ac:dyDescent="0.2">
      <c r="A193" s="139">
        <v>79</v>
      </c>
      <c r="B193" s="139" t="s">
        <v>351</v>
      </c>
      <c r="C193" s="177" t="s">
        <v>352</v>
      </c>
      <c r="D193" s="145" t="s">
        <v>129</v>
      </c>
      <c r="E193" s="152">
        <v>72</v>
      </c>
      <c r="F193" s="155">
        <f>H193+J193</f>
        <v>0</v>
      </c>
      <c r="G193" s="156">
        <f>ROUND(E193*F193,2)</f>
        <v>0</v>
      </c>
      <c r="H193" s="156"/>
      <c r="I193" s="156">
        <f>ROUND(E193*H193,2)</f>
        <v>0</v>
      </c>
      <c r="J193" s="156"/>
      <c r="K193" s="156">
        <f>ROUND(E193*J193,2)</f>
        <v>0</v>
      </c>
      <c r="L193" s="156">
        <v>21</v>
      </c>
      <c r="M193" s="156">
        <f>G193*(1+L193/100)</f>
        <v>0</v>
      </c>
      <c r="N193" s="146">
        <v>1.4599999999999999E-3</v>
      </c>
      <c r="O193" s="146">
        <f>ROUND(E193*N193,5)</f>
        <v>0.10512000000000001</v>
      </c>
      <c r="P193" s="146">
        <v>0</v>
      </c>
      <c r="Q193" s="146">
        <f>ROUND(E193*P193,5)</f>
        <v>0</v>
      </c>
      <c r="R193" s="146"/>
      <c r="S193" s="146"/>
      <c r="T193" s="147">
        <v>0</v>
      </c>
      <c r="U193" s="146">
        <f>ROUND(E193*T193,2)</f>
        <v>0</v>
      </c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 t="s">
        <v>126</v>
      </c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</row>
    <row r="194" spans="1:60" outlineLevel="1" x14ac:dyDescent="0.2">
      <c r="A194" s="139"/>
      <c r="B194" s="139"/>
      <c r="C194" s="178" t="s">
        <v>353</v>
      </c>
      <c r="D194" s="148"/>
      <c r="E194" s="153">
        <v>72</v>
      </c>
      <c r="F194" s="156"/>
      <c r="G194" s="156"/>
      <c r="H194" s="156"/>
      <c r="I194" s="156"/>
      <c r="J194" s="156"/>
      <c r="K194" s="156"/>
      <c r="L194" s="156"/>
      <c r="M194" s="156"/>
      <c r="N194" s="146"/>
      <c r="O194" s="146"/>
      <c r="P194" s="146"/>
      <c r="Q194" s="146"/>
      <c r="R194" s="146"/>
      <c r="S194" s="146"/>
      <c r="T194" s="147"/>
      <c r="U194" s="146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 t="s">
        <v>131</v>
      </c>
      <c r="AF194" s="138">
        <v>0</v>
      </c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</row>
    <row r="195" spans="1:60" outlineLevel="1" x14ac:dyDescent="0.2">
      <c r="A195" s="139">
        <v>80</v>
      </c>
      <c r="B195" s="139" t="s">
        <v>354</v>
      </c>
      <c r="C195" s="177" t="s">
        <v>355</v>
      </c>
      <c r="D195" s="145" t="s">
        <v>129</v>
      </c>
      <c r="E195" s="152">
        <v>9.09</v>
      </c>
      <c r="F195" s="155">
        <f>H195+J195</f>
        <v>0</v>
      </c>
      <c r="G195" s="156">
        <f>ROUND(E195*F195,2)</f>
        <v>0</v>
      </c>
      <c r="H195" s="156"/>
      <c r="I195" s="156">
        <f>ROUND(E195*H195,2)</f>
        <v>0</v>
      </c>
      <c r="J195" s="156"/>
      <c r="K195" s="156">
        <f>ROUND(E195*J195,2)</f>
        <v>0</v>
      </c>
      <c r="L195" s="156">
        <v>21</v>
      </c>
      <c r="M195" s="156">
        <f>G195*(1+L195/100)</f>
        <v>0</v>
      </c>
      <c r="N195" s="146">
        <v>3.6999999999999999E-4</v>
      </c>
      <c r="O195" s="146">
        <f>ROUND(E195*N195,5)</f>
        <v>3.3600000000000001E-3</v>
      </c>
      <c r="P195" s="146">
        <v>0</v>
      </c>
      <c r="Q195" s="146">
        <f>ROUND(E195*P195,5)</f>
        <v>0</v>
      </c>
      <c r="R195" s="146"/>
      <c r="S195" s="146"/>
      <c r="T195" s="147">
        <v>0</v>
      </c>
      <c r="U195" s="146">
        <f>ROUND(E195*T195,2)</f>
        <v>0</v>
      </c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 t="s">
        <v>126</v>
      </c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</row>
    <row r="196" spans="1:60" outlineLevel="1" x14ac:dyDescent="0.2">
      <c r="A196" s="139"/>
      <c r="B196" s="139"/>
      <c r="C196" s="178" t="s">
        <v>356</v>
      </c>
      <c r="D196" s="148"/>
      <c r="E196" s="153">
        <v>9.09</v>
      </c>
      <c r="F196" s="156"/>
      <c r="G196" s="156"/>
      <c r="H196" s="156"/>
      <c r="I196" s="156"/>
      <c r="J196" s="156"/>
      <c r="K196" s="156"/>
      <c r="L196" s="156"/>
      <c r="M196" s="156"/>
      <c r="N196" s="146"/>
      <c r="O196" s="146"/>
      <c r="P196" s="146"/>
      <c r="Q196" s="146"/>
      <c r="R196" s="146"/>
      <c r="S196" s="146"/>
      <c r="T196" s="147"/>
      <c r="U196" s="146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 t="s">
        <v>131</v>
      </c>
      <c r="AF196" s="138">
        <v>0</v>
      </c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</row>
    <row r="197" spans="1:60" outlineLevel="1" x14ac:dyDescent="0.2">
      <c r="A197" s="139">
        <v>81</v>
      </c>
      <c r="B197" s="139" t="s">
        <v>357</v>
      </c>
      <c r="C197" s="177" t="s">
        <v>358</v>
      </c>
      <c r="D197" s="145" t="s">
        <v>173</v>
      </c>
      <c r="E197" s="152">
        <v>2</v>
      </c>
      <c r="F197" s="155">
        <f t="shared" ref="F197:F225" si="8">H197+J197</f>
        <v>0</v>
      </c>
      <c r="G197" s="156">
        <f t="shared" ref="G197:G225" si="9">ROUND(E197*F197,2)</f>
        <v>0</v>
      </c>
      <c r="H197" s="156"/>
      <c r="I197" s="156">
        <f t="shared" ref="I197:I225" si="10">ROUND(E197*H197,2)</f>
        <v>0</v>
      </c>
      <c r="J197" s="156"/>
      <c r="K197" s="156">
        <f t="shared" ref="K197:K225" si="11">ROUND(E197*J197,2)</f>
        <v>0</v>
      </c>
      <c r="L197" s="156">
        <v>21</v>
      </c>
      <c r="M197" s="156">
        <f t="shared" ref="M197:M225" si="12">G197*(1+L197/100)</f>
        <v>0</v>
      </c>
      <c r="N197" s="146">
        <v>0</v>
      </c>
      <c r="O197" s="146">
        <f t="shared" ref="O197:O225" si="13">ROUND(E197*N197,5)</f>
        <v>0</v>
      </c>
      <c r="P197" s="146">
        <v>0</v>
      </c>
      <c r="Q197" s="146">
        <f t="shared" ref="Q197:Q225" si="14">ROUND(E197*P197,5)</f>
        <v>0</v>
      </c>
      <c r="R197" s="146"/>
      <c r="S197" s="146"/>
      <c r="T197" s="147">
        <v>0.20699999999999999</v>
      </c>
      <c r="U197" s="146">
        <f t="shared" ref="U197:U225" si="15">ROUND(E197*T197,2)</f>
        <v>0.41</v>
      </c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 t="s">
        <v>119</v>
      </c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</row>
    <row r="198" spans="1:60" outlineLevel="1" x14ac:dyDescent="0.2">
      <c r="A198" s="139">
        <v>82</v>
      </c>
      <c r="B198" s="139" t="s">
        <v>359</v>
      </c>
      <c r="C198" s="177" t="s">
        <v>360</v>
      </c>
      <c r="D198" s="145" t="s">
        <v>173</v>
      </c>
      <c r="E198" s="152">
        <v>9</v>
      </c>
      <c r="F198" s="155">
        <f t="shared" si="8"/>
        <v>0</v>
      </c>
      <c r="G198" s="156">
        <f t="shared" si="9"/>
        <v>0</v>
      </c>
      <c r="H198" s="156"/>
      <c r="I198" s="156">
        <f t="shared" si="10"/>
        <v>0</v>
      </c>
      <c r="J198" s="156"/>
      <c r="K198" s="156">
        <f t="shared" si="11"/>
        <v>0</v>
      </c>
      <c r="L198" s="156">
        <v>21</v>
      </c>
      <c r="M198" s="156">
        <f t="shared" si="12"/>
        <v>0</v>
      </c>
      <c r="N198" s="146">
        <v>0</v>
      </c>
      <c r="O198" s="146">
        <f t="shared" si="13"/>
        <v>0</v>
      </c>
      <c r="P198" s="146">
        <v>0</v>
      </c>
      <c r="Q198" s="146">
        <f t="shared" si="14"/>
        <v>0</v>
      </c>
      <c r="R198" s="146"/>
      <c r="S198" s="146"/>
      <c r="T198" s="147">
        <v>0.22700000000000001</v>
      </c>
      <c r="U198" s="146">
        <f t="shared" si="15"/>
        <v>2.04</v>
      </c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 t="s">
        <v>119</v>
      </c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</row>
    <row r="199" spans="1:60" outlineLevel="1" x14ac:dyDescent="0.2">
      <c r="A199" s="139">
        <v>83</v>
      </c>
      <c r="B199" s="139" t="s">
        <v>361</v>
      </c>
      <c r="C199" s="177" t="s">
        <v>362</v>
      </c>
      <c r="D199" s="145" t="s">
        <v>173</v>
      </c>
      <c r="E199" s="152">
        <v>2</v>
      </c>
      <c r="F199" s="155">
        <f t="shared" si="8"/>
        <v>0</v>
      </c>
      <c r="G199" s="156">
        <f t="shared" si="9"/>
        <v>0</v>
      </c>
      <c r="H199" s="156"/>
      <c r="I199" s="156">
        <f t="shared" si="10"/>
        <v>0</v>
      </c>
      <c r="J199" s="156"/>
      <c r="K199" s="156">
        <f t="shared" si="11"/>
        <v>0</v>
      </c>
      <c r="L199" s="156">
        <v>21</v>
      </c>
      <c r="M199" s="156">
        <f t="shared" si="12"/>
        <v>0</v>
      </c>
      <c r="N199" s="146">
        <v>0</v>
      </c>
      <c r="O199" s="146">
        <f t="shared" si="13"/>
        <v>0</v>
      </c>
      <c r="P199" s="146">
        <v>0</v>
      </c>
      <c r="Q199" s="146">
        <f t="shared" si="14"/>
        <v>0</v>
      </c>
      <c r="R199" s="146"/>
      <c r="S199" s="146"/>
      <c r="T199" s="147">
        <v>0.53800000000000003</v>
      </c>
      <c r="U199" s="146">
        <f t="shared" si="15"/>
        <v>1.08</v>
      </c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 t="s">
        <v>119</v>
      </c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</row>
    <row r="200" spans="1:60" outlineLevel="1" x14ac:dyDescent="0.2">
      <c r="A200" s="139">
        <v>84</v>
      </c>
      <c r="B200" s="139" t="s">
        <v>363</v>
      </c>
      <c r="C200" s="177" t="s">
        <v>364</v>
      </c>
      <c r="D200" s="145" t="s">
        <v>173</v>
      </c>
      <c r="E200" s="152">
        <v>11</v>
      </c>
      <c r="F200" s="155">
        <f t="shared" si="8"/>
        <v>0</v>
      </c>
      <c r="G200" s="156">
        <f t="shared" si="9"/>
        <v>0</v>
      </c>
      <c r="H200" s="156"/>
      <c r="I200" s="156">
        <f t="shared" si="10"/>
        <v>0</v>
      </c>
      <c r="J200" s="156"/>
      <c r="K200" s="156">
        <f t="shared" si="11"/>
        <v>0</v>
      </c>
      <c r="L200" s="156">
        <v>21</v>
      </c>
      <c r="M200" s="156">
        <f t="shared" si="12"/>
        <v>0</v>
      </c>
      <c r="N200" s="146">
        <v>0</v>
      </c>
      <c r="O200" s="146">
        <f t="shared" si="13"/>
        <v>0</v>
      </c>
      <c r="P200" s="146">
        <v>0</v>
      </c>
      <c r="Q200" s="146">
        <f t="shared" si="14"/>
        <v>0</v>
      </c>
      <c r="R200" s="146"/>
      <c r="S200" s="146"/>
      <c r="T200" s="147">
        <v>0.64100000000000001</v>
      </c>
      <c r="U200" s="146">
        <f t="shared" si="15"/>
        <v>7.05</v>
      </c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 t="s">
        <v>119</v>
      </c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</row>
    <row r="201" spans="1:60" outlineLevel="1" x14ac:dyDescent="0.2">
      <c r="A201" s="139">
        <v>85</v>
      </c>
      <c r="B201" s="139" t="s">
        <v>365</v>
      </c>
      <c r="C201" s="177" t="s">
        <v>366</v>
      </c>
      <c r="D201" s="145" t="s">
        <v>173</v>
      </c>
      <c r="E201" s="152">
        <v>2</v>
      </c>
      <c r="F201" s="155">
        <f t="shared" si="8"/>
        <v>0</v>
      </c>
      <c r="G201" s="156">
        <f t="shared" si="9"/>
        <v>0</v>
      </c>
      <c r="H201" s="156"/>
      <c r="I201" s="156">
        <f t="shared" si="10"/>
        <v>0</v>
      </c>
      <c r="J201" s="156"/>
      <c r="K201" s="156">
        <f t="shared" si="11"/>
        <v>0</v>
      </c>
      <c r="L201" s="156">
        <v>21</v>
      </c>
      <c r="M201" s="156">
        <f t="shared" si="12"/>
        <v>0</v>
      </c>
      <c r="N201" s="146">
        <v>6.0000000000000002E-5</v>
      </c>
      <c r="O201" s="146">
        <f t="shared" si="13"/>
        <v>1.2E-4</v>
      </c>
      <c r="P201" s="146">
        <v>0</v>
      </c>
      <c r="Q201" s="146">
        <f t="shared" si="14"/>
        <v>0</v>
      </c>
      <c r="R201" s="146"/>
      <c r="S201" s="146"/>
      <c r="T201" s="147">
        <v>0</v>
      </c>
      <c r="U201" s="146">
        <f t="shared" si="15"/>
        <v>0</v>
      </c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 t="s">
        <v>126</v>
      </c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</row>
    <row r="202" spans="1:60" outlineLevel="1" x14ac:dyDescent="0.2">
      <c r="A202" s="139">
        <v>86</v>
      </c>
      <c r="B202" s="139" t="s">
        <v>367</v>
      </c>
      <c r="C202" s="177" t="s">
        <v>368</v>
      </c>
      <c r="D202" s="145" t="s">
        <v>173</v>
      </c>
      <c r="E202" s="152">
        <v>2</v>
      </c>
      <c r="F202" s="155">
        <f t="shared" si="8"/>
        <v>0</v>
      </c>
      <c r="G202" s="156">
        <f t="shared" si="9"/>
        <v>0</v>
      </c>
      <c r="H202" s="156"/>
      <c r="I202" s="156">
        <f t="shared" si="10"/>
        <v>0</v>
      </c>
      <c r="J202" s="156"/>
      <c r="K202" s="156">
        <f t="shared" si="11"/>
        <v>0</v>
      </c>
      <c r="L202" s="156">
        <v>21</v>
      </c>
      <c r="M202" s="156">
        <f t="shared" si="12"/>
        <v>0</v>
      </c>
      <c r="N202" s="146">
        <v>3.8999999999999999E-4</v>
      </c>
      <c r="O202" s="146">
        <f t="shared" si="13"/>
        <v>7.7999999999999999E-4</v>
      </c>
      <c r="P202" s="146">
        <v>0</v>
      </c>
      <c r="Q202" s="146">
        <f t="shared" si="14"/>
        <v>0</v>
      </c>
      <c r="R202" s="146"/>
      <c r="S202" s="146"/>
      <c r="T202" s="147">
        <v>0</v>
      </c>
      <c r="U202" s="146">
        <f t="shared" si="15"/>
        <v>0</v>
      </c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 t="s">
        <v>126</v>
      </c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</row>
    <row r="203" spans="1:60" outlineLevel="1" x14ac:dyDescent="0.2">
      <c r="A203" s="139">
        <v>87</v>
      </c>
      <c r="B203" s="139" t="s">
        <v>369</v>
      </c>
      <c r="C203" s="177" t="s">
        <v>370</v>
      </c>
      <c r="D203" s="145" t="s">
        <v>173</v>
      </c>
      <c r="E203" s="152">
        <v>2</v>
      </c>
      <c r="F203" s="155">
        <f t="shared" si="8"/>
        <v>0</v>
      </c>
      <c r="G203" s="156">
        <f t="shared" si="9"/>
        <v>0</v>
      </c>
      <c r="H203" s="156"/>
      <c r="I203" s="156">
        <f t="shared" si="10"/>
        <v>0</v>
      </c>
      <c r="J203" s="156"/>
      <c r="K203" s="156">
        <f t="shared" si="11"/>
        <v>0</v>
      </c>
      <c r="L203" s="156">
        <v>21</v>
      </c>
      <c r="M203" s="156">
        <f t="shared" si="12"/>
        <v>0</v>
      </c>
      <c r="N203" s="146">
        <v>1.7000000000000001E-4</v>
      </c>
      <c r="O203" s="146">
        <f t="shared" si="13"/>
        <v>3.4000000000000002E-4</v>
      </c>
      <c r="P203" s="146">
        <v>0</v>
      </c>
      <c r="Q203" s="146">
        <f t="shared" si="14"/>
        <v>0</v>
      </c>
      <c r="R203" s="146"/>
      <c r="S203" s="146"/>
      <c r="T203" s="147">
        <v>0</v>
      </c>
      <c r="U203" s="146">
        <f t="shared" si="15"/>
        <v>0</v>
      </c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 t="s">
        <v>126</v>
      </c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outlineLevel="1" x14ac:dyDescent="0.2">
      <c r="A204" s="139">
        <v>88</v>
      </c>
      <c r="B204" s="139" t="s">
        <v>371</v>
      </c>
      <c r="C204" s="177" t="s">
        <v>372</v>
      </c>
      <c r="D204" s="145" t="s">
        <v>173</v>
      </c>
      <c r="E204" s="152">
        <v>3</v>
      </c>
      <c r="F204" s="155">
        <f t="shared" si="8"/>
        <v>0</v>
      </c>
      <c r="G204" s="156">
        <f t="shared" si="9"/>
        <v>0</v>
      </c>
      <c r="H204" s="156"/>
      <c r="I204" s="156">
        <f t="shared" si="10"/>
        <v>0</v>
      </c>
      <c r="J204" s="156"/>
      <c r="K204" s="156">
        <f t="shared" si="11"/>
        <v>0</v>
      </c>
      <c r="L204" s="156">
        <v>21</v>
      </c>
      <c r="M204" s="156">
        <f t="shared" si="12"/>
        <v>0</v>
      </c>
      <c r="N204" s="146">
        <v>4.0999999999999999E-4</v>
      </c>
      <c r="O204" s="146">
        <f t="shared" si="13"/>
        <v>1.23E-3</v>
      </c>
      <c r="P204" s="146">
        <v>0</v>
      </c>
      <c r="Q204" s="146">
        <f t="shared" si="14"/>
        <v>0</v>
      </c>
      <c r="R204" s="146"/>
      <c r="S204" s="146"/>
      <c r="T204" s="147">
        <v>0</v>
      </c>
      <c r="U204" s="146">
        <f t="shared" si="15"/>
        <v>0</v>
      </c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 t="s">
        <v>126</v>
      </c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</row>
    <row r="205" spans="1:60" outlineLevel="1" x14ac:dyDescent="0.2">
      <c r="A205" s="139">
        <v>89</v>
      </c>
      <c r="B205" s="139" t="s">
        <v>373</v>
      </c>
      <c r="C205" s="177" t="s">
        <v>374</v>
      </c>
      <c r="D205" s="145" t="s">
        <v>173</v>
      </c>
      <c r="E205" s="152">
        <v>1</v>
      </c>
      <c r="F205" s="155">
        <f t="shared" si="8"/>
        <v>0</v>
      </c>
      <c r="G205" s="156">
        <f t="shared" si="9"/>
        <v>0</v>
      </c>
      <c r="H205" s="156"/>
      <c r="I205" s="156">
        <f t="shared" si="10"/>
        <v>0</v>
      </c>
      <c r="J205" s="156"/>
      <c r="K205" s="156">
        <f t="shared" si="11"/>
        <v>0</v>
      </c>
      <c r="L205" s="156">
        <v>21</v>
      </c>
      <c r="M205" s="156">
        <f t="shared" si="12"/>
        <v>0</v>
      </c>
      <c r="N205" s="146">
        <v>6.6E-4</v>
      </c>
      <c r="O205" s="146">
        <f t="shared" si="13"/>
        <v>6.6E-4</v>
      </c>
      <c r="P205" s="146">
        <v>0</v>
      </c>
      <c r="Q205" s="146">
        <f t="shared" si="14"/>
        <v>0</v>
      </c>
      <c r="R205" s="146"/>
      <c r="S205" s="146"/>
      <c r="T205" s="147">
        <v>0</v>
      </c>
      <c r="U205" s="146">
        <f t="shared" si="15"/>
        <v>0</v>
      </c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 t="s">
        <v>126</v>
      </c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</row>
    <row r="206" spans="1:60" outlineLevel="1" x14ac:dyDescent="0.2">
      <c r="A206" s="139">
        <v>90</v>
      </c>
      <c r="B206" s="139" t="s">
        <v>375</v>
      </c>
      <c r="C206" s="177" t="s">
        <v>376</v>
      </c>
      <c r="D206" s="145" t="s">
        <v>173</v>
      </c>
      <c r="E206" s="152">
        <v>1</v>
      </c>
      <c r="F206" s="155">
        <f t="shared" si="8"/>
        <v>0</v>
      </c>
      <c r="G206" s="156">
        <f t="shared" si="9"/>
        <v>0</v>
      </c>
      <c r="H206" s="156"/>
      <c r="I206" s="156">
        <f t="shared" si="10"/>
        <v>0</v>
      </c>
      <c r="J206" s="156"/>
      <c r="K206" s="156">
        <f t="shared" si="11"/>
        <v>0</v>
      </c>
      <c r="L206" s="156">
        <v>21</v>
      </c>
      <c r="M206" s="156">
        <f t="shared" si="12"/>
        <v>0</v>
      </c>
      <c r="N206" s="146">
        <v>1.34E-3</v>
      </c>
      <c r="O206" s="146">
        <f t="shared" si="13"/>
        <v>1.34E-3</v>
      </c>
      <c r="P206" s="146">
        <v>0</v>
      </c>
      <c r="Q206" s="146">
        <f t="shared" si="14"/>
        <v>0</v>
      </c>
      <c r="R206" s="146"/>
      <c r="S206" s="146"/>
      <c r="T206" s="147">
        <v>0</v>
      </c>
      <c r="U206" s="146">
        <f t="shared" si="15"/>
        <v>0</v>
      </c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 t="s">
        <v>126</v>
      </c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</row>
    <row r="207" spans="1:60" outlineLevel="1" x14ac:dyDescent="0.2">
      <c r="A207" s="139">
        <v>91</v>
      </c>
      <c r="B207" s="139" t="s">
        <v>377</v>
      </c>
      <c r="C207" s="177" t="s">
        <v>378</v>
      </c>
      <c r="D207" s="145" t="s">
        <v>173</v>
      </c>
      <c r="E207" s="152">
        <v>2</v>
      </c>
      <c r="F207" s="155">
        <f t="shared" si="8"/>
        <v>0</v>
      </c>
      <c r="G207" s="156">
        <f t="shared" si="9"/>
        <v>0</v>
      </c>
      <c r="H207" s="156"/>
      <c r="I207" s="156">
        <f t="shared" si="10"/>
        <v>0</v>
      </c>
      <c r="J207" s="156"/>
      <c r="K207" s="156">
        <f t="shared" si="11"/>
        <v>0</v>
      </c>
      <c r="L207" s="156">
        <v>21</v>
      </c>
      <c r="M207" s="156">
        <f t="shared" si="12"/>
        <v>0</v>
      </c>
      <c r="N207" s="146">
        <v>2.4000000000000001E-4</v>
      </c>
      <c r="O207" s="146">
        <f t="shared" si="13"/>
        <v>4.8000000000000001E-4</v>
      </c>
      <c r="P207" s="146">
        <v>0</v>
      </c>
      <c r="Q207" s="146">
        <f t="shared" si="14"/>
        <v>0</v>
      </c>
      <c r="R207" s="146"/>
      <c r="S207" s="146"/>
      <c r="T207" s="147">
        <v>0</v>
      </c>
      <c r="U207" s="146">
        <f t="shared" si="15"/>
        <v>0</v>
      </c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 t="s">
        <v>126</v>
      </c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</row>
    <row r="208" spans="1:60" outlineLevel="1" x14ac:dyDescent="0.2">
      <c r="A208" s="139">
        <v>92</v>
      </c>
      <c r="B208" s="139" t="s">
        <v>379</v>
      </c>
      <c r="C208" s="177" t="s">
        <v>380</v>
      </c>
      <c r="D208" s="145" t="s">
        <v>173</v>
      </c>
      <c r="E208" s="152">
        <v>2</v>
      </c>
      <c r="F208" s="155">
        <f t="shared" si="8"/>
        <v>0</v>
      </c>
      <c r="G208" s="156">
        <f t="shared" si="9"/>
        <v>0</v>
      </c>
      <c r="H208" s="156"/>
      <c r="I208" s="156">
        <f t="shared" si="10"/>
        <v>0</v>
      </c>
      <c r="J208" s="156"/>
      <c r="K208" s="156">
        <f t="shared" si="11"/>
        <v>0</v>
      </c>
      <c r="L208" s="156">
        <v>21</v>
      </c>
      <c r="M208" s="156">
        <f t="shared" si="12"/>
        <v>0</v>
      </c>
      <c r="N208" s="146">
        <v>3.5200000000000001E-3</v>
      </c>
      <c r="O208" s="146">
        <f t="shared" si="13"/>
        <v>7.0400000000000003E-3</v>
      </c>
      <c r="P208" s="146">
        <v>0</v>
      </c>
      <c r="Q208" s="146">
        <f t="shared" si="14"/>
        <v>0</v>
      </c>
      <c r="R208" s="146"/>
      <c r="S208" s="146"/>
      <c r="T208" s="147">
        <v>0</v>
      </c>
      <c r="U208" s="146">
        <f t="shared" si="15"/>
        <v>0</v>
      </c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 t="s">
        <v>126</v>
      </c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</row>
    <row r="209" spans="1:60" ht="22.5" outlineLevel="1" x14ac:dyDescent="0.2">
      <c r="A209" s="139">
        <v>93</v>
      </c>
      <c r="B209" s="139" t="s">
        <v>381</v>
      </c>
      <c r="C209" s="177" t="s">
        <v>382</v>
      </c>
      <c r="D209" s="145" t="s">
        <v>173</v>
      </c>
      <c r="E209" s="152">
        <v>7</v>
      </c>
      <c r="F209" s="155">
        <f t="shared" si="8"/>
        <v>0</v>
      </c>
      <c r="G209" s="156">
        <f t="shared" si="9"/>
        <v>0</v>
      </c>
      <c r="H209" s="156"/>
      <c r="I209" s="156">
        <f t="shared" si="10"/>
        <v>0</v>
      </c>
      <c r="J209" s="156"/>
      <c r="K209" s="156">
        <f t="shared" si="11"/>
        <v>0</v>
      </c>
      <c r="L209" s="156">
        <v>21</v>
      </c>
      <c r="M209" s="156">
        <f t="shared" si="12"/>
        <v>0</v>
      </c>
      <c r="N209" s="146">
        <v>0</v>
      </c>
      <c r="O209" s="146">
        <f t="shared" si="13"/>
        <v>0</v>
      </c>
      <c r="P209" s="146">
        <v>0</v>
      </c>
      <c r="Q209" s="146">
        <f t="shared" si="14"/>
        <v>0</v>
      </c>
      <c r="R209" s="146"/>
      <c r="S209" s="146"/>
      <c r="T209" s="147">
        <v>0</v>
      </c>
      <c r="U209" s="146">
        <f t="shared" si="15"/>
        <v>0</v>
      </c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 t="s">
        <v>119</v>
      </c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</row>
    <row r="210" spans="1:60" ht="22.5" outlineLevel="1" x14ac:dyDescent="0.2">
      <c r="A210" s="139">
        <v>94</v>
      </c>
      <c r="B210" s="139" t="s">
        <v>383</v>
      </c>
      <c r="C210" s="177" t="s">
        <v>384</v>
      </c>
      <c r="D210" s="145" t="s">
        <v>173</v>
      </c>
      <c r="E210" s="152">
        <v>1</v>
      </c>
      <c r="F210" s="155">
        <f t="shared" si="8"/>
        <v>0</v>
      </c>
      <c r="G210" s="156">
        <f t="shared" si="9"/>
        <v>0</v>
      </c>
      <c r="H210" s="156"/>
      <c r="I210" s="156">
        <f t="shared" si="10"/>
        <v>0</v>
      </c>
      <c r="J210" s="156"/>
      <c r="K210" s="156">
        <f t="shared" si="11"/>
        <v>0</v>
      </c>
      <c r="L210" s="156">
        <v>21</v>
      </c>
      <c r="M210" s="156">
        <f t="shared" si="12"/>
        <v>0</v>
      </c>
      <c r="N210" s="146">
        <v>0</v>
      </c>
      <c r="O210" s="146">
        <f t="shared" si="13"/>
        <v>0</v>
      </c>
      <c r="P210" s="146">
        <v>0</v>
      </c>
      <c r="Q210" s="146">
        <f t="shared" si="14"/>
        <v>0</v>
      </c>
      <c r="R210" s="146"/>
      <c r="S210" s="146"/>
      <c r="T210" s="147">
        <v>0</v>
      </c>
      <c r="U210" s="146">
        <f t="shared" si="15"/>
        <v>0</v>
      </c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 t="s">
        <v>119</v>
      </c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</row>
    <row r="211" spans="1:60" ht="22.5" outlineLevel="1" x14ac:dyDescent="0.2">
      <c r="A211" s="139">
        <v>95</v>
      </c>
      <c r="B211" s="139" t="s">
        <v>385</v>
      </c>
      <c r="C211" s="177" t="s">
        <v>386</v>
      </c>
      <c r="D211" s="145" t="s">
        <v>173</v>
      </c>
      <c r="E211" s="152">
        <v>1</v>
      </c>
      <c r="F211" s="155">
        <f t="shared" si="8"/>
        <v>0</v>
      </c>
      <c r="G211" s="156">
        <f t="shared" si="9"/>
        <v>0</v>
      </c>
      <c r="H211" s="156"/>
      <c r="I211" s="156">
        <f t="shared" si="10"/>
        <v>0</v>
      </c>
      <c r="J211" s="156"/>
      <c r="K211" s="156">
        <f t="shared" si="11"/>
        <v>0</v>
      </c>
      <c r="L211" s="156">
        <v>21</v>
      </c>
      <c r="M211" s="156">
        <f t="shared" si="12"/>
        <v>0</v>
      </c>
      <c r="N211" s="146">
        <v>0</v>
      </c>
      <c r="O211" s="146">
        <f t="shared" si="13"/>
        <v>0</v>
      </c>
      <c r="P211" s="146">
        <v>0</v>
      </c>
      <c r="Q211" s="146">
        <f t="shared" si="14"/>
        <v>0</v>
      </c>
      <c r="R211" s="146"/>
      <c r="S211" s="146"/>
      <c r="T211" s="147">
        <v>0</v>
      </c>
      <c r="U211" s="146">
        <f t="shared" si="15"/>
        <v>0</v>
      </c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 t="s">
        <v>119</v>
      </c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</row>
    <row r="212" spans="1:60" outlineLevel="1" x14ac:dyDescent="0.2">
      <c r="A212" s="139">
        <v>96</v>
      </c>
      <c r="B212" s="139" t="s">
        <v>387</v>
      </c>
      <c r="C212" s="177" t="s">
        <v>388</v>
      </c>
      <c r="D212" s="145" t="s">
        <v>173</v>
      </c>
      <c r="E212" s="152">
        <v>9</v>
      </c>
      <c r="F212" s="155">
        <f t="shared" si="8"/>
        <v>0</v>
      </c>
      <c r="G212" s="156">
        <f t="shared" si="9"/>
        <v>0</v>
      </c>
      <c r="H212" s="156"/>
      <c r="I212" s="156">
        <f t="shared" si="10"/>
        <v>0</v>
      </c>
      <c r="J212" s="156"/>
      <c r="K212" s="156">
        <f t="shared" si="11"/>
        <v>0</v>
      </c>
      <c r="L212" s="156">
        <v>21</v>
      </c>
      <c r="M212" s="156">
        <f t="shared" si="12"/>
        <v>0</v>
      </c>
      <c r="N212" s="146">
        <v>2.3000000000000001E-4</v>
      </c>
      <c r="O212" s="146">
        <f t="shared" si="13"/>
        <v>2.0699999999999998E-3</v>
      </c>
      <c r="P212" s="146">
        <v>0</v>
      </c>
      <c r="Q212" s="146">
        <f t="shared" si="14"/>
        <v>0</v>
      </c>
      <c r="R212" s="146"/>
      <c r="S212" s="146"/>
      <c r="T212" s="147">
        <v>1.1819999999999999</v>
      </c>
      <c r="U212" s="146">
        <f t="shared" si="15"/>
        <v>10.64</v>
      </c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 t="s">
        <v>119</v>
      </c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</row>
    <row r="213" spans="1:60" outlineLevel="1" x14ac:dyDescent="0.2">
      <c r="A213" s="139">
        <v>97</v>
      </c>
      <c r="B213" s="139" t="s">
        <v>389</v>
      </c>
      <c r="C213" s="177" t="s">
        <v>390</v>
      </c>
      <c r="D213" s="145" t="s">
        <v>173</v>
      </c>
      <c r="E213" s="152">
        <v>9</v>
      </c>
      <c r="F213" s="155">
        <f t="shared" si="8"/>
        <v>0</v>
      </c>
      <c r="G213" s="156">
        <f t="shared" si="9"/>
        <v>0</v>
      </c>
      <c r="H213" s="156"/>
      <c r="I213" s="156">
        <f t="shared" si="10"/>
        <v>0</v>
      </c>
      <c r="J213" s="156"/>
      <c r="K213" s="156">
        <f t="shared" si="11"/>
        <v>0</v>
      </c>
      <c r="L213" s="156">
        <v>21</v>
      </c>
      <c r="M213" s="156">
        <f t="shared" si="12"/>
        <v>0</v>
      </c>
      <c r="N213" s="146">
        <v>1.9E-3</v>
      </c>
      <c r="O213" s="146">
        <f t="shared" si="13"/>
        <v>1.7100000000000001E-2</v>
      </c>
      <c r="P213" s="146">
        <v>0</v>
      </c>
      <c r="Q213" s="146">
        <f t="shared" si="14"/>
        <v>0</v>
      </c>
      <c r="R213" s="146"/>
      <c r="S213" s="146"/>
      <c r="T213" s="147">
        <v>0</v>
      </c>
      <c r="U213" s="146">
        <f t="shared" si="15"/>
        <v>0</v>
      </c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 t="s">
        <v>126</v>
      </c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</row>
    <row r="214" spans="1:60" outlineLevel="1" x14ac:dyDescent="0.2">
      <c r="A214" s="139">
        <v>98</v>
      </c>
      <c r="B214" s="139" t="s">
        <v>391</v>
      </c>
      <c r="C214" s="177" t="s">
        <v>392</v>
      </c>
      <c r="D214" s="145" t="s">
        <v>173</v>
      </c>
      <c r="E214" s="152">
        <v>1</v>
      </c>
      <c r="F214" s="155">
        <f t="shared" si="8"/>
        <v>0</v>
      </c>
      <c r="G214" s="156">
        <f t="shared" si="9"/>
        <v>0</v>
      </c>
      <c r="H214" s="156"/>
      <c r="I214" s="156">
        <f t="shared" si="10"/>
        <v>0</v>
      </c>
      <c r="J214" s="156"/>
      <c r="K214" s="156">
        <f t="shared" si="11"/>
        <v>0</v>
      </c>
      <c r="L214" s="156">
        <v>21</v>
      </c>
      <c r="M214" s="156">
        <f t="shared" si="12"/>
        <v>0</v>
      </c>
      <c r="N214" s="146">
        <v>1.1E-4</v>
      </c>
      <c r="O214" s="146">
        <f t="shared" si="13"/>
        <v>1.1E-4</v>
      </c>
      <c r="P214" s="146">
        <v>0</v>
      </c>
      <c r="Q214" s="146">
        <f t="shared" si="14"/>
        <v>0</v>
      </c>
      <c r="R214" s="146"/>
      <c r="S214" s="146"/>
      <c r="T214" s="147">
        <v>0.70799999999999996</v>
      </c>
      <c r="U214" s="146">
        <f t="shared" si="15"/>
        <v>0.71</v>
      </c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 t="s">
        <v>119</v>
      </c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</row>
    <row r="215" spans="1:60" ht="22.5" outlineLevel="1" x14ac:dyDescent="0.2">
      <c r="A215" s="139">
        <v>99</v>
      </c>
      <c r="B215" s="139" t="s">
        <v>393</v>
      </c>
      <c r="C215" s="177" t="s">
        <v>394</v>
      </c>
      <c r="D215" s="145" t="s">
        <v>173</v>
      </c>
      <c r="E215" s="152">
        <v>1</v>
      </c>
      <c r="F215" s="155">
        <f t="shared" si="8"/>
        <v>0</v>
      </c>
      <c r="G215" s="156">
        <f t="shared" si="9"/>
        <v>0</v>
      </c>
      <c r="H215" s="156"/>
      <c r="I215" s="156">
        <f t="shared" si="10"/>
        <v>0</v>
      </c>
      <c r="J215" s="156"/>
      <c r="K215" s="156">
        <f t="shared" si="11"/>
        <v>0</v>
      </c>
      <c r="L215" s="156">
        <v>21</v>
      </c>
      <c r="M215" s="156">
        <f t="shared" si="12"/>
        <v>0</v>
      </c>
      <c r="N215" s="146">
        <v>3.5499999999999997E-2</v>
      </c>
      <c r="O215" s="146">
        <f t="shared" si="13"/>
        <v>3.5499999999999997E-2</v>
      </c>
      <c r="P215" s="146">
        <v>0</v>
      </c>
      <c r="Q215" s="146">
        <f t="shared" si="14"/>
        <v>0</v>
      </c>
      <c r="R215" s="146"/>
      <c r="S215" s="146"/>
      <c r="T215" s="147">
        <v>0</v>
      </c>
      <c r="U215" s="146">
        <f t="shared" si="15"/>
        <v>0</v>
      </c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 t="s">
        <v>126</v>
      </c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</row>
    <row r="216" spans="1:60" ht="22.5" outlineLevel="1" x14ac:dyDescent="0.2">
      <c r="A216" s="139">
        <v>100</v>
      </c>
      <c r="B216" s="139" t="s">
        <v>395</v>
      </c>
      <c r="C216" s="177" t="s">
        <v>396</v>
      </c>
      <c r="D216" s="145" t="s">
        <v>173</v>
      </c>
      <c r="E216" s="152">
        <v>32</v>
      </c>
      <c r="F216" s="155">
        <f t="shared" si="8"/>
        <v>0</v>
      </c>
      <c r="G216" s="156">
        <f t="shared" si="9"/>
        <v>0</v>
      </c>
      <c r="H216" s="156"/>
      <c r="I216" s="156">
        <f t="shared" si="10"/>
        <v>0</v>
      </c>
      <c r="J216" s="156"/>
      <c r="K216" s="156">
        <f t="shared" si="11"/>
        <v>0</v>
      </c>
      <c r="L216" s="156">
        <v>21</v>
      </c>
      <c r="M216" s="156">
        <f t="shared" si="12"/>
        <v>0</v>
      </c>
      <c r="N216" s="146">
        <v>0</v>
      </c>
      <c r="O216" s="146">
        <f t="shared" si="13"/>
        <v>0</v>
      </c>
      <c r="P216" s="146">
        <v>0</v>
      </c>
      <c r="Q216" s="146">
        <f t="shared" si="14"/>
        <v>0</v>
      </c>
      <c r="R216" s="146"/>
      <c r="S216" s="146"/>
      <c r="T216" s="147">
        <v>0</v>
      </c>
      <c r="U216" s="146">
        <f t="shared" si="15"/>
        <v>0</v>
      </c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 t="s">
        <v>119</v>
      </c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</row>
    <row r="217" spans="1:60" outlineLevel="1" x14ac:dyDescent="0.2">
      <c r="A217" s="139">
        <v>101</v>
      </c>
      <c r="B217" s="139" t="s">
        <v>397</v>
      </c>
      <c r="C217" s="177" t="s">
        <v>398</v>
      </c>
      <c r="D217" s="145" t="s">
        <v>173</v>
      </c>
      <c r="E217" s="152">
        <v>64</v>
      </c>
      <c r="F217" s="155">
        <f t="shared" si="8"/>
        <v>0</v>
      </c>
      <c r="G217" s="156">
        <f t="shared" si="9"/>
        <v>0</v>
      </c>
      <c r="H217" s="156"/>
      <c r="I217" s="156">
        <f t="shared" si="10"/>
        <v>0</v>
      </c>
      <c r="J217" s="156"/>
      <c r="K217" s="156">
        <f t="shared" si="11"/>
        <v>0</v>
      </c>
      <c r="L217" s="156">
        <v>21</v>
      </c>
      <c r="M217" s="156">
        <f t="shared" si="12"/>
        <v>0</v>
      </c>
      <c r="N217" s="146">
        <v>0</v>
      </c>
      <c r="O217" s="146">
        <f t="shared" si="13"/>
        <v>0</v>
      </c>
      <c r="P217" s="146">
        <v>0</v>
      </c>
      <c r="Q217" s="146">
        <f t="shared" si="14"/>
        <v>0</v>
      </c>
      <c r="R217" s="146"/>
      <c r="S217" s="146"/>
      <c r="T217" s="147">
        <v>0</v>
      </c>
      <c r="U217" s="146">
        <f t="shared" si="15"/>
        <v>0</v>
      </c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 t="s">
        <v>119</v>
      </c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</row>
    <row r="218" spans="1:60" outlineLevel="1" x14ac:dyDescent="0.2">
      <c r="A218" s="139">
        <v>102</v>
      </c>
      <c r="B218" s="139" t="s">
        <v>399</v>
      </c>
      <c r="C218" s="177" t="s">
        <v>400</v>
      </c>
      <c r="D218" s="145" t="s">
        <v>173</v>
      </c>
      <c r="E218" s="152">
        <v>4</v>
      </c>
      <c r="F218" s="155">
        <f t="shared" si="8"/>
        <v>0</v>
      </c>
      <c r="G218" s="156">
        <f t="shared" si="9"/>
        <v>0</v>
      </c>
      <c r="H218" s="156"/>
      <c r="I218" s="156">
        <f t="shared" si="10"/>
        <v>0</v>
      </c>
      <c r="J218" s="156"/>
      <c r="K218" s="156">
        <f t="shared" si="11"/>
        <v>0</v>
      </c>
      <c r="L218" s="156">
        <v>21</v>
      </c>
      <c r="M218" s="156">
        <f t="shared" si="12"/>
        <v>0</v>
      </c>
      <c r="N218" s="146">
        <v>0</v>
      </c>
      <c r="O218" s="146">
        <f t="shared" si="13"/>
        <v>0</v>
      </c>
      <c r="P218" s="146">
        <v>0</v>
      </c>
      <c r="Q218" s="146">
        <f t="shared" si="14"/>
        <v>0</v>
      </c>
      <c r="R218" s="146"/>
      <c r="S218" s="146"/>
      <c r="T218" s="147">
        <v>0</v>
      </c>
      <c r="U218" s="146">
        <f t="shared" si="15"/>
        <v>0</v>
      </c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 t="s">
        <v>119</v>
      </c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</row>
    <row r="219" spans="1:60" outlineLevel="1" x14ac:dyDescent="0.2">
      <c r="A219" s="139">
        <v>103</v>
      </c>
      <c r="B219" s="139" t="s">
        <v>401</v>
      </c>
      <c r="C219" s="177" t="s">
        <v>402</v>
      </c>
      <c r="D219" s="145" t="s">
        <v>173</v>
      </c>
      <c r="E219" s="152">
        <v>5</v>
      </c>
      <c r="F219" s="155">
        <f t="shared" si="8"/>
        <v>0</v>
      </c>
      <c r="G219" s="156">
        <f t="shared" si="9"/>
        <v>0</v>
      </c>
      <c r="H219" s="156"/>
      <c r="I219" s="156">
        <f t="shared" si="10"/>
        <v>0</v>
      </c>
      <c r="J219" s="156"/>
      <c r="K219" s="156">
        <f t="shared" si="11"/>
        <v>0</v>
      </c>
      <c r="L219" s="156">
        <v>21</v>
      </c>
      <c r="M219" s="156">
        <f t="shared" si="12"/>
        <v>0</v>
      </c>
      <c r="N219" s="146">
        <v>0</v>
      </c>
      <c r="O219" s="146">
        <f t="shared" si="13"/>
        <v>0</v>
      </c>
      <c r="P219" s="146">
        <v>0</v>
      </c>
      <c r="Q219" s="146">
        <f t="shared" si="14"/>
        <v>0</v>
      </c>
      <c r="R219" s="146"/>
      <c r="S219" s="146"/>
      <c r="T219" s="147">
        <v>3.4740000000000002</v>
      </c>
      <c r="U219" s="146">
        <f t="shared" si="15"/>
        <v>17.37</v>
      </c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 t="s">
        <v>119</v>
      </c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</row>
    <row r="220" spans="1:60" outlineLevel="1" x14ac:dyDescent="0.2">
      <c r="A220" s="139">
        <v>104</v>
      </c>
      <c r="B220" s="139" t="s">
        <v>403</v>
      </c>
      <c r="C220" s="177" t="s">
        <v>404</v>
      </c>
      <c r="D220" s="145" t="s">
        <v>173</v>
      </c>
      <c r="E220" s="152">
        <v>4</v>
      </c>
      <c r="F220" s="155">
        <f t="shared" si="8"/>
        <v>0</v>
      </c>
      <c r="G220" s="156">
        <f t="shared" si="9"/>
        <v>0</v>
      </c>
      <c r="H220" s="156"/>
      <c r="I220" s="156">
        <f t="shared" si="10"/>
        <v>0</v>
      </c>
      <c r="J220" s="156"/>
      <c r="K220" s="156">
        <f t="shared" si="11"/>
        <v>0</v>
      </c>
      <c r="L220" s="156">
        <v>21</v>
      </c>
      <c r="M220" s="156">
        <f t="shared" si="12"/>
        <v>0</v>
      </c>
      <c r="N220" s="146">
        <v>0</v>
      </c>
      <c r="O220" s="146">
        <f t="shared" si="13"/>
        <v>0</v>
      </c>
      <c r="P220" s="146">
        <v>0</v>
      </c>
      <c r="Q220" s="146">
        <f t="shared" si="14"/>
        <v>0</v>
      </c>
      <c r="R220" s="146"/>
      <c r="S220" s="146"/>
      <c r="T220" s="147">
        <v>3.4740000000000002</v>
      </c>
      <c r="U220" s="146">
        <f t="shared" si="15"/>
        <v>13.9</v>
      </c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 t="s">
        <v>119</v>
      </c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</row>
    <row r="221" spans="1:60" outlineLevel="1" x14ac:dyDescent="0.2">
      <c r="A221" s="139">
        <v>105</v>
      </c>
      <c r="B221" s="139" t="s">
        <v>405</v>
      </c>
      <c r="C221" s="177" t="s">
        <v>406</v>
      </c>
      <c r="D221" s="145" t="s">
        <v>173</v>
      </c>
      <c r="E221" s="152">
        <v>5</v>
      </c>
      <c r="F221" s="155">
        <f t="shared" si="8"/>
        <v>0</v>
      </c>
      <c r="G221" s="156">
        <f t="shared" si="9"/>
        <v>0</v>
      </c>
      <c r="H221" s="156"/>
      <c r="I221" s="156">
        <f t="shared" si="10"/>
        <v>0</v>
      </c>
      <c r="J221" s="156"/>
      <c r="K221" s="156">
        <f t="shared" si="11"/>
        <v>0</v>
      </c>
      <c r="L221" s="156">
        <v>21</v>
      </c>
      <c r="M221" s="156">
        <f t="shared" si="12"/>
        <v>0</v>
      </c>
      <c r="N221" s="146">
        <v>2.3E-3</v>
      </c>
      <c r="O221" s="146">
        <f t="shared" si="13"/>
        <v>1.15E-2</v>
      </c>
      <c r="P221" s="146">
        <v>0</v>
      </c>
      <c r="Q221" s="146">
        <f t="shared" si="14"/>
        <v>0</v>
      </c>
      <c r="R221" s="146"/>
      <c r="S221" s="146"/>
      <c r="T221" s="147">
        <v>0</v>
      </c>
      <c r="U221" s="146">
        <f t="shared" si="15"/>
        <v>0</v>
      </c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 t="s">
        <v>126</v>
      </c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</row>
    <row r="222" spans="1:60" outlineLevel="1" x14ac:dyDescent="0.2">
      <c r="A222" s="139">
        <v>106</v>
      </c>
      <c r="B222" s="139" t="s">
        <v>407</v>
      </c>
      <c r="C222" s="177" t="s">
        <v>408</v>
      </c>
      <c r="D222" s="145" t="s">
        <v>173</v>
      </c>
      <c r="E222" s="152">
        <v>4</v>
      </c>
      <c r="F222" s="155">
        <f t="shared" si="8"/>
        <v>0</v>
      </c>
      <c r="G222" s="156">
        <f t="shared" si="9"/>
        <v>0</v>
      </c>
      <c r="H222" s="156"/>
      <c r="I222" s="156">
        <f t="shared" si="10"/>
        <v>0</v>
      </c>
      <c r="J222" s="156"/>
      <c r="K222" s="156">
        <f t="shared" si="11"/>
        <v>0</v>
      </c>
      <c r="L222" s="156">
        <v>21</v>
      </c>
      <c r="M222" s="156">
        <f t="shared" si="12"/>
        <v>0</v>
      </c>
      <c r="N222" s="146">
        <v>2.5000000000000001E-3</v>
      </c>
      <c r="O222" s="146">
        <f t="shared" si="13"/>
        <v>0.01</v>
      </c>
      <c r="P222" s="146">
        <v>0</v>
      </c>
      <c r="Q222" s="146">
        <f t="shared" si="14"/>
        <v>0</v>
      </c>
      <c r="R222" s="146"/>
      <c r="S222" s="146"/>
      <c r="T222" s="147">
        <v>0</v>
      </c>
      <c r="U222" s="146">
        <f t="shared" si="15"/>
        <v>0</v>
      </c>
      <c r="V222" s="138"/>
      <c r="W222" s="138"/>
      <c r="X222" s="138"/>
      <c r="Y222" s="138"/>
      <c r="Z222" s="138"/>
      <c r="AA222" s="138"/>
      <c r="AB222" s="138"/>
      <c r="AC222" s="138"/>
      <c r="AD222" s="138"/>
      <c r="AE222" s="138" t="s">
        <v>126</v>
      </c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</row>
    <row r="223" spans="1:60" outlineLevel="1" x14ac:dyDescent="0.2">
      <c r="A223" s="139">
        <v>107</v>
      </c>
      <c r="B223" s="139" t="s">
        <v>409</v>
      </c>
      <c r="C223" s="177" t="s">
        <v>410</v>
      </c>
      <c r="D223" s="145" t="s">
        <v>173</v>
      </c>
      <c r="E223" s="152">
        <v>9</v>
      </c>
      <c r="F223" s="155">
        <f t="shared" si="8"/>
        <v>0</v>
      </c>
      <c r="G223" s="156">
        <f t="shared" si="9"/>
        <v>0</v>
      </c>
      <c r="H223" s="156"/>
      <c r="I223" s="156">
        <f t="shared" si="10"/>
        <v>0</v>
      </c>
      <c r="J223" s="156"/>
      <c r="K223" s="156">
        <f t="shared" si="11"/>
        <v>0</v>
      </c>
      <c r="L223" s="156">
        <v>21</v>
      </c>
      <c r="M223" s="156">
        <f t="shared" si="12"/>
        <v>0</v>
      </c>
      <c r="N223" s="146">
        <v>0</v>
      </c>
      <c r="O223" s="146">
        <f t="shared" si="13"/>
        <v>0</v>
      </c>
      <c r="P223" s="146">
        <v>0</v>
      </c>
      <c r="Q223" s="146">
        <f t="shared" si="14"/>
        <v>0</v>
      </c>
      <c r="R223" s="146"/>
      <c r="S223" s="146"/>
      <c r="T223" s="147">
        <v>0.97899999999999998</v>
      </c>
      <c r="U223" s="146">
        <f t="shared" si="15"/>
        <v>8.81</v>
      </c>
      <c r="V223" s="138"/>
      <c r="W223" s="138"/>
      <c r="X223" s="138"/>
      <c r="Y223" s="138"/>
      <c r="Z223" s="138"/>
      <c r="AA223" s="138"/>
      <c r="AB223" s="138"/>
      <c r="AC223" s="138"/>
      <c r="AD223" s="138"/>
      <c r="AE223" s="138" t="s">
        <v>119</v>
      </c>
      <c r="AF223" s="138"/>
      <c r="AG223" s="138"/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  <c r="BA223" s="138"/>
      <c r="BB223" s="138"/>
      <c r="BC223" s="138"/>
      <c r="BD223" s="138"/>
      <c r="BE223" s="138"/>
      <c r="BF223" s="138"/>
      <c r="BG223" s="138"/>
      <c r="BH223" s="138"/>
    </row>
    <row r="224" spans="1:60" outlineLevel="1" x14ac:dyDescent="0.2">
      <c r="A224" s="139">
        <v>108</v>
      </c>
      <c r="B224" s="139" t="s">
        <v>411</v>
      </c>
      <c r="C224" s="177" t="s">
        <v>412</v>
      </c>
      <c r="D224" s="145" t="s">
        <v>173</v>
      </c>
      <c r="E224" s="152">
        <v>9</v>
      </c>
      <c r="F224" s="155">
        <f t="shared" si="8"/>
        <v>0</v>
      </c>
      <c r="G224" s="156">
        <f t="shared" si="9"/>
        <v>0</v>
      </c>
      <c r="H224" s="156"/>
      <c r="I224" s="156">
        <f t="shared" si="10"/>
        <v>0</v>
      </c>
      <c r="J224" s="156"/>
      <c r="K224" s="156">
        <f t="shared" si="11"/>
        <v>0</v>
      </c>
      <c r="L224" s="156">
        <v>21</v>
      </c>
      <c r="M224" s="156">
        <f t="shared" si="12"/>
        <v>0</v>
      </c>
      <c r="N224" s="146">
        <v>4.4999999999999997E-3</v>
      </c>
      <c r="O224" s="146">
        <f t="shared" si="13"/>
        <v>4.0500000000000001E-2</v>
      </c>
      <c r="P224" s="146">
        <v>0</v>
      </c>
      <c r="Q224" s="146">
        <f t="shared" si="14"/>
        <v>0</v>
      </c>
      <c r="R224" s="146"/>
      <c r="S224" s="146"/>
      <c r="T224" s="147">
        <v>0</v>
      </c>
      <c r="U224" s="146">
        <f t="shared" si="15"/>
        <v>0</v>
      </c>
      <c r="V224" s="138"/>
      <c r="W224" s="138"/>
      <c r="X224" s="138"/>
      <c r="Y224" s="138"/>
      <c r="Z224" s="138"/>
      <c r="AA224" s="138"/>
      <c r="AB224" s="138"/>
      <c r="AC224" s="138"/>
      <c r="AD224" s="138"/>
      <c r="AE224" s="138" t="s">
        <v>126</v>
      </c>
      <c r="AF224" s="138"/>
      <c r="AG224" s="138"/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</row>
    <row r="225" spans="1:60" outlineLevel="1" x14ac:dyDescent="0.2">
      <c r="A225" s="139">
        <v>109</v>
      </c>
      <c r="B225" s="139" t="s">
        <v>413</v>
      </c>
      <c r="C225" s="177" t="s">
        <v>414</v>
      </c>
      <c r="D225" s="145" t="s">
        <v>129</v>
      </c>
      <c r="E225" s="152">
        <v>146.78</v>
      </c>
      <c r="F225" s="155">
        <f t="shared" si="8"/>
        <v>0</v>
      </c>
      <c r="G225" s="156">
        <f t="shared" si="9"/>
        <v>0</v>
      </c>
      <c r="H225" s="156"/>
      <c r="I225" s="156">
        <f t="shared" si="10"/>
        <v>0</v>
      </c>
      <c r="J225" s="156"/>
      <c r="K225" s="156">
        <f t="shared" si="11"/>
        <v>0</v>
      </c>
      <c r="L225" s="156">
        <v>21</v>
      </c>
      <c r="M225" s="156">
        <f t="shared" si="12"/>
        <v>0</v>
      </c>
      <c r="N225" s="146">
        <v>0</v>
      </c>
      <c r="O225" s="146">
        <f t="shared" si="13"/>
        <v>0</v>
      </c>
      <c r="P225" s="146">
        <v>0</v>
      </c>
      <c r="Q225" s="146">
        <f t="shared" si="14"/>
        <v>0</v>
      </c>
      <c r="R225" s="146"/>
      <c r="S225" s="146"/>
      <c r="T225" s="147">
        <v>5.5E-2</v>
      </c>
      <c r="U225" s="146">
        <f t="shared" si="15"/>
        <v>8.07</v>
      </c>
      <c r="V225" s="138"/>
      <c r="W225" s="138"/>
      <c r="X225" s="138"/>
      <c r="Y225" s="138"/>
      <c r="Z225" s="138"/>
      <c r="AA225" s="138"/>
      <c r="AB225" s="138"/>
      <c r="AC225" s="138"/>
      <c r="AD225" s="138"/>
      <c r="AE225" s="138" t="s">
        <v>119</v>
      </c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</row>
    <row r="226" spans="1:60" outlineLevel="1" x14ac:dyDescent="0.2">
      <c r="A226" s="139"/>
      <c r="B226" s="139"/>
      <c r="C226" s="178" t="s">
        <v>415</v>
      </c>
      <c r="D226" s="148"/>
      <c r="E226" s="153">
        <v>137.78</v>
      </c>
      <c r="F226" s="156"/>
      <c r="G226" s="156"/>
      <c r="H226" s="156"/>
      <c r="I226" s="156"/>
      <c r="J226" s="156"/>
      <c r="K226" s="156"/>
      <c r="L226" s="156"/>
      <c r="M226" s="156"/>
      <c r="N226" s="146"/>
      <c r="O226" s="146"/>
      <c r="P226" s="146"/>
      <c r="Q226" s="146"/>
      <c r="R226" s="146"/>
      <c r="S226" s="146"/>
      <c r="T226" s="147"/>
      <c r="U226" s="146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 t="s">
        <v>131</v>
      </c>
      <c r="AF226" s="138">
        <v>0</v>
      </c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</row>
    <row r="227" spans="1:60" outlineLevel="1" x14ac:dyDescent="0.2">
      <c r="A227" s="139"/>
      <c r="B227" s="139"/>
      <c r="C227" s="178" t="s">
        <v>416</v>
      </c>
      <c r="D227" s="148"/>
      <c r="E227" s="153">
        <v>9</v>
      </c>
      <c r="F227" s="156"/>
      <c r="G227" s="156"/>
      <c r="H227" s="156"/>
      <c r="I227" s="156"/>
      <c r="J227" s="156"/>
      <c r="K227" s="156"/>
      <c r="L227" s="156"/>
      <c r="M227" s="156"/>
      <c r="N227" s="146"/>
      <c r="O227" s="146"/>
      <c r="P227" s="146"/>
      <c r="Q227" s="146"/>
      <c r="R227" s="146"/>
      <c r="S227" s="146"/>
      <c r="T227" s="147"/>
      <c r="U227" s="146"/>
      <c r="V227" s="138"/>
      <c r="W227" s="138"/>
      <c r="X227" s="138"/>
      <c r="Y227" s="138"/>
      <c r="Z227" s="138"/>
      <c r="AA227" s="138"/>
      <c r="AB227" s="138"/>
      <c r="AC227" s="138"/>
      <c r="AD227" s="138"/>
      <c r="AE227" s="138" t="s">
        <v>131</v>
      </c>
      <c r="AF227" s="138">
        <v>0</v>
      </c>
      <c r="AG227" s="138"/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</row>
    <row r="228" spans="1:60" outlineLevel="1" x14ac:dyDescent="0.2">
      <c r="A228" s="139">
        <v>110</v>
      </c>
      <c r="B228" s="139" t="s">
        <v>417</v>
      </c>
      <c r="C228" s="177" t="s">
        <v>418</v>
      </c>
      <c r="D228" s="145" t="s">
        <v>129</v>
      </c>
      <c r="E228" s="152">
        <v>146.78</v>
      </c>
      <c r="F228" s="155">
        <f>H228+J228</f>
        <v>0</v>
      </c>
      <c r="G228" s="156">
        <f>ROUND(E228*F228,2)</f>
        <v>0</v>
      </c>
      <c r="H228" s="156"/>
      <c r="I228" s="156">
        <f>ROUND(E228*H228,2)</f>
        <v>0</v>
      </c>
      <c r="J228" s="156"/>
      <c r="K228" s="156">
        <f>ROUND(E228*J228,2)</f>
        <v>0</v>
      </c>
      <c r="L228" s="156">
        <v>21</v>
      </c>
      <c r="M228" s="156">
        <f>G228*(1+L228/100)</f>
        <v>0</v>
      </c>
      <c r="N228" s="146">
        <v>0</v>
      </c>
      <c r="O228" s="146">
        <f>ROUND(E228*N228,5)</f>
        <v>0</v>
      </c>
      <c r="P228" s="146">
        <v>0</v>
      </c>
      <c r="Q228" s="146">
        <f>ROUND(E228*P228,5)</f>
        <v>0</v>
      </c>
      <c r="R228" s="146"/>
      <c r="S228" s="146"/>
      <c r="T228" s="147">
        <v>0.4</v>
      </c>
      <c r="U228" s="146">
        <f>ROUND(E228*T228,2)</f>
        <v>58.71</v>
      </c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 t="s">
        <v>119</v>
      </c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</row>
    <row r="229" spans="1:60" outlineLevel="1" x14ac:dyDescent="0.2">
      <c r="A229" s="139"/>
      <c r="B229" s="139"/>
      <c r="C229" s="178" t="s">
        <v>415</v>
      </c>
      <c r="D229" s="148"/>
      <c r="E229" s="153">
        <v>137.78</v>
      </c>
      <c r="F229" s="156"/>
      <c r="G229" s="156"/>
      <c r="H229" s="156"/>
      <c r="I229" s="156"/>
      <c r="J229" s="156"/>
      <c r="K229" s="156"/>
      <c r="L229" s="156"/>
      <c r="M229" s="156"/>
      <c r="N229" s="146"/>
      <c r="O229" s="146"/>
      <c r="P229" s="146"/>
      <c r="Q229" s="146"/>
      <c r="R229" s="146"/>
      <c r="S229" s="146"/>
      <c r="T229" s="147"/>
      <c r="U229" s="146"/>
      <c r="V229" s="138"/>
      <c r="W229" s="138"/>
      <c r="X229" s="138"/>
      <c r="Y229" s="138"/>
      <c r="Z229" s="138"/>
      <c r="AA229" s="138"/>
      <c r="AB229" s="138"/>
      <c r="AC229" s="138"/>
      <c r="AD229" s="138"/>
      <c r="AE229" s="138" t="s">
        <v>131</v>
      </c>
      <c r="AF229" s="138">
        <v>0</v>
      </c>
      <c r="AG229" s="138"/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</row>
    <row r="230" spans="1:60" outlineLevel="1" x14ac:dyDescent="0.2">
      <c r="A230" s="139"/>
      <c r="B230" s="139"/>
      <c r="C230" s="178" t="s">
        <v>416</v>
      </c>
      <c r="D230" s="148"/>
      <c r="E230" s="153">
        <v>9</v>
      </c>
      <c r="F230" s="156"/>
      <c r="G230" s="156"/>
      <c r="H230" s="156"/>
      <c r="I230" s="156"/>
      <c r="J230" s="156"/>
      <c r="K230" s="156"/>
      <c r="L230" s="156"/>
      <c r="M230" s="156"/>
      <c r="N230" s="146"/>
      <c r="O230" s="146"/>
      <c r="P230" s="146"/>
      <c r="Q230" s="146"/>
      <c r="R230" s="146"/>
      <c r="S230" s="146"/>
      <c r="T230" s="147"/>
      <c r="U230" s="146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 t="s">
        <v>131</v>
      </c>
      <c r="AF230" s="138">
        <v>0</v>
      </c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</row>
    <row r="231" spans="1:60" outlineLevel="1" x14ac:dyDescent="0.2">
      <c r="A231" s="139">
        <v>111</v>
      </c>
      <c r="B231" s="139" t="s">
        <v>419</v>
      </c>
      <c r="C231" s="177" t="s">
        <v>420</v>
      </c>
      <c r="D231" s="145" t="s">
        <v>421</v>
      </c>
      <c r="E231" s="152">
        <v>2</v>
      </c>
      <c r="F231" s="155">
        <f>H231+J231</f>
        <v>0</v>
      </c>
      <c r="G231" s="156">
        <f>ROUND(E231*F231,2)</f>
        <v>0</v>
      </c>
      <c r="H231" s="156"/>
      <c r="I231" s="156">
        <f>ROUND(E231*H231,2)</f>
        <v>0</v>
      </c>
      <c r="J231" s="156"/>
      <c r="K231" s="156">
        <f>ROUND(E231*J231,2)</f>
        <v>0</v>
      </c>
      <c r="L231" s="156">
        <v>21</v>
      </c>
      <c r="M231" s="156">
        <f>G231*(1+L231/100)</f>
        <v>0</v>
      </c>
      <c r="N231" s="146">
        <v>3.5029999999999999E-2</v>
      </c>
      <c r="O231" s="146">
        <f>ROUND(E231*N231,5)</f>
        <v>7.0059999999999997E-2</v>
      </c>
      <c r="P231" s="146">
        <v>0</v>
      </c>
      <c r="Q231" s="146">
        <f>ROUND(E231*P231,5)</f>
        <v>0</v>
      </c>
      <c r="R231" s="146"/>
      <c r="S231" s="146"/>
      <c r="T231" s="147">
        <v>10.130000000000001</v>
      </c>
      <c r="U231" s="146">
        <f>ROUND(E231*T231,2)</f>
        <v>20.260000000000002</v>
      </c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 t="s">
        <v>119</v>
      </c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</row>
    <row r="232" spans="1:60" outlineLevel="1" x14ac:dyDescent="0.2">
      <c r="A232" s="139">
        <v>112</v>
      </c>
      <c r="B232" s="139" t="s">
        <v>422</v>
      </c>
      <c r="C232" s="177" t="s">
        <v>423</v>
      </c>
      <c r="D232" s="145" t="s">
        <v>129</v>
      </c>
      <c r="E232" s="152">
        <v>146.78</v>
      </c>
      <c r="F232" s="155">
        <f>H232+J232</f>
        <v>0</v>
      </c>
      <c r="G232" s="156">
        <f>ROUND(E232*F232,2)</f>
        <v>0</v>
      </c>
      <c r="H232" s="156"/>
      <c r="I232" s="156">
        <f>ROUND(E232*H232,2)</f>
        <v>0</v>
      </c>
      <c r="J232" s="156"/>
      <c r="K232" s="156">
        <f>ROUND(E232*J232,2)</f>
        <v>0</v>
      </c>
      <c r="L232" s="156">
        <v>21</v>
      </c>
      <c r="M232" s="156">
        <f>G232*(1+L232/100)</f>
        <v>0</v>
      </c>
      <c r="N232" s="146">
        <v>0</v>
      </c>
      <c r="O232" s="146">
        <f>ROUND(E232*N232,5)</f>
        <v>0</v>
      </c>
      <c r="P232" s="146">
        <v>0</v>
      </c>
      <c r="Q232" s="146">
        <f>ROUND(E232*P232,5)</f>
        <v>0</v>
      </c>
      <c r="R232" s="146"/>
      <c r="S232" s="146"/>
      <c r="T232" s="147">
        <v>7.0999999999999994E-2</v>
      </c>
      <c r="U232" s="146">
        <f>ROUND(E232*T232,2)</f>
        <v>10.42</v>
      </c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 t="s">
        <v>119</v>
      </c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</row>
    <row r="233" spans="1:60" outlineLevel="1" x14ac:dyDescent="0.2">
      <c r="A233" s="139"/>
      <c r="B233" s="139"/>
      <c r="C233" s="178" t="s">
        <v>415</v>
      </c>
      <c r="D233" s="148"/>
      <c r="E233" s="153">
        <v>137.78</v>
      </c>
      <c r="F233" s="156"/>
      <c r="G233" s="156"/>
      <c r="H233" s="156"/>
      <c r="I233" s="156"/>
      <c r="J233" s="156"/>
      <c r="K233" s="156"/>
      <c r="L233" s="156"/>
      <c r="M233" s="156"/>
      <c r="N233" s="146"/>
      <c r="O233" s="146"/>
      <c r="P233" s="146"/>
      <c r="Q233" s="146"/>
      <c r="R233" s="146"/>
      <c r="S233" s="146"/>
      <c r="T233" s="147"/>
      <c r="U233" s="146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 t="s">
        <v>131</v>
      </c>
      <c r="AF233" s="138">
        <v>0</v>
      </c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</row>
    <row r="234" spans="1:60" outlineLevel="1" x14ac:dyDescent="0.2">
      <c r="A234" s="139"/>
      <c r="B234" s="139"/>
      <c r="C234" s="178" t="s">
        <v>416</v>
      </c>
      <c r="D234" s="148"/>
      <c r="E234" s="153">
        <v>9</v>
      </c>
      <c r="F234" s="156"/>
      <c r="G234" s="156"/>
      <c r="H234" s="156"/>
      <c r="I234" s="156"/>
      <c r="J234" s="156"/>
      <c r="K234" s="156"/>
      <c r="L234" s="156"/>
      <c r="M234" s="156"/>
      <c r="N234" s="146"/>
      <c r="O234" s="146"/>
      <c r="P234" s="146"/>
      <c r="Q234" s="146"/>
      <c r="R234" s="146"/>
      <c r="S234" s="146"/>
      <c r="T234" s="147"/>
      <c r="U234" s="146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 t="s">
        <v>131</v>
      </c>
      <c r="AF234" s="138">
        <v>0</v>
      </c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</row>
    <row r="235" spans="1:60" outlineLevel="1" x14ac:dyDescent="0.2">
      <c r="A235" s="139">
        <v>113</v>
      </c>
      <c r="B235" s="139" t="s">
        <v>424</v>
      </c>
      <c r="C235" s="177" t="s">
        <v>425</v>
      </c>
      <c r="D235" s="145" t="s">
        <v>173</v>
      </c>
      <c r="E235" s="152">
        <v>9</v>
      </c>
      <c r="F235" s="155">
        <f>H235+J235</f>
        <v>0</v>
      </c>
      <c r="G235" s="156">
        <f>ROUND(E235*F235,2)</f>
        <v>0</v>
      </c>
      <c r="H235" s="156"/>
      <c r="I235" s="156">
        <f>ROUND(E235*H235,2)</f>
        <v>0</v>
      </c>
      <c r="J235" s="156"/>
      <c r="K235" s="156">
        <f>ROUND(E235*J235,2)</f>
        <v>0</v>
      </c>
      <c r="L235" s="156">
        <v>21</v>
      </c>
      <c r="M235" s="156">
        <f>G235*(1+L235/100)</f>
        <v>0</v>
      </c>
      <c r="N235" s="146">
        <v>0.12303</v>
      </c>
      <c r="O235" s="146">
        <f>ROUND(E235*N235,5)</f>
        <v>1.10727</v>
      </c>
      <c r="P235" s="146">
        <v>0</v>
      </c>
      <c r="Q235" s="146">
        <f>ROUND(E235*P235,5)</f>
        <v>0</v>
      </c>
      <c r="R235" s="146"/>
      <c r="S235" s="146"/>
      <c r="T235" s="147">
        <v>0.86299999999999999</v>
      </c>
      <c r="U235" s="146">
        <f>ROUND(E235*T235,2)</f>
        <v>7.77</v>
      </c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 t="s">
        <v>119</v>
      </c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</row>
    <row r="236" spans="1:60" outlineLevel="1" x14ac:dyDescent="0.2">
      <c r="A236" s="139"/>
      <c r="B236" s="139"/>
      <c r="C236" s="178" t="s">
        <v>426</v>
      </c>
      <c r="D236" s="148"/>
      <c r="E236" s="153">
        <v>9</v>
      </c>
      <c r="F236" s="156"/>
      <c r="G236" s="156"/>
      <c r="H236" s="156"/>
      <c r="I236" s="156"/>
      <c r="J236" s="156"/>
      <c r="K236" s="156"/>
      <c r="L236" s="156"/>
      <c r="M236" s="156"/>
      <c r="N236" s="146"/>
      <c r="O236" s="146"/>
      <c r="P236" s="146"/>
      <c r="Q236" s="146"/>
      <c r="R236" s="146"/>
      <c r="S236" s="146"/>
      <c r="T236" s="147"/>
      <c r="U236" s="146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 t="s">
        <v>131</v>
      </c>
      <c r="AF236" s="138">
        <v>0</v>
      </c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</row>
    <row r="237" spans="1:60" outlineLevel="1" x14ac:dyDescent="0.2">
      <c r="A237" s="139">
        <v>114</v>
      </c>
      <c r="B237" s="139" t="s">
        <v>427</v>
      </c>
      <c r="C237" s="177" t="s">
        <v>428</v>
      </c>
      <c r="D237" s="145" t="s">
        <v>173</v>
      </c>
      <c r="E237" s="152">
        <v>1</v>
      </c>
      <c r="F237" s="155">
        <f t="shared" ref="F237:F248" si="16">H237+J237</f>
        <v>0</v>
      </c>
      <c r="G237" s="156">
        <f t="shared" ref="G237:G248" si="17">ROUND(E237*F237,2)</f>
        <v>0</v>
      </c>
      <c r="H237" s="156"/>
      <c r="I237" s="156">
        <f t="shared" ref="I237:I248" si="18">ROUND(E237*H237,2)</f>
        <v>0</v>
      </c>
      <c r="J237" s="156"/>
      <c r="K237" s="156">
        <f t="shared" ref="K237:K248" si="19">ROUND(E237*J237,2)</f>
        <v>0</v>
      </c>
      <c r="L237" s="156">
        <v>21</v>
      </c>
      <c r="M237" s="156">
        <f t="shared" ref="M237:M248" si="20">G237*(1+L237/100)</f>
        <v>0</v>
      </c>
      <c r="N237" s="146">
        <v>0.32906000000000002</v>
      </c>
      <c r="O237" s="146">
        <f t="shared" ref="O237:O248" si="21">ROUND(E237*N237,5)</f>
        <v>0.32906000000000002</v>
      </c>
      <c r="P237" s="146">
        <v>0</v>
      </c>
      <c r="Q237" s="146">
        <f t="shared" ref="Q237:Q248" si="22">ROUND(E237*P237,5)</f>
        <v>0</v>
      </c>
      <c r="R237" s="146"/>
      <c r="S237" s="146"/>
      <c r="T237" s="147">
        <v>1.1819999999999999</v>
      </c>
      <c r="U237" s="146">
        <f t="shared" ref="U237:U248" si="23">ROUND(E237*T237,2)</f>
        <v>1.18</v>
      </c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 t="s">
        <v>119</v>
      </c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</row>
    <row r="238" spans="1:60" outlineLevel="1" x14ac:dyDescent="0.2">
      <c r="A238" s="139">
        <v>115</v>
      </c>
      <c r="B238" s="139" t="s">
        <v>429</v>
      </c>
      <c r="C238" s="177" t="s">
        <v>430</v>
      </c>
      <c r="D238" s="145" t="s">
        <v>173</v>
      </c>
      <c r="E238" s="152">
        <v>4</v>
      </c>
      <c r="F238" s="155">
        <f t="shared" si="16"/>
        <v>0</v>
      </c>
      <c r="G238" s="156">
        <f t="shared" si="17"/>
        <v>0</v>
      </c>
      <c r="H238" s="156"/>
      <c r="I238" s="156">
        <f t="shared" si="18"/>
        <v>0</v>
      </c>
      <c r="J238" s="156"/>
      <c r="K238" s="156">
        <f t="shared" si="19"/>
        <v>0</v>
      </c>
      <c r="L238" s="156">
        <v>21</v>
      </c>
      <c r="M238" s="156">
        <f t="shared" si="20"/>
        <v>0</v>
      </c>
      <c r="N238" s="146">
        <v>1.2E-2</v>
      </c>
      <c r="O238" s="146">
        <f t="shared" si="21"/>
        <v>4.8000000000000001E-2</v>
      </c>
      <c r="P238" s="146">
        <v>0</v>
      </c>
      <c r="Q238" s="146">
        <f t="shared" si="22"/>
        <v>0</v>
      </c>
      <c r="R238" s="146"/>
      <c r="S238" s="146"/>
      <c r="T238" s="147">
        <v>0</v>
      </c>
      <c r="U238" s="146">
        <f t="shared" si="23"/>
        <v>0</v>
      </c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 t="s">
        <v>126</v>
      </c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</row>
    <row r="239" spans="1:60" outlineLevel="1" x14ac:dyDescent="0.2">
      <c r="A239" s="139">
        <v>116</v>
      </c>
      <c r="B239" s="139" t="s">
        <v>431</v>
      </c>
      <c r="C239" s="177" t="s">
        <v>432</v>
      </c>
      <c r="D239" s="145" t="s">
        <v>173</v>
      </c>
      <c r="E239" s="152">
        <v>5</v>
      </c>
      <c r="F239" s="155">
        <f t="shared" si="16"/>
        <v>0</v>
      </c>
      <c r="G239" s="156">
        <f t="shared" si="17"/>
        <v>0</v>
      </c>
      <c r="H239" s="156"/>
      <c r="I239" s="156">
        <f t="shared" si="18"/>
        <v>0</v>
      </c>
      <c r="J239" s="156"/>
      <c r="K239" s="156">
        <f t="shared" si="19"/>
        <v>0</v>
      </c>
      <c r="L239" s="156">
        <v>21</v>
      </c>
      <c r="M239" s="156">
        <f t="shared" si="20"/>
        <v>0</v>
      </c>
      <c r="N239" s="146">
        <v>1.4E-2</v>
      </c>
      <c r="O239" s="146">
        <f t="shared" si="21"/>
        <v>7.0000000000000007E-2</v>
      </c>
      <c r="P239" s="146">
        <v>0</v>
      </c>
      <c r="Q239" s="146">
        <f t="shared" si="22"/>
        <v>0</v>
      </c>
      <c r="R239" s="146"/>
      <c r="S239" s="146"/>
      <c r="T239" s="147">
        <v>0</v>
      </c>
      <c r="U239" s="146">
        <f t="shared" si="23"/>
        <v>0</v>
      </c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 t="s">
        <v>126</v>
      </c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</row>
    <row r="240" spans="1:60" outlineLevel="1" x14ac:dyDescent="0.2">
      <c r="A240" s="139">
        <v>117</v>
      </c>
      <c r="B240" s="139" t="s">
        <v>433</v>
      </c>
      <c r="C240" s="177" t="s">
        <v>434</v>
      </c>
      <c r="D240" s="145" t="s">
        <v>173</v>
      </c>
      <c r="E240" s="152">
        <v>1</v>
      </c>
      <c r="F240" s="155">
        <f t="shared" si="16"/>
        <v>0</v>
      </c>
      <c r="G240" s="156">
        <f t="shared" si="17"/>
        <v>0</v>
      </c>
      <c r="H240" s="156"/>
      <c r="I240" s="156">
        <f t="shared" si="18"/>
        <v>0</v>
      </c>
      <c r="J240" s="156"/>
      <c r="K240" s="156">
        <f t="shared" si="19"/>
        <v>0</v>
      </c>
      <c r="L240" s="156">
        <v>21</v>
      </c>
      <c r="M240" s="156">
        <f t="shared" si="20"/>
        <v>0</v>
      </c>
      <c r="N240" s="146">
        <v>0.03</v>
      </c>
      <c r="O240" s="146">
        <f t="shared" si="21"/>
        <v>0.03</v>
      </c>
      <c r="P240" s="146">
        <v>0</v>
      </c>
      <c r="Q240" s="146">
        <f t="shared" si="22"/>
        <v>0</v>
      </c>
      <c r="R240" s="146"/>
      <c r="S240" s="146"/>
      <c r="T240" s="147">
        <v>0</v>
      </c>
      <c r="U240" s="146">
        <f t="shared" si="23"/>
        <v>0</v>
      </c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 t="s">
        <v>126</v>
      </c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  <c r="BE240" s="138"/>
      <c r="BF240" s="138"/>
      <c r="BG240" s="138"/>
      <c r="BH240" s="138"/>
    </row>
    <row r="241" spans="1:60" outlineLevel="1" x14ac:dyDescent="0.2">
      <c r="A241" s="139">
        <v>118</v>
      </c>
      <c r="B241" s="139" t="s">
        <v>435</v>
      </c>
      <c r="C241" s="177" t="s">
        <v>436</v>
      </c>
      <c r="D241" s="145" t="s">
        <v>173</v>
      </c>
      <c r="E241" s="152">
        <v>9</v>
      </c>
      <c r="F241" s="155">
        <f t="shared" si="16"/>
        <v>0</v>
      </c>
      <c r="G241" s="156">
        <f t="shared" si="17"/>
        <v>0</v>
      </c>
      <c r="H241" s="156"/>
      <c r="I241" s="156">
        <f t="shared" si="18"/>
        <v>0</v>
      </c>
      <c r="J241" s="156"/>
      <c r="K241" s="156">
        <f t="shared" si="19"/>
        <v>0</v>
      </c>
      <c r="L241" s="156">
        <v>21</v>
      </c>
      <c r="M241" s="156">
        <f t="shared" si="20"/>
        <v>0</v>
      </c>
      <c r="N241" s="146">
        <v>0</v>
      </c>
      <c r="O241" s="146">
        <f t="shared" si="21"/>
        <v>0</v>
      </c>
      <c r="P241" s="146">
        <v>0</v>
      </c>
      <c r="Q241" s="146">
        <f t="shared" si="22"/>
        <v>0</v>
      </c>
      <c r="R241" s="146"/>
      <c r="S241" s="146"/>
      <c r="T241" s="147">
        <v>0</v>
      </c>
      <c r="U241" s="146">
        <f t="shared" si="23"/>
        <v>0</v>
      </c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 t="s">
        <v>126</v>
      </c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</row>
    <row r="242" spans="1:60" outlineLevel="1" x14ac:dyDescent="0.2">
      <c r="A242" s="139">
        <v>119</v>
      </c>
      <c r="B242" s="139" t="s">
        <v>437</v>
      </c>
      <c r="C242" s="177" t="s">
        <v>438</v>
      </c>
      <c r="D242" s="145" t="s">
        <v>173</v>
      </c>
      <c r="E242" s="152">
        <v>1</v>
      </c>
      <c r="F242" s="155">
        <f t="shared" si="16"/>
        <v>0</v>
      </c>
      <c r="G242" s="156">
        <f t="shared" si="17"/>
        <v>0</v>
      </c>
      <c r="H242" s="156"/>
      <c r="I242" s="156">
        <f t="shared" si="18"/>
        <v>0</v>
      </c>
      <c r="J242" s="156"/>
      <c r="K242" s="156">
        <f t="shared" si="19"/>
        <v>0</v>
      </c>
      <c r="L242" s="156">
        <v>21</v>
      </c>
      <c r="M242" s="156">
        <f t="shared" si="20"/>
        <v>0</v>
      </c>
      <c r="N242" s="146">
        <v>1.9E-3</v>
      </c>
      <c r="O242" s="146">
        <f t="shared" si="21"/>
        <v>1.9E-3</v>
      </c>
      <c r="P242" s="146">
        <v>0</v>
      </c>
      <c r="Q242" s="146">
        <f t="shared" si="22"/>
        <v>0</v>
      </c>
      <c r="R242" s="146"/>
      <c r="S242" s="146"/>
      <c r="T242" s="147">
        <v>0</v>
      </c>
      <c r="U242" s="146">
        <f t="shared" si="23"/>
        <v>0</v>
      </c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 t="s">
        <v>126</v>
      </c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</row>
    <row r="243" spans="1:60" outlineLevel="1" x14ac:dyDescent="0.2">
      <c r="A243" s="139">
        <v>120</v>
      </c>
      <c r="B243" s="139" t="s">
        <v>439</v>
      </c>
      <c r="C243" s="177" t="s">
        <v>440</v>
      </c>
      <c r="D243" s="145" t="s">
        <v>173</v>
      </c>
      <c r="E243" s="152">
        <v>1</v>
      </c>
      <c r="F243" s="155">
        <f t="shared" si="16"/>
        <v>0</v>
      </c>
      <c r="G243" s="156">
        <f t="shared" si="17"/>
        <v>0</v>
      </c>
      <c r="H243" s="156"/>
      <c r="I243" s="156">
        <f t="shared" si="18"/>
        <v>0</v>
      </c>
      <c r="J243" s="156"/>
      <c r="K243" s="156">
        <f t="shared" si="19"/>
        <v>0</v>
      </c>
      <c r="L243" s="156">
        <v>21</v>
      </c>
      <c r="M243" s="156">
        <f t="shared" si="20"/>
        <v>0</v>
      </c>
      <c r="N243" s="146">
        <v>2.4000000000000001E-4</v>
      </c>
      <c r="O243" s="146">
        <f t="shared" si="21"/>
        <v>2.4000000000000001E-4</v>
      </c>
      <c r="P243" s="146">
        <v>0</v>
      </c>
      <c r="Q243" s="146">
        <f t="shared" si="22"/>
        <v>0</v>
      </c>
      <c r="R243" s="146"/>
      <c r="S243" s="146"/>
      <c r="T243" s="147">
        <v>0.40300000000000002</v>
      </c>
      <c r="U243" s="146">
        <f t="shared" si="23"/>
        <v>0.4</v>
      </c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 t="s">
        <v>119</v>
      </c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  <c r="BE243" s="138"/>
      <c r="BF243" s="138"/>
      <c r="BG243" s="138"/>
      <c r="BH243" s="138"/>
    </row>
    <row r="244" spans="1:60" outlineLevel="1" x14ac:dyDescent="0.2">
      <c r="A244" s="139">
        <v>121</v>
      </c>
      <c r="B244" s="139" t="s">
        <v>441</v>
      </c>
      <c r="C244" s="177" t="s">
        <v>442</v>
      </c>
      <c r="D244" s="145" t="s">
        <v>173</v>
      </c>
      <c r="E244" s="152">
        <v>1</v>
      </c>
      <c r="F244" s="155">
        <f t="shared" si="16"/>
        <v>0</v>
      </c>
      <c r="G244" s="156">
        <f t="shared" si="17"/>
        <v>0</v>
      </c>
      <c r="H244" s="156"/>
      <c r="I244" s="156">
        <f t="shared" si="18"/>
        <v>0</v>
      </c>
      <c r="J244" s="156"/>
      <c r="K244" s="156">
        <f t="shared" si="19"/>
        <v>0</v>
      </c>
      <c r="L244" s="156">
        <v>21</v>
      </c>
      <c r="M244" s="156">
        <f t="shared" si="20"/>
        <v>0</v>
      </c>
      <c r="N244" s="146">
        <v>0</v>
      </c>
      <c r="O244" s="146">
        <f t="shared" si="21"/>
        <v>0</v>
      </c>
      <c r="P244" s="146">
        <v>0</v>
      </c>
      <c r="Q244" s="146">
        <f t="shared" si="22"/>
        <v>0</v>
      </c>
      <c r="R244" s="146"/>
      <c r="S244" s="146"/>
      <c r="T244" s="147">
        <v>0</v>
      </c>
      <c r="U244" s="146">
        <f t="shared" si="23"/>
        <v>0</v>
      </c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 t="s">
        <v>119</v>
      </c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</row>
    <row r="245" spans="1:60" outlineLevel="1" x14ac:dyDescent="0.2">
      <c r="A245" s="139">
        <v>122</v>
      </c>
      <c r="B245" s="139" t="s">
        <v>443</v>
      </c>
      <c r="C245" s="177" t="s">
        <v>444</v>
      </c>
      <c r="D245" s="145" t="s">
        <v>173</v>
      </c>
      <c r="E245" s="152">
        <v>1</v>
      </c>
      <c r="F245" s="155">
        <f t="shared" si="16"/>
        <v>0</v>
      </c>
      <c r="G245" s="156">
        <f t="shared" si="17"/>
        <v>0</v>
      </c>
      <c r="H245" s="156"/>
      <c r="I245" s="156">
        <f t="shared" si="18"/>
        <v>0</v>
      </c>
      <c r="J245" s="156"/>
      <c r="K245" s="156">
        <f t="shared" si="19"/>
        <v>0</v>
      </c>
      <c r="L245" s="156">
        <v>21</v>
      </c>
      <c r="M245" s="156">
        <f t="shared" si="20"/>
        <v>0</v>
      </c>
      <c r="N245" s="146">
        <v>7.0200000000000002E-3</v>
      </c>
      <c r="O245" s="146">
        <f t="shared" si="21"/>
        <v>7.0200000000000002E-3</v>
      </c>
      <c r="P245" s="146">
        <v>0</v>
      </c>
      <c r="Q245" s="146">
        <f t="shared" si="22"/>
        <v>0</v>
      </c>
      <c r="R245" s="146"/>
      <c r="S245" s="146"/>
      <c r="T245" s="147">
        <v>0.52</v>
      </c>
      <c r="U245" s="146">
        <f t="shared" si="23"/>
        <v>0.52</v>
      </c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 t="s">
        <v>119</v>
      </c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</row>
    <row r="246" spans="1:60" outlineLevel="1" x14ac:dyDescent="0.2">
      <c r="A246" s="139">
        <v>123</v>
      </c>
      <c r="B246" s="139" t="s">
        <v>445</v>
      </c>
      <c r="C246" s="177" t="s">
        <v>446</v>
      </c>
      <c r="D246" s="145" t="s">
        <v>173</v>
      </c>
      <c r="E246" s="152">
        <v>1</v>
      </c>
      <c r="F246" s="155">
        <f t="shared" si="16"/>
        <v>0</v>
      </c>
      <c r="G246" s="156">
        <f t="shared" si="17"/>
        <v>0</v>
      </c>
      <c r="H246" s="156"/>
      <c r="I246" s="156">
        <f t="shared" si="18"/>
        <v>0</v>
      </c>
      <c r="J246" s="156"/>
      <c r="K246" s="156">
        <f t="shared" si="19"/>
        <v>0</v>
      </c>
      <c r="L246" s="156">
        <v>21</v>
      </c>
      <c r="M246" s="156">
        <f t="shared" si="20"/>
        <v>0</v>
      </c>
      <c r="N246" s="146">
        <v>4.4999999999999997E-3</v>
      </c>
      <c r="O246" s="146">
        <f t="shared" si="21"/>
        <v>4.4999999999999997E-3</v>
      </c>
      <c r="P246" s="146">
        <v>0</v>
      </c>
      <c r="Q246" s="146">
        <f t="shared" si="22"/>
        <v>0</v>
      </c>
      <c r="R246" s="146"/>
      <c r="S246" s="146"/>
      <c r="T246" s="147">
        <v>0</v>
      </c>
      <c r="U246" s="146">
        <f t="shared" si="23"/>
        <v>0</v>
      </c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 t="s">
        <v>126</v>
      </c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</row>
    <row r="247" spans="1:60" outlineLevel="1" x14ac:dyDescent="0.2">
      <c r="A247" s="139">
        <v>124</v>
      </c>
      <c r="B247" s="139" t="s">
        <v>447</v>
      </c>
      <c r="C247" s="177" t="s">
        <v>448</v>
      </c>
      <c r="D247" s="145" t="s">
        <v>129</v>
      </c>
      <c r="E247" s="152">
        <v>10</v>
      </c>
      <c r="F247" s="155">
        <f t="shared" si="16"/>
        <v>0</v>
      </c>
      <c r="G247" s="156">
        <f t="shared" si="17"/>
        <v>0</v>
      </c>
      <c r="H247" s="156"/>
      <c r="I247" s="156">
        <f t="shared" si="18"/>
        <v>0</v>
      </c>
      <c r="J247" s="156"/>
      <c r="K247" s="156">
        <f t="shared" si="19"/>
        <v>0</v>
      </c>
      <c r="L247" s="156">
        <v>21</v>
      </c>
      <c r="M247" s="156">
        <f t="shared" si="20"/>
        <v>0</v>
      </c>
      <c r="N247" s="146">
        <v>0</v>
      </c>
      <c r="O247" s="146">
        <f t="shared" si="21"/>
        <v>0</v>
      </c>
      <c r="P247" s="146">
        <v>0</v>
      </c>
      <c r="Q247" s="146">
        <f t="shared" si="22"/>
        <v>0</v>
      </c>
      <c r="R247" s="146"/>
      <c r="S247" s="146"/>
      <c r="T247" s="147">
        <v>2.5999999999999999E-2</v>
      </c>
      <c r="U247" s="146">
        <f t="shared" si="23"/>
        <v>0.26</v>
      </c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 t="s">
        <v>119</v>
      </c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</row>
    <row r="248" spans="1:60" outlineLevel="1" x14ac:dyDescent="0.2">
      <c r="A248" s="139">
        <v>125</v>
      </c>
      <c r="B248" s="139" t="s">
        <v>449</v>
      </c>
      <c r="C248" s="177" t="s">
        <v>450</v>
      </c>
      <c r="D248" s="145" t="s">
        <v>129</v>
      </c>
      <c r="E248" s="152">
        <v>150</v>
      </c>
      <c r="F248" s="155">
        <f t="shared" si="16"/>
        <v>0</v>
      </c>
      <c r="G248" s="156">
        <f t="shared" si="17"/>
        <v>0</v>
      </c>
      <c r="H248" s="156"/>
      <c r="I248" s="156">
        <f t="shared" si="18"/>
        <v>0</v>
      </c>
      <c r="J248" s="156"/>
      <c r="K248" s="156">
        <f t="shared" si="19"/>
        <v>0</v>
      </c>
      <c r="L248" s="156">
        <v>21</v>
      </c>
      <c r="M248" s="156">
        <f t="shared" si="20"/>
        <v>0</v>
      </c>
      <c r="N248" s="146">
        <v>8.0000000000000007E-5</v>
      </c>
      <c r="O248" s="146">
        <f t="shared" si="21"/>
        <v>1.2E-2</v>
      </c>
      <c r="P248" s="146">
        <v>0</v>
      </c>
      <c r="Q248" s="146">
        <f t="shared" si="22"/>
        <v>0</v>
      </c>
      <c r="R248" s="146"/>
      <c r="S248" s="146"/>
      <c r="T248" s="147">
        <v>3.4000000000000002E-2</v>
      </c>
      <c r="U248" s="146">
        <f t="shared" si="23"/>
        <v>5.0999999999999996</v>
      </c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 t="s">
        <v>119</v>
      </c>
      <c r="AF248" s="138"/>
      <c r="AG248" s="138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38"/>
      <c r="BB248" s="138"/>
      <c r="BC248" s="138"/>
      <c r="BD248" s="138"/>
      <c r="BE248" s="138"/>
      <c r="BF248" s="138"/>
      <c r="BG248" s="138"/>
      <c r="BH248" s="138"/>
    </row>
    <row r="249" spans="1:60" x14ac:dyDescent="0.2">
      <c r="A249" s="140" t="s">
        <v>114</v>
      </c>
      <c r="B249" s="140" t="s">
        <v>73</v>
      </c>
      <c r="C249" s="179" t="s">
        <v>74</v>
      </c>
      <c r="D249" s="149"/>
      <c r="E249" s="154"/>
      <c r="F249" s="157"/>
      <c r="G249" s="157">
        <f>SUMIF(AE250:AE255,"&lt;&gt;NOR",G250:G255)</f>
        <v>0</v>
      </c>
      <c r="H249" s="157"/>
      <c r="I249" s="157">
        <f>SUM(I250:I255)</f>
        <v>0</v>
      </c>
      <c r="J249" s="157"/>
      <c r="K249" s="157">
        <f>SUM(K250:K255)</f>
        <v>0</v>
      </c>
      <c r="L249" s="157"/>
      <c r="M249" s="157">
        <f>SUM(M250:M255)</f>
        <v>0</v>
      </c>
      <c r="N249" s="150"/>
      <c r="O249" s="150">
        <f>SUM(O250:O255)</f>
        <v>0</v>
      </c>
      <c r="P249" s="150"/>
      <c r="Q249" s="150">
        <f>SUM(Q250:Q255)</f>
        <v>0</v>
      </c>
      <c r="R249" s="150"/>
      <c r="S249" s="150"/>
      <c r="T249" s="151"/>
      <c r="U249" s="150">
        <f>SUM(U250:U255)</f>
        <v>0.67</v>
      </c>
      <c r="AE249" t="s">
        <v>115</v>
      </c>
    </row>
    <row r="250" spans="1:60" outlineLevel="1" x14ac:dyDescent="0.2">
      <c r="A250" s="139">
        <v>126</v>
      </c>
      <c r="B250" s="139" t="s">
        <v>451</v>
      </c>
      <c r="C250" s="177" t="s">
        <v>452</v>
      </c>
      <c r="D250" s="145" t="s">
        <v>118</v>
      </c>
      <c r="E250" s="152">
        <v>4</v>
      </c>
      <c r="F250" s="155">
        <v>0</v>
      </c>
      <c r="G250" s="156">
        <f>ROUND(E250*F250,2)</f>
        <v>0</v>
      </c>
      <c r="H250" s="156"/>
      <c r="I250" s="156">
        <f>ROUND(E250*H250,2)</f>
        <v>0</v>
      </c>
      <c r="J250" s="156"/>
      <c r="K250" s="156">
        <f>ROUND(E250*J250,2)</f>
        <v>0</v>
      </c>
      <c r="L250" s="156">
        <v>21</v>
      </c>
      <c r="M250" s="156">
        <f>G250*(1+L250/100)</f>
        <v>0</v>
      </c>
      <c r="N250" s="146">
        <v>0</v>
      </c>
      <c r="O250" s="146">
        <f>ROUND(E250*N250,5)</f>
        <v>0</v>
      </c>
      <c r="P250" s="146">
        <v>0</v>
      </c>
      <c r="Q250" s="146">
        <f>ROUND(E250*P250,5)</f>
        <v>0</v>
      </c>
      <c r="R250" s="146"/>
      <c r="S250" s="146"/>
      <c r="T250" s="147">
        <v>0.115</v>
      </c>
      <c r="U250" s="146">
        <f>ROUND(E250*T250,2)</f>
        <v>0.46</v>
      </c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 t="s">
        <v>119</v>
      </c>
      <c r="AF250" s="138"/>
      <c r="AG250" s="138"/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</row>
    <row r="251" spans="1:60" outlineLevel="1" x14ac:dyDescent="0.2">
      <c r="A251" s="139"/>
      <c r="B251" s="139"/>
      <c r="C251" s="178" t="s">
        <v>256</v>
      </c>
      <c r="D251" s="148"/>
      <c r="E251" s="153">
        <v>4</v>
      </c>
      <c r="F251" s="156"/>
      <c r="G251" s="156"/>
      <c r="H251" s="156"/>
      <c r="I251" s="156"/>
      <c r="J251" s="156"/>
      <c r="K251" s="156"/>
      <c r="L251" s="156"/>
      <c r="M251" s="156"/>
      <c r="N251" s="146"/>
      <c r="O251" s="146"/>
      <c r="P251" s="146"/>
      <c r="Q251" s="146"/>
      <c r="R251" s="146"/>
      <c r="S251" s="146"/>
      <c r="T251" s="147"/>
      <c r="U251" s="146"/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 t="s">
        <v>131</v>
      </c>
      <c r="AF251" s="138">
        <v>0</v>
      </c>
      <c r="AG251" s="138"/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  <c r="BA251" s="138"/>
      <c r="BB251" s="138"/>
      <c r="BC251" s="138"/>
      <c r="BD251" s="138"/>
      <c r="BE251" s="138"/>
      <c r="BF251" s="138"/>
      <c r="BG251" s="138"/>
      <c r="BH251" s="138"/>
    </row>
    <row r="252" spans="1:60" outlineLevel="1" x14ac:dyDescent="0.2">
      <c r="A252" s="139">
        <v>127</v>
      </c>
      <c r="B252" s="139" t="s">
        <v>453</v>
      </c>
      <c r="C252" s="177" t="s">
        <v>454</v>
      </c>
      <c r="D252" s="145" t="s">
        <v>118</v>
      </c>
      <c r="E252" s="152">
        <v>1</v>
      </c>
      <c r="F252" s="155">
        <f>H252+J252</f>
        <v>0</v>
      </c>
      <c r="G252" s="156">
        <f>ROUND(E252*F252,2)</f>
        <v>0</v>
      </c>
      <c r="H252" s="156"/>
      <c r="I252" s="156">
        <f>ROUND(E252*H252,2)</f>
        <v>0</v>
      </c>
      <c r="J252" s="156"/>
      <c r="K252" s="156">
        <f>ROUND(E252*J252,2)</f>
        <v>0</v>
      </c>
      <c r="L252" s="156">
        <v>21</v>
      </c>
      <c r="M252" s="156">
        <f>G252*(1+L252/100)</f>
        <v>0</v>
      </c>
      <c r="N252" s="146">
        <v>0</v>
      </c>
      <c r="O252" s="146">
        <f>ROUND(E252*N252,5)</f>
        <v>0</v>
      </c>
      <c r="P252" s="146">
        <v>0</v>
      </c>
      <c r="Q252" s="146">
        <f>ROUND(E252*P252,5)</f>
        <v>0</v>
      </c>
      <c r="R252" s="146"/>
      <c r="S252" s="146"/>
      <c r="T252" s="147">
        <v>0.1</v>
      </c>
      <c r="U252" s="146">
        <f>ROUND(E252*T252,2)</f>
        <v>0.1</v>
      </c>
      <c r="V252" s="138"/>
      <c r="W252" s="138"/>
      <c r="X252" s="138"/>
      <c r="Y252" s="138"/>
      <c r="Z252" s="138"/>
      <c r="AA252" s="138"/>
      <c r="AB252" s="138"/>
      <c r="AC252" s="138"/>
      <c r="AD252" s="138"/>
      <c r="AE252" s="138" t="s">
        <v>119</v>
      </c>
      <c r="AF252" s="138"/>
      <c r="AG252" s="138"/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</row>
    <row r="253" spans="1:60" outlineLevel="1" x14ac:dyDescent="0.2">
      <c r="A253" s="139"/>
      <c r="B253" s="139"/>
      <c r="C253" s="178" t="s">
        <v>240</v>
      </c>
      <c r="D253" s="148"/>
      <c r="E253" s="153">
        <v>1</v>
      </c>
      <c r="F253" s="156"/>
      <c r="G253" s="156"/>
      <c r="H253" s="156"/>
      <c r="I253" s="156"/>
      <c r="J253" s="156"/>
      <c r="K253" s="156"/>
      <c r="L253" s="156"/>
      <c r="M253" s="156"/>
      <c r="N253" s="146"/>
      <c r="O253" s="146"/>
      <c r="P253" s="146"/>
      <c r="Q253" s="146"/>
      <c r="R253" s="146"/>
      <c r="S253" s="146"/>
      <c r="T253" s="147"/>
      <c r="U253" s="146"/>
      <c r="V253" s="138"/>
      <c r="W253" s="138"/>
      <c r="X253" s="138"/>
      <c r="Y253" s="138"/>
      <c r="Z253" s="138"/>
      <c r="AA253" s="138"/>
      <c r="AB253" s="138"/>
      <c r="AC253" s="138"/>
      <c r="AD253" s="138"/>
      <c r="AE253" s="138" t="s">
        <v>131</v>
      </c>
      <c r="AF253" s="138">
        <v>0</v>
      </c>
      <c r="AG253" s="138"/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</row>
    <row r="254" spans="1:60" outlineLevel="1" x14ac:dyDescent="0.2">
      <c r="A254" s="139">
        <v>128</v>
      </c>
      <c r="B254" s="139" t="s">
        <v>455</v>
      </c>
      <c r="C254" s="177" t="s">
        <v>456</v>
      </c>
      <c r="D254" s="145" t="s">
        <v>118</v>
      </c>
      <c r="E254" s="152">
        <v>1.2</v>
      </c>
      <c r="F254" s="155">
        <f>H254+J254</f>
        <v>0</v>
      </c>
      <c r="G254" s="156">
        <f>ROUND(E254*F254,2)</f>
        <v>0</v>
      </c>
      <c r="H254" s="156"/>
      <c r="I254" s="156">
        <f>ROUND(E254*H254,2)</f>
        <v>0</v>
      </c>
      <c r="J254" s="156"/>
      <c r="K254" s="156">
        <f>ROUND(E254*J254,2)</f>
        <v>0</v>
      </c>
      <c r="L254" s="156">
        <v>21</v>
      </c>
      <c r="M254" s="156">
        <f>G254*(1+L254/100)</f>
        <v>0</v>
      </c>
      <c r="N254" s="146">
        <v>0</v>
      </c>
      <c r="O254" s="146">
        <f>ROUND(E254*N254,5)</f>
        <v>0</v>
      </c>
      <c r="P254" s="146">
        <v>0</v>
      </c>
      <c r="Q254" s="146">
        <f>ROUND(E254*P254,5)</f>
        <v>0</v>
      </c>
      <c r="R254" s="146"/>
      <c r="S254" s="146"/>
      <c r="T254" s="147">
        <v>0.09</v>
      </c>
      <c r="U254" s="146">
        <f>ROUND(E254*T254,2)</f>
        <v>0.11</v>
      </c>
      <c r="V254" s="138"/>
      <c r="W254" s="138"/>
      <c r="X254" s="138"/>
      <c r="Y254" s="138"/>
      <c r="Z254" s="138"/>
      <c r="AA254" s="138"/>
      <c r="AB254" s="138"/>
      <c r="AC254" s="138"/>
      <c r="AD254" s="138"/>
      <c r="AE254" s="138" t="s">
        <v>119</v>
      </c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</row>
    <row r="255" spans="1:60" outlineLevel="1" x14ac:dyDescent="0.2">
      <c r="A255" s="139"/>
      <c r="B255" s="139"/>
      <c r="C255" s="178" t="s">
        <v>457</v>
      </c>
      <c r="D255" s="148"/>
      <c r="E255" s="153">
        <v>1.2</v>
      </c>
      <c r="F255" s="156"/>
      <c r="G255" s="156"/>
      <c r="H255" s="156"/>
      <c r="I255" s="156"/>
      <c r="J255" s="156"/>
      <c r="K255" s="156"/>
      <c r="L255" s="156"/>
      <c r="M255" s="156"/>
      <c r="N255" s="146"/>
      <c r="O255" s="146"/>
      <c r="P255" s="146"/>
      <c r="Q255" s="146"/>
      <c r="R255" s="146"/>
      <c r="S255" s="146"/>
      <c r="T255" s="147"/>
      <c r="U255" s="146"/>
      <c r="V255" s="138"/>
      <c r="W255" s="138"/>
      <c r="X255" s="138"/>
      <c r="Y255" s="138"/>
      <c r="Z255" s="138"/>
      <c r="AA255" s="138"/>
      <c r="AB255" s="138"/>
      <c r="AC255" s="138"/>
      <c r="AD255" s="138"/>
      <c r="AE255" s="138" t="s">
        <v>131</v>
      </c>
      <c r="AF255" s="138">
        <v>0</v>
      </c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</row>
    <row r="256" spans="1:60" x14ac:dyDescent="0.2">
      <c r="A256" s="140" t="s">
        <v>114</v>
      </c>
      <c r="B256" s="140" t="s">
        <v>75</v>
      </c>
      <c r="C256" s="179" t="s">
        <v>76</v>
      </c>
      <c r="D256" s="149"/>
      <c r="E256" s="154"/>
      <c r="F256" s="157"/>
      <c r="G256" s="157">
        <f>SUMIF(AE257:AE271,"&lt;&gt;NOR",G257:G271)</f>
        <v>0</v>
      </c>
      <c r="H256" s="157"/>
      <c r="I256" s="157">
        <f>SUM(I257:I271)</f>
        <v>0</v>
      </c>
      <c r="J256" s="157"/>
      <c r="K256" s="157">
        <f>SUM(K257:K271)</f>
        <v>0</v>
      </c>
      <c r="L256" s="157"/>
      <c r="M256" s="157">
        <f>SUM(M257:M271)</f>
        <v>0</v>
      </c>
      <c r="N256" s="150"/>
      <c r="O256" s="150">
        <f>SUM(O257:O271)</f>
        <v>3.8623099999999999</v>
      </c>
      <c r="P256" s="150"/>
      <c r="Q256" s="150">
        <f>SUM(Q257:Q271)</f>
        <v>0</v>
      </c>
      <c r="R256" s="150"/>
      <c r="S256" s="150"/>
      <c r="T256" s="151"/>
      <c r="U256" s="150">
        <f>SUM(U257:U271)</f>
        <v>9.69</v>
      </c>
      <c r="AE256" t="s">
        <v>115</v>
      </c>
    </row>
    <row r="257" spans="1:60" outlineLevel="1" x14ac:dyDescent="0.2">
      <c r="A257" s="139">
        <v>129</v>
      </c>
      <c r="B257" s="139" t="s">
        <v>458</v>
      </c>
      <c r="C257" s="177" t="s">
        <v>459</v>
      </c>
      <c r="D257" s="145" t="s">
        <v>129</v>
      </c>
      <c r="E257" s="152">
        <v>11</v>
      </c>
      <c r="F257" s="155">
        <v>0</v>
      </c>
      <c r="G257" s="156">
        <f>ROUND(E257*F257,2)</f>
        <v>0</v>
      </c>
      <c r="H257" s="156"/>
      <c r="I257" s="156">
        <f>ROUND(E257*H257,2)</f>
        <v>0</v>
      </c>
      <c r="J257" s="156"/>
      <c r="K257" s="156">
        <f>ROUND(E257*J257,2)</f>
        <v>0</v>
      </c>
      <c r="L257" s="156">
        <v>21</v>
      </c>
      <c r="M257" s="156">
        <f>G257*(1+L257/100)</f>
        <v>0</v>
      </c>
      <c r="N257" s="146">
        <v>0.188</v>
      </c>
      <c r="O257" s="146">
        <f>ROUND(E257*N257,5)</f>
        <v>2.0680000000000001</v>
      </c>
      <c r="P257" s="146">
        <v>0</v>
      </c>
      <c r="Q257" s="146">
        <f>ROUND(E257*P257,5)</f>
        <v>0</v>
      </c>
      <c r="R257" s="146"/>
      <c r="S257" s="146"/>
      <c r="T257" s="147">
        <v>0.27200000000000002</v>
      </c>
      <c r="U257" s="146">
        <f>ROUND(E257*T257,2)</f>
        <v>2.99</v>
      </c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 t="s">
        <v>119</v>
      </c>
      <c r="AF257" s="138"/>
      <c r="AG257" s="138"/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  <c r="BA257" s="138"/>
      <c r="BB257" s="138"/>
      <c r="BC257" s="138"/>
      <c r="BD257" s="138"/>
      <c r="BE257" s="138"/>
      <c r="BF257" s="138"/>
      <c r="BG257" s="138"/>
      <c r="BH257" s="138"/>
    </row>
    <row r="258" spans="1:60" outlineLevel="1" x14ac:dyDescent="0.2">
      <c r="A258" s="139"/>
      <c r="B258" s="139"/>
      <c r="C258" s="178" t="s">
        <v>261</v>
      </c>
      <c r="D258" s="148"/>
      <c r="E258" s="153">
        <v>9</v>
      </c>
      <c r="F258" s="156"/>
      <c r="G258" s="156"/>
      <c r="H258" s="156"/>
      <c r="I258" s="156"/>
      <c r="J258" s="156"/>
      <c r="K258" s="156"/>
      <c r="L258" s="156"/>
      <c r="M258" s="156"/>
      <c r="N258" s="146"/>
      <c r="O258" s="146"/>
      <c r="P258" s="146"/>
      <c r="Q258" s="146"/>
      <c r="R258" s="146"/>
      <c r="S258" s="146"/>
      <c r="T258" s="147"/>
      <c r="U258" s="146"/>
      <c r="V258" s="138"/>
      <c r="W258" s="138"/>
      <c r="X258" s="138"/>
      <c r="Y258" s="138"/>
      <c r="Z258" s="138"/>
      <c r="AA258" s="138"/>
      <c r="AB258" s="138"/>
      <c r="AC258" s="138"/>
      <c r="AD258" s="138"/>
      <c r="AE258" s="138" t="s">
        <v>131</v>
      </c>
      <c r="AF258" s="138">
        <v>0</v>
      </c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</row>
    <row r="259" spans="1:60" outlineLevel="1" x14ac:dyDescent="0.2">
      <c r="A259" s="139"/>
      <c r="B259" s="139"/>
      <c r="C259" s="178" t="s">
        <v>262</v>
      </c>
      <c r="D259" s="148"/>
      <c r="E259" s="153">
        <v>2</v>
      </c>
      <c r="F259" s="156"/>
      <c r="G259" s="156"/>
      <c r="H259" s="156"/>
      <c r="I259" s="156"/>
      <c r="J259" s="156"/>
      <c r="K259" s="156"/>
      <c r="L259" s="156"/>
      <c r="M259" s="156"/>
      <c r="N259" s="146"/>
      <c r="O259" s="146"/>
      <c r="P259" s="146"/>
      <c r="Q259" s="146"/>
      <c r="R259" s="146"/>
      <c r="S259" s="146"/>
      <c r="T259" s="147"/>
      <c r="U259" s="146"/>
      <c r="V259" s="138"/>
      <c r="W259" s="138"/>
      <c r="X259" s="138"/>
      <c r="Y259" s="138"/>
      <c r="Z259" s="138"/>
      <c r="AA259" s="138"/>
      <c r="AB259" s="138"/>
      <c r="AC259" s="138"/>
      <c r="AD259" s="138"/>
      <c r="AE259" s="138" t="s">
        <v>131</v>
      </c>
      <c r="AF259" s="138">
        <v>0</v>
      </c>
      <c r="AG259" s="138"/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</row>
    <row r="260" spans="1:60" ht="22.5" outlineLevel="1" x14ac:dyDescent="0.2">
      <c r="A260" s="139">
        <v>130</v>
      </c>
      <c r="B260" s="139" t="s">
        <v>460</v>
      </c>
      <c r="C260" s="177" t="s">
        <v>461</v>
      </c>
      <c r="D260" s="145" t="s">
        <v>173</v>
      </c>
      <c r="E260" s="152">
        <v>9.09</v>
      </c>
      <c r="F260" s="155">
        <f>H260+J260</f>
        <v>0</v>
      </c>
      <c r="G260" s="156">
        <f>ROUND(E260*F260,2)</f>
        <v>0</v>
      </c>
      <c r="H260" s="156"/>
      <c r="I260" s="156">
        <f>ROUND(E260*H260,2)</f>
        <v>0</v>
      </c>
      <c r="J260" s="156"/>
      <c r="K260" s="156">
        <f>ROUND(E260*J260,2)</f>
        <v>0</v>
      </c>
      <c r="L260" s="156">
        <v>21</v>
      </c>
      <c r="M260" s="156">
        <f>G260*(1+L260/100)</f>
        <v>0</v>
      </c>
      <c r="N260" s="146">
        <v>8.0100000000000005E-2</v>
      </c>
      <c r="O260" s="146">
        <f>ROUND(E260*N260,5)</f>
        <v>0.72811000000000003</v>
      </c>
      <c r="P260" s="146">
        <v>0</v>
      </c>
      <c r="Q260" s="146">
        <f>ROUND(E260*P260,5)</f>
        <v>0</v>
      </c>
      <c r="R260" s="146"/>
      <c r="S260" s="146"/>
      <c r="T260" s="147">
        <v>0</v>
      </c>
      <c r="U260" s="146">
        <f>ROUND(E260*T260,2)</f>
        <v>0</v>
      </c>
      <c r="V260" s="138"/>
      <c r="W260" s="138"/>
      <c r="X260" s="138"/>
      <c r="Y260" s="138"/>
      <c r="Z260" s="138"/>
      <c r="AA260" s="138"/>
      <c r="AB260" s="138"/>
      <c r="AC260" s="138"/>
      <c r="AD260" s="138"/>
      <c r="AE260" s="138" t="s">
        <v>126</v>
      </c>
      <c r="AF260" s="138"/>
      <c r="AG260" s="138"/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</row>
    <row r="261" spans="1:60" outlineLevel="1" x14ac:dyDescent="0.2">
      <c r="A261" s="139"/>
      <c r="B261" s="139"/>
      <c r="C261" s="178" t="s">
        <v>356</v>
      </c>
      <c r="D261" s="148"/>
      <c r="E261" s="153">
        <v>9.09</v>
      </c>
      <c r="F261" s="156"/>
      <c r="G261" s="156"/>
      <c r="H261" s="156"/>
      <c r="I261" s="156"/>
      <c r="J261" s="156"/>
      <c r="K261" s="156"/>
      <c r="L261" s="156"/>
      <c r="M261" s="156"/>
      <c r="N261" s="146"/>
      <c r="O261" s="146"/>
      <c r="P261" s="146"/>
      <c r="Q261" s="146"/>
      <c r="R261" s="146"/>
      <c r="S261" s="146"/>
      <c r="T261" s="147"/>
      <c r="U261" s="146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 t="s">
        <v>131</v>
      </c>
      <c r="AF261" s="138">
        <v>0</v>
      </c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</row>
    <row r="262" spans="1:60" outlineLevel="1" x14ac:dyDescent="0.2">
      <c r="A262" s="139">
        <v>131</v>
      </c>
      <c r="B262" s="139" t="s">
        <v>462</v>
      </c>
      <c r="C262" s="177" t="s">
        <v>463</v>
      </c>
      <c r="D262" s="145" t="s">
        <v>173</v>
      </c>
      <c r="E262" s="152">
        <v>2.02</v>
      </c>
      <c r="F262" s="155">
        <f>H262+J262</f>
        <v>0</v>
      </c>
      <c r="G262" s="156">
        <f>ROUND(E262*F262,2)</f>
        <v>0</v>
      </c>
      <c r="H262" s="156"/>
      <c r="I262" s="156">
        <f>ROUND(E262*H262,2)</f>
        <v>0</v>
      </c>
      <c r="J262" s="156"/>
      <c r="K262" s="156">
        <f>ROUND(E262*J262,2)</f>
        <v>0</v>
      </c>
      <c r="L262" s="156">
        <v>21</v>
      </c>
      <c r="M262" s="156">
        <f>G262*(1+L262/100)</f>
        <v>0</v>
      </c>
      <c r="N262" s="146">
        <v>0.06</v>
      </c>
      <c r="O262" s="146">
        <f>ROUND(E262*N262,5)</f>
        <v>0.1212</v>
      </c>
      <c r="P262" s="146">
        <v>0</v>
      </c>
      <c r="Q262" s="146">
        <f>ROUND(E262*P262,5)</f>
        <v>0</v>
      </c>
      <c r="R262" s="146"/>
      <c r="S262" s="146"/>
      <c r="T262" s="147">
        <v>0</v>
      </c>
      <c r="U262" s="146">
        <f>ROUND(E262*T262,2)</f>
        <v>0</v>
      </c>
      <c r="V262" s="138"/>
      <c r="W262" s="138"/>
      <c r="X262" s="138"/>
      <c r="Y262" s="138"/>
      <c r="Z262" s="138"/>
      <c r="AA262" s="138"/>
      <c r="AB262" s="138"/>
      <c r="AC262" s="138"/>
      <c r="AD262" s="138"/>
      <c r="AE262" s="138" t="s">
        <v>126</v>
      </c>
      <c r="AF262" s="138"/>
      <c r="AG262" s="138"/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  <c r="BA262" s="138"/>
      <c r="BB262" s="138"/>
      <c r="BC262" s="138"/>
      <c r="BD262" s="138"/>
      <c r="BE262" s="138"/>
      <c r="BF262" s="138"/>
      <c r="BG262" s="138"/>
      <c r="BH262" s="138"/>
    </row>
    <row r="263" spans="1:60" outlineLevel="1" x14ac:dyDescent="0.2">
      <c r="A263" s="139"/>
      <c r="B263" s="139"/>
      <c r="C263" s="178" t="s">
        <v>464</v>
      </c>
      <c r="D263" s="148"/>
      <c r="E263" s="153">
        <v>2.02</v>
      </c>
      <c r="F263" s="156"/>
      <c r="G263" s="156"/>
      <c r="H263" s="156"/>
      <c r="I263" s="156"/>
      <c r="J263" s="156"/>
      <c r="K263" s="156"/>
      <c r="L263" s="156"/>
      <c r="M263" s="156"/>
      <c r="N263" s="146"/>
      <c r="O263" s="146"/>
      <c r="P263" s="146"/>
      <c r="Q263" s="146"/>
      <c r="R263" s="146"/>
      <c r="S263" s="146"/>
      <c r="T263" s="147"/>
      <c r="U263" s="146"/>
      <c r="V263" s="138"/>
      <c r="W263" s="138"/>
      <c r="X263" s="138"/>
      <c r="Y263" s="138"/>
      <c r="Z263" s="138"/>
      <c r="AA263" s="138"/>
      <c r="AB263" s="138"/>
      <c r="AC263" s="138"/>
      <c r="AD263" s="138"/>
      <c r="AE263" s="138" t="s">
        <v>131</v>
      </c>
      <c r="AF263" s="138">
        <v>0</v>
      </c>
      <c r="AG263" s="138"/>
      <c r="AH263" s="138"/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  <c r="BA263" s="138"/>
      <c r="BB263" s="138"/>
      <c r="BC263" s="138"/>
      <c r="BD263" s="138"/>
      <c r="BE263" s="138"/>
      <c r="BF263" s="138"/>
      <c r="BG263" s="138"/>
      <c r="BH263" s="138"/>
    </row>
    <row r="264" spans="1:60" ht="22.5" outlineLevel="1" x14ac:dyDescent="0.2">
      <c r="A264" s="139">
        <v>132</v>
      </c>
      <c r="B264" s="139" t="s">
        <v>465</v>
      </c>
      <c r="C264" s="177" t="s">
        <v>466</v>
      </c>
      <c r="D264" s="145" t="s">
        <v>129</v>
      </c>
      <c r="E264" s="152">
        <v>6</v>
      </c>
      <c r="F264" s="155">
        <f>H264+J264</f>
        <v>0</v>
      </c>
      <c r="G264" s="156">
        <f>ROUND(E264*F264,2)</f>
        <v>0</v>
      </c>
      <c r="H264" s="156"/>
      <c r="I264" s="156">
        <f>ROUND(E264*H264,2)</f>
        <v>0</v>
      </c>
      <c r="J264" s="156"/>
      <c r="K264" s="156">
        <f>ROUND(E264*J264,2)</f>
        <v>0</v>
      </c>
      <c r="L264" s="156">
        <v>21</v>
      </c>
      <c r="M264" s="156">
        <f>G264*(1+L264/100)</f>
        <v>0</v>
      </c>
      <c r="N264" s="146">
        <v>0.1575</v>
      </c>
      <c r="O264" s="146">
        <f>ROUND(E264*N264,5)</f>
        <v>0.94499999999999995</v>
      </c>
      <c r="P264" s="146">
        <v>0</v>
      </c>
      <c r="Q264" s="146">
        <f>ROUND(E264*P264,5)</f>
        <v>0</v>
      </c>
      <c r="R264" s="146"/>
      <c r="S264" s="146"/>
      <c r="T264" s="147">
        <v>0.4</v>
      </c>
      <c r="U264" s="146">
        <f>ROUND(E264*T264,2)</f>
        <v>2.4</v>
      </c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 t="s">
        <v>119</v>
      </c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  <c r="BA264" s="138"/>
      <c r="BB264" s="138"/>
      <c r="BC264" s="138"/>
      <c r="BD264" s="138"/>
      <c r="BE264" s="138"/>
      <c r="BF264" s="138"/>
      <c r="BG264" s="138"/>
      <c r="BH264" s="138"/>
    </row>
    <row r="265" spans="1:60" outlineLevel="1" x14ac:dyDescent="0.2">
      <c r="A265" s="139">
        <v>133</v>
      </c>
      <c r="B265" s="139" t="s">
        <v>467</v>
      </c>
      <c r="C265" s="177" t="s">
        <v>468</v>
      </c>
      <c r="D265" s="145" t="s">
        <v>129</v>
      </c>
      <c r="E265" s="152">
        <v>29</v>
      </c>
      <c r="F265" s="155">
        <f>H265+J265</f>
        <v>0</v>
      </c>
      <c r="G265" s="156">
        <f>ROUND(E265*F265,2)</f>
        <v>0</v>
      </c>
      <c r="H265" s="156"/>
      <c r="I265" s="156">
        <f>ROUND(E265*H265,2)</f>
        <v>0</v>
      </c>
      <c r="J265" s="156"/>
      <c r="K265" s="156">
        <f>ROUND(E265*J265,2)</f>
        <v>0</v>
      </c>
      <c r="L265" s="156">
        <v>21</v>
      </c>
      <c r="M265" s="156">
        <f>G265*(1+L265/100)</f>
        <v>0</v>
      </c>
      <c r="N265" s="146">
        <v>0</v>
      </c>
      <c r="O265" s="146">
        <f>ROUND(E265*N265,5)</f>
        <v>0</v>
      </c>
      <c r="P265" s="146">
        <v>0</v>
      </c>
      <c r="Q265" s="146">
        <f>ROUND(E265*P265,5)</f>
        <v>0</v>
      </c>
      <c r="R265" s="146"/>
      <c r="S265" s="146"/>
      <c r="T265" s="147">
        <v>9.2999999999999999E-2</v>
      </c>
      <c r="U265" s="146">
        <f>ROUND(E265*T265,2)</f>
        <v>2.7</v>
      </c>
      <c r="V265" s="138"/>
      <c r="W265" s="138"/>
      <c r="X265" s="138"/>
      <c r="Y265" s="138"/>
      <c r="Z265" s="138"/>
      <c r="AA265" s="138"/>
      <c r="AB265" s="138"/>
      <c r="AC265" s="138"/>
      <c r="AD265" s="138"/>
      <c r="AE265" s="138" t="s">
        <v>119</v>
      </c>
      <c r="AF265" s="138"/>
      <c r="AG265" s="138"/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  <c r="BA265" s="138"/>
      <c r="BB265" s="138"/>
      <c r="BC265" s="138"/>
      <c r="BD265" s="138"/>
      <c r="BE265" s="138"/>
      <c r="BF265" s="138"/>
      <c r="BG265" s="138"/>
      <c r="BH265" s="138"/>
    </row>
    <row r="266" spans="1:60" outlineLevel="1" x14ac:dyDescent="0.2">
      <c r="A266" s="139"/>
      <c r="B266" s="139"/>
      <c r="C266" s="178" t="s">
        <v>323</v>
      </c>
      <c r="D266" s="148"/>
      <c r="E266" s="153">
        <v>12</v>
      </c>
      <c r="F266" s="156"/>
      <c r="G266" s="156"/>
      <c r="H266" s="156"/>
      <c r="I266" s="156"/>
      <c r="J266" s="156"/>
      <c r="K266" s="156"/>
      <c r="L266" s="156"/>
      <c r="M266" s="156"/>
      <c r="N266" s="146"/>
      <c r="O266" s="146"/>
      <c r="P266" s="146"/>
      <c r="Q266" s="146"/>
      <c r="R266" s="146"/>
      <c r="S266" s="146"/>
      <c r="T266" s="147"/>
      <c r="U266" s="146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 t="s">
        <v>131</v>
      </c>
      <c r="AF266" s="138">
        <v>0</v>
      </c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8"/>
      <c r="BE266" s="138"/>
      <c r="BF266" s="138"/>
      <c r="BG266" s="138"/>
      <c r="BH266" s="138"/>
    </row>
    <row r="267" spans="1:60" outlineLevel="1" x14ac:dyDescent="0.2">
      <c r="A267" s="139"/>
      <c r="B267" s="139"/>
      <c r="C267" s="178" t="s">
        <v>324</v>
      </c>
      <c r="D267" s="148"/>
      <c r="E267" s="153">
        <v>17</v>
      </c>
      <c r="F267" s="156"/>
      <c r="G267" s="156"/>
      <c r="H267" s="156"/>
      <c r="I267" s="156"/>
      <c r="J267" s="156"/>
      <c r="K267" s="156"/>
      <c r="L267" s="156"/>
      <c r="M267" s="156"/>
      <c r="N267" s="146"/>
      <c r="O267" s="146"/>
      <c r="P267" s="146"/>
      <c r="Q267" s="146"/>
      <c r="R267" s="146"/>
      <c r="S267" s="146"/>
      <c r="T267" s="147"/>
      <c r="U267" s="146"/>
      <c r="V267" s="138"/>
      <c r="W267" s="138"/>
      <c r="X267" s="138"/>
      <c r="Y267" s="138"/>
      <c r="Z267" s="138"/>
      <c r="AA267" s="138"/>
      <c r="AB267" s="138"/>
      <c r="AC267" s="138"/>
      <c r="AD267" s="138"/>
      <c r="AE267" s="138" t="s">
        <v>131</v>
      </c>
      <c r="AF267" s="138">
        <v>0</v>
      </c>
      <c r="AG267" s="138"/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  <c r="BA267" s="138"/>
      <c r="BB267" s="138"/>
      <c r="BC267" s="138"/>
      <c r="BD267" s="138"/>
      <c r="BE267" s="138"/>
      <c r="BF267" s="138"/>
      <c r="BG267" s="138"/>
      <c r="BH267" s="138"/>
    </row>
    <row r="268" spans="1:60" outlineLevel="1" x14ac:dyDescent="0.2">
      <c r="A268" s="139">
        <v>134</v>
      </c>
      <c r="B268" s="139" t="s">
        <v>469</v>
      </c>
      <c r="C268" s="177" t="s">
        <v>470</v>
      </c>
      <c r="D268" s="145" t="s">
        <v>129</v>
      </c>
      <c r="E268" s="152">
        <v>29</v>
      </c>
      <c r="F268" s="155">
        <f>H268+J268</f>
        <v>0</v>
      </c>
      <c r="G268" s="156">
        <f>ROUND(E268*F268,2)</f>
        <v>0</v>
      </c>
      <c r="H268" s="156"/>
      <c r="I268" s="156">
        <f>ROUND(E268*H268,2)</f>
        <v>0</v>
      </c>
      <c r="J268" s="156"/>
      <c r="K268" s="156">
        <f>ROUND(E268*J268,2)</f>
        <v>0</v>
      </c>
      <c r="L268" s="156">
        <v>21</v>
      </c>
      <c r="M268" s="156">
        <f>G268*(1+L268/100)</f>
        <v>0</v>
      </c>
      <c r="N268" s="146">
        <v>0</v>
      </c>
      <c r="O268" s="146">
        <f>ROUND(E268*N268,5)</f>
        <v>0</v>
      </c>
      <c r="P268" s="146">
        <v>0</v>
      </c>
      <c r="Q268" s="146">
        <f>ROUND(E268*P268,5)</f>
        <v>0</v>
      </c>
      <c r="R268" s="146"/>
      <c r="S268" s="146"/>
      <c r="T268" s="147">
        <v>5.5E-2</v>
      </c>
      <c r="U268" s="146">
        <f>ROUND(E268*T268,2)</f>
        <v>1.6</v>
      </c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 t="s">
        <v>119</v>
      </c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  <c r="BA268" s="138"/>
      <c r="BB268" s="138"/>
      <c r="BC268" s="138"/>
      <c r="BD268" s="138"/>
      <c r="BE268" s="138"/>
      <c r="BF268" s="138"/>
      <c r="BG268" s="138"/>
      <c r="BH268" s="138"/>
    </row>
    <row r="269" spans="1:60" outlineLevel="1" x14ac:dyDescent="0.2">
      <c r="A269" s="139"/>
      <c r="B269" s="139"/>
      <c r="C269" s="178" t="s">
        <v>323</v>
      </c>
      <c r="D269" s="148"/>
      <c r="E269" s="153">
        <v>12</v>
      </c>
      <c r="F269" s="156"/>
      <c r="G269" s="156"/>
      <c r="H269" s="156"/>
      <c r="I269" s="156"/>
      <c r="J269" s="156"/>
      <c r="K269" s="156"/>
      <c r="L269" s="156"/>
      <c r="M269" s="156"/>
      <c r="N269" s="146"/>
      <c r="O269" s="146"/>
      <c r="P269" s="146"/>
      <c r="Q269" s="146"/>
      <c r="R269" s="146"/>
      <c r="S269" s="146"/>
      <c r="T269" s="147"/>
      <c r="U269" s="146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 t="s">
        <v>131</v>
      </c>
      <c r="AF269" s="138">
        <v>0</v>
      </c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  <c r="BA269" s="138"/>
      <c r="BB269" s="138"/>
      <c r="BC269" s="138"/>
      <c r="BD269" s="138"/>
      <c r="BE269" s="138"/>
      <c r="BF269" s="138"/>
      <c r="BG269" s="138"/>
      <c r="BH269" s="138"/>
    </row>
    <row r="270" spans="1:60" outlineLevel="1" x14ac:dyDescent="0.2">
      <c r="A270" s="139"/>
      <c r="B270" s="139"/>
      <c r="C270" s="178" t="s">
        <v>324</v>
      </c>
      <c r="D270" s="148"/>
      <c r="E270" s="153">
        <v>17</v>
      </c>
      <c r="F270" s="156"/>
      <c r="G270" s="156"/>
      <c r="H270" s="156"/>
      <c r="I270" s="156"/>
      <c r="J270" s="156"/>
      <c r="K270" s="156"/>
      <c r="L270" s="156"/>
      <c r="M270" s="156"/>
      <c r="N270" s="146"/>
      <c r="O270" s="146"/>
      <c r="P270" s="146"/>
      <c r="Q270" s="146"/>
      <c r="R270" s="146"/>
      <c r="S270" s="146"/>
      <c r="T270" s="147"/>
      <c r="U270" s="146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 t="s">
        <v>131</v>
      </c>
      <c r="AF270" s="138">
        <v>0</v>
      </c>
      <c r="AG270" s="138"/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  <c r="BA270" s="138"/>
      <c r="BB270" s="138"/>
      <c r="BC270" s="138"/>
      <c r="BD270" s="138"/>
      <c r="BE270" s="138"/>
      <c r="BF270" s="138"/>
      <c r="BG270" s="138"/>
      <c r="BH270" s="138"/>
    </row>
    <row r="271" spans="1:60" ht="22.5" outlineLevel="1" x14ac:dyDescent="0.2">
      <c r="A271" s="139">
        <v>135</v>
      </c>
      <c r="B271" s="139" t="s">
        <v>471</v>
      </c>
      <c r="C271" s="177" t="s">
        <v>472</v>
      </c>
      <c r="D271" s="145" t="s">
        <v>173</v>
      </c>
      <c r="E271" s="152">
        <v>6</v>
      </c>
      <c r="F271" s="155">
        <f>H271+J271</f>
        <v>0</v>
      </c>
      <c r="G271" s="156">
        <f>ROUND(E271*F271,2)</f>
        <v>0</v>
      </c>
      <c r="H271" s="156"/>
      <c r="I271" s="156">
        <f>ROUND(E271*H271,2)</f>
        <v>0</v>
      </c>
      <c r="J271" s="156"/>
      <c r="K271" s="156">
        <f>ROUND(E271*J271,2)</f>
        <v>0</v>
      </c>
      <c r="L271" s="156">
        <v>21</v>
      </c>
      <c r="M271" s="156">
        <f>G271*(1+L271/100)</f>
        <v>0</v>
      </c>
      <c r="N271" s="146">
        <v>0</v>
      </c>
      <c r="O271" s="146">
        <f>ROUND(E271*N271,5)</f>
        <v>0</v>
      </c>
      <c r="P271" s="146">
        <v>0</v>
      </c>
      <c r="Q271" s="146">
        <f>ROUND(E271*P271,5)</f>
        <v>0</v>
      </c>
      <c r="R271" s="146"/>
      <c r="S271" s="146"/>
      <c r="T271" s="147">
        <v>0</v>
      </c>
      <c r="U271" s="146">
        <f>ROUND(E271*T271,2)</f>
        <v>0</v>
      </c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 t="s">
        <v>119</v>
      </c>
      <c r="AF271" s="138"/>
      <c r="AG271" s="138"/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  <c r="BA271" s="138"/>
      <c r="BB271" s="138"/>
      <c r="BC271" s="138"/>
      <c r="BD271" s="138"/>
      <c r="BE271" s="138"/>
      <c r="BF271" s="138"/>
      <c r="BG271" s="138"/>
      <c r="BH271" s="138"/>
    </row>
    <row r="272" spans="1:60" x14ac:dyDescent="0.2">
      <c r="A272" s="140" t="s">
        <v>114</v>
      </c>
      <c r="B272" s="140" t="s">
        <v>77</v>
      </c>
      <c r="C272" s="179" t="s">
        <v>78</v>
      </c>
      <c r="D272" s="149"/>
      <c r="E272" s="154"/>
      <c r="F272" s="157"/>
      <c r="G272" s="157">
        <f>SUMIF(AE273:AE273,"&lt;&gt;NOR",G273:G273)</f>
        <v>0</v>
      </c>
      <c r="H272" s="157"/>
      <c r="I272" s="157">
        <f>SUM(I273:I273)</f>
        <v>0</v>
      </c>
      <c r="J272" s="157"/>
      <c r="K272" s="157">
        <f>SUM(K273:K273)</f>
        <v>0</v>
      </c>
      <c r="L272" s="157"/>
      <c r="M272" s="157">
        <f>SUM(M273:M273)</f>
        <v>0</v>
      </c>
      <c r="N272" s="150"/>
      <c r="O272" s="150">
        <f>SUM(O273:O273)</f>
        <v>1.40672</v>
      </c>
      <c r="P272" s="150"/>
      <c r="Q272" s="150">
        <f>SUM(Q273:Q273)</f>
        <v>0</v>
      </c>
      <c r="R272" s="150"/>
      <c r="S272" s="150"/>
      <c r="T272" s="151"/>
      <c r="U272" s="150">
        <f>SUM(U273:U273)</f>
        <v>0.08</v>
      </c>
      <c r="AE272" t="s">
        <v>115</v>
      </c>
    </row>
    <row r="273" spans="1:60" outlineLevel="1" x14ac:dyDescent="0.2">
      <c r="A273" s="139">
        <v>136</v>
      </c>
      <c r="B273" s="139" t="s">
        <v>473</v>
      </c>
      <c r="C273" s="177" t="s">
        <v>550</v>
      </c>
      <c r="D273" s="145" t="s">
        <v>551</v>
      </c>
      <c r="E273" s="152">
        <f>140*0.04*0.04*3.14</f>
        <v>0.7033600000000001</v>
      </c>
      <c r="F273" s="155">
        <v>0</v>
      </c>
      <c r="G273" s="156">
        <f>ROUND(E273*F273,2)</f>
        <v>0</v>
      </c>
      <c r="H273" s="156"/>
      <c r="I273" s="156">
        <f>ROUND(E273*H273,2)</f>
        <v>0</v>
      </c>
      <c r="J273" s="156"/>
      <c r="K273" s="156">
        <f>ROUND(E273*J273,2)</f>
        <v>0</v>
      </c>
      <c r="L273" s="156">
        <v>21</v>
      </c>
      <c r="M273" s="156">
        <f>G273*(1+L273/100)</f>
        <v>0</v>
      </c>
      <c r="N273" s="146">
        <v>2</v>
      </c>
      <c r="O273" s="146">
        <f>ROUND(E273*N273,5)</f>
        <v>1.40672</v>
      </c>
      <c r="P273" s="146">
        <v>0</v>
      </c>
      <c r="Q273" s="146">
        <f>ROUND(E273*P273,5)</f>
        <v>0</v>
      </c>
      <c r="R273" s="146"/>
      <c r="S273" s="146"/>
      <c r="T273" s="147">
        <v>0.11649</v>
      </c>
      <c r="U273" s="146">
        <f>ROUND(E273*T273,2)</f>
        <v>0.08</v>
      </c>
      <c r="V273" s="138"/>
      <c r="W273" s="138"/>
      <c r="X273" s="138"/>
      <c r="Y273" s="138"/>
      <c r="Z273" s="138"/>
      <c r="AA273" s="138"/>
      <c r="AB273" s="138"/>
      <c r="AC273" s="138"/>
      <c r="AD273" s="138"/>
      <c r="AE273" s="138" t="s">
        <v>119</v>
      </c>
      <c r="AF273" s="138"/>
      <c r="AG273" s="138"/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  <c r="BA273" s="138"/>
      <c r="BB273" s="138"/>
      <c r="BC273" s="138"/>
      <c r="BD273" s="138"/>
      <c r="BE273" s="138"/>
      <c r="BF273" s="138"/>
      <c r="BG273" s="138"/>
      <c r="BH273" s="138"/>
    </row>
    <row r="274" spans="1:60" x14ac:dyDescent="0.2">
      <c r="A274" s="140" t="s">
        <v>114</v>
      </c>
      <c r="B274" s="140" t="s">
        <v>79</v>
      </c>
      <c r="C274" s="179" t="s">
        <v>80</v>
      </c>
      <c r="D274" s="149"/>
      <c r="E274" s="154"/>
      <c r="F274" s="157"/>
      <c r="G274" s="157">
        <f>SUMIF(AE275:AE277,"&lt;&gt;NOR",G275:G277)</f>
        <v>0</v>
      </c>
      <c r="H274" s="157"/>
      <c r="I274" s="157">
        <f>SUM(I275:I277)</f>
        <v>0</v>
      </c>
      <c r="J274" s="157"/>
      <c r="K274" s="157">
        <f>SUM(K275:K277)</f>
        <v>0</v>
      </c>
      <c r="L274" s="157"/>
      <c r="M274" s="157">
        <f>SUM(M275:M277)</f>
        <v>0</v>
      </c>
      <c r="N274" s="150"/>
      <c r="O274" s="150">
        <f>SUM(O275:O277)</f>
        <v>0</v>
      </c>
      <c r="P274" s="150"/>
      <c r="Q274" s="150">
        <f>SUM(Q275:Q277)</f>
        <v>1.1120000000000001</v>
      </c>
      <c r="R274" s="150"/>
      <c r="S274" s="150"/>
      <c r="T274" s="151"/>
      <c r="U274" s="150">
        <f>SUM(U275:U277)</f>
        <v>7.04</v>
      </c>
      <c r="AE274" t="s">
        <v>115</v>
      </c>
    </row>
    <row r="275" spans="1:60" outlineLevel="1" x14ac:dyDescent="0.2">
      <c r="A275" s="139">
        <v>137</v>
      </c>
      <c r="B275" s="139" t="s">
        <v>474</v>
      </c>
      <c r="C275" s="177" t="s">
        <v>475</v>
      </c>
      <c r="D275" s="145" t="s">
        <v>129</v>
      </c>
      <c r="E275" s="152">
        <v>26</v>
      </c>
      <c r="F275" s="155">
        <v>0</v>
      </c>
      <c r="G275" s="156">
        <f>ROUND(E275*F275,2)</f>
        <v>0</v>
      </c>
      <c r="H275" s="156"/>
      <c r="I275" s="156">
        <f>ROUND(E275*H275,2)</f>
        <v>0</v>
      </c>
      <c r="J275" s="156"/>
      <c r="K275" s="156">
        <f>ROUND(E275*J275,2)</f>
        <v>0</v>
      </c>
      <c r="L275" s="156">
        <v>21</v>
      </c>
      <c r="M275" s="156">
        <f>G275*(1+L275/100)</f>
        <v>0</v>
      </c>
      <c r="N275" s="146">
        <v>0</v>
      </c>
      <c r="O275" s="146">
        <f>ROUND(E275*N275,5)</f>
        <v>0</v>
      </c>
      <c r="P275" s="146">
        <v>0.04</v>
      </c>
      <c r="Q275" s="146">
        <f>ROUND(E275*P275,5)</f>
        <v>1.04</v>
      </c>
      <c r="R275" s="146"/>
      <c r="S275" s="146"/>
      <c r="T275" s="147">
        <v>0.25</v>
      </c>
      <c r="U275" s="146">
        <f>ROUND(E275*T275,2)</f>
        <v>6.5</v>
      </c>
      <c r="V275" s="138"/>
      <c r="W275" s="138"/>
      <c r="X275" s="138"/>
      <c r="Y275" s="138"/>
      <c r="Z275" s="138"/>
      <c r="AA275" s="138"/>
      <c r="AB275" s="138"/>
      <c r="AC275" s="138"/>
      <c r="AD275" s="138"/>
      <c r="AE275" s="138" t="s">
        <v>119</v>
      </c>
      <c r="AF275" s="138"/>
      <c r="AG275" s="138"/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  <c r="BA275" s="138"/>
      <c r="BB275" s="138"/>
      <c r="BC275" s="138"/>
      <c r="BD275" s="138"/>
      <c r="BE275" s="138"/>
      <c r="BF275" s="138"/>
      <c r="BG275" s="138"/>
      <c r="BH275" s="138"/>
    </row>
    <row r="276" spans="1:60" outlineLevel="1" x14ac:dyDescent="0.2">
      <c r="A276" s="139"/>
      <c r="B276" s="139"/>
      <c r="C276" s="178" t="s">
        <v>476</v>
      </c>
      <c r="D276" s="148"/>
      <c r="E276" s="153">
        <v>26</v>
      </c>
      <c r="F276" s="156"/>
      <c r="G276" s="156"/>
      <c r="H276" s="156"/>
      <c r="I276" s="156"/>
      <c r="J276" s="156"/>
      <c r="K276" s="156"/>
      <c r="L276" s="156"/>
      <c r="M276" s="156"/>
      <c r="N276" s="146"/>
      <c r="O276" s="146"/>
      <c r="P276" s="146"/>
      <c r="Q276" s="146"/>
      <c r="R276" s="146"/>
      <c r="S276" s="146"/>
      <c r="T276" s="147"/>
      <c r="U276" s="146"/>
      <c r="V276" s="138"/>
      <c r="W276" s="138"/>
      <c r="X276" s="138"/>
      <c r="Y276" s="138"/>
      <c r="Z276" s="138"/>
      <c r="AA276" s="138"/>
      <c r="AB276" s="138"/>
      <c r="AC276" s="138"/>
      <c r="AD276" s="138"/>
      <c r="AE276" s="138" t="s">
        <v>131</v>
      </c>
      <c r="AF276" s="138">
        <v>0</v>
      </c>
      <c r="AG276" s="138"/>
      <c r="AH276" s="138"/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  <c r="AW276" s="138"/>
      <c r="AX276" s="138"/>
      <c r="AY276" s="138"/>
      <c r="AZ276" s="138"/>
      <c r="BA276" s="138"/>
      <c r="BB276" s="138"/>
      <c r="BC276" s="138"/>
      <c r="BD276" s="138"/>
      <c r="BE276" s="138"/>
      <c r="BF276" s="138"/>
      <c r="BG276" s="138"/>
      <c r="BH276" s="138"/>
    </row>
    <row r="277" spans="1:60" ht="22.5" outlineLevel="1" x14ac:dyDescent="0.2">
      <c r="A277" s="139">
        <v>138</v>
      </c>
      <c r="B277" s="139" t="s">
        <v>477</v>
      </c>
      <c r="C277" s="177" t="s">
        <v>478</v>
      </c>
      <c r="D277" s="145" t="s">
        <v>173</v>
      </c>
      <c r="E277" s="152">
        <v>3</v>
      </c>
      <c r="F277" s="155">
        <f>H277+J277</f>
        <v>0</v>
      </c>
      <c r="G277" s="156">
        <f>ROUND(E277*F277,2)</f>
        <v>0</v>
      </c>
      <c r="H277" s="156"/>
      <c r="I277" s="156">
        <f>ROUND(E277*H277,2)</f>
        <v>0</v>
      </c>
      <c r="J277" s="156"/>
      <c r="K277" s="156">
        <f>ROUND(E277*J277,2)</f>
        <v>0</v>
      </c>
      <c r="L277" s="156">
        <v>21</v>
      </c>
      <c r="M277" s="156">
        <f>G277*(1+L277/100)</f>
        <v>0</v>
      </c>
      <c r="N277" s="146">
        <v>0</v>
      </c>
      <c r="O277" s="146">
        <f>ROUND(E277*N277,5)</f>
        <v>0</v>
      </c>
      <c r="P277" s="146">
        <v>2.4E-2</v>
      </c>
      <c r="Q277" s="146">
        <f>ROUND(E277*P277,5)</f>
        <v>7.1999999999999995E-2</v>
      </c>
      <c r="R277" s="146"/>
      <c r="S277" s="146"/>
      <c r="T277" s="147">
        <v>0.18</v>
      </c>
      <c r="U277" s="146">
        <f>ROUND(E277*T277,2)</f>
        <v>0.54</v>
      </c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 t="s">
        <v>119</v>
      </c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</row>
    <row r="278" spans="1:60" x14ac:dyDescent="0.2">
      <c r="A278" s="140" t="s">
        <v>114</v>
      </c>
      <c r="B278" s="140" t="s">
        <v>81</v>
      </c>
      <c r="C278" s="179" t="s">
        <v>82</v>
      </c>
      <c r="D278" s="149"/>
      <c r="E278" s="154"/>
      <c r="F278" s="157"/>
      <c r="G278" s="157">
        <f>SUMIF(AE279:AE279,"&lt;&gt;NOR",G279:G279)</f>
        <v>0</v>
      </c>
      <c r="H278" s="157"/>
      <c r="I278" s="157">
        <f>SUM(I279:I279)</f>
        <v>0</v>
      </c>
      <c r="J278" s="157"/>
      <c r="K278" s="157">
        <f>SUM(K279:K279)</f>
        <v>0</v>
      </c>
      <c r="L278" s="157"/>
      <c r="M278" s="157">
        <f>SUM(M279:M279)</f>
        <v>0</v>
      </c>
      <c r="N278" s="150"/>
      <c r="O278" s="150">
        <f>SUM(O279:O279)</f>
        <v>0</v>
      </c>
      <c r="P278" s="150"/>
      <c r="Q278" s="150">
        <f>SUM(Q279:Q279)</f>
        <v>0</v>
      </c>
      <c r="R278" s="150"/>
      <c r="S278" s="150"/>
      <c r="T278" s="151"/>
      <c r="U278" s="150">
        <f>SUM(U279:U279)</f>
        <v>16.52</v>
      </c>
      <c r="AE278" t="s">
        <v>115</v>
      </c>
    </row>
    <row r="279" spans="1:60" outlineLevel="1" x14ac:dyDescent="0.2">
      <c r="A279" s="139">
        <v>139</v>
      </c>
      <c r="B279" s="139" t="s">
        <v>479</v>
      </c>
      <c r="C279" s="177" t="s">
        <v>480</v>
      </c>
      <c r="D279" s="145" t="s">
        <v>226</v>
      </c>
      <c r="E279" s="152">
        <v>158.12746999999999</v>
      </c>
      <c r="F279" s="155">
        <v>0</v>
      </c>
      <c r="G279" s="156">
        <f>ROUND(E279*F279,2)</f>
        <v>0</v>
      </c>
      <c r="H279" s="156"/>
      <c r="I279" s="156">
        <f>ROUND(E279*H279,2)</f>
        <v>0</v>
      </c>
      <c r="J279" s="156"/>
      <c r="K279" s="156">
        <f>ROUND(E279*J279,2)</f>
        <v>0</v>
      </c>
      <c r="L279" s="156">
        <v>21</v>
      </c>
      <c r="M279" s="156">
        <f>G279*(1+L279/100)</f>
        <v>0</v>
      </c>
      <c r="N279" s="146">
        <v>0</v>
      </c>
      <c r="O279" s="146">
        <f>ROUND(E279*N279,5)</f>
        <v>0</v>
      </c>
      <c r="P279" s="146">
        <v>0</v>
      </c>
      <c r="Q279" s="146">
        <f>ROUND(E279*P279,5)</f>
        <v>0</v>
      </c>
      <c r="R279" s="146"/>
      <c r="S279" s="146"/>
      <c r="T279" s="147">
        <v>0.1045</v>
      </c>
      <c r="U279" s="146">
        <f>ROUND(E279*T279,2)</f>
        <v>16.52</v>
      </c>
      <c r="V279" s="138"/>
      <c r="W279" s="138"/>
      <c r="X279" s="138"/>
      <c r="Y279" s="138"/>
      <c r="Z279" s="138"/>
      <c r="AA279" s="138"/>
      <c r="AB279" s="138"/>
      <c r="AC279" s="138"/>
      <c r="AD279" s="138"/>
      <c r="AE279" s="138" t="s">
        <v>119</v>
      </c>
      <c r="AF279" s="138"/>
      <c r="AG279" s="138"/>
      <c r="AH279" s="138"/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  <c r="BA279" s="138"/>
      <c r="BB279" s="138"/>
      <c r="BC279" s="138"/>
      <c r="BD279" s="138"/>
      <c r="BE279" s="138"/>
      <c r="BF279" s="138"/>
      <c r="BG279" s="138"/>
      <c r="BH279" s="138"/>
    </row>
    <row r="280" spans="1:60" x14ac:dyDescent="0.2">
      <c r="A280" s="140" t="s">
        <v>114</v>
      </c>
      <c r="B280" s="140" t="s">
        <v>83</v>
      </c>
      <c r="C280" s="179" t="s">
        <v>84</v>
      </c>
      <c r="D280" s="149"/>
      <c r="E280" s="154"/>
      <c r="F280" s="157"/>
      <c r="G280" s="157">
        <f>SUMIF(AE281:AE290,"&lt;&gt;NOR",G281:G290)</f>
        <v>0</v>
      </c>
      <c r="H280" s="157"/>
      <c r="I280" s="157">
        <f>SUM(I281:I290)</f>
        <v>0</v>
      </c>
      <c r="J280" s="157"/>
      <c r="K280" s="157">
        <f>SUM(K281:K290)</f>
        <v>0</v>
      </c>
      <c r="L280" s="157"/>
      <c r="M280" s="157">
        <f>SUM(M281:M290)</f>
        <v>0</v>
      </c>
      <c r="N280" s="150"/>
      <c r="O280" s="150">
        <f>SUM(O281:O290)</f>
        <v>0</v>
      </c>
      <c r="P280" s="150"/>
      <c r="Q280" s="150">
        <f>SUM(Q281:Q290)</f>
        <v>0</v>
      </c>
      <c r="R280" s="150"/>
      <c r="S280" s="150"/>
      <c r="T280" s="151"/>
      <c r="U280" s="150">
        <f>SUM(U281:U290)</f>
        <v>4.4399999999999995</v>
      </c>
      <c r="AE280" t="s">
        <v>115</v>
      </c>
    </row>
    <row r="281" spans="1:60" outlineLevel="1" x14ac:dyDescent="0.2">
      <c r="A281" s="139">
        <v>140</v>
      </c>
      <c r="B281" s="139" t="s">
        <v>481</v>
      </c>
      <c r="C281" s="177" t="s">
        <v>482</v>
      </c>
      <c r="D281" s="145" t="s">
        <v>226</v>
      </c>
      <c r="E281" s="152">
        <v>1.0429999999999999</v>
      </c>
      <c r="F281" s="155">
        <v>0</v>
      </c>
      <c r="G281" s="156">
        <f>ROUND(E281*F281,2)</f>
        <v>0</v>
      </c>
      <c r="H281" s="156"/>
      <c r="I281" s="156">
        <f>ROUND(E281*H281,2)</f>
        <v>0</v>
      </c>
      <c r="J281" s="156"/>
      <c r="K281" s="156">
        <f>ROUND(E281*J281,2)</f>
        <v>0</v>
      </c>
      <c r="L281" s="156">
        <v>21</v>
      </c>
      <c r="M281" s="156">
        <f>G281*(1+L281/100)</f>
        <v>0</v>
      </c>
      <c r="N281" s="146">
        <v>0</v>
      </c>
      <c r="O281" s="146">
        <f>ROUND(E281*N281,5)</f>
        <v>0</v>
      </c>
      <c r="P281" s="146">
        <v>0</v>
      </c>
      <c r="Q281" s="146">
        <f>ROUND(E281*P281,5)</f>
        <v>0</v>
      </c>
      <c r="R281" s="146"/>
      <c r="S281" s="146"/>
      <c r="T281" s="147">
        <v>0.35099999999999998</v>
      </c>
      <c r="U281" s="146">
        <f>ROUND(E281*T281,2)</f>
        <v>0.37</v>
      </c>
      <c r="V281" s="138"/>
      <c r="W281" s="138"/>
      <c r="X281" s="138"/>
      <c r="Y281" s="138"/>
      <c r="Z281" s="138"/>
      <c r="AA281" s="138"/>
      <c r="AB281" s="138"/>
      <c r="AC281" s="138"/>
      <c r="AD281" s="138"/>
      <c r="AE281" s="138" t="s">
        <v>119</v>
      </c>
      <c r="AF281" s="138"/>
      <c r="AG281" s="138"/>
      <c r="AH281" s="138"/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  <c r="BA281" s="138"/>
      <c r="BB281" s="138"/>
      <c r="BC281" s="138"/>
      <c r="BD281" s="138"/>
      <c r="BE281" s="138"/>
      <c r="BF281" s="138"/>
      <c r="BG281" s="138"/>
      <c r="BH281" s="138"/>
    </row>
    <row r="282" spans="1:60" outlineLevel="1" x14ac:dyDescent="0.2">
      <c r="A282" s="139">
        <v>141</v>
      </c>
      <c r="B282" s="139" t="s">
        <v>483</v>
      </c>
      <c r="C282" s="177" t="s">
        <v>484</v>
      </c>
      <c r="D282" s="145" t="s">
        <v>226</v>
      </c>
      <c r="E282" s="152">
        <f>SUM(E283:E285)</f>
        <v>30.332500000000003</v>
      </c>
      <c r="F282" s="155">
        <f>H282+J282</f>
        <v>0</v>
      </c>
      <c r="G282" s="156">
        <f>ROUND(E282*F282,2)</f>
        <v>0</v>
      </c>
      <c r="H282" s="156"/>
      <c r="I282" s="156">
        <f>ROUND(E282*H282,2)</f>
        <v>0</v>
      </c>
      <c r="J282" s="156"/>
      <c r="K282" s="156">
        <f>ROUND(E282*J282,2)</f>
        <v>0</v>
      </c>
      <c r="L282" s="156">
        <v>21</v>
      </c>
      <c r="M282" s="156">
        <f>G282*(1+L282/100)</f>
        <v>0</v>
      </c>
      <c r="N282" s="146">
        <v>0</v>
      </c>
      <c r="O282" s="146">
        <f>ROUND(E282*N282,5)</f>
        <v>0</v>
      </c>
      <c r="P282" s="146">
        <v>0</v>
      </c>
      <c r="Q282" s="146">
        <f>ROUND(E282*P282,5)</f>
        <v>0</v>
      </c>
      <c r="R282" s="146"/>
      <c r="S282" s="146"/>
      <c r="T282" s="147">
        <v>0.01</v>
      </c>
      <c r="U282" s="146">
        <f>ROUND(E282*T282,2)</f>
        <v>0.3</v>
      </c>
      <c r="V282" s="138"/>
      <c r="W282" s="138"/>
      <c r="X282" s="138"/>
      <c r="Y282" s="138"/>
      <c r="Z282" s="138"/>
      <c r="AA282" s="138"/>
      <c r="AB282" s="138"/>
      <c r="AC282" s="138"/>
      <c r="AD282" s="138"/>
      <c r="AE282" s="138" t="s">
        <v>119</v>
      </c>
      <c r="AF282" s="138"/>
      <c r="AG282" s="138"/>
      <c r="AH282" s="138"/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  <c r="AW282" s="138"/>
      <c r="AX282" s="138"/>
      <c r="AY282" s="138"/>
      <c r="AZ282" s="138"/>
      <c r="BA282" s="138"/>
      <c r="BB282" s="138"/>
      <c r="BC282" s="138"/>
      <c r="BD282" s="138"/>
      <c r="BE282" s="138"/>
      <c r="BF282" s="138"/>
      <c r="BG282" s="138"/>
      <c r="BH282" s="138"/>
    </row>
    <row r="283" spans="1:60" outlineLevel="1" x14ac:dyDescent="0.2">
      <c r="A283" s="139"/>
      <c r="B283" s="139"/>
      <c r="C283" s="178" t="s">
        <v>485</v>
      </c>
      <c r="D283" s="148"/>
      <c r="E283" s="153">
        <v>5.5072000000000001</v>
      </c>
      <c r="F283" s="156"/>
      <c r="G283" s="156"/>
      <c r="H283" s="156"/>
      <c r="I283" s="156"/>
      <c r="J283" s="156"/>
      <c r="K283" s="156"/>
      <c r="L283" s="156"/>
      <c r="M283" s="156"/>
      <c r="N283" s="146"/>
      <c r="O283" s="146"/>
      <c r="P283" s="146"/>
      <c r="Q283" s="146"/>
      <c r="R283" s="146"/>
      <c r="S283" s="146"/>
      <c r="T283" s="147"/>
      <c r="U283" s="146"/>
      <c r="V283" s="138"/>
      <c r="W283" s="138"/>
      <c r="X283" s="138"/>
      <c r="Y283" s="138"/>
      <c r="Z283" s="138"/>
      <c r="AA283" s="138"/>
      <c r="AB283" s="138"/>
      <c r="AC283" s="138"/>
      <c r="AD283" s="138"/>
      <c r="AE283" s="138" t="s">
        <v>131</v>
      </c>
      <c r="AF283" s="138">
        <v>0</v>
      </c>
      <c r="AG283" s="138"/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  <c r="BA283" s="138"/>
      <c r="BB283" s="138"/>
      <c r="BC283" s="138"/>
      <c r="BD283" s="138"/>
      <c r="BE283" s="138"/>
      <c r="BF283" s="138"/>
      <c r="BG283" s="138"/>
      <c r="BH283" s="138"/>
    </row>
    <row r="284" spans="1:60" outlineLevel="1" x14ac:dyDescent="0.2">
      <c r="A284" s="139"/>
      <c r="B284" s="139"/>
      <c r="C284" s="178" t="s">
        <v>486</v>
      </c>
      <c r="D284" s="148"/>
      <c r="E284" s="153">
        <v>7.7526999999999999</v>
      </c>
      <c r="F284" s="156"/>
      <c r="G284" s="156"/>
      <c r="H284" s="156"/>
      <c r="I284" s="156"/>
      <c r="J284" s="156"/>
      <c r="K284" s="156"/>
      <c r="L284" s="156"/>
      <c r="M284" s="156"/>
      <c r="N284" s="146"/>
      <c r="O284" s="146"/>
      <c r="P284" s="146"/>
      <c r="Q284" s="146"/>
      <c r="R284" s="146"/>
      <c r="S284" s="146"/>
      <c r="T284" s="147"/>
      <c r="U284" s="146"/>
      <c r="V284" s="138"/>
      <c r="W284" s="138"/>
      <c r="X284" s="138"/>
      <c r="Y284" s="138"/>
      <c r="Z284" s="138"/>
      <c r="AA284" s="138"/>
      <c r="AB284" s="138"/>
      <c r="AC284" s="138"/>
      <c r="AD284" s="138"/>
      <c r="AE284" s="138" t="s">
        <v>131</v>
      </c>
      <c r="AF284" s="138">
        <v>0</v>
      </c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</row>
    <row r="285" spans="1:60" outlineLevel="1" x14ac:dyDescent="0.2">
      <c r="A285" s="139"/>
      <c r="B285" s="139"/>
      <c r="C285" s="178" t="s">
        <v>552</v>
      </c>
      <c r="D285" s="148"/>
      <c r="E285" s="153">
        <f>59.0726-42</f>
        <v>17.072600000000001</v>
      </c>
      <c r="F285" s="156"/>
      <c r="G285" s="156"/>
      <c r="H285" s="156"/>
      <c r="I285" s="156"/>
      <c r="J285" s="156"/>
      <c r="K285" s="156"/>
      <c r="L285" s="156"/>
      <c r="M285" s="156"/>
      <c r="N285" s="146"/>
      <c r="O285" s="146"/>
      <c r="P285" s="146"/>
      <c r="Q285" s="146"/>
      <c r="R285" s="146"/>
      <c r="S285" s="146"/>
      <c r="T285" s="147"/>
      <c r="U285" s="146"/>
      <c r="V285" s="138"/>
      <c r="W285" s="138"/>
      <c r="X285" s="138"/>
      <c r="Y285" s="138"/>
      <c r="Z285" s="138"/>
      <c r="AA285" s="138"/>
      <c r="AB285" s="138"/>
      <c r="AC285" s="138"/>
      <c r="AD285" s="138"/>
      <c r="AE285" s="138" t="s">
        <v>131</v>
      </c>
      <c r="AF285" s="138">
        <v>0</v>
      </c>
      <c r="AG285" s="138"/>
      <c r="AH285" s="138"/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  <c r="AW285" s="138"/>
      <c r="AX285" s="138"/>
      <c r="AY285" s="138"/>
      <c r="AZ285" s="138"/>
      <c r="BA285" s="138"/>
      <c r="BB285" s="138"/>
      <c r="BC285" s="138"/>
      <c r="BD285" s="138"/>
      <c r="BE285" s="138"/>
      <c r="BF285" s="138"/>
      <c r="BG285" s="138"/>
      <c r="BH285" s="138"/>
    </row>
    <row r="286" spans="1:60" outlineLevel="1" x14ac:dyDescent="0.2">
      <c r="A286" s="139">
        <v>142</v>
      </c>
      <c r="B286" s="139" t="s">
        <v>487</v>
      </c>
      <c r="C286" s="177" t="s">
        <v>488</v>
      </c>
      <c r="D286" s="145" t="s">
        <v>226</v>
      </c>
      <c r="E286" s="152">
        <f>E287</f>
        <v>121.33000000000001</v>
      </c>
      <c r="F286" s="155"/>
      <c r="G286" s="156">
        <f>ROUND(E286*F286,2)</f>
        <v>0</v>
      </c>
      <c r="H286" s="156"/>
      <c r="I286" s="156">
        <f>ROUND(E286*H286,2)</f>
        <v>0</v>
      </c>
      <c r="J286" s="156"/>
      <c r="K286" s="156">
        <f>ROUND(E286*J286,2)</f>
        <v>0</v>
      </c>
      <c r="L286" s="156">
        <v>21</v>
      </c>
      <c r="M286" s="156">
        <f>G286*(1+L286/100)</f>
        <v>0</v>
      </c>
      <c r="N286" s="146">
        <v>0</v>
      </c>
      <c r="O286" s="146">
        <f>ROUND(E286*N286,5)</f>
        <v>0</v>
      </c>
      <c r="P286" s="146">
        <v>0</v>
      </c>
      <c r="Q286" s="146">
        <f>ROUND(E286*P286,5)</f>
        <v>0</v>
      </c>
      <c r="R286" s="146"/>
      <c r="S286" s="146"/>
      <c r="T286" s="147">
        <v>0</v>
      </c>
      <c r="U286" s="146">
        <f>ROUND(E286*T286,2)</f>
        <v>0</v>
      </c>
      <c r="V286" s="138"/>
      <c r="W286" s="138"/>
      <c r="X286" s="138"/>
      <c r="Y286" s="138"/>
      <c r="Z286" s="138"/>
      <c r="AA286" s="138"/>
      <c r="AB286" s="138"/>
      <c r="AC286" s="138"/>
      <c r="AD286" s="138"/>
      <c r="AE286" s="138" t="s">
        <v>119</v>
      </c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</row>
    <row r="287" spans="1:60" outlineLevel="1" x14ac:dyDescent="0.2">
      <c r="A287" s="139"/>
      <c r="B287" s="139"/>
      <c r="C287" s="178" t="s">
        <v>553</v>
      </c>
      <c r="D287" s="148"/>
      <c r="E287" s="153">
        <f>E282*4</f>
        <v>121.33000000000001</v>
      </c>
      <c r="F287" s="156"/>
      <c r="G287" s="156"/>
      <c r="H287" s="156"/>
      <c r="I287" s="156"/>
      <c r="J287" s="156"/>
      <c r="K287" s="156"/>
      <c r="L287" s="156"/>
      <c r="M287" s="156"/>
      <c r="N287" s="146"/>
      <c r="O287" s="146"/>
      <c r="P287" s="146"/>
      <c r="Q287" s="146"/>
      <c r="R287" s="146"/>
      <c r="S287" s="146"/>
      <c r="T287" s="147"/>
      <c r="U287" s="146"/>
      <c r="V287" s="138"/>
      <c r="W287" s="138"/>
      <c r="X287" s="138"/>
      <c r="Y287" s="138"/>
      <c r="Z287" s="138"/>
      <c r="AA287" s="138"/>
      <c r="AB287" s="138"/>
      <c r="AC287" s="138"/>
      <c r="AD287" s="138"/>
      <c r="AE287" s="138" t="s">
        <v>131</v>
      </c>
      <c r="AF287" s="138">
        <v>0</v>
      </c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</row>
    <row r="288" spans="1:60" outlineLevel="1" x14ac:dyDescent="0.2">
      <c r="A288" s="139">
        <v>143</v>
      </c>
      <c r="B288" s="139" t="s">
        <v>489</v>
      </c>
      <c r="C288" s="177" t="s">
        <v>490</v>
      </c>
      <c r="D288" s="145" t="s">
        <v>226</v>
      </c>
      <c r="E288" s="152">
        <v>1.0429999999999999</v>
      </c>
      <c r="F288" s="155">
        <f>H288+J288</f>
        <v>0</v>
      </c>
      <c r="G288" s="156">
        <f>ROUND(E288*F288,2)</f>
        <v>0</v>
      </c>
      <c r="H288" s="156"/>
      <c r="I288" s="156">
        <f>ROUND(E288*H288,2)</f>
        <v>0</v>
      </c>
      <c r="J288" s="156"/>
      <c r="K288" s="156">
        <f>ROUND(E288*J288,2)</f>
        <v>0</v>
      </c>
      <c r="L288" s="156">
        <v>21</v>
      </c>
      <c r="M288" s="156">
        <f>G288*(1+L288/100)</f>
        <v>0</v>
      </c>
      <c r="N288" s="146">
        <v>0</v>
      </c>
      <c r="O288" s="146">
        <f>ROUND(E288*N288,5)</f>
        <v>0</v>
      </c>
      <c r="P288" s="146">
        <v>0</v>
      </c>
      <c r="Q288" s="146">
        <f>ROUND(E288*P288,5)</f>
        <v>0</v>
      </c>
      <c r="R288" s="146"/>
      <c r="S288" s="146"/>
      <c r="T288" s="147">
        <v>0.56399999999999995</v>
      </c>
      <c r="U288" s="146">
        <f>ROUND(E288*T288,2)</f>
        <v>0.59</v>
      </c>
      <c r="V288" s="138"/>
      <c r="W288" s="138"/>
      <c r="X288" s="138"/>
      <c r="Y288" s="138"/>
      <c r="Z288" s="138"/>
      <c r="AA288" s="138"/>
      <c r="AB288" s="138"/>
      <c r="AC288" s="138"/>
      <c r="AD288" s="138"/>
      <c r="AE288" s="138" t="s">
        <v>119</v>
      </c>
      <c r="AF288" s="138"/>
      <c r="AG288" s="138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  <c r="BA288" s="138"/>
      <c r="BB288" s="138"/>
      <c r="BC288" s="138"/>
      <c r="BD288" s="138"/>
      <c r="BE288" s="138"/>
      <c r="BF288" s="138"/>
      <c r="BG288" s="138"/>
      <c r="BH288" s="138"/>
    </row>
    <row r="289" spans="1:60" outlineLevel="1" x14ac:dyDescent="0.2">
      <c r="A289" s="139">
        <v>144</v>
      </c>
      <c r="B289" s="139" t="s">
        <v>491</v>
      </c>
      <c r="C289" s="177" t="s">
        <v>492</v>
      </c>
      <c r="D289" s="145" t="s">
        <v>226</v>
      </c>
      <c r="E289" s="152">
        <f>E282</f>
        <v>30.332500000000003</v>
      </c>
      <c r="F289" s="155">
        <f>H289+J289</f>
        <v>0</v>
      </c>
      <c r="G289" s="156">
        <f>ROUND(E289*F289,2)</f>
        <v>0</v>
      </c>
      <c r="H289" s="156"/>
      <c r="I289" s="156">
        <f>ROUND(E289*H289,2)</f>
        <v>0</v>
      </c>
      <c r="J289" s="156"/>
      <c r="K289" s="156">
        <f>ROUND(E289*J289,2)</f>
        <v>0</v>
      </c>
      <c r="L289" s="156">
        <v>21</v>
      </c>
      <c r="M289" s="156">
        <f>G289*(1+L289/100)</f>
        <v>0</v>
      </c>
      <c r="N289" s="146">
        <v>0</v>
      </c>
      <c r="O289" s="146">
        <f>ROUND(E289*N289,5)</f>
        <v>0</v>
      </c>
      <c r="P289" s="146">
        <v>0</v>
      </c>
      <c r="Q289" s="146">
        <f>ROUND(E289*P289,5)</f>
        <v>0</v>
      </c>
      <c r="R289" s="146"/>
      <c r="S289" s="146"/>
      <c r="T289" s="147">
        <v>9.9000000000000005E-2</v>
      </c>
      <c r="U289" s="146">
        <f>ROUND(E289*T289,2)</f>
        <v>3</v>
      </c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 t="s">
        <v>119</v>
      </c>
      <c r="AF289" s="138"/>
      <c r="AG289" s="138"/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  <c r="BA289" s="138"/>
      <c r="BB289" s="138"/>
      <c r="BC289" s="138"/>
      <c r="BD289" s="138"/>
      <c r="BE289" s="138"/>
      <c r="BF289" s="138"/>
      <c r="BG289" s="138"/>
      <c r="BH289" s="138"/>
    </row>
    <row r="290" spans="1:60" outlineLevel="1" x14ac:dyDescent="0.2">
      <c r="A290" s="139">
        <v>145</v>
      </c>
      <c r="B290" s="139" t="s">
        <v>493</v>
      </c>
      <c r="C290" s="177" t="s">
        <v>494</v>
      </c>
      <c r="D290" s="145" t="s">
        <v>226</v>
      </c>
      <c r="E290" s="152">
        <f>E282</f>
        <v>30.332500000000003</v>
      </c>
      <c r="F290" s="155">
        <f>H290+J290</f>
        <v>0</v>
      </c>
      <c r="G290" s="156">
        <f>ROUND(E290*F290,2)</f>
        <v>0</v>
      </c>
      <c r="H290" s="156"/>
      <c r="I290" s="156">
        <f>ROUND(E290*H290,2)</f>
        <v>0</v>
      </c>
      <c r="J290" s="156"/>
      <c r="K290" s="156">
        <f>ROUND(E290*J290,2)</f>
        <v>0</v>
      </c>
      <c r="L290" s="156">
        <v>21</v>
      </c>
      <c r="M290" s="156">
        <f>G290*(1+L290/100)</f>
        <v>0</v>
      </c>
      <c r="N290" s="146">
        <v>0</v>
      </c>
      <c r="O290" s="146">
        <f>ROUND(E290*N290,5)</f>
        <v>0</v>
      </c>
      <c r="P290" s="146">
        <v>0</v>
      </c>
      <c r="Q290" s="146">
        <f>ROUND(E290*P290,5)</f>
        <v>0</v>
      </c>
      <c r="R290" s="146"/>
      <c r="S290" s="146"/>
      <c r="T290" s="147">
        <v>6.0000000000000001E-3</v>
      </c>
      <c r="U290" s="146">
        <f>ROUND(E290*T290,2)</f>
        <v>0.18</v>
      </c>
      <c r="V290" s="138"/>
      <c r="W290" s="138"/>
      <c r="X290" s="138"/>
      <c r="Y290" s="138"/>
      <c r="Z290" s="138"/>
      <c r="AA290" s="138"/>
      <c r="AB290" s="138"/>
      <c r="AC290" s="138"/>
      <c r="AD290" s="138"/>
      <c r="AE290" s="138" t="s">
        <v>119</v>
      </c>
      <c r="AF290" s="138"/>
      <c r="AG290" s="138"/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  <c r="BA290" s="138"/>
      <c r="BB290" s="138"/>
      <c r="BC290" s="138"/>
      <c r="BD290" s="138"/>
      <c r="BE290" s="138"/>
      <c r="BF290" s="138"/>
      <c r="BG290" s="138"/>
      <c r="BH290" s="138"/>
    </row>
    <row r="291" spans="1:60" x14ac:dyDescent="0.2">
      <c r="A291" s="140" t="s">
        <v>114</v>
      </c>
      <c r="B291" s="140" t="s">
        <v>85</v>
      </c>
      <c r="C291" s="179" t="s">
        <v>86</v>
      </c>
      <c r="D291" s="149"/>
      <c r="E291" s="154"/>
      <c r="F291" s="157"/>
      <c r="G291" s="157">
        <f>SUMIF(AE292:AE297,"&lt;&gt;NOR",G292:G297)</f>
        <v>0</v>
      </c>
      <c r="H291" s="157"/>
      <c r="I291" s="157">
        <f>SUM(I292:I297)</f>
        <v>0</v>
      </c>
      <c r="J291" s="157"/>
      <c r="K291" s="157">
        <f>SUM(K292:K297)</f>
        <v>0</v>
      </c>
      <c r="L291" s="157"/>
      <c r="M291" s="157">
        <f>SUM(M292:M297)</f>
        <v>0</v>
      </c>
      <c r="N291" s="150"/>
      <c r="O291" s="150">
        <f>SUM(O292:O297)</f>
        <v>0</v>
      </c>
      <c r="P291" s="150"/>
      <c r="Q291" s="150">
        <f>SUM(Q292:Q297)</f>
        <v>0</v>
      </c>
      <c r="R291" s="150"/>
      <c r="S291" s="150"/>
      <c r="T291" s="151"/>
      <c r="U291" s="150">
        <f>SUM(U292:U297)</f>
        <v>0</v>
      </c>
      <c r="AE291" t="s">
        <v>115</v>
      </c>
    </row>
    <row r="292" spans="1:60" ht="22.5" outlineLevel="1" x14ac:dyDescent="0.2">
      <c r="A292" s="139">
        <v>146</v>
      </c>
      <c r="B292" s="139" t="s">
        <v>495</v>
      </c>
      <c r="C292" s="177" t="s">
        <v>496</v>
      </c>
      <c r="D292" s="145" t="s">
        <v>226</v>
      </c>
      <c r="E292" s="152">
        <v>68.971999999999994</v>
      </c>
      <c r="F292" s="155">
        <v>0</v>
      </c>
      <c r="G292" s="156">
        <f>ROUND(E292*F292,2)</f>
        <v>0</v>
      </c>
      <c r="H292" s="156"/>
      <c r="I292" s="156">
        <f>ROUND(E292*H292,2)</f>
        <v>0</v>
      </c>
      <c r="J292" s="156"/>
      <c r="K292" s="156">
        <f>ROUND(E292*J292,2)</f>
        <v>0</v>
      </c>
      <c r="L292" s="156">
        <v>21</v>
      </c>
      <c r="M292" s="156">
        <f>G292*(1+L292/100)</f>
        <v>0</v>
      </c>
      <c r="N292" s="146">
        <v>0</v>
      </c>
      <c r="O292" s="146">
        <f>ROUND(E292*N292,5)</f>
        <v>0</v>
      </c>
      <c r="P292" s="146">
        <v>0</v>
      </c>
      <c r="Q292" s="146">
        <f>ROUND(E292*P292,5)</f>
        <v>0</v>
      </c>
      <c r="R292" s="146"/>
      <c r="S292" s="146"/>
      <c r="T292" s="147">
        <v>0</v>
      </c>
      <c r="U292" s="146">
        <f>ROUND(E292*T292,2)</f>
        <v>0</v>
      </c>
      <c r="V292" s="138"/>
      <c r="W292" s="138"/>
      <c r="X292" s="138"/>
      <c r="Y292" s="138"/>
      <c r="Z292" s="138"/>
      <c r="AA292" s="138"/>
      <c r="AB292" s="138"/>
      <c r="AC292" s="138"/>
      <c r="AD292" s="138"/>
      <c r="AE292" s="138" t="s">
        <v>119</v>
      </c>
      <c r="AF292" s="138"/>
      <c r="AG292" s="138"/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  <c r="BA292" s="138"/>
      <c r="BB292" s="138"/>
      <c r="BC292" s="138"/>
      <c r="BD292" s="138"/>
      <c r="BE292" s="138"/>
      <c r="BF292" s="138"/>
      <c r="BG292" s="138"/>
      <c r="BH292" s="138"/>
    </row>
    <row r="293" spans="1:60" outlineLevel="1" x14ac:dyDescent="0.2">
      <c r="A293" s="139"/>
      <c r="B293" s="139"/>
      <c r="C293" s="178" t="s">
        <v>497</v>
      </c>
      <c r="D293" s="148"/>
      <c r="E293" s="153">
        <v>68.971999999999994</v>
      </c>
      <c r="F293" s="156"/>
      <c r="G293" s="156"/>
      <c r="H293" s="156"/>
      <c r="I293" s="156"/>
      <c r="J293" s="156"/>
      <c r="K293" s="156"/>
      <c r="L293" s="156"/>
      <c r="M293" s="156"/>
      <c r="N293" s="146"/>
      <c r="O293" s="146"/>
      <c r="P293" s="146"/>
      <c r="Q293" s="146"/>
      <c r="R293" s="146"/>
      <c r="S293" s="146"/>
      <c r="T293" s="147"/>
      <c r="U293" s="146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 t="s">
        <v>131</v>
      </c>
      <c r="AF293" s="138">
        <v>0</v>
      </c>
      <c r="AG293" s="138"/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  <c r="BA293" s="138"/>
      <c r="BB293" s="138"/>
      <c r="BC293" s="138"/>
      <c r="BD293" s="138"/>
      <c r="BE293" s="138"/>
      <c r="BF293" s="138"/>
      <c r="BG293" s="138"/>
      <c r="BH293" s="138"/>
    </row>
    <row r="294" spans="1:60" ht="22.5" outlineLevel="1" x14ac:dyDescent="0.2">
      <c r="A294" s="139">
        <v>147</v>
      </c>
      <c r="B294" s="139" t="s">
        <v>498</v>
      </c>
      <c r="C294" s="177" t="s">
        <v>499</v>
      </c>
      <c r="D294" s="145" t="s">
        <v>226</v>
      </c>
      <c r="E294" s="152">
        <v>5.5072000000000001</v>
      </c>
      <c r="F294" s="155">
        <f>H294+J294</f>
        <v>0</v>
      </c>
      <c r="G294" s="156">
        <f>ROUND(E294*F294,2)</f>
        <v>0</v>
      </c>
      <c r="H294" s="156"/>
      <c r="I294" s="156">
        <f>ROUND(E294*H294,2)</f>
        <v>0</v>
      </c>
      <c r="J294" s="156"/>
      <c r="K294" s="156">
        <f>ROUND(E294*J294,2)</f>
        <v>0</v>
      </c>
      <c r="L294" s="156">
        <v>21</v>
      </c>
      <c r="M294" s="156">
        <f>G294*(1+L294/100)</f>
        <v>0</v>
      </c>
      <c r="N294" s="146">
        <v>0</v>
      </c>
      <c r="O294" s="146">
        <f>ROUND(E294*N294,5)</f>
        <v>0</v>
      </c>
      <c r="P294" s="146">
        <v>0</v>
      </c>
      <c r="Q294" s="146">
        <f>ROUND(E294*P294,5)</f>
        <v>0</v>
      </c>
      <c r="R294" s="146"/>
      <c r="S294" s="146"/>
      <c r="T294" s="147">
        <v>0</v>
      </c>
      <c r="U294" s="146">
        <f>ROUND(E294*T294,2)</f>
        <v>0</v>
      </c>
      <c r="V294" s="138"/>
      <c r="W294" s="138"/>
      <c r="X294" s="138"/>
      <c r="Y294" s="138"/>
      <c r="Z294" s="138"/>
      <c r="AA294" s="138"/>
      <c r="AB294" s="138"/>
      <c r="AC294" s="138"/>
      <c r="AD294" s="138"/>
      <c r="AE294" s="138" t="s">
        <v>119</v>
      </c>
      <c r="AF294" s="138"/>
      <c r="AG294" s="138"/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  <c r="BA294" s="138"/>
      <c r="BB294" s="138"/>
      <c r="BC294" s="138"/>
      <c r="BD294" s="138"/>
      <c r="BE294" s="138"/>
      <c r="BF294" s="138"/>
      <c r="BG294" s="138"/>
      <c r="BH294" s="138"/>
    </row>
    <row r="295" spans="1:60" outlineLevel="1" x14ac:dyDescent="0.2">
      <c r="A295" s="139">
        <v>148</v>
      </c>
      <c r="B295" s="139" t="s">
        <v>500</v>
      </c>
      <c r="C295" s="177" t="s">
        <v>501</v>
      </c>
      <c r="D295" s="145" t="s">
        <v>226</v>
      </c>
      <c r="E295" s="152">
        <v>7.7526999999999999</v>
      </c>
      <c r="F295" s="155">
        <f>H295+J295</f>
        <v>0</v>
      </c>
      <c r="G295" s="156">
        <f>ROUND(E295*F295,2)</f>
        <v>0</v>
      </c>
      <c r="H295" s="156"/>
      <c r="I295" s="156">
        <f>ROUND(E295*H295,2)</f>
        <v>0</v>
      </c>
      <c r="J295" s="156"/>
      <c r="K295" s="156">
        <f>ROUND(E295*J295,2)</f>
        <v>0</v>
      </c>
      <c r="L295" s="156">
        <v>21</v>
      </c>
      <c r="M295" s="156">
        <f>G295*(1+L295/100)</f>
        <v>0</v>
      </c>
      <c r="N295" s="146">
        <v>0</v>
      </c>
      <c r="O295" s="146">
        <f>ROUND(E295*N295,5)</f>
        <v>0</v>
      </c>
      <c r="P295" s="146">
        <v>0</v>
      </c>
      <c r="Q295" s="146">
        <f>ROUND(E295*P295,5)</f>
        <v>0</v>
      </c>
      <c r="R295" s="146"/>
      <c r="S295" s="146"/>
      <c r="T295" s="147">
        <v>0</v>
      </c>
      <c r="U295" s="146">
        <f>ROUND(E295*T295,2)</f>
        <v>0</v>
      </c>
      <c r="V295" s="138"/>
      <c r="W295" s="138"/>
      <c r="X295" s="138"/>
      <c r="Y295" s="138"/>
      <c r="Z295" s="138"/>
      <c r="AA295" s="138"/>
      <c r="AB295" s="138"/>
      <c r="AC295" s="138"/>
      <c r="AD295" s="138"/>
      <c r="AE295" s="138" t="s">
        <v>119</v>
      </c>
      <c r="AF295" s="138"/>
      <c r="AG295" s="138"/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  <c r="BA295" s="138"/>
      <c r="BB295" s="138"/>
      <c r="BC295" s="138"/>
      <c r="BD295" s="138"/>
      <c r="BE295" s="138"/>
      <c r="BF295" s="138"/>
      <c r="BG295" s="138"/>
      <c r="BH295" s="138"/>
    </row>
    <row r="296" spans="1:60" ht="22.5" outlineLevel="1" x14ac:dyDescent="0.2">
      <c r="A296" s="139">
        <v>149</v>
      </c>
      <c r="B296" s="139" t="s">
        <v>502</v>
      </c>
      <c r="C296" s="177" t="s">
        <v>503</v>
      </c>
      <c r="D296" s="145" t="s">
        <v>226</v>
      </c>
      <c r="E296" s="152">
        <f>E285</f>
        <v>17.072600000000001</v>
      </c>
      <c r="F296" s="155">
        <f>H296+J296</f>
        <v>0</v>
      </c>
      <c r="G296" s="156">
        <f>ROUND(E296*F296,2)</f>
        <v>0</v>
      </c>
      <c r="H296" s="156"/>
      <c r="I296" s="156">
        <f>ROUND(E296*H296,2)</f>
        <v>0</v>
      </c>
      <c r="J296" s="156"/>
      <c r="K296" s="156">
        <f>ROUND(E296*J296,2)</f>
        <v>0</v>
      </c>
      <c r="L296" s="156">
        <v>21</v>
      </c>
      <c r="M296" s="156">
        <f>G296*(1+L296/100)</f>
        <v>0</v>
      </c>
      <c r="N296" s="146">
        <v>0</v>
      </c>
      <c r="O296" s="146">
        <f>ROUND(E296*N296,5)</f>
        <v>0</v>
      </c>
      <c r="P296" s="146">
        <v>0</v>
      </c>
      <c r="Q296" s="146">
        <f>ROUND(E296*P296,5)</f>
        <v>0</v>
      </c>
      <c r="R296" s="146"/>
      <c r="S296" s="146"/>
      <c r="T296" s="147">
        <v>0</v>
      </c>
      <c r="U296" s="146">
        <f>ROUND(E296*T296,2)</f>
        <v>0</v>
      </c>
      <c r="V296" s="138"/>
      <c r="W296" s="138"/>
      <c r="X296" s="138"/>
      <c r="Y296" s="138"/>
      <c r="Z296" s="138"/>
      <c r="AA296" s="138"/>
      <c r="AB296" s="138"/>
      <c r="AC296" s="138"/>
      <c r="AD296" s="138"/>
      <c r="AE296" s="138" t="s">
        <v>119</v>
      </c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</row>
    <row r="297" spans="1:60" ht="22.5" outlineLevel="1" x14ac:dyDescent="0.2">
      <c r="A297" s="139">
        <v>150</v>
      </c>
      <c r="B297" s="139" t="s">
        <v>504</v>
      </c>
      <c r="C297" s="177" t="s">
        <v>505</v>
      </c>
      <c r="D297" s="145" t="s">
        <v>226</v>
      </c>
      <c r="E297" s="152">
        <v>1.0429999999999999</v>
      </c>
      <c r="F297" s="155">
        <f>H297+J297</f>
        <v>0</v>
      </c>
      <c r="G297" s="156">
        <f>ROUND(E297*F297,2)</f>
        <v>0</v>
      </c>
      <c r="H297" s="156"/>
      <c r="I297" s="156">
        <f>ROUND(E297*H297,2)</f>
        <v>0</v>
      </c>
      <c r="J297" s="156"/>
      <c r="K297" s="156">
        <f>ROUND(E297*J297,2)</f>
        <v>0</v>
      </c>
      <c r="L297" s="156">
        <v>21</v>
      </c>
      <c r="M297" s="156">
        <f>G297*(1+L297/100)</f>
        <v>0</v>
      </c>
      <c r="N297" s="146">
        <v>0</v>
      </c>
      <c r="O297" s="146">
        <f>ROUND(E297*N297,5)</f>
        <v>0</v>
      </c>
      <c r="P297" s="146">
        <v>0</v>
      </c>
      <c r="Q297" s="146">
        <f>ROUND(E297*P297,5)</f>
        <v>0</v>
      </c>
      <c r="R297" s="146"/>
      <c r="S297" s="146"/>
      <c r="T297" s="147">
        <v>0</v>
      </c>
      <c r="U297" s="146">
        <f>ROUND(E297*T297,2)</f>
        <v>0</v>
      </c>
      <c r="V297" s="138"/>
      <c r="W297" s="138"/>
      <c r="X297" s="138"/>
      <c r="Y297" s="138"/>
      <c r="Z297" s="138"/>
      <c r="AA297" s="138"/>
      <c r="AB297" s="138"/>
      <c r="AC297" s="138"/>
      <c r="AD297" s="138"/>
      <c r="AE297" s="138" t="s">
        <v>119</v>
      </c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</row>
    <row r="298" spans="1:60" x14ac:dyDescent="0.2">
      <c r="A298" s="140" t="s">
        <v>114</v>
      </c>
      <c r="B298" s="140" t="s">
        <v>87</v>
      </c>
      <c r="C298" s="179" t="s">
        <v>26</v>
      </c>
      <c r="D298" s="149"/>
      <c r="E298" s="154"/>
      <c r="F298" s="157"/>
      <c r="G298" s="157">
        <f>SUMIF(AE299:AE310,"&lt;&gt;NOR",G299:G310)</f>
        <v>0</v>
      </c>
      <c r="H298" s="157"/>
      <c r="I298" s="157">
        <f>SUM(I299:I310)</f>
        <v>0</v>
      </c>
      <c r="J298" s="157"/>
      <c r="K298" s="157">
        <f>SUM(K299:K310)</f>
        <v>0</v>
      </c>
      <c r="L298" s="157"/>
      <c r="M298" s="157">
        <f>SUM(M299:M310)</f>
        <v>0</v>
      </c>
      <c r="N298" s="150"/>
      <c r="O298" s="150">
        <f>SUM(O299:O310)</f>
        <v>0</v>
      </c>
      <c r="P298" s="150"/>
      <c r="Q298" s="150">
        <f>SUM(Q299:Q310)</f>
        <v>0</v>
      </c>
      <c r="R298" s="150"/>
      <c r="S298" s="150"/>
      <c r="T298" s="151"/>
      <c r="U298" s="150">
        <f>SUM(U299:U310)</f>
        <v>0</v>
      </c>
      <c r="AE298" t="s">
        <v>115</v>
      </c>
    </row>
    <row r="299" spans="1:60" outlineLevel="1" x14ac:dyDescent="0.2">
      <c r="A299" s="139">
        <v>151</v>
      </c>
      <c r="B299" s="139" t="s">
        <v>506</v>
      </c>
      <c r="C299" s="177" t="s">
        <v>507</v>
      </c>
      <c r="D299" s="145" t="s">
        <v>508</v>
      </c>
      <c r="E299" s="152">
        <v>1</v>
      </c>
      <c r="F299" s="155">
        <v>0</v>
      </c>
      <c r="G299" s="156">
        <f t="shared" ref="G299:G310" si="24">ROUND(E299*F299,2)</f>
        <v>0</v>
      </c>
      <c r="H299" s="156"/>
      <c r="I299" s="156">
        <f t="shared" ref="I299:I310" si="25">ROUND(E299*H299,2)</f>
        <v>0</v>
      </c>
      <c r="J299" s="156"/>
      <c r="K299" s="156">
        <f t="shared" ref="K299:K310" si="26">ROUND(E299*J299,2)</f>
        <v>0</v>
      </c>
      <c r="L299" s="156">
        <v>21</v>
      </c>
      <c r="M299" s="156">
        <f t="shared" ref="M299:M310" si="27">G299*(1+L299/100)</f>
        <v>0</v>
      </c>
      <c r="N299" s="146">
        <v>0</v>
      </c>
      <c r="O299" s="146">
        <f t="shared" ref="O299:O310" si="28">ROUND(E299*N299,5)</f>
        <v>0</v>
      </c>
      <c r="P299" s="146">
        <v>0</v>
      </c>
      <c r="Q299" s="146">
        <f t="shared" ref="Q299:Q310" si="29">ROUND(E299*P299,5)</f>
        <v>0</v>
      </c>
      <c r="R299" s="146"/>
      <c r="S299" s="146"/>
      <c r="T299" s="147">
        <v>0</v>
      </c>
      <c r="U299" s="146">
        <f t="shared" ref="U299:U310" si="30">ROUND(E299*T299,2)</f>
        <v>0</v>
      </c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 t="s">
        <v>119</v>
      </c>
      <c r="AF299" s="138"/>
      <c r="AG299" s="138"/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  <c r="AW299" s="138"/>
      <c r="AX299" s="138"/>
      <c r="AY299" s="138"/>
      <c r="AZ299" s="138"/>
      <c r="BA299" s="138"/>
      <c r="BB299" s="138"/>
      <c r="BC299" s="138"/>
      <c r="BD299" s="138"/>
      <c r="BE299" s="138"/>
      <c r="BF299" s="138"/>
      <c r="BG299" s="138"/>
      <c r="BH299" s="138"/>
    </row>
    <row r="300" spans="1:60" outlineLevel="1" x14ac:dyDescent="0.2">
      <c r="A300" s="139">
        <v>152</v>
      </c>
      <c r="B300" s="139" t="s">
        <v>509</v>
      </c>
      <c r="C300" s="177" t="s">
        <v>510</v>
      </c>
      <c r="D300" s="145" t="s">
        <v>508</v>
      </c>
      <c r="E300" s="152">
        <v>1</v>
      </c>
      <c r="F300" s="155">
        <f t="shared" ref="F299:F310" si="31">H300+J300</f>
        <v>0</v>
      </c>
      <c r="G300" s="156">
        <f t="shared" si="24"/>
        <v>0</v>
      </c>
      <c r="H300" s="156"/>
      <c r="I300" s="156">
        <f t="shared" si="25"/>
        <v>0</v>
      </c>
      <c r="J300" s="156"/>
      <c r="K300" s="156">
        <f t="shared" si="26"/>
        <v>0</v>
      </c>
      <c r="L300" s="156">
        <v>21</v>
      </c>
      <c r="M300" s="156">
        <f t="shared" si="27"/>
        <v>0</v>
      </c>
      <c r="N300" s="146">
        <v>0</v>
      </c>
      <c r="O300" s="146">
        <f t="shared" si="28"/>
        <v>0</v>
      </c>
      <c r="P300" s="146">
        <v>0</v>
      </c>
      <c r="Q300" s="146">
        <f t="shared" si="29"/>
        <v>0</v>
      </c>
      <c r="R300" s="146"/>
      <c r="S300" s="146"/>
      <c r="T300" s="147">
        <v>0</v>
      </c>
      <c r="U300" s="146">
        <f t="shared" si="30"/>
        <v>0</v>
      </c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 t="s">
        <v>119</v>
      </c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  <c r="AW300" s="138"/>
      <c r="AX300" s="138"/>
      <c r="AY300" s="138"/>
      <c r="AZ300" s="138"/>
      <c r="BA300" s="138"/>
      <c r="BB300" s="138"/>
      <c r="BC300" s="138"/>
      <c r="BD300" s="138"/>
      <c r="BE300" s="138"/>
      <c r="BF300" s="138"/>
      <c r="BG300" s="138"/>
      <c r="BH300" s="138"/>
    </row>
    <row r="301" spans="1:60" outlineLevel="1" x14ac:dyDescent="0.2">
      <c r="A301" s="139">
        <v>153</v>
      </c>
      <c r="B301" s="139" t="s">
        <v>511</v>
      </c>
      <c r="C301" s="177" t="s">
        <v>512</v>
      </c>
      <c r="D301" s="145" t="s">
        <v>508</v>
      </c>
      <c r="E301" s="152">
        <v>1</v>
      </c>
      <c r="F301" s="155">
        <f t="shared" si="31"/>
        <v>0</v>
      </c>
      <c r="G301" s="156">
        <f t="shared" si="24"/>
        <v>0</v>
      </c>
      <c r="H301" s="156"/>
      <c r="I301" s="156">
        <f t="shared" si="25"/>
        <v>0</v>
      </c>
      <c r="J301" s="156"/>
      <c r="K301" s="156">
        <f t="shared" si="26"/>
        <v>0</v>
      </c>
      <c r="L301" s="156">
        <v>21</v>
      </c>
      <c r="M301" s="156">
        <f t="shared" si="27"/>
        <v>0</v>
      </c>
      <c r="N301" s="146">
        <v>0</v>
      </c>
      <c r="O301" s="146">
        <f t="shared" si="28"/>
        <v>0</v>
      </c>
      <c r="P301" s="146">
        <v>0</v>
      </c>
      <c r="Q301" s="146">
        <f t="shared" si="29"/>
        <v>0</v>
      </c>
      <c r="R301" s="146"/>
      <c r="S301" s="146"/>
      <c r="T301" s="147">
        <v>0</v>
      </c>
      <c r="U301" s="146">
        <f t="shared" si="30"/>
        <v>0</v>
      </c>
      <c r="V301" s="138"/>
      <c r="W301" s="138"/>
      <c r="X301" s="138"/>
      <c r="Y301" s="138"/>
      <c r="Z301" s="138"/>
      <c r="AA301" s="138"/>
      <c r="AB301" s="138"/>
      <c r="AC301" s="138"/>
      <c r="AD301" s="138"/>
      <c r="AE301" s="138" t="s">
        <v>119</v>
      </c>
      <c r="AF301" s="138"/>
      <c r="AG301" s="138"/>
      <c r="AH301" s="138"/>
      <c r="AI301" s="138"/>
      <c r="AJ301" s="138"/>
      <c r="AK301" s="138"/>
      <c r="AL301" s="138"/>
      <c r="AM301" s="138"/>
      <c r="AN301" s="138"/>
      <c r="AO301" s="138"/>
      <c r="AP301" s="138"/>
      <c r="AQ301" s="138"/>
      <c r="AR301" s="138"/>
      <c r="AS301" s="138"/>
      <c r="AT301" s="138"/>
      <c r="AU301" s="138"/>
      <c r="AV301" s="138"/>
      <c r="AW301" s="138"/>
      <c r="AX301" s="138"/>
      <c r="AY301" s="138"/>
      <c r="AZ301" s="138"/>
      <c r="BA301" s="138"/>
      <c r="BB301" s="138"/>
      <c r="BC301" s="138"/>
      <c r="BD301" s="138"/>
      <c r="BE301" s="138"/>
      <c r="BF301" s="138"/>
      <c r="BG301" s="138"/>
      <c r="BH301" s="138"/>
    </row>
    <row r="302" spans="1:60" outlineLevel="1" x14ac:dyDescent="0.2">
      <c r="A302" s="139">
        <v>154</v>
      </c>
      <c r="B302" s="139" t="s">
        <v>513</v>
      </c>
      <c r="C302" s="177" t="s">
        <v>514</v>
      </c>
      <c r="D302" s="145" t="s">
        <v>508</v>
      </c>
      <c r="E302" s="152">
        <v>1</v>
      </c>
      <c r="F302" s="155">
        <f t="shared" si="31"/>
        <v>0</v>
      </c>
      <c r="G302" s="156">
        <f t="shared" si="24"/>
        <v>0</v>
      </c>
      <c r="H302" s="156"/>
      <c r="I302" s="156">
        <f t="shared" si="25"/>
        <v>0</v>
      </c>
      <c r="J302" s="156"/>
      <c r="K302" s="156">
        <f t="shared" si="26"/>
        <v>0</v>
      </c>
      <c r="L302" s="156">
        <v>21</v>
      </c>
      <c r="M302" s="156">
        <f t="shared" si="27"/>
        <v>0</v>
      </c>
      <c r="N302" s="146">
        <v>0</v>
      </c>
      <c r="O302" s="146">
        <f t="shared" si="28"/>
        <v>0</v>
      </c>
      <c r="P302" s="146">
        <v>0</v>
      </c>
      <c r="Q302" s="146">
        <f t="shared" si="29"/>
        <v>0</v>
      </c>
      <c r="R302" s="146"/>
      <c r="S302" s="146"/>
      <c r="T302" s="147">
        <v>0</v>
      </c>
      <c r="U302" s="146">
        <f t="shared" si="30"/>
        <v>0</v>
      </c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 t="s">
        <v>119</v>
      </c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  <c r="BA302" s="138"/>
      <c r="BB302" s="138"/>
      <c r="BC302" s="138"/>
      <c r="BD302" s="138"/>
      <c r="BE302" s="138"/>
      <c r="BF302" s="138"/>
      <c r="BG302" s="138"/>
      <c r="BH302" s="138"/>
    </row>
    <row r="303" spans="1:60" outlineLevel="1" x14ac:dyDescent="0.2">
      <c r="A303" s="139">
        <v>155</v>
      </c>
      <c r="B303" s="139" t="s">
        <v>515</v>
      </c>
      <c r="C303" s="177" t="s">
        <v>516</v>
      </c>
      <c r="D303" s="145" t="s">
        <v>508</v>
      </c>
      <c r="E303" s="152">
        <v>1</v>
      </c>
      <c r="F303" s="155">
        <f t="shared" si="31"/>
        <v>0</v>
      </c>
      <c r="G303" s="156">
        <f t="shared" si="24"/>
        <v>0</v>
      </c>
      <c r="H303" s="156"/>
      <c r="I303" s="156">
        <f t="shared" si="25"/>
        <v>0</v>
      </c>
      <c r="J303" s="156"/>
      <c r="K303" s="156">
        <f t="shared" si="26"/>
        <v>0</v>
      </c>
      <c r="L303" s="156">
        <v>21</v>
      </c>
      <c r="M303" s="156">
        <f t="shared" si="27"/>
        <v>0</v>
      </c>
      <c r="N303" s="146">
        <v>0</v>
      </c>
      <c r="O303" s="146">
        <f t="shared" si="28"/>
        <v>0</v>
      </c>
      <c r="P303" s="146">
        <v>0</v>
      </c>
      <c r="Q303" s="146">
        <f t="shared" si="29"/>
        <v>0</v>
      </c>
      <c r="R303" s="146"/>
      <c r="S303" s="146"/>
      <c r="T303" s="147">
        <v>0</v>
      </c>
      <c r="U303" s="146">
        <f t="shared" si="30"/>
        <v>0</v>
      </c>
      <c r="V303" s="138"/>
      <c r="W303" s="138"/>
      <c r="X303" s="138"/>
      <c r="Y303" s="138"/>
      <c r="Z303" s="138"/>
      <c r="AA303" s="138"/>
      <c r="AB303" s="138"/>
      <c r="AC303" s="138"/>
      <c r="AD303" s="138"/>
      <c r="AE303" s="138" t="s">
        <v>119</v>
      </c>
      <c r="AF303" s="138"/>
      <c r="AG303" s="138"/>
      <c r="AH303" s="138"/>
      <c r="AI303" s="138"/>
      <c r="AJ303" s="138"/>
      <c r="AK303" s="138"/>
      <c r="AL303" s="138"/>
      <c r="AM303" s="138"/>
      <c r="AN303" s="138"/>
      <c r="AO303" s="138"/>
      <c r="AP303" s="138"/>
      <c r="AQ303" s="138"/>
      <c r="AR303" s="138"/>
      <c r="AS303" s="138"/>
      <c r="AT303" s="138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  <c r="BG303" s="138"/>
      <c r="BH303" s="138"/>
    </row>
    <row r="304" spans="1:60" outlineLevel="1" x14ac:dyDescent="0.2">
      <c r="A304" s="139">
        <v>156</v>
      </c>
      <c r="B304" s="139" t="s">
        <v>517</v>
      </c>
      <c r="C304" s="177" t="s">
        <v>518</v>
      </c>
      <c r="D304" s="145" t="s">
        <v>508</v>
      </c>
      <c r="E304" s="152">
        <v>1</v>
      </c>
      <c r="F304" s="155">
        <f t="shared" si="31"/>
        <v>0</v>
      </c>
      <c r="G304" s="156">
        <f t="shared" si="24"/>
        <v>0</v>
      </c>
      <c r="H304" s="156"/>
      <c r="I304" s="156">
        <f t="shared" si="25"/>
        <v>0</v>
      </c>
      <c r="J304" s="156"/>
      <c r="K304" s="156">
        <f t="shared" si="26"/>
        <v>0</v>
      </c>
      <c r="L304" s="156">
        <v>21</v>
      </c>
      <c r="M304" s="156">
        <f t="shared" si="27"/>
        <v>0</v>
      </c>
      <c r="N304" s="146">
        <v>0</v>
      </c>
      <c r="O304" s="146">
        <f t="shared" si="28"/>
        <v>0</v>
      </c>
      <c r="P304" s="146">
        <v>0</v>
      </c>
      <c r="Q304" s="146">
        <f t="shared" si="29"/>
        <v>0</v>
      </c>
      <c r="R304" s="146"/>
      <c r="S304" s="146"/>
      <c r="T304" s="147">
        <v>0</v>
      </c>
      <c r="U304" s="146">
        <f t="shared" si="30"/>
        <v>0</v>
      </c>
      <c r="V304" s="138"/>
      <c r="W304" s="138"/>
      <c r="X304" s="138"/>
      <c r="Y304" s="138"/>
      <c r="Z304" s="138"/>
      <c r="AA304" s="138"/>
      <c r="AB304" s="138"/>
      <c r="AC304" s="138"/>
      <c r="AD304" s="138"/>
      <c r="AE304" s="138" t="s">
        <v>119</v>
      </c>
      <c r="AF304" s="138"/>
      <c r="AG304" s="138"/>
      <c r="AH304" s="138"/>
      <c r="AI304" s="138"/>
      <c r="AJ304" s="138"/>
      <c r="AK304" s="138"/>
      <c r="AL304" s="138"/>
      <c r="AM304" s="138"/>
      <c r="AN304" s="138"/>
      <c r="AO304" s="138"/>
      <c r="AP304" s="138"/>
      <c r="AQ304" s="138"/>
      <c r="AR304" s="138"/>
      <c r="AS304" s="138"/>
      <c r="AT304" s="138"/>
      <c r="AU304" s="138"/>
      <c r="AV304" s="138"/>
      <c r="AW304" s="138"/>
      <c r="AX304" s="138"/>
      <c r="AY304" s="138"/>
      <c r="AZ304" s="138"/>
      <c r="BA304" s="138"/>
      <c r="BB304" s="138"/>
      <c r="BC304" s="138"/>
      <c r="BD304" s="138"/>
      <c r="BE304" s="138"/>
      <c r="BF304" s="138"/>
      <c r="BG304" s="138"/>
      <c r="BH304" s="138"/>
    </row>
    <row r="305" spans="1:60" outlineLevel="1" x14ac:dyDescent="0.2">
      <c r="A305" s="139">
        <v>157</v>
      </c>
      <c r="B305" s="139" t="s">
        <v>519</v>
      </c>
      <c r="C305" s="177" t="s">
        <v>520</v>
      </c>
      <c r="D305" s="145" t="s">
        <v>508</v>
      </c>
      <c r="E305" s="152">
        <v>1</v>
      </c>
      <c r="F305" s="155">
        <f t="shared" si="31"/>
        <v>0</v>
      </c>
      <c r="G305" s="156">
        <f t="shared" si="24"/>
        <v>0</v>
      </c>
      <c r="H305" s="156"/>
      <c r="I305" s="156">
        <f t="shared" si="25"/>
        <v>0</v>
      </c>
      <c r="J305" s="156"/>
      <c r="K305" s="156">
        <f t="shared" si="26"/>
        <v>0</v>
      </c>
      <c r="L305" s="156">
        <v>21</v>
      </c>
      <c r="M305" s="156">
        <f t="shared" si="27"/>
        <v>0</v>
      </c>
      <c r="N305" s="146">
        <v>0</v>
      </c>
      <c r="O305" s="146">
        <f t="shared" si="28"/>
        <v>0</v>
      </c>
      <c r="P305" s="146">
        <v>0</v>
      </c>
      <c r="Q305" s="146">
        <f t="shared" si="29"/>
        <v>0</v>
      </c>
      <c r="R305" s="146"/>
      <c r="S305" s="146"/>
      <c r="T305" s="147">
        <v>0</v>
      </c>
      <c r="U305" s="146">
        <f t="shared" si="30"/>
        <v>0</v>
      </c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 t="s">
        <v>119</v>
      </c>
      <c r="AF305" s="138"/>
      <c r="AG305" s="138"/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  <c r="AS305" s="138"/>
      <c r="AT305" s="138"/>
      <c r="AU305" s="138"/>
      <c r="AV305" s="138"/>
      <c r="AW305" s="138"/>
      <c r="AX305" s="138"/>
      <c r="AY305" s="138"/>
      <c r="AZ305" s="138"/>
      <c r="BA305" s="138"/>
      <c r="BB305" s="138"/>
      <c r="BC305" s="138"/>
      <c r="BD305" s="138"/>
      <c r="BE305" s="138"/>
      <c r="BF305" s="138"/>
      <c r="BG305" s="138"/>
      <c r="BH305" s="138"/>
    </row>
    <row r="306" spans="1:60" outlineLevel="1" x14ac:dyDescent="0.2">
      <c r="A306" s="139">
        <v>158</v>
      </c>
      <c r="B306" s="139" t="s">
        <v>521</v>
      </c>
      <c r="C306" s="177" t="s">
        <v>522</v>
      </c>
      <c r="D306" s="145" t="s">
        <v>508</v>
      </c>
      <c r="E306" s="152">
        <v>1</v>
      </c>
      <c r="F306" s="155">
        <f t="shared" si="31"/>
        <v>0</v>
      </c>
      <c r="G306" s="156">
        <f t="shared" si="24"/>
        <v>0</v>
      </c>
      <c r="H306" s="156"/>
      <c r="I306" s="156">
        <f t="shared" si="25"/>
        <v>0</v>
      </c>
      <c r="J306" s="156"/>
      <c r="K306" s="156">
        <f t="shared" si="26"/>
        <v>0</v>
      </c>
      <c r="L306" s="156">
        <v>21</v>
      </c>
      <c r="M306" s="156">
        <f t="shared" si="27"/>
        <v>0</v>
      </c>
      <c r="N306" s="146">
        <v>0</v>
      </c>
      <c r="O306" s="146">
        <f t="shared" si="28"/>
        <v>0</v>
      </c>
      <c r="P306" s="146">
        <v>0</v>
      </c>
      <c r="Q306" s="146">
        <f t="shared" si="29"/>
        <v>0</v>
      </c>
      <c r="R306" s="146"/>
      <c r="S306" s="146"/>
      <c r="T306" s="147">
        <v>0</v>
      </c>
      <c r="U306" s="146">
        <f t="shared" si="30"/>
        <v>0</v>
      </c>
      <c r="V306" s="138"/>
      <c r="W306" s="138"/>
      <c r="X306" s="138"/>
      <c r="Y306" s="138"/>
      <c r="Z306" s="138"/>
      <c r="AA306" s="138"/>
      <c r="AB306" s="138"/>
      <c r="AC306" s="138"/>
      <c r="AD306" s="138"/>
      <c r="AE306" s="138" t="s">
        <v>119</v>
      </c>
      <c r="AF306" s="138"/>
      <c r="AG306" s="138"/>
      <c r="AH306" s="138"/>
      <c r="AI306" s="138"/>
      <c r="AJ306" s="138"/>
      <c r="AK306" s="138"/>
      <c r="AL306" s="138"/>
      <c r="AM306" s="138"/>
      <c r="AN306" s="138"/>
      <c r="AO306" s="138"/>
      <c r="AP306" s="138"/>
      <c r="AQ306" s="138"/>
      <c r="AR306" s="138"/>
      <c r="AS306" s="138"/>
      <c r="AT306" s="138"/>
      <c r="AU306" s="138"/>
      <c r="AV306" s="138"/>
      <c r="AW306" s="138"/>
      <c r="AX306" s="138"/>
      <c r="AY306" s="138"/>
      <c r="AZ306" s="138"/>
      <c r="BA306" s="138"/>
      <c r="BB306" s="138"/>
      <c r="BC306" s="138"/>
      <c r="BD306" s="138"/>
      <c r="BE306" s="138"/>
      <c r="BF306" s="138"/>
      <c r="BG306" s="138"/>
      <c r="BH306" s="138"/>
    </row>
    <row r="307" spans="1:60" outlineLevel="1" x14ac:dyDescent="0.2">
      <c r="A307" s="139">
        <v>159</v>
      </c>
      <c r="B307" s="139" t="s">
        <v>523</v>
      </c>
      <c r="C307" s="177" t="s">
        <v>524</v>
      </c>
      <c r="D307" s="145" t="s">
        <v>508</v>
      </c>
      <c r="E307" s="152">
        <v>1</v>
      </c>
      <c r="F307" s="155">
        <f t="shared" si="31"/>
        <v>0</v>
      </c>
      <c r="G307" s="156">
        <f t="shared" si="24"/>
        <v>0</v>
      </c>
      <c r="H307" s="156"/>
      <c r="I307" s="156">
        <f t="shared" si="25"/>
        <v>0</v>
      </c>
      <c r="J307" s="156"/>
      <c r="K307" s="156">
        <f t="shared" si="26"/>
        <v>0</v>
      </c>
      <c r="L307" s="156">
        <v>21</v>
      </c>
      <c r="M307" s="156">
        <f t="shared" si="27"/>
        <v>0</v>
      </c>
      <c r="N307" s="146">
        <v>0</v>
      </c>
      <c r="O307" s="146">
        <f t="shared" si="28"/>
        <v>0</v>
      </c>
      <c r="P307" s="146">
        <v>0</v>
      </c>
      <c r="Q307" s="146">
        <f t="shared" si="29"/>
        <v>0</v>
      </c>
      <c r="R307" s="146"/>
      <c r="S307" s="146"/>
      <c r="T307" s="147">
        <v>0</v>
      </c>
      <c r="U307" s="146">
        <f t="shared" si="30"/>
        <v>0</v>
      </c>
      <c r="V307" s="138"/>
      <c r="W307" s="138"/>
      <c r="X307" s="138"/>
      <c r="Y307" s="138"/>
      <c r="Z307" s="138"/>
      <c r="AA307" s="138"/>
      <c r="AB307" s="138"/>
      <c r="AC307" s="138"/>
      <c r="AD307" s="138"/>
      <c r="AE307" s="138" t="s">
        <v>119</v>
      </c>
      <c r="AF307" s="138"/>
      <c r="AG307" s="138"/>
      <c r="AH307" s="138"/>
      <c r="AI307" s="138"/>
      <c r="AJ307" s="138"/>
      <c r="AK307" s="138"/>
      <c r="AL307" s="138"/>
      <c r="AM307" s="138"/>
      <c r="AN307" s="138"/>
      <c r="AO307" s="138"/>
      <c r="AP307" s="138"/>
      <c r="AQ307" s="138"/>
      <c r="AR307" s="138"/>
      <c r="AS307" s="138"/>
      <c r="AT307" s="138"/>
      <c r="AU307" s="138"/>
      <c r="AV307" s="138"/>
      <c r="AW307" s="138"/>
      <c r="AX307" s="138"/>
      <c r="AY307" s="138"/>
      <c r="AZ307" s="138"/>
      <c r="BA307" s="138"/>
      <c r="BB307" s="138"/>
      <c r="BC307" s="138"/>
      <c r="BD307" s="138"/>
      <c r="BE307" s="138"/>
      <c r="BF307" s="138"/>
      <c r="BG307" s="138"/>
      <c r="BH307" s="138"/>
    </row>
    <row r="308" spans="1:60" outlineLevel="1" x14ac:dyDescent="0.2">
      <c r="A308" s="139">
        <v>161</v>
      </c>
      <c r="B308" s="139" t="s">
        <v>526</v>
      </c>
      <c r="C308" s="177" t="s">
        <v>527</v>
      </c>
      <c r="D308" s="145" t="s">
        <v>508</v>
      </c>
      <c r="E308" s="152">
        <v>1</v>
      </c>
      <c r="F308" s="155">
        <f t="shared" si="31"/>
        <v>0</v>
      </c>
      <c r="G308" s="156">
        <f t="shared" si="24"/>
        <v>0</v>
      </c>
      <c r="H308" s="156"/>
      <c r="I308" s="156">
        <f t="shared" si="25"/>
        <v>0</v>
      </c>
      <c r="J308" s="156"/>
      <c r="K308" s="156">
        <f t="shared" si="26"/>
        <v>0</v>
      </c>
      <c r="L308" s="156">
        <v>21</v>
      </c>
      <c r="M308" s="156">
        <f t="shared" si="27"/>
        <v>0</v>
      </c>
      <c r="N308" s="146">
        <v>0</v>
      </c>
      <c r="O308" s="146">
        <f t="shared" si="28"/>
        <v>0</v>
      </c>
      <c r="P308" s="146">
        <v>0</v>
      </c>
      <c r="Q308" s="146">
        <f t="shared" si="29"/>
        <v>0</v>
      </c>
      <c r="R308" s="146"/>
      <c r="S308" s="146"/>
      <c r="T308" s="147">
        <v>0</v>
      </c>
      <c r="U308" s="146">
        <f t="shared" si="30"/>
        <v>0</v>
      </c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 t="s">
        <v>119</v>
      </c>
      <c r="AF308" s="138"/>
      <c r="AG308" s="138"/>
      <c r="AH308" s="138"/>
      <c r="AI308" s="138"/>
      <c r="AJ308" s="138"/>
      <c r="AK308" s="138"/>
      <c r="AL308" s="138"/>
      <c r="AM308" s="138"/>
      <c r="AN308" s="138"/>
      <c r="AO308" s="138"/>
      <c r="AP308" s="138"/>
      <c r="AQ308" s="138"/>
      <c r="AR308" s="138"/>
      <c r="AS308" s="138"/>
      <c r="AT308" s="138"/>
      <c r="AU308" s="138"/>
      <c r="AV308" s="138"/>
      <c r="AW308" s="138"/>
      <c r="AX308" s="138"/>
      <c r="AY308" s="138"/>
      <c r="AZ308" s="138"/>
      <c r="BA308" s="138"/>
      <c r="BB308" s="138"/>
      <c r="BC308" s="138"/>
      <c r="BD308" s="138"/>
      <c r="BE308" s="138"/>
      <c r="BF308" s="138"/>
      <c r="BG308" s="138"/>
      <c r="BH308" s="138"/>
    </row>
    <row r="309" spans="1:60" outlineLevel="1" x14ac:dyDescent="0.2">
      <c r="A309" s="139">
        <v>162</v>
      </c>
      <c r="B309" s="139" t="s">
        <v>528</v>
      </c>
      <c r="C309" s="177" t="s">
        <v>529</v>
      </c>
      <c r="D309" s="145" t="s">
        <v>525</v>
      </c>
      <c r="E309" s="152">
        <v>1</v>
      </c>
      <c r="F309" s="155">
        <f t="shared" si="31"/>
        <v>0</v>
      </c>
      <c r="G309" s="156">
        <f t="shared" si="24"/>
        <v>0</v>
      </c>
      <c r="H309" s="156"/>
      <c r="I309" s="156">
        <f t="shared" si="25"/>
        <v>0</v>
      </c>
      <c r="J309" s="156"/>
      <c r="K309" s="156">
        <f t="shared" si="26"/>
        <v>0</v>
      </c>
      <c r="L309" s="156">
        <v>21</v>
      </c>
      <c r="M309" s="156">
        <f t="shared" si="27"/>
        <v>0</v>
      </c>
      <c r="N309" s="146">
        <v>0</v>
      </c>
      <c r="O309" s="146">
        <f t="shared" si="28"/>
        <v>0</v>
      </c>
      <c r="P309" s="146">
        <v>0</v>
      </c>
      <c r="Q309" s="146">
        <f t="shared" si="29"/>
        <v>0</v>
      </c>
      <c r="R309" s="146"/>
      <c r="S309" s="146"/>
      <c r="T309" s="147">
        <v>0</v>
      </c>
      <c r="U309" s="146">
        <f t="shared" si="30"/>
        <v>0</v>
      </c>
      <c r="V309" s="138"/>
      <c r="W309" s="138"/>
      <c r="X309" s="138"/>
      <c r="Y309" s="138"/>
      <c r="Z309" s="138"/>
      <c r="AA309" s="138"/>
      <c r="AB309" s="138"/>
      <c r="AC309" s="138"/>
      <c r="AD309" s="138"/>
      <c r="AE309" s="138" t="s">
        <v>119</v>
      </c>
      <c r="AF309" s="138"/>
      <c r="AG309" s="138"/>
      <c r="AH309" s="138"/>
      <c r="AI309" s="138"/>
      <c r="AJ309" s="138"/>
      <c r="AK309" s="138"/>
      <c r="AL309" s="138"/>
      <c r="AM309" s="138"/>
      <c r="AN309" s="138"/>
      <c r="AO309" s="138"/>
      <c r="AP309" s="138"/>
      <c r="AQ309" s="138"/>
      <c r="AR309" s="138"/>
      <c r="AS309" s="138"/>
      <c r="AT309" s="138"/>
      <c r="AU309" s="138"/>
      <c r="AV309" s="138"/>
      <c r="AW309" s="138"/>
      <c r="AX309" s="138"/>
      <c r="AY309" s="138"/>
      <c r="AZ309" s="138"/>
      <c r="BA309" s="138"/>
      <c r="BB309" s="138"/>
      <c r="BC309" s="138"/>
      <c r="BD309" s="138"/>
      <c r="BE309" s="138"/>
      <c r="BF309" s="138"/>
      <c r="BG309" s="138"/>
      <c r="BH309" s="138"/>
    </row>
    <row r="310" spans="1:60" outlineLevel="1" x14ac:dyDescent="0.2">
      <c r="A310" s="139">
        <v>163</v>
      </c>
      <c r="B310" s="139" t="s">
        <v>530</v>
      </c>
      <c r="C310" s="177" t="s">
        <v>531</v>
      </c>
      <c r="D310" s="145" t="s">
        <v>525</v>
      </c>
      <c r="E310" s="152">
        <v>1</v>
      </c>
      <c r="F310" s="155">
        <f t="shared" si="31"/>
        <v>0</v>
      </c>
      <c r="G310" s="156">
        <f t="shared" si="24"/>
        <v>0</v>
      </c>
      <c r="H310" s="156"/>
      <c r="I310" s="156">
        <f t="shared" si="25"/>
        <v>0</v>
      </c>
      <c r="J310" s="156"/>
      <c r="K310" s="156">
        <f t="shared" si="26"/>
        <v>0</v>
      </c>
      <c r="L310" s="156">
        <v>21</v>
      </c>
      <c r="M310" s="156">
        <f t="shared" si="27"/>
        <v>0</v>
      </c>
      <c r="N310" s="146">
        <v>0</v>
      </c>
      <c r="O310" s="146">
        <f t="shared" si="28"/>
        <v>0</v>
      </c>
      <c r="P310" s="146">
        <v>0</v>
      </c>
      <c r="Q310" s="146">
        <f t="shared" si="29"/>
        <v>0</v>
      </c>
      <c r="R310" s="146"/>
      <c r="S310" s="146"/>
      <c r="T310" s="147">
        <v>0</v>
      </c>
      <c r="U310" s="146">
        <f t="shared" si="30"/>
        <v>0</v>
      </c>
      <c r="V310" s="138"/>
      <c r="W310" s="138"/>
      <c r="X310" s="138"/>
      <c r="Y310" s="138"/>
      <c r="Z310" s="138"/>
      <c r="AA310" s="138"/>
      <c r="AB310" s="138"/>
      <c r="AC310" s="138"/>
      <c r="AD310" s="138"/>
      <c r="AE310" s="138" t="s">
        <v>119</v>
      </c>
      <c r="AF310" s="138"/>
      <c r="AG310" s="138"/>
      <c r="AH310" s="138"/>
      <c r="AI310" s="138"/>
      <c r="AJ310" s="138"/>
      <c r="AK310" s="138"/>
      <c r="AL310" s="138"/>
      <c r="AM310" s="138"/>
      <c r="AN310" s="138"/>
      <c r="AO310" s="138"/>
      <c r="AP310" s="138"/>
      <c r="AQ310" s="138"/>
      <c r="AR310" s="138"/>
      <c r="AS310" s="138"/>
      <c r="AT310" s="138"/>
      <c r="AU310" s="138"/>
      <c r="AV310" s="138"/>
      <c r="AW310" s="138"/>
      <c r="AX310" s="138"/>
      <c r="AY310" s="138"/>
      <c r="AZ310" s="138"/>
      <c r="BA310" s="138"/>
      <c r="BB310" s="138"/>
      <c r="BC310" s="138"/>
      <c r="BD310" s="138"/>
      <c r="BE310" s="138"/>
      <c r="BF310" s="138"/>
      <c r="BG310" s="138"/>
      <c r="BH310" s="138"/>
    </row>
    <row r="311" spans="1:60" x14ac:dyDescent="0.2">
      <c r="A311" s="140" t="s">
        <v>114</v>
      </c>
      <c r="B311" s="140" t="s">
        <v>88</v>
      </c>
      <c r="C311" s="179" t="s">
        <v>27</v>
      </c>
      <c r="D311" s="149"/>
      <c r="E311" s="154"/>
      <c r="F311" s="157"/>
      <c r="G311" s="157">
        <f>SUMIF(AE312:AE317,"&lt;&gt;NOR",G312:G317)</f>
        <v>0</v>
      </c>
      <c r="H311" s="157"/>
      <c r="I311" s="157">
        <f>SUM(I312:I317)</f>
        <v>0</v>
      </c>
      <c r="J311" s="157"/>
      <c r="K311" s="157">
        <f>SUM(K312:K317)</f>
        <v>0</v>
      </c>
      <c r="L311" s="157"/>
      <c r="M311" s="157">
        <f>SUM(M312:M317)</f>
        <v>0</v>
      </c>
      <c r="N311" s="150"/>
      <c r="O311" s="150">
        <f>SUM(O312:O317)</f>
        <v>0</v>
      </c>
      <c r="P311" s="150"/>
      <c r="Q311" s="150">
        <f>SUM(Q312:Q317)</f>
        <v>0</v>
      </c>
      <c r="R311" s="150"/>
      <c r="S311" s="150"/>
      <c r="T311" s="151"/>
      <c r="U311" s="150">
        <f>SUM(U312:U317)</f>
        <v>0</v>
      </c>
      <c r="AE311" t="s">
        <v>115</v>
      </c>
    </row>
    <row r="312" spans="1:60" outlineLevel="1" x14ac:dyDescent="0.2">
      <c r="A312" s="139">
        <v>164</v>
      </c>
      <c r="B312" s="139" t="s">
        <v>532</v>
      </c>
      <c r="C312" s="177" t="s">
        <v>533</v>
      </c>
      <c r="D312" s="145" t="s">
        <v>508</v>
      </c>
      <c r="E312" s="152">
        <v>1</v>
      </c>
      <c r="F312" s="155">
        <v>0</v>
      </c>
      <c r="G312" s="156">
        <f t="shared" ref="G312:G317" si="32">ROUND(E312*F312,2)</f>
        <v>0</v>
      </c>
      <c r="H312" s="156"/>
      <c r="I312" s="156">
        <f t="shared" ref="I312:I317" si="33">ROUND(E312*H312,2)</f>
        <v>0</v>
      </c>
      <c r="J312" s="156"/>
      <c r="K312" s="156">
        <f t="shared" ref="K312:K317" si="34">ROUND(E312*J312,2)</f>
        <v>0</v>
      </c>
      <c r="L312" s="156">
        <v>21</v>
      </c>
      <c r="M312" s="156">
        <f t="shared" ref="M312:M317" si="35">G312*(1+L312/100)</f>
        <v>0</v>
      </c>
      <c r="N312" s="146">
        <v>0</v>
      </c>
      <c r="O312" s="146">
        <f t="shared" ref="O312:O317" si="36">ROUND(E312*N312,5)</f>
        <v>0</v>
      </c>
      <c r="P312" s="146">
        <v>0</v>
      </c>
      <c r="Q312" s="146">
        <f t="shared" ref="Q312:Q317" si="37">ROUND(E312*P312,5)</f>
        <v>0</v>
      </c>
      <c r="R312" s="146"/>
      <c r="S312" s="146"/>
      <c r="T312" s="147">
        <v>0</v>
      </c>
      <c r="U312" s="146">
        <f t="shared" ref="U312:U317" si="38">ROUND(E312*T312,2)</f>
        <v>0</v>
      </c>
      <c r="V312" s="138"/>
      <c r="W312" s="138"/>
      <c r="X312" s="138"/>
      <c r="Y312" s="138"/>
      <c r="Z312" s="138"/>
      <c r="AA312" s="138"/>
      <c r="AB312" s="138"/>
      <c r="AC312" s="138"/>
      <c r="AD312" s="138"/>
      <c r="AE312" s="138" t="s">
        <v>119</v>
      </c>
      <c r="AF312" s="138"/>
      <c r="AG312" s="138"/>
      <c r="AH312" s="138"/>
      <c r="AI312" s="138"/>
      <c r="AJ312" s="138"/>
      <c r="AK312" s="138"/>
      <c r="AL312" s="138"/>
      <c r="AM312" s="138"/>
      <c r="AN312" s="138"/>
      <c r="AO312" s="138"/>
      <c r="AP312" s="138"/>
      <c r="AQ312" s="138"/>
      <c r="AR312" s="138"/>
      <c r="AS312" s="138"/>
      <c r="AT312" s="138"/>
      <c r="AU312" s="138"/>
      <c r="AV312" s="138"/>
      <c r="AW312" s="138"/>
      <c r="AX312" s="138"/>
      <c r="AY312" s="138"/>
      <c r="AZ312" s="138"/>
      <c r="BA312" s="138"/>
      <c r="BB312" s="138"/>
      <c r="BC312" s="138"/>
      <c r="BD312" s="138"/>
      <c r="BE312" s="138"/>
      <c r="BF312" s="138"/>
      <c r="BG312" s="138"/>
      <c r="BH312" s="138"/>
    </row>
    <row r="313" spans="1:60" outlineLevel="1" x14ac:dyDescent="0.2">
      <c r="A313" s="139">
        <v>165</v>
      </c>
      <c r="B313" s="139" t="s">
        <v>534</v>
      </c>
      <c r="C313" s="177" t="s">
        <v>535</v>
      </c>
      <c r="D313" s="145" t="s">
        <v>508</v>
      </c>
      <c r="E313" s="152">
        <v>1</v>
      </c>
      <c r="F313" s="155">
        <f t="shared" ref="F312:F317" si="39">H313+J313</f>
        <v>0</v>
      </c>
      <c r="G313" s="156">
        <f t="shared" si="32"/>
        <v>0</v>
      </c>
      <c r="H313" s="156"/>
      <c r="I313" s="156">
        <f t="shared" si="33"/>
        <v>0</v>
      </c>
      <c r="J313" s="156"/>
      <c r="K313" s="156">
        <f t="shared" si="34"/>
        <v>0</v>
      </c>
      <c r="L313" s="156">
        <v>21</v>
      </c>
      <c r="M313" s="156">
        <f t="shared" si="35"/>
        <v>0</v>
      </c>
      <c r="N313" s="146">
        <v>0</v>
      </c>
      <c r="O313" s="146">
        <f t="shared" si="36"/>
        <v>0</v>
      </c>
      <c r="P313" s="146">
        <v>0</v>
      </c>
      <c r="Q313" s="146">
        <f t="shared" si="37"/>
        <v>0</v>
      </c>
      <c r="R313" s="146"/>
      <c r="S313" s="146"/>
      <c r="T313" s="147">
        <v>0</v>
      </c>
      <c r="U313" s="146">
        <f t="shared" si="38"/>
        <v>0</v>
      </c>
      <c r="V313" s="138"/>
      <c r="W313" s="138"/>
      <c r="X313" s="138"/>
      <c r="Y313" s="138"/>
      <c r="Z313" s="138"/>
      <c r="AA313" s="138"/>
      <c r="AB313" s="138"/>
      <c r="AC313" s="138"/>
      <c r="AD313" s="138"/>
      <c r="AE313" s="138" t="s">
        <v>119</v>
      </c>
      <c r="AF313" s="138"/>
      <c r="AG313" s="138"/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8"/>
      <c r="AX313" s="138"/>
      <c r="AY313" s="138"/>
      <c r="AZ313" s="138"/>
      <c r="BA313" s="138"/>
      <c r="BB313" s="138"/>
      <c r="BC313" s="138"/>
      <c r="BD313" s="138"/>
      <c r="BE313" s="138"/>
      <c r="BF313" s="138"/>
      <c r="BG313" s="138"/>
      <c r="BH313" s="138"/>
    </row>
    <row r="314" spans="1:60" outlineLevel="1" x14ac:dyDescent="0.2">
      <c r="A314" s="139">
        <v>166</v>
      </c>
      <c r="B314" s="139" t="s">
        <v>536</v>
      </c>
      <c r="C314" s="177" t="s">
        <v>537</v>
      </c>
      <c r="D314" s="145" t="s">
        <v>173</v>
      </c>
      <c r="E314" s="152">
        <v>1</v>
      </c>
      <c r="F314" s="155">
        <f t="shared" si="39"/>
        <v>0</v>
      </c>
      <c r="G314" s="156">
        <f t="shared" si="32"/>
        <v>0</v>
      </c>
      <c r="H314" s="156"/>
      <c r="I314" s="156">
        <f t="shared" si="33"/>
        <v>0</v>
      </c>
      <c r="J314" s="156"/>
      <c r="K314" s="156">
        <f t="shared" si="34"/>
        <v>0</v>
      </c>
      <c r="L314" s="156">
        <v>21</v>
      </c>
      <c r="M314" s="156">
        <f t="shared" si="35"/>
        <v>0</v>
      </c>
      <c r="N314" s="146">
        <v>0</v>
      </c>
      <c r="O314" s="146">
        <f t="shared" si="36"/>
        <v>0</v>
      </c>
      <c r="P314" s="146">
        <v>0</v>
      </c>
      <c r="Q314" s="146">
        <f t="shared" si="37"/>
        <v>0</v>
      </c>
      <c r="R314" s="146"/>
      <c r="S314" s="146"/>
      <c r="T314" s="147">
        <v>0</v>
      </c>
      <c r="U314" s="146">
        <f t="shared" si="38"/>
        <v>0</v>
      </c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 t="s">
        <v>119</v>
      </c>
      <c r="AF314" s="138"/>
      <c r="AG314" s="138"/>
      <c r="AH314" s="138"/>
      <c r="AI314" s="138"/>
      <c r="AJ314" s="138"/>
      <c r="AK314" s="138"/>
      <c r="AL314" s="138"/>
      <c r="AM314" s="138"/>
      <c r="AN314" s="138"/>
      <c r="AO314" s="138"/>
      <c r="AP314" s="138"/>
      <c r="AQ314" s="138"/>
      <c r="AR314" s="138"/>
      <c r="AS314" s="138"/>
      <c r="AT314" s="138"/>
      <c r="AU314" s="138"/>
      <c r="AV314" s="138"/>
      <c r="AW314" s="138"/>
      <c r="AX314" s="138"/>
      <c r="AY314" s="138"/>
      <c r="AZ314" s="138"/>
      <c r="BA314" s="138"/>
      <c r="BB314" s="138"/>
      <c r="BC314" s="138"/>
      <c r="BD314" s="138"/>
      <c r="BE314" s="138"/>
      <c r="BF314" s="138"/>
      <c r="BG314" s="138"/>
      <c r="BH314" s="138"/>
    </row>
    <row r="315" spans="1:60" outlineLevel="1" x14ac:dyDescent="0.2">
      <c r="A315" s="139">
        <v>167</v>
      </c>
      <c r="B315" s="139" t="s">
        <v>538</v>
      </c>
      <c r="C315" s="177" t="s">
        <v>539</v>
      </c>
      <c r="D315" s="145" t="s">
        <v>129</v>
      </c>
      <c r="E315" s="152">
        <v>150</v>
      </c>
      <c r="F315" s="155">
        <f t="shared" si="39"/>
        <v>0</v>
      </c>
      <c r="G315" s="156">
        <f t="shared" si="32"/>
        <v>0</v>
      </c>
      <c r="H315" s="156"/>
      <c r="I315" s="156">
        <f t="shared" si="33"/>
        <v>0</v>
      </c>
      <c r="J315" s="156"/>
      <c r="K315" s="156">
        <f t="shared" si="34"/>
        <v>0</v>
      </c>
      <c r="L315" s="156">
        <v>21</v>
      </c>
      <c r="M315" s="156">
        <f t="shared" si="35"/>
        <v>0</v>
      </c>
      <c r="N315" s="146">
        <v>0</v>
      </c>
      <c r="O315" s="146">
        <f t="shared" si="36"/>
        <v>0</v>
      </c>
      <c r="P315" s="146">
        <v>0</v>
      </c>
      <c r="Q315" s="146">
        <f t="shared" si="37"/>
        <v>0</v>
      </c>
      <c r="R315" s="146"/>
      <c r="S315" s="146"/>
      <c r="T315" s="147">
        <v>0</v>
      </c>
      <c r="U315" s="146">
        <f t="shared" si="38"/>
        <v>0</v>
      </c>
      <c r="V315" s="138"/>
      <c r="W315" s="138"/>
      <c r="X315" s="138"/>
      <c r="Y315" s="138"/>
      <c r="Z315" s="138"/>
      <c r="AA315" s="138"/>
      <c r="AB315" s="138"/>
      <c r="AC315" s="138"/>
      <c r="AD315" s="138"/>
      <c r="AE315" s="138" t="s">
        <v>119</v>
      </c>
      <c r="AF315" s="138"/>
      <c r="AG315" s="138"/>
      <c r="AH315" s="138"/>
      <c r="AI315" s="138"/>
      <c r="AJ315" s="138"/>
      <c r="AK315" s="138"/>
      <c r="AL315" s="138"/>
      <c r="AM315" s="138"/>
      <c r="AN315" s="138"/>
      <c r="AO315" s="138"/>
      <c r="AP315" s="138"/>
      <c r="AQ315" s="138"/>
      <c r="AR315" s="138"/>
      <c r="AS315" s="138"/>
      <c r="AT315" s="138"/>
      <c r="AU315" s="138"/>
      <c r="AV315" s="138"/>
      <c r="AW315" s="138"/>
      <c r="AX315" s="138"/>
      <c r="AY315" s="138"/>
      <c r="AZ315" s="138"/>
      <c r="BA315" s="138"/>
      <c r="BB315" s="138"/>
      <c r="BC315" s="138"/>
      <c r="BD315" s="138"/>
      <c r="BE315" s="138"/>
      <c r="BF315" s="138"/>
      <c r="BG315" s="138"/>
      <c r="BH315" s="138"/>
    </row>
    <row r="316" spans="1:60" outlineLevel="1" x14ac:dyDescent="0.2">
      <c r="A316" s="139">
        <v>168</v>
      </c>
      <c r="B316" s="139" t="s">
        <v>540</v>
      </c>
      <c r="C316" s="177" t="s">
        <v>541</v>
      </c>
      <c r="D316" s="145" t="s">
        <v>525</v>
      </c>
      <c r="E316" s="152">
        <v>3</v>
      </c>
      <c r="F316" s="155">
        <f t="shared" si="39"/>
        <v>0</v>
      </c>
      <c r="G316" s="156">
        <f t="shared" si="32"/>
        <v>0</v>
      </c>
      <c r="H316" s="156"/>
      <c r="I316" s="156">
        <f t="shared" si="33"/>
        <v>0</v>
      </c>
      <c r="J316" s="156"/>
      <c r="K316" s="156">
        <f t="shared" si="34"/>
        <v>0</v>
      </c>
      <c r="L316" s="156">
        <v>21</v>
      </c>
      <c r="M316" s="156">
        <f t="shared" si="35"/>
        <v>0</v>
      </c>
      <c r="N316" s="146">
        <v>0</v>
      </c>
      <c r="O316" s="146">
        <f t="shared" si="36"/>
        <v>0</v>
      </c>
      <c r="P316" s="146">
        <v>0</v>
      </c>
      <c r="Q316" s="146">
        <f t="shared" si="37"/>
        <v>0</v>
      </c>
      <c r="R316" s="146"/>
      <c r="S316" s="146"/>
      <c r="T316" s="147">
        <v>0</v>
      </c>
      <c r="U316" s="146">
        <f t="shared" si="38"/>
        <v>0</v>
      </c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 t="s">
        <v>119</v>
      </c>
      <c r="AF316" s="138"/>
      <c r="AG316" s="138"/>
      <c r="AH316" s="138"/>
      <c r="AI316" s="138"/>
      <c r="AJ316" s="138"/>
      <c r="AK316" s="138"/>
      <c r="AL316" s="138"/>
      <c r="AM316" s="138"/>
      <c r="AN316" s="138"/>
      <c r="AO316" s="138"/>
      <c r="AP316" s="138"/>
      <c r="AQ316" s="138"/>
      <c r="AR316" s="138"/>
      <c r="AS316" s="138"/>
      <c r="AT316" s="138"/>
      <c r="AU316" s="138"/>
      <c r="AV316" s="138"/>
      <c r="AW316" s="138"/>
      <c r="AX316" s="138"/>
      <c r="AY316" s="138"/>
      <c r="AZ316" s="138"/>
      <c r="BA316" s="138"/>
      <c r="BB316" s="138"/>
      <c r="BC316" s="138"/>
      <c r="BD316" s="138"/>
      <c r="BE316" s="138"/>
      <c r="BF316" s="138"/>
      <c r="BG316" s="138"/>
      <c r="BH316" s="138"/>
    </row>
    <row r="317" spans="1:60" outlineLevel="1" x14ac:dyDescent="0.2">
      <c r="A317" s="166">
        <v>169</v>
      </c>
      <c r="B317" s="166" t="s">
        <v>542</v>
      </c>
      <c r="C317" s="180" t="s">
        <v>543</v>
      </c>
      <c r="D317" s="167" t="s">
        <v>525</v>
      </c>
      <c r="E317" s="168">
        <v>1</v>
      </c>
      <c r="F317" s="169">
        <f t="shared" si="39"/>
        <v>0</v>
      </c>
      <c r="G317" s="170">
        <f t="shared" si="32"/>
        <v>0</v>
      </c>
      <c r="H317" s="170"/>
      <c r="I317" s="170">
        <f t="shared" si="33"/>
        <v>0</v>
      </c>
      <c r="J317" s="170"/>
      <c r="K317" s="170">
        <f t="shared" si="34"/>
        <v>0</v>
      </c>
      <c r="L317" s="170">
        <v>21</v>
      </c>
      <c r="M317" s="170">
        <f t="shared" si="35"/>
        <v>0</v>
      </c>
      <c r="N317" s="171">
        <v>0</v>
      </c>
      <c r="O317" s="171">
        <f t="shared" si="36"/>
        <v>0</v>
      </c>
      <c r="P317" s="171">
        <v>0</v>
      </c>
      <c r="Q317" s="171">
        <f t="shared" si="37"/>
        <v>0</v>
      </c>
      <c r="R317" s="171"/>
      <c r="S317" s="171"/>
      <c r="T317" s="172">
        <v>0</v>
      </c>
      <c r="U317" s="171">
        <f t="shared" si="38"/>
        <v>0</v>
      </c>
      <c r="V317" s="138"/>
      <c r="W317" s="138"/>
      <c r="X317" s="138"/>
      <c r="Y317" s="138"/>
      <c r="Z317" s="138"/>
      <c r="AA317" s="138"/>
      <c r="AB317" s="138"/>
      <c r="AC317" s="138"/>
      <c r="AD317" s="138"/>
      <c r="AE317" s="138" t="s">
        <v>119</v>
      </c>
      <c r="AF317" s="138"/>
      <c r="AG317" s="138"/>
      <c r="AH317" s="138"/>
      <c r="AI317" s="138"/>
      <c r="AJ317" s="138"/>
      <c r="AK317" s="138"/>
      <c r="AL317" s="138"/>
      <c r="AM317" s="138"/>
      <c r="AN317" s="138"/>
      <c r="AO317" s="138"/>
      <c r="AP317" s="138"/>
      <c r="AQ317" s="138"/>
      <c r="AR317" s="138"/>
      <c r="AS317" s="138"/>
      <c r="AT317" s="138"/>
      <c r="AU317" s="138"/>
      <c r="AV317" s="138"/>
      <c r="AW317" s="138"/>
      <c r="AX317" s="138"/>
      <c r="AY317" s="138"/>
      <c r="AZ317" s="138"/>
      <c r="BA317" s="138"/>
      <c r="BB317" s="138"/>
      <c r="BC317" s="138"/>
      <c r="BD317" s="138"/>
      <c r="BE317" s="138"/>
      <c r="BF317" s="138"/>
      <c r="BG317" s="138"/>
      <c r="BH317" s="138"/>
    </row>
    <row r="318" spans="1:60" x14ac:dyDescent="0.2">
      <c r="A318" s="4"/>
      <c r="B318" s="5" t="s">
        <v>544</v>
      </c>
      <c r="C318" s="181" t="s">
        <v>544</v>
      </c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AC318">
        <v>12</v>
      </c>
      <c r="AD318">
        <v>21</v>
      </c>
    </row>
    <row r="319" spans="1:60" x14ac:dyDescent="0.2">
      <c r="A319" s="173"/>
      <c r="B319" s="174" t="s">
        <v>28</v>
      </c>
      <c r="C319" s="182" t="s">
        <v>544</v>
      </c>
      <c r="D319" s="175"/>
      <c r="E319" s="175"/>
      <c r="F319" s="175"/>
      <c r="G319" s="176">
        <f>G8+G90+G116+G129+G135+G154+G174+G181+G249+G256+G272+G274+G278+G280+G291+G298+G311</f>
        <v>0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AC319">
        <f>SUMIF(L7:L317,AC318,G7:G317)</f>
        <v>0</v>
      </c>
      <c r="AD319">
        <f>SUMIF(L7:L317,AD318,G7:G317)</f>
        <v>0</v>
      </c>
      <c r="AE319" t="s">
        <v>545</v>
      </c>
    </row>
    <row r="320" spans="1:60" x14ac:dyDescent="0.2">
      <c r="A320" s="4"/>
      <c r="B320" s="5" t="s">
        <v>544</v>
      </c>
      <c r="C320" s="181" t="s">
        <v>544</v>
      </c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31" x14ac:dyDescent="0.2">
      <c r="A321" s="4"/>
      <c r="B321" s="5" t="s">
        <v>544</v>
      </c>
      <c r="C321" s="181" t="s">
        <v>544</v>
      </c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31" x14ac:dyDescent="0.2">
      <c r="A322" s="244" t="s">
        <v>546</v>
      </c>
      <c r="B322" s="244"/>
      <c r="C322" s="24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31" x14ac:dyDescent="0.2">
      <c r="A323" s="246"/>
      <c r="B323" s="247"/>
      <c r="C323" s="248"/>
      <c r="D323" s="247"/>
      <c r="E323" s="247"/>
      <c r="F323" s="247"/>
      <c r="G323" s="249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AE323" t="s">
        <v>547</v>
      </c>
    </row>
    <row r="324" spans="1:31" x14ac:dyDescent="0.2">
      <c r="A324" s="250"/>
      <c r="B324" s="251"/>
      <c r="C324" s="252"/>
      <c r="D324" s="251"/>
      <c r="E324" s="251"/>
      <c r="F324" s="251"/>
      <c r="G324" s="25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31" x14ac:dyDescent="0.2">
      <c r="A325" s="250"/>
      <c r="B325" s="251"/>
      <c r="C325" s="252"/>
      <c r="D325" s="251"/>
      <c r="E325" s="251"/>
      <c r="F325" s="251"/>
      <c r="G325" s="25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31" x14ac:dyDescent="0.2">
      <c r="A326" s="250"/>
      <c r="B326" s="251"/>
      <c r="C326" s="252"/>
      <c r="D326" s="251"/>
      <c r="E326" s="251"/>
      <c r="F326" s="251"/>
      <c r="G326" s="25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31" x14ac:dyDescent="0.2">
      <c r="A327" s="254"/>
      <c r="B327" s="255"/>
      <c r="C327" s="256"/>
      <c r="D327" s="255"/>
      <c r="E327" s="255"/>
      <c r="F327" s="255"/>
      <c r="G327" s="25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31" x14ac:dyDescent="0.2">
      <c r="A328" s="4"/>
      <c r="B328" s="5" t="s">
        <v>544</v>
      </c>
      <c r="C328" s="181" t="s">
        <v>544</v>
      </c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31" x14ac:dyDescent="0.2">
      <c r="C329" s="183"/>
      <c r="AE329" t="s">
        <v>548</v>
      </c>
    </row>
  </sheetData>
  <sheetProtection algorithmName="SHA-512" hashValue="K017W/F2N/AEHrClTwM1eGdaO8LT0hBxA6yp0nFegwHZRqHe0SOlUF2y3lvBlljn2GjGuhliF8YlbHbTpL7Ang==" saltValue="IggPH1CWhxdMb9sukctHSg==" spinCount="100000" sheet="1" objects="1" scenarios="1"/>
  <mergeCells count="6">
    <mergeCell ref="A323:G327"/>
    <mergeCell ref="A1:G1"/>
    <mergeCell ref="C2:G2"/>
    <mergeCell ref="C3:G3"/>
    <mergeCell ref="C4:G4"/>
    <mergeCell ref="A322:C322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Machalcová</dc:creator>
  <cp:lastModifiedBy>Slovácké Vodárny</cp:lastModifiedBy>
  <cp:lastPrinted>2014-02-28T09:52:57Z</cp:lastPrinted>
  <dcterms:created xsi:type="dcterms:W3CDTF">2009-04-08T07:15:50Z</dcterms:created>
  <dcterms:modified xsi:type="dcterms:W3CDTF">2025-05-06T09:04:03Z</dcterms:modified>
</cp:coreProperties>
</file>