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528 - Prodloužení kanaliz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'528 - Prodloužení kanaliz...'!$C$119:$K$169</definedName>
    <definedName name="_xlnm.Print_Area" localSheetId="1">'528 - Prodloužení kanaliz...'!$C$4:$J$76,'528 - Prodloužení kanaliz...'!$C$82:$J$103,'528 - Prodloužení kanaliz...'!$C$109:$K$169</definedName>
    <definedName name="_xlnm.Print_Titles" localSheetId="1">'528 - Prodloužení kanaliz...'!$119:$119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69"/>
  <c r="BH169"/>
  <c r="BG169"/>
  <c r="BF169"/>
  <c r="T169"/>
  <c r="T168"/>
  <c r="R169"/>
  <c r="R168"/>
  <c r="P169"/>
  <c r="P168"/>
  <c r="BK169"/>
  <c r="BK168"/>
  <c r="J168"/>
  <c r="J169"/>
  <c r="BE169"/>
  <c r="J102"/>
  <c r="BI167"/>
  <c r="BH167"/>
  <c r="BG167"/>
  <c r="BF167"/>
  <c r="T167"/>
  <c r="T166"/>
  <c r="T165"/>
  <c r="R167"/>
  <c r="R166"/>
  <c r="R165"/>
  <c r="P167"/>
  <c r="P166"/>
  <c r="P165"/>
  <c r="BK167"/>
  <c r="BK166"/>
  <c r="J166"/>
  <c r="BK165"/>
  <c r="J165"/>
  <c r="J167"/>
  <c r="BE167"/>
  <c r="J101"/>
  <c r="J100"/>
  <c r="BI164"/>
  <c r="BH164"/>
  <c r="BG164"/>
  <c r="BF164"/>
  <c r="T164"/>
  <c r="R164"/>
  <c r="P164"/>
  <c r="BK164"/>
  <c r="J164"/>
  <c r="BE164"/>
  <c r="BI163"/>
  <c r="BH163"/>
  <c r="BG163"/>
  <c r="BF163"/>
  <c r="T163"/>
  <c r="T162"/>
  <c r="R163"/>
  <c r="R162"/>
  <c r="P163"/>
  <c r="P162"/>
  <c r="BK163"/>
  <c r="BK162"/>
  <c r="J162"/>
  <c r="J163"/>
  <c r="BE163"/>
  <c r="J99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T147"/>
  <c r="R148"/>
  <c r="R147"/>
  <c r="P148"/>
  <c r="P147"/>
  <c r="BK148"/>
  <c r="BK147"/>
  <c r="J147"/>
  <c r="J148"/>
  <c r="BE148"/>
  <c r="J98"/>
  <c r="BI146"/>
  <c r="BH146"/>
  <c r="BG146"/>
  <c r="BF146"/>
  <c r="T146"/>
  <c r="R146"/>
  <c r="P146"/>
  <c r="BK146"/>
  <c r="J146"/>
  <c r="BE146"/>
  <c r="BI145"/>
  <c r="BH145"/>
  <c r="BG145"/>
  <c r="BF145"/>
  <c r="T145"/>
  <c r="T144"/>
  <c r="R145"/>
  <c r="R144"/>
  <c r="P145"/>
  <c r="P144"/>
  <c r="BK145"/>
  <c r="BK144"/>
  <c r="J144"/>
  <c r="J145"/>
  <c r="BE145"/>
  <c r="J97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F35"/>
  <c i="1" r="BD95"/>
  <c i="2" r="BH123"/>
  <c r="F34"/>
  <c i="1" r="BC95"/>
  <c i="2" r="BG123"/>
  <c r="F33"/>
  <c i="1" r="BB95"/>
  <c i="2" r="BF123"/>
  <c r="J32"/>
  <c i="1" r="AW95"/>
  <c i="2" r="F32"/>
  <c i="1" r="BA95"/>
  <c i="2" r="T123"/>
  <c r="T122"/>
  <c r="T121"/>
  <c r="T120"/>
  <c r="R123"/>
  <c r="R122"/>
  <c r="R121"/>
  <c r="R120"/>
  <c r="P123"/>
  <c r="P122"/>
  <c r="P121"/>
  <c r="P120"/>
  <c i="1" r="AU95"/>
  <c i="2" r="BK123"/>
  <c r="BK122"/>
  <c r="J122"/>
  <c r="BK121"/>
  <c r="J121"/>
  <c r="BK120"/>
  <c r="J120"/>
  <c r="J94"/>
  <c r="J28"/>
  <c i="1" r="AG95"/>
  <c i="2" r="J123"/>
  <c r="BE123"/>
  <c r="J31"/>
  <c i="1" r="AV95"/>
  <c i="2" r="F31"/>
  <c i="1" r="AZ95"/>
  <c i="2" r="J96"/>
  <c r="J95"/>
  <c r="J116"/>
  <c r="F116"/>
  <c r="F114"/>
  <c r="E112"/>
  <c r="J89"/>
  <c r="F89"/>
  <c r="F87"/>
  <c r="E85"/>
  <c r="J37"/>
  <c r="J22"/>
  <c r="E22"/>
  <c r="J117"/>
  <c r="J90"/>
  <c r="J21"/>
  <c r="J16"/>
  <c r="E16"/>
  <c r="F117"/>
  <c r="F90"/>
  <c r="J15"/>
  <c r="J10"/>
  <c r="J11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<sst xmlns="http://schemas.openxmlformats.org/spreadsheetml/2006/main">
  <si>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</si>
  <si>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</si>
  <si>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</si>
  <si>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</si>
  <si>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{86524062-7e39-4151-8ec6-5b3800147731}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</si>
  <si>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</si>
  <si>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</si>
  <si>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</si>
  <si>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</si>
  <si>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</si>
  <si>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</si>
  <si>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</si>
  <si>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</si>
  <si>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</si>
  <si>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528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</si>
  <si>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</si>
  <si>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</si>
  <si>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Prodloužení kanalizace v k.ú. Střítež u Milevska</t>
  </si>
  <si>
    <t>KSO:</t>
  </si>
  <si>
    <t>CC-CZ:</t>
  </si>
  <si>
    <t>Místo:</t>
  </si>
  <si>
    <t>Střítež</t>
  </si>
  <si>
    <t>Datum:</t>
  </si>
  <si>
    <t>5. 3. 2019</t>
  </si>
  <si>
    <t>Zadavatel:</t>
  </si>
  <si>
    <t>IČ:</t>
  </si>
  <si>
    <t>00511994</t>
  </si>
  <si>
    <t>Obec Vlksice, Vlksice č.p. 4, 399 01 Vlksice</t>
  </si>
  <si>
    <t>DIČ:</t>
  </si>
  <si>
    <t>Uchazeč:</t>
  </si>
  <si>
    <t>Vyplň údaj</t>
  </si>
  <si>
    <t>Projektant:</t>
  </si>
  <si>
    <t>Milan Baloun</t>
  </si>
  <si>
    <t>True</t>
  </si>
  <si>
    <t>Zpracovatel:</t>
  </si>
  <si>
    <t xml:space="preserve">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</si>
  <si>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</si>
  <si>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</si>
  <si>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</si>
  <si>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</si>
  <si>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</si>
  <si>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</si>
  <si>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</si>
  <si>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</si>
  <si>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</si>
  <si>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</si>
  <si>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</si>
  <si>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</si>
  <si>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</si>
  <si>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</si>
  <si>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</si>
  <si>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</si>
  <si>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</si>
  <si>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</si>
  <si>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</si>
  <si>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</si>
  <si>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</si>
  <si>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</si>
  <si>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</si>
  <si>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</si>
  <si>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</si>
  <si>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</si>
  <si>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</si>
  <si>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</si>
  <si>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</si>
  <si>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</si>
  <si>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</si>
  <si>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</si>
  <si>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</si>
  <si>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</si>
  <si>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</si>
  <si>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</si>
  <si>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</si>
  <si>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</si>
  <si>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</si>
  <si>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</si>
  <si>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</si>
  <si>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</si>
  <si>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</si>
  <si>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</si>
  <si>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</si>
  <si>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</si>
  <si>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</si>
  <si>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</si>
  <si>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</si>
  <si>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</si>
  <si>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</si>
  <si>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</si>
  <si>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</si>
  <si>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</si>
  <si>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</si>
  <si>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</si>
  <si>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</si>
  <si>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</si>
  <si>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</si>
  <si>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8 - Trubní vedení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</si>
  <si>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</si>
  <si>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</si>
  <si>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</si>
  <si>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</si>
  <si>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</si>
  <si>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</si>
  <si>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</si>
  <si>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</si>
  <si>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</si>
  <si>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</si>
  <si>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</si>
  <si>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</si>
  <si>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</si>
  <si>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</si>
  <si>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</si>
  <si>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</si>
  <si>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</si>
  <si>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</si>
  <si>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</si>
  <si>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</si>
  <si>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</si>
  <si>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</si>
  <si>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121101101</t>
  </si>
  <si>
    <t>Sejmutí ornice s přemístěním na vzdálenost do 50 m</t>
  </si>
  <si>
    <t>m3</t>
  </si>
  <si>
    <t>CS ÚRS 2019 01</t>
  </si>
  <si>
    <t>4</t>
  </si>
  <si>
    <t>-554322977</t>
  </si>
  <si>
    <t>131201201</t>
  </si>
  <si>
    <t>Hloubení jam zapažených v hornině tř. 3 objemu do 100 m3</t>
  </si>
  <si>
    <t>1447275234</t>
  </si>
  <si>
    <t>3</t>
  </si>
  <si>
    <t>131201209</t>
  </si>
  <si>
    <t>Příplatek za lepivost u hloubení jam zapažených v hornině tř. 3</t>
  </si>
  <si>
    <t>-522693275</t>
  </si>
  <si>
    <t>132201201</t>
  </si>
  <si>
    <t>Hloubení rýh š do 2000 mm v hornině tř. 3 objemu do 100 m3</t>
  </si>
  <si>
    <t>1527912245</t>
  </si>
  <si>
    <t>5</t>
  </si>
  <si>
    <t>132201209</t>
  </si>
  <si>
    <t>Příplatek za lepivost k hloubení rýh š do 2000 mm v hornině tř. 3</t>
  </si>
  <si>
    <t>1757270997</t>
  </si>
  <si>
    <t>6</t>
  </si>
  <si>
    <t>141721119</t>
  </si>
  <si>
    <t>Řízený zemní protlak hloubky do 6 m vnějšího průměru do 400 mm v hornině tř 1 až 4</t>
  </si>
  <si>
    <t>m</t>
  </si>
  <si>
    <t>-968096837</t>
  </si>
  <si>
    <t>7</t>
  </si>
  <si>
    <t>M</t>
  </si>
  <si>
    <t>14035915</t>
  </si>
  <si>
    <t>trubka ocelová bezešvá hladká jakost 11 353 377x10mm</t>
  </si>
  <si>
    <t>8</t>
  </si>
  <si>
    <t>-2127704345</t>
  </si>
  <si>
    <t>151101101</t>
  </si>
  <si>
    <t>Zřízení příložného pažení a rozepření stěn rýh hl do 2 m</t>
  </si>
  <si>
    <t>m2</t>
  </si>
  <si>
    <t>1898593875</t>
  </si>
  <si>
    <t>9</t>
  </si>
  <si>
    <t>151101111</t>
  </si>
  <si>
    <t>Odstranění příložného pažení a rozepření stěn rýh hl do 2 m</t>
  </si>
  <si>
    <t>-2043921311</t>
  </si>
  <si>
    <t>10</t>
  </si>
  <si>
    <t>151101201</t>
  </si>
  <si>
    <t>Zřízení příložného pažení stěn výkopu hl do 4 m</t>
  </si>
  <si>
    <t>1852132947</t>
  </si>
  <si>
    <t>11</t>
  </si>
  <si>
    <t>151101211</t>
  </si>
  <si>
    <t>Odstranění příložného pažení stěn hl do 4 m</t>
  </si>
  <si>
    <t>-1181739076</t>
  </si>
  <si>
    <t>12</t>
  </si>
  <si>
    <t>151101301</t>
  </si>
  <si>
    <t>Zřízení rozepření stěn při pažení příložném hl do 4 m</t>
  </si>
  <si>
    <t>-958174398</t>
  </si>
  <si>
    <t>13</t>
  </si>
  <si>
    <t>151101311</t>
  </si>
  <si>
    <t>Odstranění rozepření stěn při pažení příložném hl do 4 m</t>
  </si>
  <si>
    <t>-918785364</t>
  </si>
  <si>
    <t>14</t>
  </si>
  <si>
    <t>161101101</t>
  </si>
  <si>
    <t>Svislé přemístění výkopku z horniny tř. 1 až 4 hl výkopu do 2,5 m</t>
  </si>
  <si>
    <t>562894310</t>
  </si>
  <si>
    <t>175151101</t>
  </si>
  <si>
    <t>Obsypání potrubí strojně sypaninou bez prohození, uloženou do 3 m</t>
  </si>
  <si>
    <t>2091029583</t>
  </si>
  <si>
    <t>16</t>
  </si>
  <si>
    <t>58337331</t>
  </si>
  <si>
    <t>štěrkopísek frakce 0/22</t>
  </si>
  <si>
    <t>t</t>
  </si>
  <si>
    <t>1117517814</t>
  </si>
  <si>
    <t>17</t>
  </si>
  <si>
    <t>174101101</t>
  </si>
  <si>
    <t>Zásyp jam, šachet rýh nebo kolem objektů sypaninou se zhutněním</t>
  </si>
  <si>
    <t>-542213269</t>
  </si>
  <si>
    <t>18</t>
  </si>
  <si>
    <t>181301103</t>
  </si>
  <si>
    <t>Rozprostření ornice tl vrstvy do 200 mm pl do 500 m2 v rovině nebo ve svahu do 1:5</t>
  </si>
  <si>
    <t>-971315986</t>
  </si>
  <si>
    <t>19</t>
  </si>
  <si>
    <t>167101101</t>
  </si>
  <si>
    <t>Nakládání výkopku z hornin tř. 1 až 4 do 100 m3</t>
  </si>
  <si>
    <t>-1972636515</t>
  </si>
  <si>
    <t>20</t>
  </si>
  <si>
    <t>162301101</t>
  </si>
  <si>
    <t>Vodorovné přemístění do 500 m výkopku/sypaniny z horniny tř. 1 až 4</t>
  </si>
  <si>
    <t>-74128588</t>
  </si>
  <si>
    <t>171201201</t>
  </si>
  <si>
    <t>Uložení sypaniny na skládky</t>
  </si>
  <si>
    <t>-85068021</t>
  </si>
  <si>
    <t>Komunikace pozemní</t>
  </si>
  <si>
    <t>22</t>
  </si>
  <si>
    <t>566901144</t>
  </si>
  <si>
    <t>Vyspravení podkladu po překopech ing sítí plochy do 15 m2 kamenivem hrubým drceným tl. 250 mm</t>
  </si>
  <si>
    <t>1890422467</t>
  </si>
  <si>
    <t>23</t>
  </si>
  <si>
    <t>566901132</t>
  </si>
  <si>
    <t>Vyspravení podkladu po překopech ing sítí plochy do 15 m2 štěrkodrtí tl. 150 mm</t>
  </si>
  <si>
    <t>1231209300</t>
  </si>
  <si>
    <t>Trubní vedení</t>
  </si>
  <si>
    <t>24</t>
  </si>
  <si>
    <t>971052331</t>
  </si>
  <si>
    <t>Vybourání nebo prorážení otvorů v ŽB příčkách a zdech pl do 0,09 m2 tl do 150 mm</t>
  </si>
  <si>
    <t>kus</t>
  </si>
  <si>
    <t>-981839103</t>
  </si>
  <si>
    <t>25</t>
  </si>
  <si>
    <t>215901101</t>
  </si>
  <si>
    <t>Zhutnění podloží z hornin soudržných do 92% PS nebo nesoudržných sypkých I(d) do 0,8</t>
  </si>
  <si>
    <t>699861549</t>
  </si>
  <si>
    <t>26</t>
  </si>
  <si>
    <t>451572111</t>
  </si>
  <si>
    <t>Lože pod potrubí otevřený výkop z kameniva drobného těženého</t>
  </si>
  <si>
    <t>-888753178</t>
  </si>
  <si>
    <t>27</t>
  </si>
  <si>
    <t>871365231</t>
  </si>
  <si>
    <t>Kanalizační potrubí z tvrdého PVC jednovrstvé tuhost třídy SN10 DN 250</t>
  </si>
  <si>
    <t>-1909834907</t>
  </si>
  <si>
    <t>28</t>
  </si>
  <si>
    <t>871375231</t>
  </si>
  <si>
    <t>Kanalizační potrubí z tvrdého PVC jednovrstvé tuhost třídy SN10 DN 315</t>
  </si>
  <si>
    <t>-1893329632</t>
  </si>
  <si>
    <t>29</t>
  </si>
  <si>
    <t>894414111</t>
  </si>
  <si>
    <t>Osazení železobetonových dílců pro šachty skruží základových (dno)</t>
  </si>
  <si>
    <t>-1318545718</t>
  </si>
  <si>
    <t>30</t>
  </si>
  <si>
    <t>59224029</t>
  </si>
  <si>
    <t xml:space="preserve">dno betonové šachtové DN 300 betonový žlab i nástupnice   100 x 78,5 x 15 cm</t>
  </si>
  <si>
    <t>-893170621</t>
  </si>
  <si>
    <t>31</t>
  </si>
  <si>
    <t>894411311</t>
  </si>
  <si>
    <t>Osazení železobetonových dílců pro šachty skruží rovných</t>
  </si>
  <si>
    <t>22229838</t>
  </si>
  <si>
    <t>32</t>
  </si>
  <si>
    <t>59224161</t>
  </si>
  <si>
    <t>skruž kanalizační s ocelovými stupadly 100 x 50 x 12 cm</t>
  </si>
  <si>
    <t>1204513115</t>
  </si>
  <si>
    <t>33</t>
  </si>
  <si>
    <t>59224160</t>
  </si>
  <si>
    <t>skruž kanalizační s ocelovými stupadly 100 x 25 x 12 cm</t>
  </si>
  <si>
    <t>300520532</t>
  </si>
  <si>
    <t>34</t>
  </si>
  <si>
    <t>894412411</t>
  </si>
  <si>
    <t>Osazení železobetonových dílců pro šachty skruží přechodových</t>
  </si>
  <si>
    <t>785630913</t>
  </si>
  <si>
    <t>35</t>
  </si>
  <si>
    <t>59224167</t>
  </si>
  <si>
    <t>skruž betonová přechodová 62,5/100x60x12 cm, stupadla poplastovaná</t>
  </si>
  <si>
    <t>-937065176</t>
  </si>
  <si>
    <t>36</t>
  </si>
  <si>
    <t>899104112</t>
  </si>
  <si>
    <t>Osazení poklopů litinových nebo ocelových včetně rámů pro třídu zatížení D400, E600</t>
  </si>
  <si>
    <t>-1833719997</t>
  </si>
  <si>
    <t>37</t>
  </si>
  <si>
    <t>28661935</t>
  </si>
  <si>
    <t>poklop šachtový litinový dno DN 600 pro třídu zatížení D400</t>
  </si>
  <si>
    <t>748232359</t>
  </si>
  <si>
    <t>998</t>
  </si>
  <si>
    <t>Přesun hmot</t>
  </si>
  <si>
    <t>38</t>
  </si>
  <si>
    <t>998229111</t>
  </si>
  <si>
    <t>Přesun hmot ruční pro pozemní komunikace s krytem z kameniva, betonu,živice na vzdálenost do 50 m</t>
  </si>
  <si>
    <t>-617976794</t>
  </si>
  <si>
    <t>39</t>
  </si>
  <si>
    <t>998276101</t>
  </si>
  <si>
    <t>Přesun hmot pro trubní vedení z trub z plastických hmot otevřený výkop</t>
  </si>
  <si>
    <t>1321474604</t>
  </si>
  <si>
    <t>VRN</t>
  </si>
  <si>
    <t>Vedlejší rozpočtové náklady</t>
  </si>
  <si>
    <t>VRN1</t>
  </si>
  <si>
    <t>Průzkumné, geodetické a projektové práce</t>
  </si>
  <si>
    <t>40</t>
  </si>
  <si>
    <t>011002000</t>
  </si>
  <si>
    <t>Průzkumné práce-vytýčení inženýrských sítí</t>
  </si>
  <si>
    <t>soubor</t>
  </si>
  <si>
    <t>1024</t>
  </si>
  <si>
    <t>-1094653445</t>
  </si>
  <si>
    <t>VRN3</t>
  </si>
  <si>
    <t>Zařízení staveniště</t>
  </si>
  <si>
    <t>41</t>
  </si>
  <si>
    <t>030001000</t>
  </si>
  <si>
    <t>535444799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</si>
</sst>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4" fontId="30" fillId="3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ht="24.96" customHeight="1">
      <c r="B4" s="17"/>
      <c r="D4" s="18" t="s">
        <v>9</v>
      </c>
      <c r="AR4" s="17"/>
      <c r="AS4" s="19" t="s">
        <v>10</v>
      </c>
      <c r="BE4" s="20" t="s">
        <v>11</v>
      </c>
      <c r="BS4" s="14" t="s">
        <v>12</v>
      </c>
    </row>
    <row r="5" ht="12" customHeight="1">
      <c r="B5" s="17"/>
      <c r="D5" s="21" t="s">
        <v>13</v>
      </c>
      <c r="K5" s="22" t="s">
        <v>14</v>
      </c>
      <c r="AR5" s="17"/>
      <c r="BE5" s="23" t="s">
        <v>15</v>
      </c>
      <c r="BS5" s="14" t="s">
        <v>6</v>
      </c>
    </row>
    <row r="6" ht="36.96" customHeight="1">
      <c r="B6" s="17"/>
      <c r="D6" s="24" t="s">
        <v>16</v>
      </c>
      <c r="K6" s="25" t="s">
        <v>17</v>
      </c>
      <c r="AR6" s="17"/>
      <c r="BE6" s="26"/>
      <c r="BS6" s="14" t="s">
        <v>6</v>
      </c>
    </row>
    <row r="7" ht="12" customHeight="1">
      <c r="B7" s="17"/>
      <c r="D7" s="27" t="s">
        <v>18</v>
      </c>
      <c r="K7" s="22" t="s">
        <v>1</v>
      </c>
      <c r="AK7" s="27" t="s">
        <v>19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20</v>
      </c>
      <c r="K8" s="22" t="s">
        <v>21</v>
      </c>
      <c r="AK8" s="27" t="s">
        <v>22</v>
      </c>
      <c r="AN8" s="28" t="s">
        <v>23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24</v>
      </c>
      <c r="AK10" s="27" t="s">
        <v>25</v>
      </c>
      <c r="AN10" s="22" t="s">
        <v>26</v>
      </c>
      <c r="AR10" s="17"/>
      <c r="BE10" s="26"/>
      <c r="BS10" s="14" t="s">
        <v>6</v>
      </c>
    </row>
    <row r="11" ht="18.48" customHeight="1">
      <c r="B11" s="17"/>
      <c r="E11" s="22" t="s">
        <v>27</v>
      </c>
      <c r="AK11" s="27" t="s">
        <v>28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29</v>
      </c>
      <c r="AK13" s="27" t="s">
        <v>25</v>
      </c>
      <c r="AN13" s="29" t="s">
        <v>30</v>
      </c>
      <c r="AR13" s="17"/>
      <c r="BE13" s="26"/>
      <c r="BS13" s="14" t="s">
        <v>6</v>
      </c>
    </row>
    <row r="14">
      <c r="B14" s="17"/>
      <c r="E14" s="29" t="s">
        <v>30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28</v>
      </c>
      <c r="AN14" s="29" t="s">
        <v>30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31</v>
      </c>
      <c r="AK16" s="27" t="s">
        <v>25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32</v>
      </c>
      <c r="AK17" s="27" t="s">
        <v>28</v>
      </c>
      <c r="AN17" s="22" t="s">
        <v>1</v>
      </c>
      <c r="AR17" s="17"/>
      <c r="BE17" s="26"/>
      <c r="BS17" s="14" t="s">
        <v>33</v>
      </c>
    </row>
    <row r="18" ht="6.96" customHeight="1">
      <c r="B18" s="17"/>
      <c r="AR18" s="17"/>
      <c r="BE18" s="26"/>
      <c r="BS18" s="14" t="s">
        <v>6</v>
      </c>
    </row>
    <row r="19" ht="12" customHeight="1">
      <c r="B19" s="17"/>
      <c r="D19" s="27" t="s">
        <v>34</v>
      </c>
      <c r="AK19" s="27" t="s">
        <v>25</v>
      </c>
      <c r="AN19" s="22" t="s">
        <v>1</v>
      </c>
      <c r="AR19" s="17"/>
      <c r="BE19" s="26"/>
      <c r="BS19" s="14" t="s">
        <v>6</v>
      </c>
    </row>
    <row r="20" ht="18.48" customHeight="1">
      <c r="B20" s="17"/>
      <c r="E20" s="22" t="s">
        <v>35</v>
      </c>
      <c r="AK20" s="27" t="s">
        <v>28</v>
      </c>
      <c r="AN20" s="22" t="s">
        <v>1</v>
      </c>
      <c r="AR20" s="17"/>
      <c r="BE20" s="26"/>
      <c r="BS20" s="14" t="s">
        <v>33</v>
      </c>
    </row>
    <row r="21" ht="6.96" customHeight="1">
      <c r="B21" s="17"/>
      <c r="AR21" s="17"/>
      <c r="BE21" s="26"/>
    </row>
    <row r="22" ht="12" customHeight="1">
      <c r="B22" s="17"/>
      <c r="D22" s="27" t="s">
        <v>36</v>
      </c>
      <c r="AR22" s="17"/>
      <c r="BE22" s="26"/>
    </row>
    <row r="23" ht="51" customHeight="1">
      <c r="B23" s="17"/>
      <c r="E23" s="31" t="s">
        <v>37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38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39</v>
      </c>
      <c r="M28" s="37"/>
      <c r="N28" s="37"/>
      <c r="O28" s="37"/>
      <c r="P28" s="37"/>
      <c r="W28" s="37" t="s">
        <v>40</v>
      </c>
      <c r="X28" s="37"/>
      <c r="Y28" s="37"/>
      <c r="Z28" s="37"/>
      <c r="AA28" s="37"/>
      <c r="AB28" s="37"/>
      <c r="AC28" s="37"/>
      <c r="AD28" s="37"/>
      <c r="AE28" s="37"/>
      <c r="AK28" s="37" t="s">
        <v>41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42</v>
      </c>
      <c r="F29" s="27" t="s">
        <v>43</v>
      </c>
      <c r="L29" s="39">
        <v>0.20999999999999999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44</v>
      </c>
      <c r="L30" s="39">
        <v>0.14999999999999999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45</v>
      </c>
      <c r="L31" s="39">
        <v>0.20999999999999999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46</v>
      </c>
      <c r="L32" s="39">
        <v>0.14999999999999999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47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48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49</v>
      </c>
      <c r="U35" s="44"/>
      <c r="V35" s="44"/>
      <c r="W35" s="44"/>
      <c r="X35" s="46" t="s">
        <v>50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51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52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53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54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53</v>
      </c>
      <c r="AI60" s="35"/>
      <c r="AJ60" s="35"/>
      <c r="AK60" s="35"/>
      <c r="AL60" s="35"/>
      <c r="AM60" s="51" t="s">
        <v>54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55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56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53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54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53</v>
      </c>
      <c r="AI75" s="35"/>
      <c r="AJ75" s="35"/>
      <c r="AK75" s="35"/>
      <c r="AL75" s="35"/>
      <c r="AM75" s="51" t="s">
        <v>54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57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13</v>
      </c>
      <c r="L84" s="3" t="str">
        <f>K5</f>
        <v>528</v>
      </c>
      <c r="AR84" s="56"/>
    </row>
    <row r="85" s="4" customFormat="1" ht="36.96" customHeight="1">
      <c r="B85" s="57"/>
      <c r="C85" s="58" t="s">
        <v>16</v>
      </c>
      <c r="L85" s="59" t="str">
        <f>K6</f>
        <v>Prodloužení kanalizace v k.ú. Střítež u Milevska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20</v>
      </c>
      <c r="L87" s="60" t="str">
        <f>IF(K8="","",K8)</f>
        <v>Střítež</v>
      </c>
      <c r="AI87" s="27" t="s">
        <v>22</v>
      </c>
      <c r="AM87" s="61" t="str">
        <f>IF(AN8= "","",AN8)</f>
        <v>5. 3. 2019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24</v>
      </c>
      <c r="L89" s="3" t="str">
        <f>IF(E11= "","",E11)</f>
        <v>Obec Vlksice, Vlksice č.p. 4, 399 01 Vlksice</v>
      </c>
      <c r="AI89" s="27" t="s">
        <v>31</v>
      </c>
      <c r="AM89" s="62" t="str">
        <f>IF(E17="","",E17)</f>
        <v>Milan Baloun</v>
      </c>
      <c r="AN89" s="3"/>
      <c r="AO89" s="3"/>
      <c r="AP89" s="3"/>
      <c r="AR89" s="33"/>
      <c r="AS89" s="63" t="s">
        <v>58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29</v>
      </c>
      <c r="L90" s="3" t="str">
        <f>IF(E14= "Vyplň údaj","",E14)</f>
        <v/>
      </c>
      <c r="AI90" s="27" t="s">
        <v>34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59</v>
      </c>
      <c r="D92" s="72"/>
      <c r="E92" s="72"/>
      <c r="F92" s="72"/>
      <c r="G92" s="72"/>
      <c r="H92" s="73"/>
      <c r="I92" s="74" t="s">
        <v>60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61</v>
      </c>
      <c r="AH92" s="72"/>
      <c r="AI92" s="72"/>
      <c r="AJ92" s="72"/>
      <c r="AK92" s="72"/>
      <c r="AL92" s="72"/>
      <c r="AM92" s="72"/>
      <c r="AN92" s="74" t="s">
        <v>62</v>
      </c>
      <c r="AO92" s="72"/>
      <c r="AP92" s="76"/>
      <c r="AQ92" s="77" t="s">
        <v>63</v>
      </c>
      <c r="AR92" s="33"/>
      <c r="AS92" s="78" t="s">
        <v>64</v>
      </c>
      <c r="AT92" s="79" t="s">
        <v>65</v>
      </c>
      <c r="AU92" s="79" t="s">
        <v>66</v>
      </c>
      <c r="AV92" s="79" t="s">
        <v>67</v>
      </c>
      <c r="AW92" s="79" t="s">
        <v>68</v>
      </c>
      <c r="AX92" s="79" t="s">
        <v>69</v>
      </c>
      <c r="AY92" s="79" t="s">
        <v>70</v>
      </c>
      <c r="AZ92" s="79" t="s">
        <v>71</v>
      </c>
      <c r="BA92" s="79" t="s">
        <v>72</v>
      </c>
      <c r="BB92" s="79" t="s">
        <v>73</v>
      </c>
      <c r="BC92" s="79" t="s">
        <v>74</v>
      </c>
      <c r="BD92" s="80" t="s">
        <v>75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76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77</v>
      </c>
      <c r="BT94" s="92" t="s">
        <v>78</v>
      </c>
      <c r="BV94" s="92" t="s">
        <v>79</v>
      </c>
      <c r="BW94" s="92" t="s">
        <v>4</v>
      </c>
      <c r="BX94" s="92" t="s">
        <v>80</v>
      </c>
      <c r="CL94" s="92" t="s">
        <v>1</v>
      </c>
    </row>
    <row r="95" s="6" customFormat="1" ht="27" customHeight="1">
      <c r="A95" s="93" t="s">
        <v>81</v>
      </c>
      <c r="B95" s="94"/>
      <c r="C95" s="95"/>
      <c r="D95" s="96" t="s">
        <v>14</v>
      </c>
      <c r="E95" s="96"/>
      <c r="F95" s="96"/>
      <c r="G95" s="96"/>
      <c r="H95" s="96"/>
      <c r="I95" s="97"/>
      <c r="J95" s="96" t="s">
        <v>17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'528 - Prodloužení kanaliz...'!J28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82</v>
      </c>
      <c r="AR95" s="94"/>
      <c r="AS95" s="100">
        <v>0</v>
      </c>
      <c r="AT95" s="101">
        <f>ROUND(SUM(AV95:AW95),2)</f>
        <v>0</v>
      </c>
      <c r="AU95" s="102">
        <f>'528 - Prodloužení kanaliz...'!P120</f>
        <v>0</v>
      </c>
      <c r="AV95" s="101">
        <f>'528 - Prodloužení kanaliz...'!J31</f>
        <v>0</v>
      </c>
      <c r="AW95" s="101">
        <f>'528 - Prodloužení kanaliz...'!J32</f>
        <v>0</v>
      </c>
      <c r="AX95" s="101">
        <f>'528 - Prodloužení kanaliz...'!J33</f>
        <v>0</v>
      </c>
      <c r="AY95" s="101">
        <f>'528 - Prodloužení kanaliz...'!J34</f>
        <v>0</v>
      </c>
      <c r="AZ95" s="101">
        <f>'528 - Prodloužení kanaliz...'!F31</f>
        <v>0</v>
      </c>
      <c r="BA95" s="101">
        <f>'528 - Prodloužení kanaliz...'!F32</f>
        <v>0</v>
      </c>
      <c r="BB95" s="101">
        <f>'528 - Prodloužení kanaliz...'!F33</f>
        <v>0</v>
      </c>
      <c r="BC95" s="101">
        <f>'528 - Prodloužení kanaliz...'!F34</f>
        <v>0</v>
      </c>
      <c r="BD95" s="103">
        <f>'528 - Prodloužení kanaliz...'!F35</f>
        <v>0</v>
      </c>
      <c r="BT95" s="104" t="s">
        <v>83</v>
      </c>
      <c r="BU95" s="104" t="s">
        <v>84</v>
      </c>
      <c r="BV95" s="104" t="s">
        <v>79</v>
      </c>
      <c r="BW95" s="104" t="s">
        <v>4</v>
      </c>
      <c r="BX95" s="104" t="s">
        <v>80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528 - Prodloužení kanaliz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85</v>
      </c>
    </row>
    <row r="4" ht="24.96" customHeight="1">
      <c r="B4" s="17"/>
      <c r="D4" s="18" t="s">
        <v>86</v>
      </c>
      <c r="L4" s="17"/>
      <c r="M4" s="107" t="s">
        <v>10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16</v>
      </c>
      <c r="I6" s="108"/>
      <c r="L6" s="33"/>
    </row>
    <row r="7" s="1" customFormat="1" ht="36.96" customHeight="1">
      <c r="B7" s="33"/>
      <c r="E7" s="59" t="s">
        <v>17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18</v>
      </c>
      <c r="F9" s="22" t="s">
        <v>1</v>
      </c>
      <c r="I9" s="109" t="s">
        <v>19</v>
      </c>
      <c r="J9" s="22" t="s">
        <v>1</v>
      </c>
      <c r="L9" s="33"/>
    </row>
    <row r="10" s="1" customFormat="1" ht="12" customHeight="1">
      <c r="B10" s="33"/>
      <c r="D10" s="27" t="s">
        <v>20</v>
      </c>
      <c r="F10" s="22" t="s">
        <v>21</v>
      </c>
      <c r="I10" s="109" t="s">
        <v>22</v>
      </c>
      <c r="J10" s="61" t="str">
        <f>'Rekapitulace stavby'!AN8</f>
        <v>5. 3. 2019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24</v>
      </c>
      <c r="I12" s="109" t="s">
        <v>25</v>
      </c>
      <c r="J12" s="22" t="s">
        <v>26</v>
      </c>
      <c r="L12" s="33"/>
    </row>
    <row r="13" s="1" customFormat="1" ht="18" customHeight="1">
      <c r="B13" s="33"/>
      <c r="E13" s="22" t="s">
        <v>27</v>
      </c>
      <c r="I13" s="109" t="s">
        <v>28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29</v>
      </c>
      <c r="I15" s="109" t="s">
        <v>25</v>
      </c>
      <c r="J15" s="28" t="str">
        <f>'Rekapitulace stavby'!AN13</f>
        <v>Vyplň údaj</v>
      </c>
      <c r="L15" s="33"/>
    </row>
    <row r="16" s="1" customFormat="1" ht="18" customHeight="1">
      <c r="B16" s="33"/>
      <c r="E16" s="28" t="str">
        <f>'Rekapitulace stavby'!E14</f>
        <v>Vyplň údaj</v>
      </c>
      <c r="F16" s="22"/>
      <c r="G16" s="22"/>
      <c r="H16" s="22"/>
      <c r="I16" s="109" t="s">
        <v>28</v>
      </c>
      <c r="J16" s="28" t="str">
        <f>'Rekapitulace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31</v>
      </c>
      <c r="I18" s="109" t="s">
        <v>25</v>
      </c>
      <c r="J18" s="22" t="s">
        <v>1</v>
      </c>
      <c r="L18" s="33"/>
    </row>
    <row r="19" s="1" customFormat="1" ht="18" customHeight="1">
      <c r="B19" s="33"/>
      <c r="E19" s="22" t="s">
        <v>32</v>
      </c>
      <c r="I19" s="109" t="s">
        <v>28</v>
      </c>
      <c r="J19" s="22" t="s">
        <v>1</v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34</v>
      </c>
      <c r="I21" s="109" t="s">
        <v>25</v>
      </c>
      <c r="J21" s="22" t="str">
        <f>IF('Rekapitulace stavby'!AN19="","",'Rekapitulace stavby'!AN19)</f>
        <v/>
      </c>
      <c r="L21" s="33"/>
    </row>
    <row r="22" s="1" customFormat="1" ht="18" customHeight="1">
      <c r="B22" s="33"/>
      <c r="E22" s="22" t="str">
        <f>IF('Rekapitulace stavby'!E20="","",'Rekapitulace stavby'!E20)</f>
        <v xml:space="preserve"> </v>
      </c>
      <c r="I22" s="109" t="s">
        <v>28</v>
      </c>
      <c r="J22" s="22" t="str">
        <f>IF('Rekapitulace stavby'!AN20="","",'Rekapitulace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36</v>
      </c>
      <c r="I24" s="108"/>
      <c r="L24" s="33"/>
    </row>
    <row r="25" s="7" customFormat="1" ht="89.25" customHeight="1">
      <c r="B25" s="110"/>
      <c r="E25" s="31" t="s">
        <v>37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38</v>
      </c>
      <c r="I28" s="108"/>
      <c r="J28" s="86">
        <f>ROUND(J120,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40</v>
      </c>
      <c r="I30" s="114" t="s">
        <v>39</v>
      </c>
      <c r="J30" s="37" t="s">
        <v>41</v>
      </c>
      <c r="L30" s="33"/>
    </row>
    <row r="31" s="1" customFormat="1" ht="14.4" customHeight="1">
      <c r="B31" s="33"/>
      <c r="D31" s="115" t="s">
        <v>42</v>
      </c>
      <c r="E31" s="27" t="s">
        <v>43</v>
      </c>
      <c r="F31" s="116">
        <f>ROUND((SUM(BE120:BE169)),  2)</f>
        <v>0</v>
      </c>
      <c r="I31" s="117">
        <v>0.20999999999999999</v>
      </c>
      <c r="J31" s="116">
        <f>ROUND(((SUM(BE120:BE169))*I31),  2)</f>
        <v>0</v>
      </c>
      <c r="L31" s="33"/>
    </row>
    <row r="32" s="1" customFormat="1" ht="14.4" customHeight="1">
      <c r="B32" s="33"/>
      <c r="E32" s="27" t="s">
        <v>44</v>
      </c>
      <c r="F32" s="116">
        <f>ROUND((SUM(BF120:BF169)),  2)</f>
        <v>0</v>
      </c>
      <c r="I32" s="117">
        <v>0.14999999999999999</v>
      </c>
      <c r="J32" s="116">
        <f>ROUND(((SUM(BF120:BF169))*I32),  2)</f>
        <v>0</v>
      </c>
      <c r="L32" s="33"/>
    </row>
    <row r="33" hidden="1" s="1" customFormat="1" ht="14.4" customHeight="1">
      <c r="B33" s="33"/>
      <c r="E33" s="27" t="s">
        <v>45</v>
      </c>
      <c r="F33" s="116">
        <f>ROUND((SUM(BG120:BG169)),  2)</f>
        <v>0</v>
      </c>
      <c r="I33" s="117">
        <v>0.20999999999999999</v>
      </c>
      <c r="J33" s="116">
        <f>0</f>
        <v>0</v>
      </c>
      <c r="L33" s="33"/>
    </row>
    <row r="34" hidden="1" s="1" customFormat="1" ht="14.4" customHeight="1">
      <c r="B34" s="33"/>
      <c r="E34" s="27" t="s">
        <v>46</v>
      </c>
      <c r="F34" s="116">
        <f>ROUND((SUM(BH120:BH169)),  2)</f>
        <v>0</v>
      </c>
      <c r="I34" s="117">
        <v>0.14999999999999999</v>
      </c>
      <c r="J34" s="116">
        <f>0</f>
        <v>0</v>
      </c>
      <c r="L34" s="33"/>
    </row>
    <row r="35" hidden="1" s="1" customFormat="1" ht="14.4" customHeight="1">
      <c r="B35" s="33"/>
      <c r="E35" s="27" t="s">
        <v>47</v>
      </c>
      <c r="F35" s="116">
        <f>ROUND((SUM(BI120:BI169)),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48</v>
      </c>
      <c r="E37" s="73"/>
      <c r="F37" s="73"/>
      <c r="G37" s="120" t="s">
        <v>49</v>
      </c>
      <c r="H37" s="121" t="s">
        <v>50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51</v>
      </c>
      <c r="E50" s="50"/>
      <c r="F50" s="50"/>
      <c r="G50" s="49" t="s">
        <v>52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53</v>
      </c>
      <c r="E61" s="35"/>
      <c r="F61" s="126" t="s">
        <v>54</v>
      </c>
      <c r="G61" s="51" t="s">
        <v>53</v>
      </c>
      <c r="H61" s="35"/>
      <c r="I61" s="127"/>
      <c r="J61" s="128" t="s">
        <v>54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55</v>
      </c>
      <c r="E65" s="50"/>
      <c r="F65" s="50"/>
      <c r="G65" s="49" t="s">
        <v>56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53</v>
      </c>
      <c r="E76" s="35"/>
      <c r="F76" s="126" t="s">
        <v>54</v>
      </c>
      <c r="G76" s="51" t="s">
        <v>53</v>
      </c>
      <c r="H76" s="35"/>
      <c r="I76" s="127"/>
      <c r="J76" s="128" t="s">
        <v>54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87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16</v>
      </c>
      <c r="I84" s="108"/>
      <c r="L84" s="33"/>
    </row>
    <row r="85" s="1" customFormat="1" ht="16.5" customHeight="1">
      <c r="B85" s="33"/>
      <c r="E85" s="59" t="str">
        <f>E7</f>
        <v>Prodloužení kanalizace v k.ú. Střítež u Milevska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20</v>
      </c>
      <c r="F87" s="22" t="str">
        <f>F10</f>
        <v>Střítež</v>
      </c>
      <c r="I87" s="109" t="s">
        <v>22</v>
      </c>
      <c r="J87" s="61" t="str">
        <f>IF(J10="","",J10)</f>
        <v>5. 3. 2019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24</v>
      </c>
      <c r="F89" s="22" t="str">
        <f>E13</f>
        <v>Obec Vlksice, Vlksice č.p. 4, 399 01 Vlksice</v>
      </c>
      <c r="I89" s="109" t="s">
        <v>31</v>
      </c>
      <c r="J89" s="31" t="str">
        <f>E19</f>
        <v>Milan Baloun</v>
      </c>
      <c r="L89" s="33"/>
    </row>
    <row r="90" s="1" customFormat="1" ht="15.15" customHeight="1">
      <c r="B90" s="33"/>
      <c r="C90" s="27" t="s">
        <v>29</v>
      </c>
      <c r="F90" s="22" t="str">
        <f>IF(E16="","",E16)</f>
        <v>Vyplň údaj</v>
      </c>
      <c r="I90" s="109" t="s">
        <v>34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88</v>
      </c>
      <c r="D92" s="118"/>
      <c r="E92" s="118"/>
      <c r="F92" s="118"/>
      <c r="G92" s="118"/>
      <c r="H92" s="118"/>
      <c r="I92" s="132"/>
      <c r="J92" s="133" t="s">
        <v>89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90</v>
      </c>
      <c r="I94" s="108"/>
      <c r="J94" s="86">
        <f>J120</f>
        <v>0</v>
      </c>
      <c r="L94" s="33"/>
      <c r="AU94" s="14" t="s">
        <v>91</v>
      </c>
    </row>
    <row r="95" s="8" customFormat="1" ht="24.96" customHeight="1">
      <c r="B95" s="135"/>
      <c r="D95" s="136" t="s">
        <v>92</v>
      </c>
      <c r="E95" s="137"/>
      <c r="F95" s="137"/>
      <c r="G95" s="137"/>
      <c r="H95" s="137"/>
      <c r="I95" s="138"/>
      <c r="J95" s="139">
        <f>J121</f>
        <v>0</v>
      </c>
      <c r="L95" s="135"/>
    </row>
    <row r="96" s="9" customFormat="1" ht="19.92" customHeight="1">
      <c r="B96" s="140"/>
      <c r="D96" s="141" t="s">
        <v>93</v>
      </c>
      <c r="E96" s="142"/>
      <c r="F96" s="142"/>
      <c r="G96" s="142"/>
      <c r="H96" s="142"/>
      <c r="I96" s="143"/>
      <c r="J96" s="144">
        <f>J122</f>
        <v>0</v>
      </c>
      <c r="L96" s="140"/>
    </row>
    <row r="97" s="9" customFormat="1" ht="19.92" customHeight="1">
      <c r="B97" s="140"/>
      <c r="D97" s="141" t="s">
        <v>94</v>
      </c>
      <c r="E97" s="142"/>
      <c r="F97" s="142"/>
      <c r="G97" s="142"/>
      <c r="H97" s="142"/>
      <c r="I97" s="143"/>
      <c r="J97" s="144">
        <f>J144</f>
        <v>0</v>
      </c>
      <c r="L97" s="140"/>
    </row>
    <row r="98" s="9" customFormat="1" ht="19.92" customHeight="1">
      <c r="B98" s="140"/>
      <c r="D98" s="141" t="s">
        <v>95</v>
      </c>
      <c r="E98" s="142"/>
      <c r="F98" s="142"/>
      <c r="G98" s="142"/>
      <c r="H98" s="142"/>
      <c r="I98" s="143"/>
      <c r="J98" s="144">
        <f>J147</f>
        <v>0</v>
      </c>
      <c r="L98" s="140"/>
    </row>
    <row r="99" s="9" customFormat="1" ht="19.92" customHeight="1">
      <c r="B99" s="140"/>
      <c r="D99" s="141" t="s">
        <v>96</v>
      </c>
      <c r="E99" s="142"/>
      <c r="F99" s="142"/>
      <c r="G99" s="142"/>
      <c r="H99" s="142"/>
      <c r="I99" s="143"/>
      <c r="J99" s="144">
        <f>J162</f>
        <v>0</v>
      </c>
      <c r="L99" s="140"/>
    </row>
    <row r="100" s="8" customFormat="1" ht="24.96" customHeight="1">
      <c r="B100" s="135"/>
      <c r="D100" s="136" t="s">
        <v>97</v>
      </c>
      <c r="E100" s="137"/>
      <c r="F100" s="137"/>
      <c r="G100" s="137"/>
      <c r="H100" s="137"/>
      <c r="I100" s="138"/>
      <c r="J100" s="139">
        <f>J165</f>
        <v>0</v>
      </c>
      <c r="L100" s="135"/>
    </row>
    <row r="101" s="9" customFormat="1" ht="19.92" customHeight="1">
      <c r="B101" s="140"/>
      <c r="D101" s="141" t="s">
        <v>98</v>
      </c>
      <c r="E101" s="142"/>
      <c r="F101" s="142"/>
      <c r="G101" s="142"/>
      <c r="H101" s="142"/>
      <c r="I101" s="143"/>
      <c r="J101" s="144">
        <f>J166</f>
        <v>0</v>
      </c>
      <c r="L101" s="140"/>
    </row>
    <row r="102" s="9" customFormat="1" ht="19.92" customHeight="1">
      <c r="B102" s="140"/>
      <c r="D102" s="141" t="s">
        <v>99</v>
      </c>
      <c r="E102" s="142"/>
      <c r="F102" s="142"/>
      <c r="G102" s="142"/>
      <c r="H102" s="142"/>
      <c r="I102" s="143"/>
      <c r="J102" s="144">
        <f>J168</f>
        <v>0</v>
      </c>
      <c r="L102" s="140"/>
    </row>
    <row r="103" s="1" customFormat="1" ht="21.84" customHeight="1">
      <c r="B103" s="33"/>
      <c r="I103" s="108"/>
      <c r="L103" s="33"/>
    </row>
    <row r="104" s="1" customFormat="1" ht="6.96" customHeight="1">
      <c r="B104" s="52"/>
      <c r="C104" s="53"/>
      <c r="D104" s="53"/>
      <c r="E104" s="53"/>
      <c r="F104" s="53"/>
      <c r="G104" s="53"/>
      <c r="H104" s="53"/>
      <c r="I104" s="129"/>
      <c r="J104" s="53"/>
      <c r="K104" s="53"/>
      <c r="L104" s="33"/>
    </row>
    <row r="108" s="1" customFormat="1" ht="6.96" customHeight="1">
      <c r="B108" s="54"/>
      <c r="C108" s="55"/>
      <c r="D108" s="55"/>
      <c r="E108" s="55"/>
      <c r="F108" s="55"/>
      <c r="G108" s="55"/>
      <c r="H108" s="55"/>
      <c r="I108" s="130"/>
      <c r="J108" s="55"/>
      <c r="K108" s="55"/>
      <c r="L108" s="33"/>
    </row>
    <row r="109" s="1" customFormat="1" ht="24.96" customHeight="1">
      <c r="B109" s="33"/>
      <c r="C109" s="18" t="s">
        <v>100</v>
      </c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16</v>
      </c>
      <c r="I111" s="108"/>
      <c r="L111" s="33"/>
    </row>
    <row r="112" s="1" customFormat="1" ht="16.5" customHeight="1">
      <c r="B112" s="33"/>
      <c r="E112" s="59" t="str">
        <f>E7</f>
        <v>Prodloužení kanalizace v k.ú. Střítež u Milevska</v>
      </c>
      <c r="F112" s="1"/>
      <c r="G112" s="1"/>
      <c r="H112" s="1"/>
      <c r="I112" s="108"/>
      <c r="L112" s="33"/>
    </row>
    <row r="113" s="1" customFormat="1" ht="6.96" customHeight="1">
      <c r="B113" s="33"/>
      <c r="I113" s="108"/>
      <c r="L113" s="33"/>
    </row>
    <row r="114" s="1" customFormat="1" ht="12" customHeight="1">
      <c r="B114" s="33"/>
      <c r="C114" s="27" t="s">
        <v>20</v>
      </c>
      <c r="F114" s="22" t="str">
        <f>F10</f>
        <v>Střítež</v>
      </c>
      <c r="I114" s="109" t="s">
        <v>22</v>
      </c>
      <c r="J114" s="61" t="str">
        <f>IF(J10="","",J10)</f>
        <v>5. 3. 2019</v>
      </c>
      <c r="L114" s="33"/>
    </row>
    <row r="115" s="1" customFormat="1" ht="6.96" customHeight="1">
      <c r="B115" s="33"/>
      <c r="I115" s="108"/>
      <c r="L115" s="33"/>
    </row>
    <row r="116" s="1" customFormat="1" ht="15.15" customHeight="1">
      <c r="B116" s="33"/>
      <c r="C116" s="27" t="s">
        <v>24</v>
      </c>
      <c r="F116" s="22" t="str">
        <f>E13</f>
        <v>Obec Vlksice, Vlksice č.p. 4, 399 01 Vlksice</v>
      </c>
      <c r="I116" s="109" t="s">
        <v>31</v>
      </c>
      <c r="J116" s="31" t="str">
        <f>E19</f>
        <v>Milan Baloun</v>
      </c>
      <c r="L116" s="33"/>
    </row>
    <row r="117" s="1" customFormat="1" ht="15.15" customHeight="1">
      <c r="B117" s="33"/>
      <c r="C117" s="27" t="s">
        <v>29</v>
      </c>
      <c r="F117" s="22" t="str">
        <f>IF(E16="","",E16)</f>
        <v>Vyplň údaj</v>
      </c>
      <c r="I117" s="109" t="s">
        <v>34</v>
      </c>
      <c r="J117" s="31" t="str">
        <f>E22</f>
        <v xml:space="preserve"> </v>
      </c>
      <c r="L117" s="33"/>
    </row>
    <row r="118" s="1" customFormat="1" ht="10.32" customHeight="1">
      <c r="B118" s="33"/>
      <c r="I118" s="108"/>
      <c r="L118" s="33"/>
    </row>
    <row r="119" s="10" customFormat="1" ht="29.28" customHeight="1">
      <c r="B119" s="145"/>
      <c r="C119" s="146" t="s">
        <v>101</v>
      </c>
      <c r="D119" s="147" t="s">
        <v>63</v>
      </c>
      <c r="E119" s="147" t="s">
        <v>59</v>
      </c>
      <c r="F119" s="147" t="s">
        <v>60</v>
      </c>
      <c r="G119" s="147" t="s">
        <v>102</v>
      </c>
      <c r="H119" s="147" t="s">
        <v>103</v>
      </c>
      <c r="I119" s="148" t="s">
        <v>104</v>
      </c>
      <c r="J119" s="149" t="s">
        <v>89</v>
      </c>
      <c r="K119" s="150" t="s">
        <v>105</v>
      </c>
      <c r="L119" s="145"/>
      <c r="M119" s="78" t="s">
        <v>1</v>
      </c>
      <c r="N119" s="79" t="s">
        <v>42</v>
      </c>
      <c r="O119" s="79" t="s">
        <v>106</v>
      </c>
      <c r="P119" s="79" t="s">
        <v>107</v>
      </c>
      <c r="Q119" s="79" t="s">
        <v>108</v>
      </c>
      <c r="R119" s="79" t="s">
        <v>109</v>
      </c>
      <c r="S119" s="79" t="s">
        <v>110</v>
      </c>
      <c r="T119" s="80" t="s">
        <v>111</v>
      </c>
    </row>
    <row r="120" s="1" customFormat="1" ht="22.8" customHeight="1">
      <c r="B120" s="33"/>
      <c r="C120" s="83" t="s">
        <v>112</v>
      </c>
      <c r="I120" s="108"/>
      <c r="J120" s="151">
        <f>BK120</f>
        <v>0</v>
      </c>
      <c r="L120" s="33"/>
      <c r="M120" s="81"/>
      <c r="N120" s="65"/>
      <c r="O120" s="65"/>
      <c r="P120" s="152">
        <f>P121+P165</f>
        <v>0</v>
      </c>
      <c r="Q120" s="65"/>
      <c r="R120" s="152">
        <f>R121+R165</f>
        <v>25.375205000000001</v>
      </c>
      <c r="S120" s="65"/>
      <c r="T120" s="153">
        <f>T121+T165</f>
        <v>0.034000000000000002</v>
      </c>
      <c r="AT120" s="14" t="s">
        <v>77</v>
      </c>
      <c r="AU120" s="14" t="s">
        <v>91</v>
      </c>
      <c r="BK120" s="154">
        <f>BK121+BK165</f>
        <v>0</v>
      </c>
    </row>
    <row r="121" s="11" customFormat="1" ht="25.92" customHeight="1">
      <c r="B121" s="155"/>
      <c r="D121" s="156" t="s">
        <v>77</v>
      </c>
      <c r="E121" s="157" t="s">
        <v>113</v>
      </c>
      <c r="F121" s="157" t="s">
        <v>114</v>
      </c>
      <c r="I121" s="158"/>
      <c r="J121" s="159">
        <f>BK121</f>
        <v>0</v>
      </c>
      <c r="L121" s="155"/>
      <c r="M121" s="160"/>
      <c r="N121" s="161"/>
      <c r="O121" s="161"/>
      <c r="P121" s="162">
        <f>P122+P144+P147+P162</f>
        <v>0</v>
      </c>
      <c r="Q121" s="161"/>
      <c r="R121" s="162">
        <f>R122+R144+R147+R162</f>
        <v>25.375205000000001</v>
      </c>
      <c r="S121" s="161"/>
      <c r="T121" s="163">
        <f>T122+T144+T147+T162</f>
        <v>0.034000000000000002</v>
      </c>
      <c r="AR121" s="156" t="s">
        <v>83</v>
      </c>
      <c r="AT121" s="164" t="s">
        <v>77</v>
      </c>
      <c r="AU121" s="164" t="s">
        <v>78</v>
      </c>
      <c r="AY121" s="156" t="s">
        <v>115</v>
      </c>
      <c r="BK121" s="165">
        <f>BK122+BK144+BK147+BK162</f>
        <v>0</v>
      </c>
    </row>
    <row r="122" s="11" customFormat="1" ht="22.8" customHeight="1">
      <c r="B122" s="155"/>
      <c r="D122" s="156" t="s">
        <v>77</v>
      </c>
      <c r="E122" s="166" t="s">
        <v>83</v>
      </c>
      <c r="F122" s="166" t="s">
        <v>116</v>
      </c>
      <c r="I122" s="158"/>
      <c r="J122" s="167">
        <f>BK122</f>
        <v>0</v>
      </c>
      <c r="L122" s="155"/>
      <c r="M122" s="160"/>
      <c r="N122" s="161"/>
      <c r="O122" s="161"/>
      <c r="P122" s="162">
        <f>SUM(P123:P143)</f>
        <v>0</v>
      </c>
      <c r="Q122" s="161"/>
      <c r="R122" s="162">
        <f>SUM(R123:R143)</f>
        <v>1.1481760000000001</v>
      </c>
      <c r="S122" s="161"/>
      <c r="T122" s="163">
        <f>SUM(T123:T143)</f>
        <v>0</v>
      </c>
      <c r="AR122" s="156" t="s">
        <v>83</v>
      </c>
      <c r="AT122" s="164" t="s">
        <v>77</v>
      </c>
      <c r="AU122" s="164" t="s">
        <v>83</v>
      </c>
      <c r="AY122" s="156" t="s">
        <v>115</v>
      </c>
      <c r="BK122" s="165">
        <f>SUM(BK123:BK143)</f>
        <v>0</v>
      </c>
    </row>
    <row r="123" s="1" customFormat="1" ht="16.5" customHeight="1">
      <c r="B123" s="168"/>
      <c r="C123" s="169" t="s">
        <v>83</v>
      </c>
      <c r="D123" s="169" t="s">
        <v>117</v>
      </c>
      <c r="E123" s="170" t="s">
        <v>118</v>
      </c>
      <c r="F123" s="171" t="s">
        <v>119</v>
      </c>
      <c r="G123" s="172" t="s">
        <v>120</v>
      </c>
      <c r="H123" s="173">
        <v>11.16</v>
      </c>
      <c r="I123" s="174"/>
      <c r="J123" s="175">
        <f>ROUND(I123*H123,2)</f>
        <v>0</v>
      </c>
      <c r="K123" s="171" t="s">
        <v>121</v>
      </c>
      <c r="L123" s="33"/>
      <c r="M123" s="176" t="s">
        <v>1</v>
      </c>
      <c r="N123" s="177" t="s">
        <v>43</v>
      </c>
      <c r="O123" s="69"/>
      <c r="P123" s="178">
        <f>O123*H123</f>
        <v>0</v>
      </c>
      <c r="Q123" s="178">
        <v>0</v>
      </c>
      <c r="R123" s="178">
        <f>Q123*H123</f>
        <v>0</v>
      </c>
      <c r="S123" s="178">
        <v>0</v>
      </c>
      <c r="T123" s="179">
        <f>S123*H123</f>
        <v>0</v>
      </c>
      <c r="AR123" s="180" t="s">
        <v>122</v>
      </c>
      <c r="AT123" s="180" t="s">
        <v>117</v>
      </c>
      <c r="AU123" s="180" t="s">
        <v>85</v>
      </c>
      <c r="AY123" s="14" t="s">
        <v>115</v>
      </c>
      <c r="BE123" s="181">
        <f>IF(N123="základní",J123,0)</f>
        <v>0</v>
      </c>
      <c r="BF123" s="181">
        <f>IF(N123="snížená",J123,0)</f>
        <v>0</v>
      </c>
      <c r="BG123" s="181">
        <f>IF(N123="zákl. přenesená",J123,0)</f>
        <v>0</v>
      </c>
      <c r="BH123" s="181">
        <f>IF(N123="sníž. přenesená",J123,0)</f>
        <v>0</v>
      </c>
      <c r="BI123" s="181">
        <f>IF(N123="nulová",J123,0)</f>
        <v>0</v>
      </c>
      <c r="BJ123" s="14" t="s">
        <v>83</v>
      </c>
      <c r="BK123" s="181">
        <f>ROUND(I123*H123,2)</f>
        <v>0</v>
      </c>
      <c r="BL123" s="14" t="s">
        <v>122</v>
      </c>
      <c r="BM123" s="180" t="s">
        <v>123</v>
      </c>
    </row>
    <row r="124" s="1" customFormat="1" ht="24" customHeight="1">
      <c r="B124" s="168"/>
      <c r="C124" s="169" t="s">
        <v>85</v>
      </c>
      <c r="D124" s="169" t="s">
        <v>117</v>
      </c>
      <c r="E124" s="170" t="s">
        <v>124</v>
      </c>
      <c r="F124" s="171" t="s">
        <v>125</v>
      </c>
      <c r="G124" s="172" t="s">
        <v>120</v>
      </c>
      <c r="H124" s="173">
        <v>27</v>
      </c>
      <c r="I124" s="174"/>
      <c r="J124" s="175">
        <f>ROUND(I124*H124,2)</f>
        <v>0</v>
      </c>
      <c r="K124" s="171" t="s">
        <v>121</v>
      </c>
      <c r="L124" s="33"/>
      <c r="M124" s="176" t="s">
        <v>1</v>
      </c>
      <c r="N124" s="177" t="s">
        <v>43</v>
      </c>
      <c r="O124" s="69"/>
      <c r="P124" s="178">
        <f>O124*H124</f>
        <v>0</v>
      </c>
      <c r="Q124" s="178">
        <v>0</v>
      </c>
      <c r="R124" s="178">
        <f>Q124*H124</f>
        <v>0</v>
      </c>
      <c r="S124" s="178">
        <v>0</v>
      </c>
      <c r="T124" s="179">
        <f>S124*H124</f>
        <v>0</v>
      </c>
      <c r="AR124" s="180" t="s">
        <v>122</v>
      </c>
      <c r="AT124" s="180" t="s">
        <v>117</v>
      </c>
      <c r="AU124" s="180" t="s">
        <v>85</v>
      </c>
      <c r="AY124" s="14" t="s">
        <v>115</v>
      </c>
      <c r="BE124" s="181">
        <f>IF(N124="základní",J124,0)</f>
        <v>0</v>
      </c>
      <c r="BF124" s="181">
        <f>IF(N124="snížená",J124,0)</f>
        <v>0</v>
      </c>
      <c r="BG124" s="181">
        <f>IF(N124="zákl. přenesená",J124,0)</f>
        <v>0</v>
      </c>
      <c r="BH124" s="181">
        <f>IF(N124="sníž. přenesená",J124,0)</f>
        <v>0</v>
      </c>
      <c r="BI124" s="181">
        <f>IF(N124="nulová",J124,0)</f>
        <v>0</v>
      </c>
      <c r="BJ124" s="14" t="s">
        <v>83</v>
      </c>
      <c r="BK124" s="181">
        <f>ROUND(I124*H124,2)</f>
        <v>0</v>
      </c>
      <c r="BL124" s="14" t="s">
        <v>122</v>
      </c>
      <c r="BM124" s="180" t="s">
        <v>126</v>
      </c>
    </row>
    <row r="125" s="1" customFormat="1" ht="24" customHeight="1">
      <c r="B125" s="168"/>
      <c r="C125" s="169" t="s">
        <v>127</v>
      </c>
      <c r="D125" s="169" t="s">
        <v>117</v>
      </c>
      <c r="E125" s="170" t="s">
        <v>128</v>
      </c>
      <c r="F125" s="171" t="s">
        <v>129</v>
      </c>
      <c r="G125" s="172" t="s">
        <v>120</v>
      </c>
      <c r="H125" s="173">
        <v>27</v>
      </c>
      <c r="I125" s="174"/>
      <c r="J125" s="175">
        <f>ROUND(I125*H125,2)</f>
        <v>0</v>
      </c>
      <c r="K125" s="171" t="s">
        <v>121</v>
      </c>
      <c r="L125" s="33"/>
      <c r="M125" s="176" t="s">
        <v>1</v>
      </c>
      <c r="N125" s="177" t="s">
        <v>43</v>
      </c>
      <c r="O125" s="69"/>
      <c r="P125" s="178">
        <f>O125*H125</f>
        <v>0</v>
      </c>
      <c r="Q125" s="178">
        <v>0</v>
      </c>
      <c r="R125" s="178">
        <f>Q125*H125</f>
        <v>0</v>
      </c>
      <c r="S125" s="178">
        <v>0</v>
      </c>
      <c r="T125" s="179">
        <f>S125*H125</f>
        <v>0</v>
      </c>
      <c r="AR125" s="180" t="s">
        <v>122</v>
      </c>
      <c r="AT125" s="180" t="s">
        <v>117</v>
      </c>
      <c r="AU125" s="180" t="s">
        <v>85</v>
      </c>
      <c r="AY125" s="14" t="s">
        <v>115</v>
      </c>
      <c r="BE125" s="181">
        <f>IF(N125="základní",J125,0)</f>
        <v>0</v>
      </c>
      <c r="BF125" s="181">
        <f>IF(N125="snížená",J125,0)</f>
        <v>0</v>
      </c>
      <c r="BG125" s="181">
        <f>IF(N125="zákl. přenesená",J125,0)</f>
        <v>0</v>
      </c>
      <c r="BH125" s="181">
        <f>IF(N125="sníž. přenesená",J125,0)</f>
        <v>0</v>
      </c>
      <c r="BI125" s="181">
        <f>IF(N125="nulová",J125,0)</f>
        <v>0</v>
      </c>
      <c r="BJ125" s="14" t="s">
        <v>83</v>
      </c>
      <c r="BK125" s="181">
        <f>ROUND(I125*H125,2)</f>
        <v>0</v>
      </c>
      <c r="BL125" s="14" t="s">
        <v>122</v>
      </c>
      <c r="BM125" s="180" t="s">
        <v>130</v>
      </c>
    </row>
    <row r="126" s="1" customFormat="1" ht="24" customHeight="1">
      <c r="B126" s="168"/>
      <c r="C126" s="169" t="s">
        <v>122</v>
      </c>
      <c r="D126" s="169" t="s">
        <v>117</v>
      </c>
      <c r="E126" s="170" t="s">
        <v>131</v>
      </c>
      <c r="F126" s="171" t="s">
        <v>132</v>
      </c>
      <c r="G126" s="172" t="s">
        <v>120</v>
      </c>
      <c r="H126" s="173">
        <v>76.939999999999998</v>
      </c>
      <c r="I126" s="174"/>
      <c r="J126" s="175">
        <f>ROUND(I126*H126,2)</f>
        <v>0</v>
      </c>
      <c r="K126" s="171" t="s">
        <v>121</v>
      </c>
      <c r="L126" s="33"/>
      <c r="M126" s="176" t="s">
        <v>1</v>
      </c>
      <c r="N126" s="177" t="s">
        <v>43</v>
      </c>
      <c r="O126" s="69"/>
      <c r="P126" s="178">
        <f>O126*H126</f>
        <v>0</v>
      </c>
      <c r="Q126" s="178">
        <v>0</v>
      </c>
      <c r="R126" s="178">
        <f>Q126*H126</f>
        <v>0</v>
      </c>
      <c r="S126" s="178">
        <v>0</v>
      </c>
      <c r="T126" s="179">
        <f>S126*H126</f>
        <v>0</v>
      </c>
      <c r="AR126" s="180" t="s">
        <v>122</v>
      </c>
      <c r="AT126" s="180" t="s">
        <v>117</v>
      </c>
      <c r="AU126" s="180" t="s">
        <v>85</v>
      </c>
      <c r="AY126" s="14" t="s">
        <v>115</v>
      </c>
      <c r="BE126" s="181">
        <f>IF(N126="základní",J126,0)</f>
        <v>0</v>
      </c>
      <c r="BF126" s="181">
        <f>IF(N126="snížená",J126,0)</f>
        <v>0</v>
      </c>
      <c r="BG126" s="181">
        <f>IF(N126="zákl. přenesená",J126,0)</f>
        <v>0</v>
      </c>
      <c r="BH126" s="181">
        <f>IF(N126="sníž. přenesená",J126,0)</f>
        <v>0</v>
      </c>
      <c r="BI126" s="181">
        <f>IF(N126="nulová",J126,0)</f>
        <v>0</v>
      </c>
      <c r="BJ126" s="14" t="s">
        <v>83</v>
      </c>
      <c r="BK126" s="181">
        <f>ROUND(I126*H126,2)</f>
        <v>0</v>
      </c>
      <c r="BL126" s="14" t="s">
        <v>122</v>
      </c>
      <c r="BM126" s="180" t="s">
        <v>133</v>
      </c>
    </row>
    <row r="127" s="1" customFormat="1" ht="24" customHeight="1">
      <c r="B127" s="168"/>
      <c r="C127" s="169" t="s">
        <v>134</v>
      </c>
      <c r="D127" s="169" t="s">
        <v>117</v>
      </c>
      <c r="E127" s="170" t="s">
        <v>135</v>
      </c>
      <c r="F127" s="171" t="s">
        <v>136</v>
      </c>
      <c r="G127" s="172" t="s">
        <v>120</v>
      </c>
      <c r="H127" s="173">
        <v>76.939999999999998</v>
      </c>
      <c r="I127" s="174"/>
      <c r="J127" s="175">
        <f>ROUND(I127*H127,2)</f>
        <v>0</v>
      </c>
      <c r="K127" s="171" t="s">
        <v>121</v>
      </c>
      <c r="L127" s="33"/>
      <c r="M127" s="176" t="s">
        <v>1</v>
      </c>
      <c r="N127" s="177" t="s">
        <v>43</v>
      </c>
      <c r="O127" s="69"/>
      <c r="P127" s="178">
        <f>O127*H127</f>
        <v>0</v>
      </c>
      <c r="Q127" s="178">
        <v>0</v>
      </c>
      <c r="R127" s="178">
        <f>Q127*H127</f>
        <v>0</v>
      </c>
      <c r="S127" s="178">
        <v>0</v>
      </c>
      <c r="T127" s="179">
        <f>S127*H127</f>
        <v>0</v>
      </c>
      <c r="AR127" s="180" t="s">
        <v>122</v>
      </c>
      <c r="AT127" s="180" t="s">
        <v>117</v>
      </c>
      <c r="AU127" s="180" t="s">
        <v>85</v>
      </c>
      <c r="AY127" s="14" t="s">
        <v>115</v>
      </c>
      <c r="BE127" s="181">
        <f>IF(N127="základní",J127,0)</f>
        <v>0</v>
      </c>
      <c r="BF127" s="181">
        <f>IF(N127="snížená",J127,0)</f>
        <v>0</v>
      </c>
      <c r="BG127" s="181">
        <f>IF(N127="zákl. přenesená",J127,0)</f>
        <v>0</v>
      </c>
      <c r="BH127" s="181">
        <f>IF(N127="sníž. přenesená",J127,0)</f>
        <v>0</v>
      </c>
      <c r="BI127" s="181">
        <f>IF(N127="nulová",J127,0)</f>
        <v>0</v>
      </c>
      <c r="BJ127" s="14" t="s">
        <v>83</v>
      </c>
      <c r="BK127" s="181">
        <f>ROUND(I127*H127,2)</f>
        <v>0</v>
      </c>
      <c r="BL127" s="14" t="s">
        <v>122</v>
      </c>
      <c r="BM127" s="180" t="s">
        <v>137</v>
      </c>
    </row>
    <row r="128" s="1" customFormat="1" ht="24" customHeight="1">
      <c r="B128" s="168"/>
      <c r="C128" s="169" t="s">
        <v>138</v>
      </c>
      <c r="D128" s="169" t="s">
        <v>117</v>
      </c>
      <c r="E128" s="170" t="s">
        <v>139</v>
      </c>
      <c r="F128" s="171" t="s">
        <v>140</v>
      </c>
      <c r="G128" s="172" t="s">
        <v>141</v>
      </c>
      <c r="H128" s="173">
        <v>11</v>
      </c>
      <c r="I128" s="174"/>
      <c r="J128" s="175">
        <f>ROUND(I128*H128,2)</f>
        <v>0</v>
      </c>
      <c r="K128" s="171" t="s">
        <v>121</v>
      </c>
      <c r="L128" s="33"/>
      <c r="M128" s="176" t="s">
        <v>1</v>
      </c>
      <c r="N128" s="177" t="s">
        <v>43</v>
      </c>
      <c r="O128" s="69"/>
      <c r="P128" s="178">
        <f>O128*H128</f>
        <v>0</v>
      </c>
      <c r="Q128" s="178">
        <v>0</v>
      </c>
      <c r="R128" s="178">
        <f>Q128*H128</f>
        <v>0</v>
      </c>
      <c r="S128" s="178">
        <v>0</v>
      </c>
      <c r="T128" s="179">
        <f>S128*H128</f>
        <v>0</v>
      </c>
      <c r="AR128" s="180" t="s">
        <v>122</v>
      </c>
      <c r="AT128" s="180" t="s">
        <v>117</v>
      </c>
      <c r="AU128" s="180" t="s">
        <v>85</v>
      </c>
      <c r="AY128" s="14" t="s">
        <v>115</v>
      </c>
      <c r="BE128" s="181">
        <f>IF(N128="základní",J128,0)</f>
        <v>0</v>
      </c>
      <c r="BF128" s="181">
        <f>IF(N128="snížená",J128,0)</f>
        <v>0</v>
      </c>
      <c r="BG128" s="181">
        <f>IF(N128="zákl. přenesená",J128,0)</f>
        <v>0</v>
      </c>
      <c r="BH128" s="181">
        <f>IF(N128="sníž. přenesená",J128,0)</f>
        <v>0</v>
      </c>
      <c r="BI128" s="181">
        <f>IF(N128="nulová",J128,0)</f>
        <v>0</v>
      </c>
      <c r="BJ128" s="14" t="s">
        <v>83</v>
      </c>
      <c r="BK128" s="181">
        <f>ROUND(I128*H128,2)</f>
        <v>0</v>
      </c>
      <c r="BL128" s="14" t="s">
        <v>122</v>
      </c>
      <c r="BM128" s="180" t="s">
        <v>142</v>
      </c>
    </row>
    <row r="129" s="1" customFormat="1" ht="24" customHeight="1">
      <c r="B129" s="168"/>
      <c r="C129" s="182" t="s">
        <v>143</v>
      </c>
      <c r="D129" s="182" t="s">
        <v>144</v>
      </c>
      <c r="E129" s="183" t="s">
        <v>145</v>
      </c>
      <c r="F129" s="184" t="s">
        <v>146</v>
      </c>
      <c r="G129" s="185" t="s">
        <v>141</v>
      </c>
      <c r="H129" s="186">
        <v>11</v>
      </c>
      <c r="I129" s="187"/>
      <c r="J129" s="188">
        <f>ROUND(I129*H129,2)</f>
        <v>0</v>
      </c>
      <c r="K129" s="184" t="s">
        <v>121</v>
      </c>
      <c r="L129" s="189"/>
      <c r="M129" s="190" t="s">
        <v>1</v>
      </c>
      <c r="N129" s="191" t="s">
        <v>43</v>
      </c>
      <c r="O129" s="69"/>
      <c r="P129" s="178">
        <f>O129*H129</f>
        <v>0</v>
      </c>
      <c r="Q129" s="178">
        <v>0.090520000000000003</v>
      </c>
      <c r="R129" s="178">
        <f>Q129*H129</f>
        <v>0.99572000000000005</v>
      </c>
      <c r="S129" s="178">
        <v>0</v>
      </c>
      <c r="T129" s="179">
        <f>S129*H129</f>
        <v>0</v>
      </c>
      <c r="AR129" s="180" t="s">
        <v>147</v>
      </c>
      <c r="AT129" s="180" t="s">
        <v>144</v>
      </c>
      <c r="AU129" s="180" t="s">
        <v>85</v>
      </c>
      <c r="AY129" s="14" t="s">
        <v>115</v>
      </c>
      <c r="BE129" s="181">
        <f>IF(N129="základní",J129,0)</f>
        <v>0</v>
      </c>
      <c r="BF129" s="181">
        <f>IF(N129="snížená",J129,0)</f>
        <v>0</v>
      </c>
      <c r="BG129" s="181">
        <f>IF(N129="zákl. přenesená",J129,0)</f>
        <v>0</v>
      </c>
      <c r="BH129" s="181">
        <f>IF(N129="sníž. přenesená",J129,0)</f>
        <v>0</v>
      </c>
      <c r="BI129" s="181">
        <f>IF(N129="nulová",J129,0)</f>
        <v>0</v>
      </c>
      <c r="BJ129" s="14" t="s">
        <v>83</v>
      </c>
      <c r="BK129" s="181">
        <f>ROUND(I129*H129,2)</f>
        <v>0</v>
      </c>
      <c r="BL129" s="14" t="s">
        <v>122</v>
      </c>
      <c r="BM129" s="180" t="s">
        <v>148</v>
      </c>
    </row>
    <row r="130" s="1" customFormat="1" ht="16.5" customHeight="1">
      <c r="B130" s="168"/>
      <c r="C130" s="169" t="s">
        <v>147</v>
      </c>
      <c r="D130" s="169" t="s">
        <v>117</v>
      </c>
      <c r="E130" s="170" t="s">
        <v>149</v>
      </c>
      <c r="F130" s="171" t="s">
        <v>150</v>
      </c>
      <c r="G130" s="172" t="s">
        <v>151</v>
      </c>
      <c r="H130" s="173">
        <v>138.40000000000001</v>
      </c>
      <c r="I130" s="174"/>
      <c r="J130" s="175">
        <f>ROUND(I130*H130,2)</f>
        <v>0</v>
      </c>
      <c r="K130" s="171" t="s">
        <v>121</v>
      </c>
      <c r="L130" s="33"/>
      <c r="M130" s="176" t="s">
        <v>1</v>
      </c>
      <c r="N130" s="177" t="s">
        <v>43</v>
      </c>
      <c r="O130" s="69"/>
      <c r="P130" s="178">
        <f>O130*H130</f>
        <v>0</v>
      </c>
      <c r="Q130" s="178">
        <v>0.00084000000000000003</v>
      </c>
      <c r="R130" s="178">
        <f>Q130*H130</f>
        <v>0.11625600000000001</v>
      </c>
      <c r="S130" s="178">
        <v>0</v>
      </c>
      <c r="T130" s="179">
        <f>S130*H130</f>
        <v>0</v>
      </c>
      <c r="AR130" s="180" t="s">
        <v>122</v>
      </c>
      <c r="AT130" s="180" t="s">
        <v>117</v>
      </c>
      <c r="AU130" s="180" t="s">
        <v>85</v>
      </c>
      <c r="AY130" s="14" t="s">
        <v>115</v>
      </c>
      <c r="BE130" s="181">
        <f>IF(N130="základní",J130,0)</f>
        <v>0</v>
      </c>
      <c r="BF130" s="181">
        <f>IF(N130="snížená",J130,0)</f>
        <v>0</v>
      </c>
      <c r="BG130" s="181">
        <f>IF(N130="zákl. přenesená",J130,0)</f>
        <v>0</v>
      </c>
      <c r="BH130" s="181">
        <f>IF(N130="sníž. přenesená",J130,0)</f>
        <v>0</v>
      </c>
      <c r="BI130" s="181">
        <f>IF(N130="nulová",J130,0)</f>
        <v>0</v>
      </c>
      <c r="BJ130" s="14" t="s">
        <v>83</v>
      </c>
      <c r="BK130" s="181">
        <f>ROUND(I130*H130,2)</f>
        <v>0</v>
      </c>
      <c r="BL130" s="14" t="s">
        <v>122</v>
      </c>
      <c r="BM130" s="180" t="s">
        <v>152</v>
      </c>
    </row>
    <row r="131" s="1" customFormat="1" ht="24" customHeight="1">
      <c r="B131" s="168"/>
      <c r="C131" s="169" t="s">
        <v>153</v>
      </c>
      <c r="D131" s="169" t="s">
        <v>117</v>
      </c>
      <c r="E131" s="170" t="s">
        <v>154</v>
      </c>
      <c r="F131" s="171" t="s">
        <v>155</v>
      </c>
      <c r="G131" s="172" t="s">
        <v>151</v>
      </c>
      <c r="H131" s="173">
        <v>138.40000000000001</v>
      </c>
      <c r="I131" s="174"/>
      <c r="J131" s="175">
        <f>ROUND(I131*H131,2)</f>
        <v>0</v>
      </c>
      <c r="K131" s="171" t="s">
        <v>121</v>
      </c>
      <c r="L131" s="33"/>
      <c r="M131" s="176" t="s">
        <v>1</v>
      </c>
      <c r="N131" s="177" t="s">
        <v>43</v>
      </c>
      <c r="O131" s="69"/>
      <c r="P131" s="178">
        <f>O131*H131</f>
        <v>0</v>
      </c>
      <c r="Q131" s="178">
        <v>0</v>
      </c>
      <c r="R131" s="178">
        <f>Q131*H131</f>
        <v>0</v>
      </c>
      <c r="S131" s="178">
        <v>0</v>
      </c>
      <c r="T131" s="179">
        <f>S131*H131</f>
        <v>0</v>
      </c>
      <c r="AR131" s="180" t="s">
        <v>122</v>
      </c>
      <c r="AT131" s="180" t="s">
        <v>117</v>
      </c>
      <c r="AU131" s="180" t="s">
        <v>85</v>
      </c>
      <c r="AY131" s="14" t="s">
        <v>115</v>
      </c>
      <c r="BE131" s="181">
        <f>IF(N131="základní",J131,0)</f>
        <v>0</v>
      </c>
      <c r="BF131" s="181">
        <f>IF(N131="snížená",J131,0)</f>
        <v>0</v>
      </c>
      <c r="BG131" s="181">
        <f>IF(N131="zákl. přenesená",J131,0)</f>
        <v>0</v>
      </c>
      <c r="BH131" s="181">
        <f>IF(N131="sníž. přenesená",J131,0)</f>
        <v>0</v>
      </c>
      <c r="BI131" s="181">
        <f>IF(N131="nulová",J131,0)</f>
        <v>0</v>
      </c>
      <c r="BJ131" s="14" t="s">
        <v>83</v>
      </c>
      <c r="BK131" s="181">
        <f>ROUND(I131*H131,2)</f>
        <v>0</v>
      </c>
      <c r="BL131" s="14" t="s">
        <v>122</v>
      </c>
      <c r="BM131" s="180" t="s">
        <v>156</v>
      </c>
    </row>
    <row r="132" s="1" customFormat="1" ht="16.5" customHeight="1">
      <c r="B132" s="168"/>
      <c r="C132" s="169" t="s">
        <v>157</v>
      </c>
      <c r="D132" s="169" t="s">
        <v>117</v>
      </c>
      <c r="E132" s="170" t="s">
        <v>158</v>
      </c>
      <c r="F132" s="171" t="s">
        <v>159</v>
      </c>
      <c r="G132" s="172" t="s">
        <v>151</v>
      </c>
      <c r="H132" s="173">
        <v>32</v>
      </c>
      <c r="I132" s="174"/>
      <c r="J132" s="175">
        <f>ROUND(I132*H132,2)</f>
        <v>0</v>
      </c>
      <c r="K132" s="171" t="s">
        <v>121</v>
      </c>
      <c r="L132" s="33"/>
      <c r="M132" s="176" t="s">
        <v>1</v>
      </c>
      <c r="N132" s="177" t="s">
        <v>43</v>
      </c>
      <c r="O132" s="69"/>
      <c r="P132" s="178">
        <f>O132*H132</f>
        <v>0</v>
      </c>
      <c r="Q132" s="178">
        <v>0.00069999999999999999</v>
      </c>
      <c r="R132" s="178">
        <f>Q132*H132</f>
        <v>0.0224</v>
      </c>
      <c r="S132" s="178">
        <v>0</v>
      </c>
      <c r="T132" s="179">
        <f>S132*H132</f>
        <v>0</v>
      </c>
      <c r="AR132" s="180" t="s">
        <v>122</v>
      </c>
      <c r="AT132" s="180" t="s">
        <v>117</v>
      </c>
      <c r="AU132" s="180" t="s">
        <v>85</v>
      </c>
      <c r="AY132" s="14" t="s">
        <v>115</v>
      </c>
      <c r="BE132" s="181">
        <f>IF(N132="základní",J132,0)</f>
        <v>0</v>
      </c>
      <c r="BF132" s="181">
        <f>IF(N132="snížená",J132,0)</f>
        <v>0</v>
      </c>
      <c r="BG132" s="181">
        <f>IF(N132="zákl. přenesená",J132,0)</f>
        <v>0</v>
      </c>
      <c r="BH132" s="181">
        <f>IF(N132="sníž. přenesená",J132,0)</f>
        <v>0</v>
      </c>
      <c r="BI132" s="181">
        <f>IF(N132="nulová",J132,0)</f>
        <v>0</v>
      </c>
      <c r="BJ132" s="14" t="s">
        <v>83</v>
      </c>
      <c r="BK132" s="181">
        <f>ROUND(I132*H132,2)</f>
        <v>0</v>
      </c>
      <c r="BL132" s="14" t="s">
        <v>122</v>
      </c>
      <c r="BM132" s="180" t="s">
        <v>160</v>
      </c>
    </row>
    <row r="133" s="1" customFormat="1" ht="16.5" customHeight="1">
      <c r="B133" s="168"/>
      <c r="C133" s="169" t="s">
        <v>161</v>
      </c>
      <c r="D133" s="169" t="s">
        <v>117</v>
      </c>
      <c r="E133" s="170" t="s">
        <v>162</v>
      </c>
      <c r="F133" s="171" t="s">
        <v>163</v>
      </c>
      <c r="G133" s="172" t="s">
        <v>151</v>
      </c>
      <c r="H133" s="173">
        <v>32</v>
      </c>
      <c r="I133" s="174"/>
      <c r="J133" s="175">
        <f>ROUND(I133*H133,2)</f>
        <v>0</v>
      </c>
      <c r="K133" s="171" t="s">
        <v>121</v>
      </c>
      <c r="L133" s="33"/>
      <c r="M133" s="176" t="s">
        <v>1</v>
      </c>
      <c r="N133" s="177" t="s">
        <v>43</v>
      </c>
      <c r="O133" s="69"/>
      <c r="P133" s="178">
        <f>O133*H133</f>
        <v>0</v>
      </c>
      <c r="Q133" s="178">
        <v>0</v>
      </c>
      <c r="R133" s="178">
        <f>Q133*H133</f>
        <v>0</v>
      </c>
      <c r="S133" s="178">
        <v>0</v>
      </c>
      <c r="T133" s="179">
        <f>S133*H133</f>
        <v>0</v>
      </c>
      <c r="AR133" s="180" t="s">
        <v>122</v>
      </c>
      <c r="AT133" s="180" t="s">
        <v>117</v>
      </c>
      <c r="AU133" s="180" t="s">
        <v>85</v>
      </c>
      <c r="AY133" s="14" t="s">
        <v>115</v>
      </c>
      <c r="BE133" s="181">
        <f>IF(N133="základní",J133,0)</f>
        <v>0</v>
      </c>
      <c r="BF133" s="181">
        <f>IF(N133="snížená",J133,0)</f>
        <v>0</v>
      </c>
      <c r="BG133" s="181">
        <f>IF(N133="zákl. přenesená",J133,0)</f>
        <v>0</v>
      </c>
      <c r="BH133" s="181">
        <f>IF(N133="sníž. přenesená",J133,0)</f>
        <v>0</v>
      </c>
      <c r="BI133" s="181">
        <f>IF(N133="nulová",J133,0)</f>
        <v>0</v>
      </c>
      <c r="BJ133" s="14" t="s">
        <v>83</v>
      </c>
      <c r="BK133" s="181">
        <f>ROUND(I133*H133,2)</f>
        <v>0</v>
      </c>
      <c r="BL133" s="14" t="s">
        <v>122</v>
      </c>
      <c r="BM133" s="180" t="s">
        <v>164</v>
      </c>
    </row>
    <row r="134" s="1" customFormat="1" ht="16.5" customHeight="1">
      <c r="B134" s="168"/>
      <c r="C134" s="169" t="s">
        <v>165</v>
      </c>
      <c r="D134" s="169" t="s">
        <v>117</v>
      </c>
      <c r="E134" s="170" t="s">
        <v>166</v>
      </c>
      <c r="F134" s="171" t="s">
        <v>167</v>
      </c>
      <c r="G134" s="172" t="s">
        <v>120</v>
      </c>
      <c r="H134" s="173">
        <v>30</v>
      </c>
      <c r="I134" s="174"/>
      <c r="J134" s="175">
        <f>ROUND(I134*H134,2)</f>
        <v>0</v>
      </c>
      <c r="K134" s="171" t="s">
        <v>121</v>
      </c>
      <c r="L134" s="33"/>
      <c r="M134" s="176" t="s">
        <v>1</v>
      </c>
      <c r="N134" s="177" t="s">
        <v>43</v>
      </c>
      <c r="O134" s="69"/>
      <c r="P134" s="178">
        <f>O134*H134</f>
        <v>0</v>
      </c>
      <c r="Q134" s="178">
        <v>0.00046000000000000001</v>
      </c>
      <c r="R134" s="178">
        <f>Q134*H134</f>
        <v>0.0138</v>
      </c>
      <c r="S134" s="178">
        <v>0</v>
      </c>
      <c r="T134" s="179">
        <f>S134*H134</f>
        <v>0</v>
      </c>
      <c r="AR134" s="180" t="s">
        <v>122</v>
      </c>
      <c r="AT134" s="180" t="s">
        <v>117</v>
      </c>
      <c r="AU134" s="180" t="s">
        <v>85</v>
      </c>
      <c r="AY134" s="14" t="s">
        <v>115</v>
      </c>
      <c r="BE134" s="181">
        <f>IF(N134="základní",J134,0)</f>
        <v>0</v>
      </c>
      <c r="BF134" s="181">
        <f>IF(N134="snížená",J134,0)</f>
        <v>0</v>
      </c>
      <c r="BG134" s="181">
        <f>IF(N134="zákl. přenesená",J134,0)</f>
        <v>0</v>
      </c>
      <c r="BH134" s="181">
        <f>IF(N134="sníž. přenesená",J134,0)</f>
        <v>0</v>
      </c>
      <c r="BI134" s="181">
        <f>IF(N134="nulová",J134,0)</f>
        <v>0</v>
      </c>
      <c r="BJ134" s="14" t="s">
        <v>83</v>
      </c>
      <c r="BK134" s="181">
        <f>ROUND(I134*H134,2)</f>
        <v>0</v>
      </c>
      <c r="BL134" s="14" t="s">
        <v>122</v>
      </c>
      <c r="BM134" s="180" t="s">
        <v>168</v>
      </c>
    </row>
    <row r="135" s="1" customFormat="1" ht="24" customHeight="1">
      <c r="B135" s="168"/>
      <c r="C135" s="169" t="s">
        <v>169</v>
      </c>
      <c r="D135" s="169" t="s">
        <v>117</v>
      </c>
      <c r="E135" s="170" t="s">
        <v>170</v>
      </c>
      <c r="F135" s="171" t="s">
        <v>171</v>
      </c>
      <c r="G135" s="172" t="s">
        <v>120</v>
      </c>
      <c r="H135" s="173">
        <v>30</v>
      </c>
      <c r="I135" s="174"/>
      <c r="J135" s="175">
        <f>ROUND(I135*H135,2)</f>
        <v>0</v>
      </c>
      <c r="K135" s="171" t="s">
        <v>121</v>
      </c>
      <c r="L135" s="33"/>
      <c r="M135" s="176" t="s">
        <v>1</v>
      </c>
      <c r="N135" s="177" t="s">
        <v>43</v>
      </c>
      <c r="O135" s="69"/>
      <c r="P135" s="178">
        <f>O135*H135</f>
        <v>0</v>
      </c>
      <c r="Q135" s="178">
        <v>0</v>
      </c>
      <c r="R135" s="178">
        <f>Q135*H135</f>
        <v>0</v>
      </c>
      <c r="S135" s="178">
        <v>0</v>
      </c>
      <c r="T135" s="179">
        <f>S135*H135</f>
        <v>0</v>
      </c>
      <c r="AR135" s="180" t="s">
        <v>122</v>
      </c>
      <c r="AT135" s="180" t="s">
        <v>117</v>
      </c>
      <c r="AU135" s="180" t="s">
        <v>85</v>
      </c>
      <c r="AY135" s="14" t="s">
        <v>115</v>
      </c>
      <c r="BE135" s="181">
        <f>IF(N135="základní",J135,0)</f>
        <v>0</v>
      </c>
      <c r="BF135" s="181">
        <f>IF(N135="snížená",J135,0)</f>
        <v>0</v>
      </c>
      <c r="BG135" s="181">
        <f>IF(N135="zákl. přenesená",J135,0)</f>
        <v>0</v>
      </c>
      <c r="BH135" s="181">
        <f>IF(N135="sníž. přenesená",J135,0)</f>
        <v>0</v>
      </c>
      <c r="BI135" s="181">
        <f>IF(N135="nulová",J135,0)</f>
        <v>0</v>
      </c>
      <c r="BJ135" s="14" t="s">
        <v>83</v>
      </c>
      <c r="BK135" s="181">
        <f>ROUND(I135*H135,2)</f>
        <v>0</v>
      </c>
      <c r="BL135" s="14" t="s">
        <v>122</v>
      </c>
      <c r="BM135" s="180" t="s">
        <v>172</v>
      </c>
    </row>
    <row r="136" s="1" customFormat="1" ht="24" customHeight="1">
      <c r="B136" s="168"/>
      <c r="C136" s="169" t="s">
        <v>173</v>
      </c>
      <c r="D136" s="169" t="s">
        <v>117</v>
      </c>
      <c r="E136" s="170" t="s">
        <v>174</v>
      </c>
      <c r="F136" s="171" t="s">
        <v>175</v>
      </c>
      <c r="G136" s="172" t="s">
        <v>120</v>
      </c>
      <c r="H136" s="173">
        <v>103.94</v>
      </c>
      <c r="I136" s="174"/>
      <c r="J136" s="175">
        <f>ROUND(I136*H136,2)</f>
        <v>0</v>
      </c>
      <c r="K136" s="171" t="s">
        <v>121</v>
      </c>
      <c r="L136" s="33"/>
      <c r="M136" s="176" t="s">
        <v>1</v>
      </c>
      <c r="N136" s="177" t="s">
        <v>43</v>
      </c>
      <c r="O136" s="69"/>
      <c r="P136" s="178">
        <f>O136*H136</f>
        <v>0</v>
      </c>
      <c r="Q136" s="178">
        <v>0</v>
      </c>
      <c r="R136" s="178">
        <f>Q136*H136</f>
        <v>0</v>
      </c>
      <c r="S136" s="178">
        <v>0</v>
      </c>
      <c r="T136" s="179">
        <f>S136*H136</f>
        <v>0</v>
      </c>
      <c r="AR136" s="180" t="s">
        <v>122</v>
      </c>
      <c r="AT136" s="180" t="s">
        <v>117</v>
      </c>
      <c r="AU136" s="180" t="s">
        <v>85</v>
      </c>
      <c r="AY136" s="14" t="s">
        <v>115</v>
      </c>
      <c r="BE136" s="181">
        <f>IF(N136="základní",J136,0)</f>
        <v>0</v>
      </c>
      <c r="BF136" s="181">
        <f>IF(N136="snížená",J136,0)</f>
        <v>0</v>
      </c>
      <c r="BG136" s="181">
        <f>IF(N136="zákl. přenesená",J136,0)</f>
        <v>0</v>
      </c>
      <c r="BH136" s="181">
        <f>IF(N136="sníž. přenesená",J136,0)</f>
        <v>0</v>
      </c>
      <c r="BI136" s="181">
        <f>IF(N136="nulová",J136,0)</f>
        <v>0</v>
      </c>
      <c r="BJ136" s="14" t="s">
        <v>83</v>
      </c>
      <c r="BK136" s="181">
        <f>ROUND(I136*H136,2)</f>
        <v>0</v>
      </c>
      <c r="BL136" s="14" t="s">
        <v>122</v>
      </c>
      <c r="BM136" s="180" t="s">
        <v>176</v>
      </c>
    </row>
    <row r="137" s="1" customFormat="1" ht="24" customHeight="1">
      <c r="B137" s="168"/>
      <c r="C137" s="169" t="s">
        <v>8</v>
      </c>
      <c r="D137" s="169" t="s">
        <v>117</v>
      </c>
      <c r="E137" s="170" t="s">
        <v>177</v>
      </c>
      <c r="F137" s="171" t="s">
        <v>178</v>
      </c>
      <c r="G137" s="172" t="s">
        <v>120</v>
      </c>
      <c r="H137" s="173">
        <v>28.806999999999999</v>
      </c>
      <c r="I137" s="174"/>
      <c r="J137" s="175">
        <f>ROUND(I137*H137,2)</f>
        <v>0</v>
      </c>
      <c r="K137" s="171" t="s">
        <v>121</v>
      </c>
      <c r="L137" s="33"/>
      <c r="M137" s="176" t="s">
        <v>1</v>
      </c>
      <c r="N137" s="177" t="s">
        <v>43</v>
      </c>
      <c r="O137" s="69"/>
      <c r="P137" s="178">
        <f>O137*H137</f>
        <v>0</v>
      </c>
      <c r="Q137" s="178">
        <v>0</v>
      </c>
      <c r="R137" s="178">
        <f>Q137*H137</f>
        <v>0</v>
      </c>
      <c r="S137" s="178">
        <v>0</v>
      </c>
      <c r="T137" s="179">
        <f>S137*H137</f>
        <v>0</v>
      </c>
      <c r="AR137" s="180" t="s">
        <v>122</v>
      </c>
      <c r="AT137" s="180" t="s">
        <v>117</v>
      </c>
      <c r="AU137" s="180" t="s">
        <v>85</v>
      </c>
      <c r="AY137" s="14" t="s">
        <v>115</v>
      </c>
      <c r="BE137" s="181">
        <f>IF(N137="základní",J137,0)</f>
        <v>0</v>
      </c>
      <c r="BF137" s="181">
        <f>IF(N137="snížená",J137,0)</f>
        <v>0</v>
      </c>
      <c r="BG137" s="181">
        <f>IF(N137="zákl. přenesená",J137,0)</f>
        <v>0</v>
      </c>
      <c r="BH137" s="181">
        <f>IF(N137="sníž. přenesená",J137,0)</f>
        <v>0</v>
      </c>
      <c r="BI137" s="181">
        <f>IF(N137="nulová",J137,0)</f>
        <v>0</v>
      </c>
      <c r="BJ137" s="14" t="s">
        <v>83</v>
      </c>
      <c r="BK137" s="181">
        <f>ROUND(I137*H137,2)</f>
        <v>0</v>
      </c>
      <c r="BL137" s="14" t="s">
        <v>122</v>
      </c>
      <c r="BM137" s="180" t="s">
        <v>179</v>
      </c>
    </row>
    <row r="138" s="1" customFormat="1" ht="16.5" customHeight="1">
      <c r="B138" s="168"/>
      <c r="C138" s="182" t="s">
        <v>180</v>
      </c>
      <c r="D138" s="182" t="s">
        <v>144</v>
      </c>
      <c r="E138" s="183" t="s">
        <v>181</v>
      </c>
      <c r="F138" s="184" t="s">
        <v>182</v>
      </c>
      <c r="G138" s="185" t="s">
        <v>183</v>
      </c>
      <c r="H138" s="186">
        <v>57.613999999999997</v>
      </c>
      <c r="I138" s="187"/>
      <c r="J138" s="188">
        <f>ROUND(I138*H138,2)</f>
        <v>0</v>
      </c>
      <c r="K138" s="184" t="s">
        <v>121</v>
      </c>
      <c r="L138" s="189"/>
      <c r="M138" s="190" t="s">
        <v>1</v>
      </c>
      <c r="N138" s="191" t="s">
        <v>43</v>
      </c>
      <c r="O138" s="69"/>
      <c r="P138" s="178">
        <f>O138*H138</f>
        <v>0</v>
      </c>
      <c r="Q138" s="178">
        <v>0</v>
      </c>
      <c r="R138" s="178">
        <f>Q138*H138</f>
        <v>0</v>
      </c>
      <c r="S138" s="178">
        <v>0</v>
      </c>
      <c r="T138" s="179">
        <f>S138*H138</f>
        <v>0</v>
      </c>
      <c r="AR138" s="180" t="s">
        <v>147</v>
      </c>
      <c r="AT138" s="180" t="s">
        <v>144</v>
      </c>
      <c r="AU138" s="180" t="s">
        <v>85</v>
      </c>
      <c r="AY138" s="14" t="s">
        <v>115</v>
      </c>
      <c r="BE138" s="181">
        <f>IF(N138="základní",J138,0)</f>
        <v>0</v>
      </c>
      <c r="BF138" s="181">
        <f>IF(N138="snížená",J138,0)</f>
        <v>0</v>
      </c>
      <c r="BG138" s="181">
        <f>IF(N138="zákl. přenesená",J138,0)</f>
        <v>0</v>
      </c>
      <c r="BH138" s="181">
        <f>IF(N138="sníž. přenesená",J138,0)</f>
        <v>0</v>
      </c>
      <c r="BI138" s="181">
        <f>IF(N138="nulová",J138,0)</f>
        <v>0</v>
      </c>
      <c r="BJ138" s="14" t="s">
        <v>83</v>
      </c>
      <c r="BK138" s="181">
        <f>ROUND(I138*H138,2)</f>
        <v>0</v>
      </c>
      <c r="BL138" s="14" t="s">
        <v>122</v>
      </c>
      <c r="BM138" s="180" t="s">
        <v>184</v>
      </c>
    </row>
    <row r="139" s="1" customFormat="1" ht="24" customHeight="1">
      <c r="B139" s="168"/>
      <c r="C139" s="169" t="s">
        <v>185</v>
      </c>
      <c r="D139" s="169" t="s">
        <v>117</v>
      </c>
      <c r="E139" s="170" t="s">
        <v>186</v>
      </c>
      <c r="F139" s="171" t="s">
        <v>187</v>
      </c>
      <c r="G139" s="172" t="s">
        <v>120</v>
      </c>
      <c r="H139" s="173">
        <v>52.229999999999997</v>
      </c>
      <c r="I139" s="174"/>
      <c r="J139" s="175">
        <f>ROUND(I139*H139,2)</f>
        <v>0</v>
      </c>
      <c r="K139" s="171" t="s">
        <v>121</v>
      </c>
      <c r="L139" s="33"/>
      <c r="M139" s="176" t="s">
        <v>1</v>
      </c>
      <c r="N139" s="177" t="s">
        <v>43</v>
      </c>
      <c r="O139" s="69"/>
      <c r="P139" s="178">
        <f>O139*H139</f>
        <v>0</v>
      </c>
      <c r="Q139" s="178">
        <v>0</v>
      </c>
      <c r="R139" s="178">
        <f>Q139*H139</f>
        <v>0</v>
      </c>
      <c r="S139" s="178">
        <v>0</v>
      </c>
      <c r="T139" s="179">
        <f>S139*H139</f>
        <v>0</v>
      </c>
      <c r="AR139" s="180" t="s">
        <v>122</v>
      </c>
      <c r="AT139" s="180" t="s">
        <v>117</v>
      </c>
      <c r="AU139" s="180" t="s">
        <v>85</v>
      </c>
      <c r="AY139" s="14" t="s">
        <v>115</v>
      </c>
      <c r="BE139" s="181">
        <f>IF(N139="základní",J139,0)</f>
        <v>0</v>
      </c>
      <c r="BF139" s="181">
        <f>IF(N139="snížená",J139,0)</f>
        <v>0</v>
      </c>
      <c r="BG139" s="181">
        <f>IF(N139="zákl. přenesená",J139,0)</f>
        <v>0</v>
      </c>
      <c r="BH139" s="181">
        <f>IF(N139="sníž. přenesená",J139,0)</f>
        <v>0</v>
      </c>
      <c r="BI139" s="181">
        <f>IF(N139="nulová",J139,0)</f>
        <v>0</v>
      </c>
      <c r="BJ139" s="14" t="s">
        <v>83</v>
      </c>
      <c r="BK139" s="181">
        <f>ROUND(I139*H139,2)</f>
        <v>0</v>
      </c>
      <c r="BL139" s="14" t="s">
        <v>122</v>
      </c>
      <c r="BM139" s="180" t="s">
        <v>188</v>
      </c>
    </row>
    <row r="140" s="1" customFormat="1" ht="24" customHeight="1">
      <c r="B140" s="168"/>
      <c r="C140" s="169" t="s">
        <v>189</v>
      </c>
      <c r="D140" s="169" t="s">
        <v>117</v>
      </c>
      <c r="E140" s="170" t="s">
        <v>190</v>
      </c>
      <c r="F140" s="171" t="s">
        <v>191</v>
      </c>
      <c r="G140" s="172" t="s">
        <v>151</v>
      </c>
      <c r="H140" s="173">
        <v>55.799999999999997</v>
      </c>
      <c r="I140" s="174"/>
      <c r="J140" s="175">
        <f>ROUND(I140*H140,2)</f>
        <v>0</v>
      </c>
      <c r="K140" s="171" t="s">
        <v>121</v>
      </c>
      <c r="L140" s="33"/>
      <c r="M140" s="176" t="s">
        <v>1</v>
      </c>
      <c r="N140" s="177" t="s">
        <v>43</v>
      </c>
      <c r="O140" s="69"/>
      <c r="P140" s="178">
        <f>O140*H140</f>
        <v>0</v>
      </c>
      <c r="Q140" s="178">
        <v>0</v>
      </c>
      <c r="R140" s="178">
        <f>Q140*H140</f>
        <v>0</v>
      </c>
      <c r="S140" s="178">
        <v>0</v>
      </c>
      <c r="T140" s="179">
        <f>S140*H140</f>
        <v>0</v>
      </c>
      <c r="AR140" s="180" t="s">
        <v>122</v>
      </c>
      <c r="AT140" s="180" t="s">
        <v>117</v>
      </c>
      <c r="AU140" s="180" t="s">
        <v>85</v>
      </c>
      <c r="AY140" s="14" t="s">
        <v>115</v>
      </c>
      <c r="BE140" s="181">
        <f>IF(N140="základní",J140,0)</f>
        <v>0</v>
      </c>
      <c r="BF140" s="181">
        <f>IF(N140="snížená",J140,0)</f>
        <v>0</v>
      </c>
      <c r="BG140" s="181">
        <f>IF(N140="zákl. přenesená",J140,0)</f>
        <v>0</v>
      </c>
      <c r="BH140" s="181">
        <f>IF(N140="sníž. přenesená",J140,0)</f>
        <v>0</v>
      </c>
      <c r="BI140" s="181">
        <f>IF(N140="nulová",J140,0)</f>
        <v>0</v>
      </c>
      <c r="BJ140" s="14" t="s">
        <v>83</v>
      </c>
      <c r="BK140" s="181">
        <f>ROUND(I140*H140,2)</f>
        <v>0</v>
      </c>
      <c r="BL140" s="14" t="s">
        <v>122</v>
      </c>
      <c r="BM140" s="180" t="s">
        <v>192</v>
      </c>
    </row>
    <row r="141" s="1" customFormat="1" ht="16.5" customHeight="1">
      <c r="B141" s="168"/>
      <c r="C141" s="169" t="s">
        <v>193</v>
      </c>
      <c r="D141" s="169" t="s">
        <v>117</v>
      </c>
      <c r="E141" s="170" t="s">
        <v>194</v>
      </c>
      <c r="F141" s="171" t="s">
        <v>195</v>
      </c>
      <c r="G141" s="172" t="s">
        <v>120</v>
      </c>
      <c r="H141" s="173">
        <v>51.710000000000001</v>
      </c>
      <c r="I141" s="174"/>
      <c r="J141" s="175">
        <f>ROUND(I141*H141,2)</f>
        <v>0</v>
      </c>
      <c r="K141" s="171" t="s">
        <v>121</v>
      </c>
      <c r="L141" s="33"/>
      <c r="M141" s="176" t="s">
        <v>1</v>
      </c>
      <c r="N141" s="177" t="s">
        <v>43</v>
      </c>
      <c r="O141" s="69"/>
      <c r="P141" s="178">
        <f>O141*H141</f>
        <v>0</v>
      </c>
      <c r="Q141" s="178">
        <v>0</v>
      </c>
      <c r="R141" s="178">
        <f>Q141*H141</f>
        <v>0</v>
      </c>
      <c r="S141" s="178">
        <v>0</v>
      </c>
      <c r="T141" s="179">
        <f>S141*H141</f>
        <v>0</v>
      </c>
      <c r="AR141" s="180" t="s">
        <v>122</v>
      </c>
      <c r="AT141" s="180" t="s">
        <v>117</v>
      </c>
      <c r="AU141" s="180" t="s">
        <v>85</v>
      </c>
      <c r="AY141" s="14" t="s">
        <v>115</v>
      </c>
      <c r="BE141" s="181">
        <f>IF(N141="základní",J141,0)</f>
        <v>0</v>
      </c>
      <c r="BF141" s="181">
        <f>IF(N141="snížená",J141,0)</f>
        <v>0</v>
      </c>
      <c r="BG141" s="181">
        <f>IF(N141="zákl. přenesená",J141,0)</f>
        <v>0</v>
      </c>
      <c r="BH141" s="181">
        <f>IF(N141="sníž. přenesená",J141,0)</f>
        <v>0</v>
      </c>
      <c r="BI141" s="181">
        <f>IF(N141="nulová",J141,0)</f>
        <v>0</v>
      </c>
      <c r="BJ141" s="14" t="s">
        <v>83</v>
      </c>
      <c r="BK141" s="181">
        <f>ROUND(I141*H141,2)</f>
        <v>0</v>
      </c>
      <c r="BL141" s="14" t="s">
        <v>122</v>
      </c>
      <c r="BM141" s="180" t="s">
        <v>196</v>
      </c>
    </row>
    <row r="142" s="1" customFormat="1" ht="24" customHeight="1">
      <c r="B142" s="168"/>
      <c r="C142" s="169" t="s">
        <v>197</v>
      </c>
      <c r="D142" s="169" t="s">
        <v>117</v>
      </c>
      <c r="E142" s="170" t="s">
        <v>198</v>
      </c>
      <c r="F142" s="171" t="s">
        <v>199</v>
      </c>
      <c r="G142" s="172" t="s">
        <v>120</v>
      </c>
      <c r="H142" s="173">
        <v>51.710000000000001</v>
      </c>
      <c r="I142" s="174"/>
      <c r="J142" s="175">
        <f>ROUND(I142*H142,2)</f>
        <v>0</v>
      </c>
      <c r="K142" s="171" t="s">
        <v>121</v>
      </c>
      <c r="L142" s="33"/>
      <c r="M142" s="176" t="s">
        <v>1</v>
      </c>
      <c r="N142" s="177" t="s">
        <v>43</v>
      </c>
      <c r="O142" s="69"/>
      <c r="P142" s="178">
        <f>O142*H142</f>
        <v>0</v>
      </c>
      <c r="Q142" s="178">
        <v>0</v>
      </c>
      <c r="R142" s="178">
        <f>Q142*H142</f>
        <v>0</v>
      </c>
      <c r="S142" s="178">
        <v>0</v>
      </c>
      <c r="T142" s="179">
        <f>S142*H142</f>
        <v>0</v>
      </c>
      <c r="AR142" s="180" t="s">
        <v>122</v>
      </c>
      <c r="AT142" s="180" t="s">
        <v>117</v>
      </c>
      <c r="AU142" s="180" t="s">
        <v>85</v>
      </c>
      <c r="AY142" s="14" t="s">
        <v>115</v>
      </c>
      <c r="BE142" s="181">
        <f>IF(N142="základní",J142,0)</f>
        <v>0</v>
      </c>
      <c r="BF142" s="181">
        <f>IF(N142="snížená",J142,0)</f>
        <v>0</v>
      </c>
      <c r="BG142" s="181">
        <f>IF(N142="zákl. přenesená",J142,0)</f>
        <v>0</v>
      </c>
      <c r="BH142" s="181">
        <f>IF(N142="sníž. přenesená",J142,0)</f>
        <v>0</v>
      </c>
      <c r="BI142" s="181">
        <f>IF(N142="nulová",J142,0)</f>
        <v>0</v>
      </c>
      <c r="BJ142" s="14" t="s">
        <v>83</v>
      </c>
      <c r="BK142" s="181">
        <f>ROUND(I142*H142,2)</f>
        <v>0</v>
      </c>
      <c r="BL142" s="14" t="s">
        <v>122</v>
      </c>
      <c r="BM142" s="180" t="s">
        <v>200</v>
      </c>
    </row>
    <row r="143" s="1" customFormat="1" ht="16.5" customHeight="1">
      <c r="B143" s="168"/>
      <c r="C143" s="169" t="s">
        <v>7</v>
      </c>
      <c r="D143" s="169" t="s">
        <v>117</v>
      </c>
      <c r="E143" s="170" t="s">
        <v>201</v>
      </c>
      <c r="F143" s="171" t="s">
        <v>202</v>
      </c>
      <c r="G143" s="172" t="s">
        <v>120</v>
      </c>
      <c r="H143" s="173">
        <v>51.710000000000001</v>
      </c>
      <c r="I143" s="174"/>
      <c r="J143" s="175">
        <f>ROUND(I143*H143,2)</f>
        <v>0</v>
      </c>
      <c r="K143" s="171" t="s">
        <v>121</v>
      </c>
      <c r="L143" s="33"/>
      <c r="M143" s="176" t="s">
        <v>1</v>
      </c>
      <c r="N143" s="177" t="s">
        <v>43</v>
      </c>
      <c r="O143" s="69"/>
      <c r="P143" s="178">
        <f>O143*H143</f>
        <v>0</v>
      </c>
      <c r="Q143" s="178">
        <v>0</v>
      </c>
      <c r="R143" s="178">
        <f>Q143*H143</f>
        <v>0</v>
      </c>
      <c r="S143" s="178">
        <v>0</v>
      </c>
      <c r="T143" s="179">
        <f>S143*H143</f>
        <v>0</v>
      </c>
      <c r="AR143" s="180" t="s">
        <v>122</v>
      </c>
      <c r="AT143" s="180" t="s">
        <v>117</v>
      </c>
      <c r="AU143" s="180" t="s">
        <v>85</v>
      </c>
      <c r="AY143" s="14" t="s">
        <v>115</v>
      </c>
      <c r="BE143" s="181">
        <f>IF(N143="základní",J143,0)</f>
        <v>0</v>
      </c>
      <c r="BF143" s="181">
        <f>IF(N143="snížená",J143,0)</f>
        <v>0</v>
      </c>
      <c r="BG143" s="181">
        <f>IF(N143="zákl. přenesená",J143,0)</f>
        <v>0</v>
      </c>
      <c r="BH143" s="181">
        <f>IF(N143="sníž. přenesená",J143,0)</f>
        <v>0</v>
      </c>
      <c r="BI143" s="181">
        <f>IF(N143="nulová",J143,0)</f>
        <v>0</v>
      </c>
      <c r="BJ143" s="14" t="s">
        <v>83</v>
      </c>
      <c r="BK143" s="181">
        <f>ROUND(I143*H143,2)</f>
        <v>0</v>
      </c>
      <c r="BL143" s="14" t="s">
        <v>122</v>
      </c>
      <c r="BM143" s="180" t="s">
        <v>203</v>
      </c>
    </row>
    <row r="144" s="11" customFormat="1" ht="22.8" customHeight="1">
      <c r="B144" s="155"/>
      <c r="D144" s="156" t="s">
        <v>77</v>
      </c>
      <c r="E144" s="166" t="s">
        <v>134</v>
      </c>
      <c r="F144" s="166" t="s">
        <v>204</v>
      </c>
      <c r="I144" s="158"/>
      <c r="J144" s="167">
        <f>BK144</f>
        <v>0</v>
      </c>
      <c r="L144" s="155"/>
      <c r="M144" s="160"/>
      <c r="N144" s="161"/>
      <c r="O144" s="161"/>
      <c r="P144" s="162">
        <f>SUM(P145:P146)</f>
        <v>0</v>
      </c>
      <c r="Q144" s="161"/>
      <c r="R144" s="162">
        <f>SUM(R145:R146)</f>
        <v>13.771204000000001</v>
      </c>
      <c r="S144" s="161"/>
      <c r="T144" s="163">
        <f>SUM(T145:T146)</f>
        <v>0</v>
      </c>
      <c r="AR144" s="156" t="s">
        <v>83</v>
      </c>
      <c r="AT144" s="164" t="s">
        <v>77</v>
      </c>
      <c r="AU144" s="164" t="s">
        <v>83</v>
      </c>
      <c r="AY144" s="156" t="s">
        <v>115</v>
      </c>
      <c r="BK144" s="165">
        <f>SUM(BK145:BK146)</f>
        <v>0</v>
      </c>
    </row>
    <row r="145" s="1" customFormat="1" ht="24" customHeight="1">
      <c r="B145" s="168"/>
      <c r="C145" s="169" t="s">
        <v>205</v>
      </c>
      <c r="D145" s="169" t="s">
        <v>117</v>
      </c>
      <c r="E145" s="170" t="s">
        <v>206</v>
      </c>
      <c r="F145" s="171" t="s">
        <v>207</v>
      </c>
      <c r="G145" s="172" t="s">
        <v>151</v>
      </c>
      <c r="H145" s="173">
        <v>18.100000000000001</v>
      </c>
      <c r="I145" s="174"/>
      <c r="J145" s="175">
        <f>ROUND(I145*H145,2)</f>
        <v>0</v>
      </c>
      <c r="K145" s="171" t="s">
        <v>121</v>
      </c>
      <c r="L145" s="33"/>
      <c r="M145" s="176" t="s">
        <v>1</v>
      </c>
      <c r="N145" s="177" t="s">
        <v>43</v>
      </c>
      <c r="O145" s="69"/>
      <c r="P145" s="178">
        <f>O145*H145</f>
        <v>0</v>
      </c>
      <c r="Q145" s="178">
        <v>0.48089999999999999</v>
      </c>
      <c r="R145" s="178">
        <f>Q145*H145</f>
        <v>8.7042900000000003</v>
      </c>
      <c r="S145" s="178">
        <v>0</v>
      </c>
      <c r="T145" s="179">
        <f>S145*H145</f>
        <v>0</v>
      </c>
      <c r="AR145" s="180" t="s">
        <v>122</v>
      </c>
      <c r="AT145" s="180" t="s">
        <v>117</v>
      </c>
      <c r="AU145" s="180" t="s">
        <v>85</v>
      </c>
      <c r="AY145" s="14" t="s">
        <v>115</v>
      </c>
      <c r="BE145" s="181">
        <f>IF(N145="základní",J145,0)</f>
        <v>0</v>
      </c>
      <c r="BF145" s="181">
        <f>IF(N145="snížená",J145,0)</f>
        <v>0</v>
      </c>
      <c r="BG145" s="181">
        <f>IF(N145="zákl. přenesená",J145,0)</f>
        <v>0</v>
      </c>
      <c r="BH145" s="181">
        <f>IF(N145="sníž. přenesená",J145,0)</f>
        <v>0</v>
      </c>
      <c r="BI145" s="181">
        <f>IF(N145="nulová",J145,0)</f>
        <v>0</v>
      </c>
      <c r="BJ145" s="14" t="s">
        <v>83</v>
      </c>
      <c r="BK145" s="181">
        <f>ROUND(I145*H145,2)</f>
        <v>0</v>
      </c>
      <c r="BL145" s="14" t="s">
        <v>122</v>
      </c>
      <c r="BM145" s="180" t="s">
        <v>208</v>
      </c>
    </row>
    <row r="146" s="1" customFormat="1" ht="24" customHeight="1">
      <c r="B146" s="168"/>
      <c r="C146" s="169" t="s">
        <v>209</v>
      </c>
      <c r="D146" s="169" t="s">
        <v>117</v>
      </c>
      <c r="E146" s="170" t="s">
        <v>210</v>
      </c>
      <c r="F146" s="171" t="s">
        <v>211</v>
      </c>
      <c r="G146" s="172" t="s">
        <v>151</v>
      </c>
      <c r="H146" s="173">
        <v>18.100000000000001</v>
      </c>
      <c r="I146" s="174"/>
      <c r="J146" s="175">
        <f>ROUND(I146*H146,2)</f>
        <v>0</v>
      </c>
      <c r="K146" s="171" t="s">
        <v>121</v>
      </c>
      <c r="L146" s="33"/>
      <c r="M146" s="176" t="s">
        <v>1</v>
      </c>
      <c r="N146" s="177" t="s">
        <v>43</v>
      </c>
      <c r="O146" s="69"/>
      <c r="P146" s="178">
        <f>O146*H146</f>
        <v>0</v>
      </c>
      <c r="Q146" s="178">
        <v>0.27994000000000002</v>
      </c>
      <c r="R146" s="178">
        <f>Q146*H146</f>
        <v>5.0669140000000006</v>
      </c>
      <c r="S146" s="178">
        <v>0</v>
      </c>
      <c r="T146" s="179">
        <f>S146*H146</f>
        <v>0</v>
      </c>
      <c r="AR146" s="180" t="s">
        <v>122</v>
      </c>
      <c r="AT146" s="180" t="s">
        <v>117</v>
      </c>
      <c r="AU146" s="180" t="s">
        <v>85</v>
      </c>
      <c r="AY146" s="14" t="s">
        <v>115</v>
      </c>
      <c r="BE146" s="181">
        <f>IF(N146="základní",J146,0)</f>
        <v>0</v>
      </c>
      <c r="BF146" s="181">
        <f>IF(N146="snížená",J146,0)</f>
        <v>0</v>
      </c>
      <c r="BG146" s="181">
        <f>IF(N146="zákl. přenesená",J146,0)</f>
        <v>0</v>
      </c>
      <c r="BH146" s="181">
        <f>IF(N146="sníž. přenesená",J146,0)</f>
        <v>0</v>
      </c>
      <c r="BI146" s="181">
        <f>IF(N146="nulová",J146,0)</f>
        <v>0</v>
      </c>
      <c r="BJ146" s="14" t="s">
        <v>83</v>
      </c>
      <c r="BK146" s="181">
        <f>ROUND(I146*H146,2)</f>
        <v>0</v>
      </c>
      <c r="BL146" s="14" t="s">
        <v>122</v>
      </c>
      <c r="BM146" s="180" t="s">
        <v>212</v>
      </c>
    </row>
    <row r="147" s="11" customFormat="1" ht="22.8" customHeight="1">
      <c r="B147" s="155"/>
      <c r="D147" s="156" t="s">
        <v>77</v>
      </c>
      <c r="E147" s="166" t="s">
        <v>147</v>
      </c>
      <c r="F147" s="166" t="s">
        <v>213</v>
      </c>
      <c r="I147" s="158"/>
      <c r="J147" s="167">
        <f>BK147</f>
        <v>0</v>
      </c>
      <c r="L147" s="155"/>
      <c r="M147" s="160"/>
      <c r="N147" s="161"/>
      <c r="O147" s="161"/>
      <c r="P147" s="162">
        <f>SUM(P148:P161)</f>
        <v>0</v>
      </c>
      <c r="Q147" s="161"/>
      <c r="R147" s="162">
        <f>SUM(R148:R161)</f>
        <v>10.455825000000001</v>
      </c>
      <c r="S147" s="161"/>
      <c r="T147" s="163">
        <f>SUM(T148:T161)</f>
        <v>0.034000000000000002</v>
      </c>
      <c r="AR147" s="156" t="s">
        <v>83</v>
      </c>
      <c r="AT147" s="164" t="s">
        <v>77</v>
      </c>
      <c r="AU147" s="164" t="s">
        <v>83</v>
      </c>
      <c r="AY147" s="156" t="s">
        <v>115</v>
      </c>
      <c r="BK147" s="165">
        <f>SUM(BK148:BK161)</f>
        <v>0</v>
      </c>
    </row>
    <row r="148" s="1" customFormat="1" ht="24" customHeight="1">
      <c r="B148" s="168"/>
      <c r="C148" s="169" t="s">
        <v>214</v>
      </c>
      <c r="D148" s="169" t="s">
        <v>117</v>
      </c>
      <c r="E148" s="170" t="s">
        <v>215</v>
      </c>
      <c r="F148" s="171" t="s">
        <v>216</v>
      </c>
      <c r="G148" s="172" t="s">
        <v>217</v>
      </c>
      <c r="H148" s="173">
        <v>1</v>
      </c>
      <c r="I148" s="174"/>
      <c r="J148" s="175">
        <f>ROUND(I148*H148,2)</f>
        <v>0</v>
      </c>
      <c r="K148" s="171" t="s">
        <v>121</v>
      </c>
      <c r="L148" s="33"/>
      <c r="M148" s="176" t="s">
        <v>1</v>
      </c>
      <c r="N148" s="177" t="s">
        <v>43</v>
      </c>
      <c r="O148" s="69"/>
      <c r="P148" s="178">
        <f>O148*H148</f>
        <v>0</v>
      </c>
      <c r="Q148" s="178">
        <v>0</v>
      </c>
      <c r="R148" s="178">
        <f>Q148*H148</f>
        <v>0</v>
      </c>
      <c r="S148" s="178">
        <v>0.034000000000000002</v>
      </c>
      <c r="T148" s="179">
        <f>S148*H148</f>
        <v>0.034000000000000002</v>
      </c>
      <c r="AR148" s="180" t="s">
        <v>122</v>
      </c>
      <c r="AT148" s="180" t="s">
        <v>117</v>
      </c>
      <c r="AU148" s="180" t="s">
        <v>85</v>
      </c>
      <c r="AY148" s="14" t="s">
        <v>115</v>
      </c>
      <c r="BE148" s="181">
        <f>IF(N148="základní",J148,0)</f>
        <v>0</v>
      </c>
      <c r="BF148" s="181">
        <f>IF(N148="snížená",J148,0)</f>
        <v>0</v>
      </c>
      <c r="BG148" s="181">
        <f>IF(N148="zákl. přenesená",J148,0)</f>
        <v>0</v>
      </c>
      <c r="BH148" s="181">
        <f>IF(N148="sníž. přenesená",J148,0)</f>
        <v>0</v>
      </c>
      <c r="BI148" s="181">
        <f>IF(N148="nulová",J148,0)</f>
        <v>0</v>
      </c>
      <c r="BJ148" s="14" t="s">
        <v>83</v>
      </c>
      <c r="BK148" s="181">
        <f>ROUND(I148*H148,2)</f>
        <v>0</v>
      </c>
      <c r="BL148" s="14" t="s">
        <v>122</v>
      </c>
      <c r="BM148" s="180" t="s">
        <v>218</v>
      </c>
    </row>
    <row r="149" s="1" customFormat="1" ht="24" customHeight="1">
      <c r="B149" s="168"/>
      <c r="C149" s="169" t="s">
        <v>219</v>
      </c>
      <c r="D149" s="169" t="s">
        <v>117</v>
      </c>
      <c r="E149" s="170" t="s">
        <v>220</v>
      </c>
      <c r="F149" s="171" t="s">
        <v>221</v>
      </c>
      <c r="G149" s="172" t="s">
        <v>151</v>
      </c>
      <c r="H149" s="173">
        <v>57.5</v>
      </c>
      <c r="I149" s="174"/>
      <c r="J149" s="175">
        <f>ROUND(I149*H149,2)</f>
        <v>0</v>
      </c>
      <c r="K149" s="171" t="s">
        <v>121</v>
      </c>
      <c r="L149" s="33"/>
      <c r="M149" s="176" t="s">
        <v>1</v>
      </c>
      <c r="N149" s="177" t="s">
        <v>43</v>
      </c>
      <c r="O149" s="69"/>
      <c r="P149" s="178">
        <f>O149*H149</f>
        <v>0</v>
      </c>
      <c r="Q149" s="178">
        <v>0</v>
      </c>
      <c r="R149" s="178">
        <f>Q149*H149</f>
        <v>0</v>
      </c>
      <c r="S149" s="178">
        <v>0</v>
      </c>
      <c r="T149" s="179">
        <f>S149*H149</f>
        <v>0</v>
      </c>
      <c r="AR149" s="180" t="s">
        <v>122</v>
      </c>
      <c r="AT149" s="180" t="s">
        <v>117</v>
      </c>
      <c r="AU149" s="180" t="s">
        <v>85</v>
      </c>
      <c r="AY149" s="14" t="s">
        <v>115</v>
      </c>
      <c r="BE149" s="181">
        <f>IF(N149="základní",J149,0)</f>
        <v>0</v>
      </c>
      <c r="BF149" s="181">
        <f>IF(N149="snížená",J149,0)</f>
        <v>0</v>
      </c>
      <c r="BG149" s="181">
        <f>IF(N149="zákl. přenesená",J149,0)</f>
        <v>0</v>
      </c>
      <c r="BH149" s="181">
        <f>IF(N149="sníž. přenesená",J149,0)</f>
        <v>0</v>
      </c>
      <c r="BI149" s="181">
        <f>IF(N149="nulová",J149,0)</f>
        <v>0</v>
      </c>
      <c r="BJ149" s="14" t="s">
        <v>83</v>
      </c>
      <c r="BK149" s="181">
        <f>ROUND(I149*H149,2)</f>
        <v>0</v>
      </c>
      <c r="BL149" s="14" t="s">
        <v>122</v>
      </c>
      <c r="BM149" s="180" t="s">
        <v>222</v>
      </c>
    </row>
    <row r="150" s="1" customFormat="1" ht="24" customHeight="1">
      <c r="B150" s="168"/>
      <c r="C150" s="169" t="s">
        <v>223</v>
      </c>
      <c r="D150" s="169" t="s">
        <v>117</v>
      </c>
      <c r="E150" s="170" t="s">
        <v>224</v>
      </c>
      <c r="F150" s="171" t="s">
        <v>225</v>
      </c>
      <c r="G150" s="172" t="s">
        <v>120</v>
      </c>
      <c r="H150" s="173">
        <v>8.7899999999999991</v>
      </c>
      <c r="I150" s="174"/>
      <c r="J150" s="175">
        <f>ROUND(I150*H150,2)</f>
        <v>0</v>
      </c>
      <c r="K150" s="171" t="s">
        <v>121</v>
      </c>
      <c r="L150" s="33"/>
      <c r="M150" s="176" t="s">
        <v>1</v>
      </c>
      <c r="N150" s="177" t="s">
        <v>43</v>
      </c>
      <c r="O150" s="69"/>
      <c r="P150" s="178">
        <f>O150*H150</f>
        <v>0</v>
      </c>
      <c r="Q150" s="178">
        <v>0</v>
      </c>
      <c r="R150" s="178">
        <f>Q150*H150</f>
        <v>0</v>
      </c>
      <c r="S150" s="178">
        <v>0</v>
      </c>
      <c r="T150" s="179">
        <f>S150*H150</f>
        <v>0</v>
      </c>
      <c r="AR150" s="180" t="s">
        <v>122</v>
      </c>
      <c r="AT150" s="180" t="s">
        <v>117</v>
      </c>
      <c r="AU150" s="180" t="s">
        <v>85</v>
      </c>
      <c r="AY150" s="14" t="s">
        <v>115</v>
      </c>
      <c r="BE150" s="181">
        <f>IF(N150="základní",J150,0)</f>
        <v>0</v>
      </c>
      <c r="BF150" s="181">
        <f>IF(N150="snížená",J150,0)</f>
        <v>0</v>
      </c>
      <c r="BG150" s="181">
        <f>IF(N150="zákl. přenesená",J150,0)</f>
        <v>0</v>
      </c>
      <c r="BH150" s="181">
        <f>IF(N150="sníž. přenesená",J150,0)</f>
        <v>0</v>
      </c>
      <c r="BI150" s="181">
        <f>IF(N150="nulová",J150,0)</f>
        <v>0</v>
      </c>
      <c r="BJ150" s="14" t="s">
        <v>83</v>
      </c>
      <c r="BK150" s="181">
        <f>ROUND(I150*H150,2)</f>
        <v>0</v>
      </c>
      <c r="BL150" s="14" t="s">
        <v>122</v>
      </c>
      <c r="BM150" s="180" t="s">
        <v>226</v>
      </c>
    </row>
    <row r="151" s="1" customFormat="1" ht="24" customHeight="1">
      <c r="B151" s="168"/>
      <c r="C151" s="169" t="s">
        <v>227</v>
      </c>
      <c r="D151" s="169" t="s">
        <v>117</v>
      </c>
      <c r="E151" s="170" t="s">
        <v>228</v>
      </c>
      <c r="F151" s="171" t="s">
        <v>229</v>
      </c>
      <c r="G151" s="172" t="s">
        <v>141</v>
      </c>
      <c r="H151" s="173">
        <v>25</v>
      </c>
      <c r="I151" s="174"/>
      <c r="J151" s="175">
        <f>ROUND(I151*H151,2)</f>
        <v>0</v>
      </c>
      <c r="K151" s="171" t="s">
        <v>121</v>
      </c>
      <c r="L151" s="33"/>
      <c r="M151" s="176" t="s">
        <v>1</v>
      </c>
      <c r="N151" s="177" t="s">
        <v>43</v>
      </c>
      <c r="O151" s="69"/>
      <c r="P151" s="178">
        <f>O151*H151</f>
        <v>0</v>
      </c>
      <c r="Q151" s="178">
        <v>0.0099100000000000004</v>
      </c>
      <c r="R151" s="178">
        <f>Q151*H151</f>
        <v>0.24775</v>
      </c>
      <c r="S151" s="178">
        <v>0</v>
      </c>
      <c r="T151" s="179">
        <f>S151*H151</f>
        <v>0</v>
      </c>
      <c r="AR151" s="180" t="s">
        <v>122</v>
      </c>
      <c r="AT151" s="180" t="s">
        <v>117</v>
      </c>
      <c r="AU151" s="180" t="s">
        <v>85</v>
      </c>
      <c r="AY151" s="14" t="s">
        <v>115</v>
      </c>
      <c r="BE151" s="181">
        <f>IF(N151="základní",J151,0)</f>
        <v>0</v>
      </c>
      <c r="BF151" s="181">
        <f>IF(N151="snížená",J151,0)</f>
        <v>0</v>
      </c>
      <c r="BG151" s="181">
        <f>IF(N151="zákl. přenesená",J151,0)</f>
        <v>0</v>
      </c>
      <c r="BH151" s="181">
        <f>IF(N151="sníž. přenesená",J151,0)</f>
        <v>0</v>
      </c>
      <c r="BI151" s="181">
        <f>IF(N151="nulová",J151,0)</f>
        <v>0</v>
      </c>
      <c r="BJ151" s="14" t="s">
        <v>83</v>
      </c>
      <c r="BK151" s="181">
        <f>ROUND(I151*H151,2)</f>
        <v>0</v>
      </c>
      <c r="BL151" s="14" t="s">
        <v>122</v>
      </c>
      <c r="BM151" s="180" t="s">
        <v>230</v>
      </c>
    </row>
    <row r="152" s="1" customFormat="1" ht="24" customHeight="1">
      <c r="B152" s="168"/>
      <c r="C152" s="169" t="s">
        <v>231</v>
      </c>
      <c r="D152" s="169" t="s">
        <v>117</v>
      </c>
      <c r="E152" s="170" t="s">
        <v>232</v>
      </c>
      <c r="F152" s="171" t="s">
        <v>233</v>
      </c>
      <c r="G152" s="172" t="s">
        <v>141</v>
      </c>
      <c r="H152" s="173">
        <v>35.5</v>
      </c>
      <c r="I152" s="174"/>
      <c r="J152" s="175">
        <f>ROUND(I152*H152,2)</f>
        <v>0</v>
      </c>
      <c r="K152" s="171" t="s">
        <v>121</v>
      </c>
      <c r="L152" s="33"/>
      <c r="M152" s="176" t="s">
        <v>1</v>
      </c>
      <c r="N152" s="177" t="s">
        <v>43</v>
      </c>
      <c r="O152" s="69"/>
      <c r="P152" s="178">
        <f>O152*H152</f>
        <v>0</v>
      </c>
      <c r="Q152" s="178">
        <v>0.01593</v>
      </c>
      <c r="R152" s="178">
        <f>Q152*H152</f>
        <v>0.56551499999999999</v>
      </c>
      <c r="S152" s="178">
        <v>0</v>
      </c>
      <c r="T152" s="179">
        <f>S152*H152</f>
        <v>0</v>
      </c>
      <c r="AR152" s="180" t="s">
        <v>122</v>
      </c>
      <c r="AT152" s="180" t="s">
        <v>117</v>
      </c>
      <c r="AU152" s="180" t="s">
        <v>85</v>
      </c>
      <c r="AY152" s="14" t="s">
        <v>115</v>
      </c>
      <c r="BE152" s="181">
        <f>IF(N152="základní",J152,0)</f>
        <v>0</v>
      </c>
      <c r="BF152" s="181">
        <f>IF(N152="snížená",J152,0)</f>
        <v>0</v>
      </c>
      <c r="BG152" s="181">
        <f>IF(N152="zákl. přenesená",J152,0)</f>
        <v>0</v>
      </c>
      <c r="BH152" s="181">
        <f>IF(N152="sníž. přenesená",J152,0)</f>
        <v>0</v>
      </c>
      <c r="BI152" s="181">
        <f>IF(N152="nulová",J152,0)</f>
        <v>0</v>
      </c>
      <c r="BJ152" s="14" t="s">
        <v>83</v>
      </c>
      <c r="BK152" s="181">
        <f>ROUND(I152*H152,2)</f>
        <v>0</v>
      </c>
      <c r="BL152" s="14" t="s">
        <v>122</v>
      </c>
      <c r="BM152" s="180" t="s">
        <v>234</v>
      </c>
    </row>
    <row r="153" s="1" customFormat="1" ht="24" customHeight="1">
      <c r="B153" s="168"/>
      <c r="C153" s="169" t="s">
        <v>235</v>
      </c>
      <c r="D153" s="169" t="s">
        <v>117</v>
      </c>
      <c r="E153" s="170" t="s">
        <v>236</v>
      </c>
      <c r="F153" s="171" t="s">
        <v>237</v>
      </c>
      <c r="G153" s="172" t="s">
        <v>217</v>
      </c>
      <c r="H153" s="173">
        <v>3</v>
      </c>
      <c r="I153" s="174"/>
      <c r="J153" s="175">
        <f>ROUND(I153*H153,2)</f>
        <v>0</v>
      </c>
      <c r="K153" s="171" t="s">
        <v>121</v>
      </c>
      <c r="L153" s="33"/>
      <c r="M153" s="176" t="s">
        <v>1</v>
      </c>
      <c r="N153" s="177" t="s">
        <v>43</v>
      </c>
      <c r="O153" s="69"/>
      <c r="P153" s="178">
        <f>O153*H153</f>
        <v>0</v>
      </c>
      <c r="Q153" s="178">
        <v>0.027529999999999999</v>
      </c>
      <c r="R153" s="178">
        <f>Q153*H153</f>
        <v>0.082589999999999997</v>
      </c>
      <c r="S153" s="178">
        <v>0</v>
      </c>
      <c r="T153" s="179">
        <f>S153*H153</f>
        <v>0</v>
      </c>
      <c r="AR153" s="180" t="s">
        <v>122</v>
      </c>
      <c r="AT153" s="180" t="s">
        <v>117</v>
      </c>
      <c r="AU153" s="180" t="s">
        <v>85</v>
      </c>
      <c r="AY153" s="14" t="s">
        <v>115</v>
      </c>
      <c r="BE153" s="181">
        <f>IF(N153="základní",J153,0)</f>
        <v>0</v>
      </c>
      <c r="BF153" s="181">
        <f>IF(N153="snížená",J153,0)</f>
        <v>0</v>
      </c>
      <c r="BG153" s="181">
        <f>IF(N153="zákl. přenesená",J153,0)</f>
        <v>0</v>
      </c>
      <c r="BH153" s="181">
        <f>IF(N153="sníž. přenesená",J153,0)</f>
        <v>0</v>
      </c>
      <c r="BI153" s="181">
        <f>IF(N153="nulová",J153,0)</f>
        <v>0</v>
      </c>
      <c r="BJ153" s="14" t="s">
        <v>83</v>
      </c>
      <c r="BK153" s="181">
        <f>ROUND(I153*H153,2)</f>
        <v>0</v>
      </c>
      <c r="BL153" s="14" t="s">
        <v>122</v>
      </c>
      <c r="BM153" s="180" t="s">
        <v>238</v>
      </c>
    </row>
    <row r="154" s="1" customFormat="1" ht="24" customHeight="1">
      <c r="B154" s="168"/>
      <c r="C154" s="182" t="s">
        <v>239</v>
      </c>
      <c r="D154" s="182" t="s">
        <v>144</v>
      </c>
      <c r="E154" s="183" t="s">
        <v>240</v>
      </c>
      <c r="F154" s="184" t="s">
        <v>241</v>
      </c>
      <c r="G154" s="185" t="s">
        <v>217</v>
      </c>
      <c r="H154" s="186">
        <v>3</v>
      </c>
      <c r="I154" s="187"/>
      <c r="J154" s="188">
        <f>ROUND(I154*H154,2)</f>
        <v>0</v>
      </c>
      <c r="K154" s="184" t="s">
        <v>121</v>
      </c>
      <c r="L154" s="189"/>
      <c r="M154" s="190" t="s">
        <v>1</v>
      </c>
      <c r="N154" s="191" t="s">
        <v>43</v>
      </c>
      <c r="O154" s="69"/>
      <c r="P154" s="178">
        <f>O154*H154</f>
        <v>0</v>
      </c>
      <c r="Q154" s="178">
        <v>1.6140000000000001</v>
      </c>
      <c r="R154" s="178">
        <f>Q154*H154</f>
        <v>4.8420000000000005</v>
      </c>
      <c r="S154" s="178">
        <v>0</v>
      </c>
      <c r="T154" s="179">
        <f>S154*H154</f>
        <v>0</v>
      </c>
      <c r="AR154" s="180" t="s">
        <v>147</v>
      </c>
      <c r="AT154" s="180" t="s">
        <v>144</v>
      </c>
      <c r="AU154" s="180" t="s">
        <v>85</v>
      </c>
      <c r="AY154" s="14" t="s">
        <v>115</v>
      </c>
      <c r="BE154" s="181">
        <f>IF(N154="základní",J154,0)</f>
        <v>0</v>
      </c>
      <c r="BF154" s="181">
        <f>IF(N154="snížená",J154,0)</f>
        <v>0</v>
      </c>
      <c r="BG154" s="181">
        <f>IF(N154="zákl. přenesená",J154,0)</f>
        <v>0</v>
      </c>
      <c r="BH154" s="181">
        <f>IF(N154="sníž. přenesená",J154,0)</f>
        <v>0</v>
      </c>
      <c r="BI154" s="181">
        <f>IF(N154="nulová",J154,0)</f>
        <v>0</v>
      </c>
      <c r="BJ154" s="14" t="s">
        <v>83</v>
      </c>
      <c r="BK154" s="181">
        <f>ROUND(I154*H154,2)</f>
        <v>0</v>
      </c>
      <c r="BL154" s="14" t="s">
        <v>122</v>
      </c>
      <c r="BM154" s="180" t="s">
        <v>242</v>
      </c>
    </row>
    <row r="155" s="1" customFormat="1" ht="24" customHeight="1">
      <c r="B155" s="168"/>
      <c r="C155" s="169" t="s">
        <v>243</v>
      </c>
      <c r="D155" s="169" t="s">
        <v>117</v>
      </c>
      <c r="E155" s="170" t="s">
        <v>244</v>
      </c>
      <c r="F155" s="171" t="s">
        <v>245</v>
      </c>
      <c r="G155" s="172" t="s">
        <v>217</v>
      </c>
      <c r="H155" s="173">
        <v>3</v>
      </c>
      <c r="I155" s="174"/>
      <c r="J155" s="175">
        <f>ROUND(I155*H155,2)</f>
        <v>0</v>
      </c>
      <c r="K155" s="171" t="s">
        <v>121</v>
      </c>
      <c r="L155" s="33"/>
      <c r="M155" s="176" t="s">
        <v>1</v>
      </c>
      <c r="N155" s="177" t="s">
        <v>43</v>
      </c>
      <c r="O155" s="69"/>
      <c r="P155" s="178">
        <f>O155*H155</f>
        <v>0</v>
      </c>
      <c r="Q155" s="178">
        <v>0.0091800000000000007</v>
      </c>
      <c r="R155" s="178">
        <f>Q155*H155</f>
        <v>0.027540000000000002</v>
      </c>
      <c r="S155" s="178">
        <v>0</v>
      </c>
      <c r="T155" s="179">
        <f>S155*H155</f>
        <v>0</v>
      </c>
      <c r="AR155" s="180" t="s">
        <v>122</v>
      </c>
      <c r="AT155" s="180" t="s">
        <v>117</v>
      </c>
      <c r="AU155" s="180" t="s">
        <v>85</v>
      </c>
      <c r="AY155" s="14" t="s">
        <v>115</v>
      </c>
      <c r="BE155" s="181">
        <f>IF(N155="základní",J155,0)</f>
        <v>0</v>
      </c>
      <c r="BF155" s="181">
        <f>IF(N155="snížená",J155,0)</f>
        <v>0</v>
      </c>
      <c r="BG155" s="181">
        <f>IF(N155="zákl. přenesená",J155,0)</f>
        <v>0</v>
      </c>
      <c r="BH155" s="181">
        <f>IF(N155="sníž. přenesená",J155,0)</f>
        <v>0</v>
      </c>
      <c r="BI155" s="181">
        <f>IF(N155="nulová",J155,0)</f>
        <v>0</v>
      </c>
      <c r="BJ155" s="14" t="s">
        <v>83</v>
      </c>
      <c r="BK155" s="181">
        <f>ROUND(I155*H155,2)</f>
        <v>0</v>
      </c>
      <c r="BL155" s="14" t="s">
        <v>122</v>
      </c>
      <c r="BM155" s="180" t="s">
        <v>246</v>
      </c>
    </row>
    <row r="156" s="1" customFormat="1" ht="24" customHeight="1">
      <c r="B156" s="168"/>
      <c r="C156" s="182" t="s">
        <v>247</v>
      </c>
      <c r="D156" s="182" t="s">
        <v>144</v>
      </c>
      <c r="E156" s="183" t="s">
        <v>248</v>
      </c>
      <c r="F156" s="184" t="s">
        <v>249</v>
      </c>
      <c r="G156" s="185" t="s">
        <v>217</v>
      </c>
      <c r="H156" s="186">
        <v>3</v>
      </c>
      <c r="I156" s="187"/>
      <c r="J156" s="188">
        <f>ROUND(I156*H156,2)</f>
        <v>0</v>
      </c>
      <c r="K156" s="184" t="s">
        <v>121</v>
      </c>
      <c r="L156" s="189"/>
      <c r="M156" s="190" t="s">
        <v>1</v>
      </c>
      <c r="N156" s="191" t="s">
        <v>43</v>
      </c>
      <c r="O156" s="69"/>
      <c r="P156" s="178">
        <f>O156*H156</f>
        <v>0</v>
      </c>
      <c r="Q156" s="178">
        <v>0.50600000000000001</v>
      </c>
      <c r="R156" s="178">
        <f>Q156*H156</f>
        <v>1.518</v>
      </c>
      <c r="S156" s="178">
        <v>0</v>
      </c>
      <c r="T156" s="179">
        <f>S156*H156</f>
        <v>0</v>
      </c>
      <c r="AR156" s="180" t="s">
        <v>147</v>
      </c>
      <c r="AT156" s="180" t="s">
        <v>144</v>
      </c>
      <c r="AU156" s="180" t="s">
        <v>85</v>
      </c>
      <c r="AY156" s="14" t="s">
        <v>115</v>
      </c>
      <c r="BE156" s="181">
        <f>IF(N156="základní",J156,0)</f>
        <v>0</v>
      </c>
      <c r="BF156" s="181">
        <f>IF(N156="snížená",J156,0)</f>
        <v>0</v>
      </c>
      <c r="BG156" s="181">
        <f>IF(N156="zákl. přenesená",J156,0)</f>
        <v>0</v>
      </c>
      <c r="BH156" s="181">
        <f>IF(N156="sníž. přenesená",J156,0)</f>
        <v>0</v>
      </c>
      <c r="BI156" s="181">
        <f>IF(N156="nulová",J156,0)</f>
        <v>0</v>
      </c>
      <c r="BJ156" s="14" t="s">
        <v>83</v>
      </c>
      <c r="BK156" s="181">
        <f>ROUND(I156*H156,2)</f>
        <v>0</v>
      </c>
      <c r="BL156" s="14" t="s">
        <v>122</v>
      </c>
      <c r="BM156" s="180" t="s">
        <v>250</v>
      </c>
    </row>
    <row r="157" s="1" customFormat="1" ht="24" customHeight="1">
      <c r="B157" s="168"/>
      <c r="C157" s="182" t="s">
        <v>251</v>
      </c>
      <c r="D157" s="182" t="s">
        <v>144</v>
      </c>
      <c r="E157" s="183" t="s">
        <v>252</v>
      </c>
      <c r="F157" s="184" t="s">
        <v>253</v>
      </c>
      <c r="G157" s="185" t="s">
        <v>217</v>
      </c>
      <c r="H157" s="186">
        <v>1</v>
      </c>
      <c r="I157" s="187"/>
      <c r="J157" s="188">
        <f>ROUND(I157*H157,2)</f>
        <v>0</v>
      </c>
      <c r="K157" s="184" t="s">
        <v>121</v>
      </c>
      <c r="L157" s="189"/>
      <c r="M157" s="190" t="s">
        <v>1</v>
      </c>
      <c r="N157" s="191" t="s">
        <v>43</v>
      </c>
      <c r="O157" s="69"/>
      <c r="P157" s="178">
        <f>O157*H157</f>
        <v>0</v>
      </c>
      <c r="Q157" s="178">
        <v>0.254</v>
      </c>
      <c r="R157" s="178">
        <f>Q157*H157</f>
        <v>0.254</v>
      </c>
      <c r="S157" s="178">
        <v>0</v>
      </c>
      <c r="T157" s="179">
        <f>S157*H157</f>
        <v>0</v>
      </c>
      <c r="AR157" s="180" t="s">
        <v>147</v>
      </c>
      <c r="AT157" s="180" t="s">
        <v>144</v>
      </c>
      <c r="AU157" s="180" t="s">
        <v>85</v>
      </c>
      <c r="AY157" s="14" t="s">
        <v>115</v>
      </c>
      <c r="BE157" s="181">
        <f>IF(N157="základní",J157,0)</f>
        <v>0</v>
      </c>
      <c r="BF157" s="181">
        <f>IF(N157="snížená",J157,0)</f>
        <v>0</v>
      </c>
      <c r="BG157" s="181">
        <f>IF(N157="zákl. přenesená",J157,0)</f>
        <v>0</v>
      </c>
      <c r="BH157" s="181">
        <f>IF(N157="sníž. přenesená",J157,0)</f>
        <v>0</v>
      </c>
      <c r="BI157" s="181">
        <f>IF(N157="nulová",J157,0)</f>
        <v>0</v>
      </c>
      <c r="BJ157" s="14" t="s">
        <v>83</v>
      </c>
      <c r="BK157" s="181">
        <f>ROUND(I157*H157,2)</f>
        <v>0</v>
      </c>
      <c r="BL157" s="14" t="s">
        <v>122</v>
      </c>
      <c r="BM157" s="180" t="s">
        <v>254</v>
      </c>
    </row>
    <row r="158" s="1" customFormat="1" ht="24" customHeight="1">
      <c r="B158" s="168"/>
      <c r="C158" s="169" t="s">
        <v>255</v>
      </c>
      <c r="D158" s="169" t="s">
        <v>117</v>
      </c>
      <c r="E158" s="170" t="s">
        <v>256</v>
      </c>
      <c r="F158" s="171" t="s">
        <v>257</v>
      </c>
      <c r="G158" s="172" t="s">
        <v>217</v>
      </c>
      <c r="H158" s="173">
        <v>3</v>
      </c>
      <c r="I158" s="174"/>
      <c r="J158" s="175">
        <f>ROUND(I158*H158,2)</f>
        <v>0</v>
      </c>
      <c r="K158" s="171" t="s">
        <v>121</v>
      </c>
      <c r="L158" s="33"/>
      <c r="M158" s="176" t="s">
        <v>1</v>
      </c>
      <c r="N158" s="177" t="s">
        <v>43</v>
      </c>
      <c r="O158" s="69"/>
      <c r="P158" s="178">
        <f>O158*H158</f>
        <v>0</v>
      </c>
      <c r="Q158" s="178">
        <v>0.011469999999999999</v>
      </c>
      <c r="R158" s="178">
        <f>Q158*H158</f>
        <v>0.034409999999999996</v>
      </c>
      <c r="S158" s="178">
        <v>0</v>
      </c>
      <c r="T158" s="179">
        <f>S158*H158</f>
        <v>0</v>
      </c>
      <c r="AR158" s="180" t="s">
        <v>122</v>
      </c>
      <c r="AT158" s="180" t="s">
        <v>117</v>
      </c>
      <c r="AU158" s="180" t="s">
        <v>85</v>
      </c>
      <c r="AY158" s="14" t="s">
        <v>115</v>
      </c>
      <c r="BE158" s="181">
        <f>IF(N158="základní",J158,0)</f>
        <v>0</v>
      </c>
      <c r="BF158" s="181">
        <f>IF(N158="snížená",J158,0)</f>
        <v>0</v>
      </c>
      <c r="BG158" s="181">
        <f>IF(N158="zákl. přenesená",J158,0)</f>
        <v>0</v>
      </c>
      <c r="BH158" s="181">
        <f>IF(N158="sníž. přenesená",J158,0)</f>
        <v>0</v>
      </c>
      <c r="BI158" s="181">
        <f>IF(N158="nulová",J158,0)</f>
        <v>0</v>
      </c>
      <c r="BJ158" s="14" t="s">
        <v>83</v>
      </c>
      <c r="BK158" s="181">
        <f>ROUND(I158*H158,2)</f>
        <v>0</v>
      </c>
      <c r="BL158" s="14" t="s">
        <v>122</v>
      </c>
      <c r="BM158" s="180" t="s">
        <v>258</v>
      </c>
    </row>
    <row r="159" s="1" customFormat="1" ht="24" customHeight="1">
      <c r="B159" s="168"/>
      <c r="C159" s="182" t="s">
        <v>259</v>
      </c>
      <c r="D159" s="182" t="s">
        <v>144</v>
      </c>
      <c r="E159" s="183" t="s">
        <v>260</v>
      </c>
      <c r="F159" s="184" t="s">
        <v>261</v>
      </c>
      <c r="G159" s="185" t="s">
        <v>217</v>
      </c>
      <c r="H159" s="186">
        <v>3</v>
      </c>
      <c r="I159" s="187"/>
      <c r="J159" s="188">
        <f>ROUND(I159*H159,2)</f>
        <v>0</v>
      </c>
      <c r="K159" s="184" t="s">
        <v>121</v>
      </c>
      <c r="L159" s="189"/>
      <c r="M159" s="190" t="s">
        <v>1</v>
      </c>
      <c r="N159" s="191" t="s">
        <v>43</v>
      </c>
      <c r="O159" s="69"/>
      <c r="P159" s="178">
        <f>O159*H159</f>
        <v>0</v>
      </c>
      <c r="Q159" s="178">
        <v>0.54800000000000004</v>
      </c>
      <c r="R159" s="178">
        <f>Q159*H159</f>
        <v>1.6440000000000001</v>
      </c>
      <c r="S159" s="178">
        <v>0</v>
      </c>
      <c r="T159" s="179">
        <f>S159*H159</f>
        <v>0</v>
      </c>
      <c r="AR159" s="180" t="s">
        <v>147</v>
      </c>
      <c r="AT159" s="180" t="s">
        <v>144</v>
      </c>
      <c r="AU159" s="180" t="s">
        <v>85</v>
      </c>
      <c r="AY159" s="14" t="s">
        <v>115</v>
      </c>
      <c r="BE159" s="181">
        <f>IF(N159="základní",J159,0)</f>
        <v>0</v>
      </c>
      <c r="BF159" s="181">
        <f>IF(N159="snížená",J159,0)</f>
        <v>0</v>
      </c>
      <c r="BG159" s="181">
        <f>IF(N159="zákl. přenesená",J159,0)</f>
        <v>0</v>
      </c>
      <c r="BH159" s="181">
        <f>IF(N159="sníž. přenesená",J159,0)</f>
        <v>0</v>
      </c>
      <c r="BI159" s="181">
        <f>IF(N159="nulová",J159,0)</f>
        <v>0</v>
      </c>
      <c r="BJ159" s="14" t="s">
        <v>83</v>
      </c>
      <c r="BK159" s="181">
        <f>ROUND(I159*H159,2)</f>
        <v>0</v>
      </c>
      <c r="BL159" s="14" t="s">
        <v>122</v>
      </c>
      <c r="BM159" s="180" t="s">
        <v>262</v>
      </c>
    </row>
    <row r="160" s="1" customFormat="1" ht="24" customHeight="1">
      <c r="B160" s="168"/>
      <c r="C160" s="169" t="s">
        <v>263</v>
      </c>
      <c r="D160" s="169" t="s">
        <v>117</v>
      </c>
      <c r="E160" s="170" t="s">
        <v>264</v>
      </c>
      <c r="F160" s="171" t="s">
        <v>265</v>
      </c>
      <c r="G160" s="172" t="s">
        <v>217</v>
      </c>
      <c r="H160" s="173">
        <v>3</v>
      </c>
      <c r="I160" s="174"/>
      <c r="J160" s="175">
        <f>ROUND(I160*H160,2)</f>
        <v>0</v>
      </c>
      <c r="K160" s="171" t="s">
        <v>121</v>
      </c>
      <c r="L160" s="33"/>
      <c r="M160" s="176" t="s">
        <v>1</v>
      </c>
      <c r="N160" s="177" t="s">
        <v>43</v>
      </c>
      <c r="O160" s="69"/>
      <c r="P160" s="178">
        <f>O160*H160</f>
        <v>0</v>
      </c>
      <c r="Q160" s="178">
        <v>0.21734000000000001</v>
      </c>
      <c r="R160" s="178">
        <f>Q160*H160</f>
        <v>0.65202000000000004</v>
      </c>
      <c r="S160" s="178">
        <v>0</v>
      </c>
      <c r="T160" s="179">
        <f>S160*H160</f>
        <v>0</v>
      </c>
      <c r="AR160" s="180" t="s">
        <v>122</v>
      </c>
      <c r="AT160" s="180" t="s">
        <v>117</v>
      </c>
      <c r="AU160" s="180" t="s">
        <v>85</v>
      </c>
      <c r="AY160" s="14" t="s">
        <v>115</v>
      </c>
      <c r="BE160" s="181">
        <f>IF(N160="základní",J160,0)</f>
        <v>0</v>
      </c>
      <c r="BF160" s="181">
        <f>IF(N160="snížená",J160,0)</f>
        <v>0</v>
      </c>
      <c r="BG160" s="181">
        <f>IF(N160="zákl. přenesená",J160,0)</f>
        <v>0</v>
      </c>
      <c r="BH160" s="181">
        <f>IF(N160="sníž. přenesená",J160,0)</f>
        <v>0</v>
      </c>
      <c r="BI160" s="181">
        <f>IF(N160="nulová",J160,0)</f>
        <v>0</v>
      </c>
      <c r="BJ160" s="14" t="s">
        <v>83</v>
      </c>
      <c r="BK160" s="181">
        <f>ROUND(I160*H160,2)</f>
        <v>0</v>
      </c>
      <c r="BL160" s="14" t="s">
        <v>122</v>
      </c>
      <c r="BM160" s="180" t="s">
        <v>266</v>
      </c>
    </row>
    <row r="161" s="1" customFormat="1" ht="24" customHeight="1">
      <c r="B161" s="168"/>
      <c r="C161" s="182" t="s">
        <v>267</v>
      </c>
      <c r="D161" s="182" t="s">
        <v>144</v>
      </c>
      <c r="E161" s="183" t="s">
        <v>268</v>
      </c>
      <c r="F161" s="184" t="s">
        <v>269</v>
      </c>
      <c r="G161" s="185" t="s">
        <v>217</v>
      </c>
      <c r="H161" s="186">
        <v>3</v>
      </c>
      <c r="I161" s="187"/>
      <c r="J161" s="188">
        <f>ROUND(I161*H161,2)</f>
        <v>0</v>
      </c>
      <c r="K161" s="184" t="s">
        <v>121</v>
      </c>
      <c r="L161" s="189"/>
      <c r="M161" s="190" t="s">
        <v>1</v>
      </c>
      <c r="N161" s="191" t="s">
        <v>43</v>
      </c>
      <c r="O161" s="69"/>
      <c r="P161" s="178">
        <f>O161*H161</f>
        <v>0</v>
      </c>
      <c r="Q161" s="178">
        <v>0.19600000000000001</v>
      </c>
      <c r="R161" s="178">
        <f>Q161*H161</f>
        <v>0.58800000000000008</v>
      </c>
      <c r="S161" s="178">
        <v>0</v>
      </c>
      <c r="T161" s="179">
        <f>S161*H161</f>
        <v>0</v>
      </c>
      <c r="AR161" s="180" t="s">
        <v>147</v>
      </c>
      <c r="AT161" s="180" t="s">
        <v>144</v>
      </c>
      <c r="AU161" s="180" t="s">
        <v>85</v>
      </c>
      <c r="AY161" s="14" t="s">
        <v>115</v>
      </c>
      <c r="BE161" s="181">
        <f>IF(N161="základní",J161,0)</f>
        <v>0</v>
      </c>
      <c r="BF161" s="181">
        <f>IF(N161="snížená",J161,0)</f>
        <v>0</v>
      </c>
      <c r="BG161" s="181">
        <f>IF(N161="zákl. přenesená",J161,0)</f>
        <v>0</v>
      </c>
      <c r="BH161" s="181">
        <f>IF(N161="sníž. přenesená",J161,0)</f>
        <v>0</v>
      </c>
      <c r="BI161" s="181">
        <f>IF(N161="nulová",J161,0)</f>
        <v>0</v>
      </c>
      <c r="BJ161" s="14" t="s">
        <v>83</v>
      </c>
      <c r="BK161" s="181">
        <f>ROUND(I161*H161,2)</f>
        <v>0</v>
      </c>
      <c r="BL161" s="14" t="s">
        <v>122</v>
      </c>
      <c r="BM161" s="180" t="s">
        <v>270</v>
      </c>
    </row>
    <row r="162" s="11" customFormat="1" ht="22.8" customHeight="1">
      <c r="B162" s="155"/>
      <c r="D162" s="156" t="s">
        <v>77</v>
      </c>
      <c r="E162" s="166" t="s">
        <v>271</v>
      </c>
      <c r="F162" s="166" t="s">
        <v>272</v>
      </c>
      <c r="I162" s="158"/>
      <c r="J162" s="167">
        <f>BK162</f>
        <v>0</v>
      </c>
      <c r="L162" s="155"/>
      <c r="M162" s="160"/>
      <c r="N162" s="161"/>
      <c r="O162" s="161"/>
      <c r="P162" s="162">
        <f>SUM(P163:P164)</f>
        <v>0</v>
      </c>
      <c r="Q162" s="161"/>
      <c r="R162" s="162">
        <f>SUM(R163:R164)</f>
        <v>0</v>
      </c>
      <c r="S162" s="161"/>
      <c r="T162" s="163">
        <f>SUM(T163:T164)</f>
        <v>0</v>
      </c>
      <c r="AR162" s="156" t="s">
        <v>83</v>
      </c>
      <c r="AT162" s="164" t="s">
        <v>77</v>
      </c>
      <c r="AU162" s="164" t="s">
        <v>83</v>
      </c>
      <c r="AY162" s="156" t="s">
        <v>115</v>
      </c>
      <c r="BK162" s="165">
        <f>SUM(BK163:BK164)</f>
        <v>0</v>
      </c>
    </row>
    <row r="163" s="1" customFormat="1" ht="24" customHeight="1">
      <c r="B163" s="168"/>
      <c r="C163" s="169" t="s">
        <v>273</v>
      </c>
      <c r="D163" s="169" t="s">
        <v>117</v>
      </c>
      <c r="E163" s="170" t="s">
        <v>274</v>
      </c>
      <c r="F163" s="171" t="s">
        <v>275</v>
      </c>
      <c r="G163" s="172" t="s">
        <v>183</v>
      </c>
      <c r="H163" s="173">
        <v>13.771000000000001</v>
      </c>
      <c r="I163" s="174"/>
      <c r="J163" s="175">
        <f>ROUND(I163*H163,2)</f>
        <v>0</v>
      </c>
      <c r="K163" s="171" t="s">
        <v>121</v>
      </c>
      <c r="L163" s="33"/>
      <c r="M163" s="176" t="s">
        <v>1</v>
      </c>
      <c r="N163" s="177" t="s">
        <v>43</v>
      </c>
      <c r="O163" s="69"/>
      <c r="P163" s="178">
        <f>O163*H163</f>
        <v>0</v>
      </c>
      <c r="Q163" s="178">
        <v>0</v>
      </c>
      <c r="R163" s="178">
        <f>Q163*H163</f>
        <v>0</v>
      </c>
      <c r="S163" s="178">
        <v>0</v>
      </c>
      <c r="T163" s="179">
        <f>S163*H163</f>
        <v>0</v>
      </c>
      <c r="AR163" s="180" t="s">
        <v>122</v>
      </c>
      <c r="AT163" s="180" t="s">
        <v>117</v>
      </c>
      <c r="AU163" s="180" t="s">
        <v>85</v>
      </c>
      <c r="AY163" s="14" t="s">
        <v>115</v>
      </c>
      <c r="BE163" s="181">
        <f>IF(N163="základní",J163,0)</f>
        <v>0</v>
      </c>
      <c r="BF163" s="181">
        <f>IF(N163="snížená",J163,0)</f>
        <v>0</v>
      </c>
      <c r="BG163" s="181">
        <f>IF(N163="zákl. přenesená",J163,0)</f>
        <v>0</v>
      </c>
      <c r="BH163" s="181">
        <f>IF(N163="sníž. přenesená",J163,0)</f>
        <v>0</v>
      </c>
      <c r="BI163" s="181">
        <f>IF(N163="nulová",J163,0)</f>
        <v>0</v>
      </c>
      <c r="BJ163" s="14" t="s">
        <v>83</v>
      </c>
      <c r="BK163" s="181">
        <f>ROUND(I163*H163,2)</f>
        <v>0</v>
      </c>
      <c r="BL163" s="14" t="s">
        <v>122</v>
      </c>
      <c r="BM163" s="180" t="s">
        <v>276</v>
      </c>
    </row>
    <row r="164" s="1" customFormat="1" ht="24" customHeight="1">
      <c r="B164" s="168"/>
      <c r="C164" s="169" t="s">
        <v>277</v>
      </c>
      <c r="D164" s="169" t="s">
        <v>117</v>
      </c>
      <c r="E164" s="170" t="s">
        <v>278</v>
      </c>
      <c r="F164" s="171" t="s">
        <v>279</v>
      </c>
      <c r="G164" s="172" t="s">
        <v>183</v>
      </c>
      <c r="H164" s="173">
        <v>25.375</v>
      </c>
      <c r="I164" s="174"/>
      <c r="J164" s="175">
        <f>ROUND(I164*H164,2)</f>
        <v>0</v>
      </c>
      <c r="K164" s="171" t="s">
        <v>121</v>
      </c>
      <c r="L164" s="33"/>
      <c r="M164" s="176" t="s">
        <v>1</v>
      </c>
      <c r="N164" s="177" t="s">
        <v>43</v>
      </c>
      <c r="O164" s="69"/>
      <c r="P164" s="178">
        <f>O164*H164</f>
        <v>0</v>
      </c>
      <c r="Q164" s="178">
        <v>0</v>
      </c>
      <c r="R164" s="178">
        <f>Q164*H164</f>
        <v>0</v>
      </c>
      <c r="S164" s="178">
        <v>0</v>
      </c>
      <c r="T164" s="179">
        <f>S164*H164</f>
        <v>0</v>
      </c>
      <c r="AR164" s="180" t="s">
        <v>122</v>
      </c>
      <c r="AT164" s="180" t="s">
        <v>117</v>
      </c>
      <c r="AU164" s="180" t="s">
        <v>85</v>
      </c>
      <c r="AY164" s="14" t="s">
        <v>115</v>
      </c>
      <c r="BE164" s="181">
        <f>IF(N164="základní",J164,0)</f>
        <v>0</v>
      </c>
      <c r="BF164" s="181">
        <f>IF(N164="snížená",J164,0)</f>
        <v>0</v>
      </c>
      <c r="BG164" s="181">
        <f>IF(N164="zákl. přenesená",J164,0)</f>
        <v>0</v>
      </c>
      <c r="BH164" s="181">
        <f>IF(N164="sníž. přenesená",J164,0)</f>
        <v>0</v>
      </c>
      <c r="BI164" s="181">
        <f>IF(N164="nulová",J164,0)</f>
        <v>0</v>
      </c>
      <c r="BJ164" s="14" t="s">
        <v>83</v>
      </c>
      <c r="BK164" s="181">
        <f>ROUND(I164*H164,2)</f>
        <v>0</v>
      </c>
      <c r="BL164" s="14" t="s">
        <v>122</v>
      </c>
      <c r="BM164" s="180" t="s">
        <v>280</v>
      </c>
    </row>
    <row r="165" s="11" customFormat="1" ht="25.92" customHeight="1">
      <c r="B165" s="155"/>
      <c r="D165" s="156" t="s">
        <v>77</v>
      </c>
      <c r="E165" s="157" t="s">
        <v>281</v>
      </c>
      <c r="F165" s="157" t="s">
        <v>282</v>
      </c>
      <c r="I165" s="158"/>
      <c r="J165" s="159">
        <f>BK165</f>
        <v>0</v>
      </c>
      <c r="L165" s="155"/>
      <c r="M165" s="160"/>
      <c r="N165" s="161"/>
      <c r="O165" s="161"/>
      <c r="P165" s="162">
        <f>P166+P168</f>
        <v>0</v>
      </c>
      <c r="Q165" s="161"/>
      <c r="R165" s="162">
        <f>R166+R168</f>
        <v>0</v>
      </c>
      <c r="S165" s="161"/>
      <c r="T165" s="163">
        <f>T166+T168</f>
        <v>0</v>
      </c>
      <c r="AR165" s="156" t="s">
        <v>134</v>
      </c>
      <c r="AT165" s="164" t="s">
        <v>77</v>
      </c>
      <c r="AU165" s="164" t="s">
        <v>78</v>
      </c>
      <c r="AY165" s="156" t="s">
        <v>115</v>
      </c>
      <c r="BK165" s="165">
        <f>BK166+BK168</f>
        <v>0</v>
      </c>
    </row>
    <row r="166" s="11" customFormat="1" ht="22.8" customHeight="1">
      <c r="B166" s="155"/>
      <c r="D166" s="156" t="s">
        <v>77</v>
      </c>
      <c r="E166" s="166" t="s">
        <v>283</v>
      </c>
      <c r="F166" s="166" t="s">
        <v>284</v>
      </c>
      <c r="I166" s="158"/>
      <c r="J166" s="167">
        <f>BK166</f>
        <v>0</v>
      </c>
      <c r="L166" s="155"/>
      <c r="M166" s="160"/>
      <c r="N166" s="161"/>
      <c r="O166" s="161"/>
      <c r="P166" s="162">
        <f>P167</f>
        <v>0</v>
      </c>
      <c r="Q166" s="161"/>
      <c r="R166" s="162">
        <f>R167</f>
        <v>0</v>
      </c>
      <c r="S166" s="161"/>
      <c r="T166" s="163">
        <f>T167</f>
        <v>0</v>
      </c>
      <c r="AR166" s="156" t="s">
        <v>134</v>
      </c>
      <c r="AT166" s="164" t="s">
        <v>77</v>
      </c>
      <c r="AU166" s="164" t="s">
        <v>83</v>
      </c>
      <c r="AY166" s="156" t="s">
        <v>115</v>
      </c>
      <c r="BK166" s="165">
        <f>BK167</f>
        <v>0</v>
      </c>
    </row>
    <row r="167" s="1" customFormat="1" ht="16.5" customHeight="1">
      <c r="B167" s="168"/>
      <c r="C167" s="169" t="s">
        <v>285</v>
      </c>
      <c r="D167" s="169" t="s">
        <v>117</v>
      </c>
      <c r="E167" s="170" t="s">
        <v>286</v>
      </c>
      <c r="F167" s="171" t="s">
        <v>287</v>
      </c>
      <c r="G167" s="172" t="s">
        <v>288</v>
      </c>
      <c r="H167" s="173">
        <v>1</v>
      </c>
      <c r="I167" s="174"/>
      <c r="J167" s="175">
        <f>ROUND(I167*H167,2)</f>
        <v>0</v>
      </c>
      <c r="K167" s="171" t="s">
        <v>121</v>
      </c>
      <c r="L167" s="33"/>
      <c r="M167" s="176" t="s">
        <v>1</v>
      </c>
      <c r="N167" s="177" t="s">
        <v>43</v>
      </c>
      <c r="O167" s="69"/>
      <c r="P167" s="178">
        <f>O167*H167</f>
        <v>0</v>
      </c>
      <c r="Q167" s="178">
        <v>0</v>
      </c>
      <c r="R167" s="178">
        <f>Q167*H167</f>
        <v>0</v>
      </c>
      <c r="S167" s="178">
        <v>0</v>
      </c>
      <c r="T167" s="179">
        <f>S167*H167</f>
        <v>0</v>
      </c>
      <c r="AR167" s="180" t="s">
        <v>289</v>
      </c>
      <c r="AT167" s="180" t="s">
        <v>117</v>
      </c>
      <c r="AU167" s="180" t="s">
        <v>85</v>
      </c>
      <c r="AY167" s="14" t="s">
        <v>115</v>
      </c>
      <c r="BE167" s="181">
        <f>IF(N167="základní",J167,0)</f>
        <v>0</v>
      </c>
      <c r="BF167" s="181">
        <f>IF(N167="snížená",J167,0)</f>
        <v>0</v>
      </c>
      <c r="BG167" s="181">
        <f>IF(N167="zákl. přenesená",J167,0)</f>
        <v>0</v>
      </c>
      <c r="BH167" s="181">
        <f>IF(N167="sníž. přenesená",J167,0)</f>
        <v>0</v>
      </c>
      <c r="BI167" s="181">
        <f>IF(N167="nulová",J167,0)</f>
        <v>0</v>
      </c>
      <c r="BJ167" s="14" t="s">
        <v>83</v>
      </c>
      <c r="BK167" s="181">
        <f>ROUND(I167*H167,2)</f>
        <v>0</v>
      </c>
      <c r="BL167" s="14" t="s">
        <v>289</v>
      </c>
      <c r="BM167" s="180" t="s">
        <v>290</v>
      </c>
    </row>
    <row r="168" s="11" customFormat="1" ht="22.8" customHeight="1">
      <c r="B168" s="155"/>
      <c r="D168" s="156" t="s">
        <v>77</v>
      </c>
      <c r="E168" s="166" t="s">
        <v>291</v>
      </c>
      <c r="F168" s="166" t="s">
        <v>292</v>
      </c>
      <c r="I168" s="158"/>
      <c r="J168" s="167">
        <f>BK168</f>
        <v>0</v>
      </c>
      <c r="L168" s="155"/>
      <c r="M168" s="160"/>
      <c r="N168" s="161"/>
      <c r="O168" s="161"/>
      <c r="P168" s="162">
        <f>P169</f>
        <v>0</v>
      </c>
      <c r="Q168" s="161"/>
      <c r="R168" s="162">
        <f>R169</f>
        <v>0</v>
      </c>
      <c r="S168" s="161"/>
      <c r="T168" s="163">
        <f>T169</f>
        <v>0</v>
      </c>
      <c r="AR168" s="156" t="s">
        <v>134</v>
      </c>
      <c r="AT168" s="164" t="s">
        <v>77</v>
      </c>
      <c r="AU168" s="164" t="s">
        <v>83</v>
      </c>
      <c r="AY168" s="156" t="s">
        <v>115</v>
      </c>
      <c r="BK168" s="165">
        <f>BK169</f>
        <v>0</v>
      </c>
    </row>
    <row r="169" s="1" customFormat="1" ht="16.5" customHeight="1">
      <c r="B169" s="168"/>
      <c r="C169" s="169" t="s">
        <v>293</v>
      </c>
      <c r="D169" s="169" t="s">
        <v>117</v>
      </c>
      <c r="E169" s="170" t="s">
        <v>294</v>
      </c>
      <c r="F169" s="171" t="s">
        <v>292</v>
      </c>
      <c r="G169" s="172" t="s">
        <v>288</v>
      </c>
      <c r="H169" s="173">
        <v>1</v>
      </c>
      <c r="I169" s="174"/>
      <c r="J169" s="175">
        <f>ROUND(I169*H169,2)</f>
        <v>0</v>
      </c>
      <c r="K169" s="171" t="s">
        <v>121</v>
      </c>
      <c r="L169" s="33"/>
      <c r="M169" s="192" t="s">
        <v>1</v>
      </c>
      <c r="N169" s="193" t="s">
        <v>43</v>
      </c>
      <c r="O169" s="194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AR169" s="180" t="s">
        <v>289</v>
      </c>
      <c r="AT169" s="180" t="s">
        <v>117</v>
      </c>
      <c r="AU169" s="180" t="s">
        <v>85</v>
      </c>
      <c r="AY169" s="14" t="s">
        <v>115</v>
      </c>
      <c r="BE169" s="181">
        <f>IF(N169="základní",J169,0)</f>
        <v>0</v>
      </c>
      <c r="BF169" s="181">
        <f>IF(N169="snížená",J169,0)</f>
        <v>0</v>
      </c>
      <c r="BG169" s="181">
        <f>IF(N169="zákl. přenesená",J169,0)</f>
        <v>0</v>
      </c>
      <c r="BH169" s="181">
        <f>IF(N169="sníž. přenesená",J169,0)</f>
        <v>0</v>
      </c>
      <c r="BI169" s="181">
        <f>IF(N169="nulová",J169,0)</f>
        <v>0</v>
      </c>
      <c r="BJ169" s="14" t="s">
        <v>83</v>
      </c>
      <c r="BK169" s="181">
        <f>ROUND(I169*H169,2)</f>
        <v>0</v>
      </c>
      <c r="BL169" s="14" t="s">
        <v>289</v>
      </c>
      <c r="BM169" s="180" t="s">
        <v>295</v>
      </c>
    </row>
    <row r="170" s="1" customFormat="1" ht="6.96" customHeight="1">
      <c r="B170" s="52"/>
      <c r="C170" s="53"/>
      <c r="D170" s="53"/>
      <c r="E170" s="53"/>
      <c r="F170" s="53"/>
      <c r="G170" s="53"/>
      <c r="H170" s="53"/>
      <c r="I170" s="129"/>
      <c r="J170" s="53"/>
      <c r="K170" s="53"/>
      <c r="L170" s="33"/>
    </row>
  </sheetData>
  <autoFilter ref="C119:K169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DESKTOP\uzivatel</dc:creator>
  <cp:lastModifiedBy>DESKTOP\uzivatel</cp:lastModifiedBy>
  <dcterms:created xsi:type="dcterms:W3CDTF">2019-03-08T14:12:23Z</dcterms:created>
  <dcterms:modified xsi:type="dcterms:W3CDTF">2019-03-08T14:12:28Z</dcterms:modified>
</cp:coreProperties>
</file>