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3-12-18 - SPEA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'2023-12-18 - SPEA'!$C$121:$K$204</definedName>
    <definedName name="_xlnm.Print_Area" localSheetId="1">'2023-12-18 - SPEA'!$C$4:$J$76,'2023-12-18 - SPEA'!$C$82:$J$105,'2023-12-18 - SPEA'!$C$111:$J$204</definedName>
    <definedName name="_xlnm.Print_Titles" localSheetId="1">'2023-12-18 - SPEA'!$121:$121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04"/>
  <c r="BH204"/>
  <c r="BG204"/>
  <c r="BF204"/>
  <c r="T204"/>
  <c r="T203"/>
  <c r="R204"/>
  <c r="R203"/>
  <c r="P204"/>
  <c r="P203"/>
  <c r="BI202"/>
  <c r="BH202"/>
  <c r="BG202"/>
  <c r="BF202"/>
  <c r="T202"/>
  <c r="T201"/>
  <c r="T200"/>
  <c r="R202"/>
  <c r="R201"/>
  <c r="R200"/>
  <c r="P202"/>
  <c r="P201"/>
  <c r="P200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7"/>
  <c r="E85"/>
  <c r="J22"/>
  <c r="E22"/>
  <c r="J90"/>
  <c r="J21"/>
  <c r="J19"/>
  <c r="E19"/>
  <c r="J89"/>
  <c r="J18"/>
  <c r="J16"/>
  <c r="E16"/>
  <c r="F119"/>
  <c r="J15"/>
  <c r="J13"/>
  <c r="E13"/>
  <c r="F118"/>
  <c r="J12"/>
  <c r="J10"/>
  <c r="J87"/>
  <c i="1" r="L90"/>
  <c r="AM90"/>
  <c r="AM89"/>
  <c r="L89"/>
  <c r="AM87"/>
  <c r="L87"/>
  <c r="L85"/>
  <c r="L84"/>
  <c i="2" r="BK204"/>
  <c r="BK168"/>
  <c r="J134"/>
  <c r="F35"/>
  <c r="J199"/>
  <c r="J196"/>
  <c r="J137"/>
  <c r="BK183"/>
  <c r="BK160"/>
  <c r="BK127"/>
  <c r="BK177"/>
  <c r="J127"/>
  <c r="J184"/>
  <c r="BK126"/>
  <c r="J168"/>
  <c r="BK125"/>
  <c r="BK158"/>
  <c r="J179"/>
  <c r="BK136"/>
  <c r="J126"/>
  <c r="BK163"/>
  <c r="J174"/>
  <c r="F32"/>
  <c r="BK140"/>
  <c r="J173"/>
  <c r="J185"/>
  <c r="BK174"/>
  <c r="F34"/>
  <c r="J187"/>
  <c r="J136"/>
  <c r="J170"/>
  <c r="BK184"/>
  <c r="BK166"/>
  <c r="J190"/>
  <c r="J142"/>
  <c r="BK142"/>
  <c r="BK185"/>
  <c r="BK155"/>
  <c r="J166"/>
  <c r="BK202"/>
  <c r="J132"/>
  <c r="BK180"/>
  <c r="BK145"/>
  <c r="BK199"/>
  <c r="J158"/>
  <c r="BK176"/>
  <c r="BK196"/>
  <c r="J160"/>
  <c r="J145"/>
  <c r="J193"/>
  <c i="1" r="AS94"/>
  <c i="2" r="J172"/>
  <c r="J204"/>
  <c r="BK153"/>
  <c r="J155"/>
  <c r="BK147"/>
  <c r="BK172"/>
  <c r="BK190"/>
  <c r="J177"/>
  <c r="BK132"/>
  <c r="J183"/>
  <c r="BK134"/>
  <c r="J153"/>
  <c r="BK193"/>
  <c r="BK179"/>
  <c r="J163"/>
  <c r="BK187"/>
  <c r="J186"/>
  <c r="J176"/>
  <c r="J129"/>
  <c r="J180"/>
  <c r="BK129"/>
  <c r="BK137"/>
  <c r="BK170"/>
  <c r="J125"/>
  <c r="J32"/>
  <c r="BK173"/>
  <c r="F33"/>
  <c r="BK186"/>
  <c r="J147"/>
  <c r="J202"/>
  <c r="J140"/>
  <c l="1" r="P124"/>
  <c r="P123"/>
  <c r="T124"/>
  <c r="T123"/>
  <c r="T131"/>
  <c r="T130"/>
  <c r="R167"/>
  <c r="BK178"/>
  <c r="J178"/>
  <c r="J101"/>
  <c r="P178"/>
  <c r="BK131"/>
  <c r="P131"/>
  <c r="BK167"/>
  <c r="J167"/>
  <c r="J99"/>
  <c r="T167"/>
  <c r="P175"/>
  <c r="T175"/>
  <c r="R178"/>
  <c r="BK124"/>
  <c r="J124"/>
  <c r="J96"/>
  <c r="R124"/>
  <c r="R123"/>
  <c r="R131"/>
  <c r="P167"/>
  <c r="BK175"/>
  <c r="J175"/>
  <c r="J100"/>
  <c r="R175"/>
  <c r="T178"/>
  <c r="BK201"/>
  <c r="J201"/>
  <c r="J103"/>
  <c r="BK203"/>
  <c r="J203"/>
  <c r="J104"/>
  <c r="F89"/>
  <c r="J116"/>
  <c r="BE145"/>
  <c r="BE153"/>
  <c r="BE176"/>
  <c r="BE184"/>
  <c r="BE186"/>
  <c r="BE202"/>
  <c i="1" r="BD95"/>
  <c i="2" r="F90"/>
  <c r="BE129"/>
  <c r="BE140"/>
  <c r="BE166"/>
  <c r="BE173"/>
  <c r="BE187"/>
  <c r="J118"/>
  <c r="BE125"/>
  <c r="BE126"/>
  <c r="BE147"/>
  <c r="BE160"/>
  <c r="BE172"/>
  <c r="BE174"/>
  <c r="J119"/>
  <c i="1" r="BA95"/>
  <c i="2" r="BE158"/>
  <c r="BE163"/>
  <c r="BE177"/>
  <c r="BE179"/>
  <c r="BE180"/>
  <c r="BE183"/>
  <c r="BE185"/>
  <c r="BE190"/>
  <c r="BE196"/>
  <c r="BE204"/>
  <c r="BE127"/>
  <c r="BE136"/>
  <c r="BE155"/>
  <c r="BE168"/>
  <c i="1" r="AW95"/>
  <c i="2" r="BE193"/>
  <c r="BE199"/>
  <c i="1" r="BC95"/>
  <c i="2" r="BE132"/>
  <c r="BE134"/>
  <c r="BE137"/>
  <c r="BE142"/>
  <c r="BE170"/>
  <c i="1" r="BB95"/>
  <c r="BC94"/>
  <c r="W32"/>
  <c r="BA94"/>
  <c r="W30"/>
  <c r="BD94"/>
  <c r="W33"/>
  <c r="BB94"/>
  <c r="W31"/>
  <c i="2" l="1" r="R130"/>
  <c r="R122"/>
  <c r="P130"/>
  <c r="BK130"/>
  <c r="J130"/>
  <c r="J97"/>
  <c r="T122"/>
  <c r="P122"/>
  <c i="1" r="AU95"/>
  <c i="2" r="BK123"/>
  <c r="J123"/>
  <c r="J95"/>
  <c r="J131"/>
  <c r="J98"/>
  <c r="BK200"/>
  <c r="J200"/>
  <c r="J102"/>
  <c i="1" r="AU94"/>
  <c i="2" r="F31"/>
  <c i="1" r="AZ95"/>
  <c r="AZ94"/>
  <c r="W29"/>
  <c r="AW94"/>
  <c r="AK30"/>
  <c r="AX94"/>
  <c r="AY94"/>
  <c i="2" r="J31"/>
  <c i="1" r="AV95"/>
  <c r="AT95"/>
  <c i="2" l="1" r="BK122"/>
  <c r="J122"/>
  <c r="J94"/>
  <c i="1" r="AV94"/>
  <c r="AK29"/>
  <c i="2" l="1" r="J28"/>
  <c i="1" r="AG95"/>
  <c r="AG94"/>
  <c r="AK26"/>
  <c r="AK35"/>
  <c r="AT94"/>
  <c i="2" l="1" r="J37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<sst xmlns="http://schemas.openxmlformats.org/spreadsheetml/2006/main">
  <si>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</si>
  <si>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</si>
  <si>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</si>
  <si>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</si>
  <si>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{4ab9a306-af70-4c3a-b48c-e77ea5416f8c}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</si>
  <si>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</si>
  <si>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</si>
  <si>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</si>
  <si>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</si>
  <si>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</si>
  <si>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</si>
  <si>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</si>
  <si>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</si>
  <si>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</si>
  <si>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2023-12-18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</si>
  <si>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</si>
  <si>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</si>
  <si>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SPEA</t>
  </si>
  <si>
    <t>KSO:</t>
  </si>
  <si>
    <t>CC-CZ:</t>
  </si>
  <si>
    <t>Místo:</t>
  </si>
  <si>
    <t xml:space="preserve"> </t>
  </si>
  <si>
    <t>Datum:</t>
  </si>
  <si>
    <t>18. 12. 2023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</si>
  <si>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</si>
  <si>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</si>
  <si>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</si>
  <si>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</si>
  <si>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</si>
  <si>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</si>
  <si>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</si>
  <si>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</si>
  <si>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</si>
  <si>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</si>
  <si>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</si>
  <si>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</si>
  <si>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</si>
  <si>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</si>
  <si>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</si>
  <si>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</si>
  <si>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</si>
  <si>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</si>
  <si>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</si>
  <si>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</si>
  <si>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</si>
  <si>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</si>
  <si>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</si>
  <si>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</si>
  <si>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</si>
  <si>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</si>
  <si>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</si>
  <si>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</si>
  <si>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</si>
  <si>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</si>
  <si>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</si>
  <si>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</si>
  <si>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</si>
  <si>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</si>
  <si>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</si>
  <si>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</si>
  <si>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</si>
  <si>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</si>
  <si>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</si>
  <si>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</si>
  <si>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</si>
  <si>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</si>
  <si>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</si>
  <si>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</si>
  <si>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</si>
  <si>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</si>
  <si>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</si>
  <si>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</si>
  <si>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</si>
  <si>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</si>
  <si>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</si>
  <si>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</si>
  <si>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</si>
  <si>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</si>
  <si>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</si>
  <si>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</si>
  <si>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</si>
  <si>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</si>
  <si>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</si>
  <si>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</si>
  <si>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</si>
  <si>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</si>
  <si>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</si>
  <si>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</si>
  <si>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</si>
  <si>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</si>
  <si>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</si>
  <si>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</si>
  <si>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</si>
  <si>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764 - Konstrukce klempířské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</si>
  <si>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</si>
  <si>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</si>
  <si>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</si>
  <si>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</si>
  <si>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</si>
  <si>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</si>
  <si>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</si>
  <si>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</si>
  <si>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</si>
  <si>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</si>
  <si>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</si>
  <si>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</si>
  <si>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</si>
  <si>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</si>
  <si>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</si>
  <si>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</si>
  <si>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</si>
  <si>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</si>
  <si>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</si>
  <si>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</si>
  <si>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</si>
  <si>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34</t>
  </si>
  <si>
    <t>K</t>
  </si>
  <si>
    <t>997013113</t>
  </si>
  <si>
    <t>Vnitrostaveništní doprava suti a vybouraných hmot pro budovy v přes 9 do 12 m s použitím mechanizace</t>
  </si>
  <si>
    <t>t</t>
  </si>
  <si>
    <t>4</t>
  </si>
  <si>
    <t>-147043440</t>
  </si>
  <si>
    <t>31</t>
  </si>
  <si>
    <t>997013501</t>
  </si>
  <si>
    <t>Odvoz suti a vybouraných hmot na skládku nebo meziskládku do 1 km se složením</t>
  </si>
  <si>
    <t>-1326878546</t>
  </si>
  <si>
    <t>32</t>
  </si>
  <si>
    <t>997013509</t>
  </si>
  <si>
    <t>Příplatek k odvozu suti a vybouraných hmot na skládku ZKD 1 km přes 1 km</t>
  </si>
  <si>
    <t>1075205455</t>
  </si>
  <si>
    <t>VV</t>
  </si>
  <si>
    <t>1,413*10 'Přepočtené koeficientem množství</t>
  </si>
  <si>
    <t>33</t>
  </si>
  <si>
    <t>997013631</t>
  </si>
  <si>
    <t>Poplatek za uložení na skládce (skládkovné) stavebního odpadu směsného kód odpadu 17 09 04</t>
  </si>
  <si>
    <t>443081598</t>
  </si>
  <si>
    <t>PSV</t>
  </si>
  <si>
    <t>Práce a dodávky PSV</t>
  </si>
  <si>
    <t>712</t>
  </si>
  <si>
    <t>Povlakové krytiny</t>
  </si>
  <si>
    <t>27</t>
  </si>
  <si>
    <t>712300841</t>
  </si>
  <si>
    <t>Odstranění povlakové krytiny střech do 10° odškrabáním mechu s urovnáním povrchu a očištěním</t>
  </si>
  <si>
    <t>m2</t>
  </si>
  <si>
    <t>16</t>
  </si>
  <si>
    <t>-2024749138</t>
  </si>
  <si>
    <t>361,64+124,91+71,44</t>
  </si>
  <si>
    <t>28</t>
  </si>
  <si>
    <t>712363353</t>
  </si>
  <si>
    <t>Povlakové krytiny střech do 10° z tvarovaných poplastovaných lišt délky 2 m koutová lišta vnější rš 100 mm</t>
  </si>
  <si>
    <t>m</t>
  </si>
  <si>
    <t>2061128909</t>
  </si>
  <si>
    <t>82+69,2</t>
  </si>
  <si>
    <t>29</t>
  </si>
  <si>
    <t>712363354</t>
  </si>
  <si>
    <t>Povlakové krytiny střech do 10° z tvarovaných poplastovaných lišt délky 2 m stěnová lišta vyhnutá rš 70 mm</t>
  </si>
  <si>
    <t>-596801865</t>
  </si>
  <si>
    <t>712363544</t>
  </si>
  <si>
    <t>Provedení povlak krytiny mechanicky kotvenou do betonu TI tl přes 200 do 240 mm vnitřní pole, budova v do 18 m</t>
  </si>
  <si>
    <t>1941177376</t>
  </si>
  <si>
    <t>viz D.1.1.01</t>
  </si>
  <si>
    <t>156,49+205,15</t>
  </si>
  <si>
    <t>M</t>
  </si>
  <si>
    <t>28322000</t>
  </si>
  <si>
    <t>fólie hydroizolační střešní mPVC mechanicky kotvená šedá tl 2,0mm</t>
  </si>
  <si>
    <t>-388601099</t>
  </si>
  <si>
    <t>361,64*1,1655 'Přepočtené koeficientem množství</t>
  </si>
  <si>
    <t>3</t>
  </si>
  <si>
    <t>712363545</t>
  </si>
  <si>
    <t>Provedení povlak krytiny mechanicky kotvenou do betonu TI tl přes 200 do 240 mm krajní pole, budova v do 18 m</t>
  </si>
  <si>
    <t>-1235992371</t>
  </si>
  <si>
    <t>12.45+18,37+9,87+38,45+15,01+10,15+20,61</t>
  </si>
  <si>
    <t>1117745292</t>
  </si>
  <si>
    <t>124,91*1,1655 'Přepočtené koeficientem množství</t>
  </si>
  <si>
    <t>5</t>
  </si>
  <si>
    <t>712363546</t>
  </si>
  <si>
    <t>Provedení povlak krytiny mechanicky kotvenou do betonu TI tl přes 200 do 240 mm rohové pole, budova v do 18 m</t>
  </si>
  <si>
    <t>-159093477</t>
  </si>
  <si>
    <t>10,28+5,15+16,72+9,34+11,91+8,29+9,75</t>
  </si>
  <si>
    <t>+atika</t>
  </si>
  <si>
    <t>(82+69,2)*0,5</t>
  </si>
  <si>
    <t>Součet</t>
  </si>
  <si>
    <t>6</t>
  </si>
  <si>
    <t>-457619857</t>
  </si>
  <si>
    <t>147,04*1,1655 'Přepočtené koeficientem množství</t>
  </si>
  <si>
    <t>7</t>
  </si>
  <si>
    <t>712391171</t>
  </si>
  <si>
    <t>Provedení povlakové krytiny střech do 10° podkladní textilní vrstvy</t>
  </si>
  <si>
    <t>-1379187603</t>
  </si>
  <si>
    <t>plocha střechy x 2 - textilie ze skleněných vláken</t>
  </si>
  <si>
    <t>(361,64+124,91+71,44)*2-90,6</t>
  </si>
  <si>
    <t>8</t>
  </si>
  <si>
    <t>69311096</t>
  </si>
  <si>
    <t>geotextilie netkaná separační, filtrační, ochranná s převahou recyklovaných PES vláken 200g/m2</t>
  </si>
  <si>
    <t>668409922</t>
  </si>
  <si>
    <t>1025,38*1,155 'Přepočtené koeficientem množství</t>
  </si>
  <si>
    <t>9</t>
  </si>
  <si>
    <t>712391172</t>
  </si>
  <si>
    <t>Provedení povlakové krytiny střech do 10° ochranné textilní vrstvy</t>
  </si>
  <si>
    <t>-1363876475</t>
  </si>
  <si>
    <t>90,6</t>
  </si>
  <si>
    <t>10</t>
  </si>
  <si>
    <t>712391172.M</t>
  </si>
  <si>
    <t>Netkaná textilie ze skleněných vláken 120 g/m2</t>
  </si>
  <si>
    <t>-346140920</t>
  </si>
  <si>
    <t>90,6*1,155 'Přepočtené koeficientem množství</t>
  </si>
  <si>
    <t>35</t>
  </si>
  <si>
    <t>998712102</t>
  </si>
  <si>
    <t>Přesun hmot tonážní tonážní pro krytiny povlakové v objektech v přes 6 do 12 m</t>
  </si>
  <si>
    <t>-360461151</t>
  </si>
  <si>
    <t>713</t>
  </si>
  <si>
    <t>Izolace tepelné</t>
  </si>
  <si>
    <t>11</t>
  </si>
  <si>
    <t>713141121</t>
  </si>
  <si>
    <t>Montáž izolace tepelné střech plochých lepené asfaltem bodově 1 vrstva rohoží, pásů, dílců, desek</t>
  </si>
  <si>
    <t>1259207935</t>
  </si>
  <si>
    <t>12</t>
  </si>
  <si>
    <t>28375909</t>
  </si>
  <si>
    <t>deska EPS 150 pro konstrukce s vysokým zatížením λ=0,035 tl 50mm</t>
  </si>
  <si>
    <t>538654513</t>
  </si>
  <si>
    <t>557,99*1,05 'Přepočtené koeficientem množství</t>
  </si>
  <si>
    <t>713190833</t>
  </si>
  <si>
    <t>Odstranění tepelné izolace dilatační vrsty prostupů vpustí, ventilačních komínků nebo antén</t>
  </si>
  <si>
    <t>kus</t>
  </si>
  <si>
    <t>-1286447285</t>
  </si>
  <si>
    <t>19</t>
  </si>
  <si>
    <t>62851027</t>
  </si>
  <si>
    <t>odvětrání kanalizace ploché střechy s integrovanou manžetou z modifikovaného asfaltového pásu DN 100</t>
  </si>
  <si>
    <t>-1987967534</t>
  </si>
  <si>
    <t>36</t>
  </si>
  <si>
    <t>998713102</t>
  </si>
  <si>
    <t>Přesun hmot tonážní pro izolace tepelné v objektech v přes 6 do 12 m</t>
  </si>
  <si>
    <t>1554558897</t>
  </si>
  <si>
    <t>721</t>
  </si>
  <si>
    <t>Zdravotechnika - vnitřní kanalizace</t>
  </si>
  <si>
    <t>17</t>
  </si>
  <si>
    <t>721233212</t>
  </si>
  <si>
    <t>Střešní vtok polypropylen PP pro pochůzné střechy svislý odtok DN 110</t>
  </si>
  <si>
    <t>1398532183</t>
  </si>
  <si>
    <t>38</t>
  </si>
  <si>
    <t>998721102</t>
  </si>
  <si>
    <t>Přesun hmot tonážní pro vnitřní kanalizace v objektech v přes 6 do 12 m</t>
  </si>
  <si>
    <t>969805130</t>
  </si>
  <si>
    <t>764</t>
  </si>
  <si>
    <t>Konstrukce klempířské</t>
  </si>
  <si>
    <t>24</t>
  </si>
  <si>
    <t>764002823</t>
  </si>
  <si>
    <t>Demontáž střešního výlezu k dalšímu použití</t>
  </si>
  <si>
    <t>2020632854</t>
  </si>
  <si>
    <t>18</t>
  </si>
  <si>
    <t>764002841</t>
  </si>
  <si>
    <t>Demontáž oplechování horních ploch zdí a nadezdívek do suti</t>
  </si>
  <si>
    <t>1359975752</t>
  </si>
  <si>
    <t>138</t>
  </si>
  <si>
    <t>39</t>
  </si>
  <si>
    <t>R.02</t>
  </si>
  <si>
    <t>Demontáž permanentní ocelové lano 24 m</t>
  </si>
  <si>
    <t>soubor</t>
  </si>
  <si>
    <t>82510360</t>
  </si>
  <si>
    <t>40</t>
  </si>
  <si>
    <t>R.03</t>
  </si>
  <si>
    <t>Montáž permanentní ocelové lano 24 m</t>
  </si>
  <si>
    <t>1596042631</t>
  </si>
  <si>
    <t>26</t>
  </si>
  <si>
    <t>R.01</t>
  </si>
  <si>
    <t>Montáž dřevěného rámu pro nadzvednutí výlezu, včetně materiálu - profil 100x100</t>
  </si>
  <si>
    <t>-1259171521</t>
  </si>
  <si>
    <t>25</t>
  </si>
  <si>
    <t>764203152</t>
  </si>
  <si>
    <t>Montáž střešního výlezu pro krytinu skládanou nebo plechovou</t>
  </si>
  <si>
    <t>281454770</t>
  </si>
  <si>
    <t>20</t>
  </si>
  <si>
    <t>764224404</t>
  </si>
  <si>
    <t>Oplechování horních ploch a nadezdívek (atik) bez rohů z Al plechu mechanicky kotvené rš 330 mm</t>
  </si>
  <si>
    <t>-1520613808</t>
  </si>
  <si>
    <t>764224405</t>
  </si>
  <si>
    <t>Oplechování horních ploch a nadezdívek (atik) bez rohů z Al plechu mechanicky kotvené rš 400 mm</t>
  </si>
  <si>
    <t>1300937228</t>
  </si>
  <si>
    <t>5,2</t>
  </si>
  <si>
    <t>22</t>
  </si>
  <si>
    <t>764224406</t>
  </si>
  <si>
    <t>Oplechování horních ploch a nadezdívek (atik) bez rohů z Al plechu mechanicky kotvené rš 500 mm</t>
  </si>
  <si>
    <t>-1873703491</t>
  </si>
  <si>
    <t>85,8</t>
  </si>
  <si>
    <t>23</t>
  </si>
  <si>
    <t>764224407</t>
  </si>
  <si>
    <t>Oplechování horních ploch a nadezdívek (atik) bez rohů z Al plechu mechanicky kotvené rš 670 mm</t>
  </si>
  <si>
    <t>1239438197</t>
  </si>
  <si>
    <t>6,05+1,95</t>
  </si>
  <si>
    <t>37</t>
  </si>
  <si>
    <t>998764102</t>
  </si>
  <si>
    <t>Přesun hmot tonážní pro konstrukce klempířské v objektech v přes 6 do 12 m</t>
  </si>
  <si>
    <t>413056324</t>
  </si>
  <si>
    <t>VRN</t>
  </si>
  <si>
    <t>Vedlejší rozpočtové náklady</t>
  </si>
  <si>
    <t>VRN1</t>
  </si>
  <si>
    <t>Průzkumné, geodetické a projektové práce</t>
  </si>
  <si>
    <t>42</t>
  </si>
  <si>
    <t>013254000</t>
  </si>
  <si>
    <t>Dokumentace skutečného provedení stavby</t>
  </si>
  <si>
    <t>…</t>
  </si>
  <si>
    <t>1024</t>
  </si>
  <si>
    <t>-215296270</t>
  </si>
  <si>
    <t>VRN3</t>
  </si>
  <si>
    <t>Zařízení staveniště</t>
  </si>
  <si>
    <t>41</t>
  </si>
  <si>
    <t>030001000</t>
  </si>
  <si>
    <t>1904733342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</si>
</sst>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2023-12-18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SPEA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18. 12. 2023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72</v>
      </c>
      <c r="BT94" s="101" t="s">
        <v>73</v>
      </c>
      <c r="BV94" s="101" t="s">
        <v>74</v>
      </c>
      <c r="BW94" s="101" t="s">
        <v>4</v>
      </c>
      <c r="BX94" s="101" t="s">
        <v>75</v>
      </c>
      <c r="CL94" s="101" t="s">
        <v>1</v>
      </c>
    </row>
    <row r="95" s="7" customFormat="1" ht="24.75" customHeight="1">
      <c r="A95" s="102" t="s">
        <v>76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'2023-12-18 - SPEA'!J28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77</v>
      </c>
      <c r="AR95" s="103"/>
      <c r="AS95" s="109">
        <v>0</v>
      </c>
      <c r="AT95" s="110">
        <f>ROUND(SUM(AV95:AW95),2)</f>
        <v>0</v>
      </c>
      <c r="AU95" s="111">
        <f>'2023-12-18 - SPEA'!P122</f>
        <v>0</v>
      </c>
      <c r="AV95" s="110">
        <f>'2023-12-18 - SPEA'!J31</f>
        <v>0</v>
      </c>
      <c r="AW95" s="110">
        <f>'2023-12-18 - SPEA'!J32</f>
        <v>0</v>
      </c>
      <c r="AX95" s="110">
        <f>'2023-12-18 - SPEA'!J33</f>
        <v>0</v>
      </c>
      <c r="AY95" s="110">
        <f>'2023-12-18 - SPEA'!J34</f>
        <v>0</v>
      </c>
      <c r="AZ95" s="110">
        <f>'2023-12-18 - SPEA'!F31</f>
        <v>0</v>
      </c>
      <c r="BA95" s="110">
        <f>'2023-12-18 - SPEA'!F32</f>
        <v>0</v>
      </c>
      <c r="BB95" s="110">
        <f>'2023-12-18 - SPEA'!F33</f>
        <v>0</v>
      </c>
      <c r="BC95" s="110">
        <f>'2023-12-18 - SPEA'!F34</f>
        <v>0</v>
      </c>
      <c r="BD95" s="112">
        <f>'2023-12-18 - SPEA'!F35</f>
        <v>0</v>
      </c>
      <c r="BE95" s="7"/>
      <c r="BT95" s="113" t="s">
        <v>78</v>
      </c>
      <c r="BU95" s="113" t="s">
        <v>79</v>
      </c>
      <c r="BV95" s="113" t="s">
        <v>74</v>
      </c>
      <c r="BW95" s="113" t="s">
        <v>4</v>
      </c>
      <c r="BX95" s="113" t="s">
        <v>75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3-12-18 - SPE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81</v>
      </c>
      <c r="L4" s="21"/>
      <c r="M4" s="114" t="s">
        <v>10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18. 12. 2023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tr">
        <f>IF('Rekapitulace stavby'!AN10="","",'Rekapitulace stavby'!AN10)</f>
        <v/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tr">
        <f>IF('Rekapitulace stavby'!E11="","",'Rekapitulace stavby'!E11)</f>
        <v xml:space="preserve"> </v>
      </c>
      <c r="F13" s="37"/>
      <c r="G13" s="37"/>
      <c r="H13" s="37"/>
      <c r="I13" s="31" t="s">
        <v>26</v>
      </c>
      <c r="J13" s="26" t="str">
        <f>IF('Rekapitulace stavby'!AN11="","",'Rekapitulace stavby'!AN11)</f>
        <v/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27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26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29</v>
      </c>
      <c r="E18" s="37"/>
      <c r="F18" s="37"/>
      <c r="G18" s="37"/>
      <c r="H18" s="37"/>
      <c r="I18" s="31" t="s">
        <v>25</v>
      </c>
      <c r="J18" s="26" t="str">
        <f>IF('Rekapitulace stavby'!AN16="","",'Rekapitulace stavby'!AN16)</f>
        <v/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tr">
        <f>IF('Rekapitulace stavby'!E17="","",'Rekapitulace stavby'!E17)</f>
        <v xml:space="preserve"> </v>
      </c>
      <c r="F19" s="37"/>
      <c r="G19" s="37"/>
      <c r="H19" s="37"/>
      <c r="I19" s="31" t="s">
        <v>26</v>
      </c>
      <c r="J19" s="26" t="str">
        <f>IF('Rekapitulace stavby'!AN17="","",'Rekapitulace stavby'!AN17)</f>
        <v/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31</v>
      </c>
      <c r="E21" s="37"/>
      <c r="F21" s="37"/>
      <c r="G21" s="37"/>
      <c r="H21" s="37"/>
      <c r="I21" s="31" t="s">
        <v>25</v>
      </c>
      <c r="J21" s="26" t="str">
        <f>IF('Rekapitulace stavby'!AN19="","",'Rekapitulace stavby'!AN19)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tr">
        <f>IF('Rekapitulace stavby'!E20="","",'Rekapitulace stavby'!E20)</f>
        <v xml:space="preserve"> </v>
      </c>
      <c r="F22" s="37"/>
      <c r="G22" s="37"/>
      <c r="H22" s="37"/>
      <c r="I22" s="31" t="s">
        <v>26</v>
      </c>
      <c r="J22" s="26" t="str">
        <f>IF('Rekapitulace stavby'!AN20="","",'Rekapitulace stavby'!AN20)</f>
        <v/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32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15"/>
      <c r="B25" s="116"/>
      <c r="C25" s="115"/>
      <c r="D25" s="115"/>
      <c r="E25" s="35" t="s">
        <v>1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8" t="s">
        <v>33</v>
      </c>
      <c r="E28" s="37"/>
      <c r="F28" s="37"/>
      <c r="G28" s="37"/>
      <c r="H28" s="37"/>
      <c r="I28" s="37"/>
      <c r="J28" s="95">
        <f>ROUND(J122,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35</v>
      </c>
      <c r="G30" s="37"/>
      <c r="H30" s="37"/>
      <c r="I30" s="42" t="s">
        <v>34</v>
      </c>
      <c r="J30" s="42" t="s">
        <v>36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19" t="s">
        <v>37</v>
      </c>
      <c r="E31" s="31" t="s">
        <v>38</v>
      </c>
      <c r="F31" s="120">
        <f>ROUND((SUM(BE122:BE204)),  2)</f>
        <v>0</v>
      </c>
      <c r="G31" s="37"/>
      <c r="H31" s="37"/>
      <c r="I31" s="121">
        <v>0.20999999999999999</v>
      </c>
      <c r="J31" s="120">
        <f>ROUND(((SUM(BE122:BE204))*I31), 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1" t="s">
        <v>39</v>
      </c>
      <c r="F32" s="120">
        <f>ROUND((SUM(BF122:BF204)),  2)</f>
        <v>0</v>
      </c>
      <c r="G32" s="37"/>
      <c r="H32" s="37"/>
      <c r="I32" s="121">
        <v>0.14999999999999999</v>
      </c>
      <c r="J32" s="120">
        <f>ROUND(((SUM(BF122:BF204))*I32), 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40</v>
      </c>
      <c r="F33" s="120">
        <f>ROUND((SUM(BG122:BG204)),  2)</f>
        <v>0</v>
      </c>
      <c r="G33" s="37"/>
      <c r="H33" s="37"/>
      <c r="I33" s="121">
        <v>0.20999999999999999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41</v>
      </c>
      <c r="F34" s="120">
        <f>ROUND((SUM(BH122:BH204)),  2)</f>
        <v>0</v>
      </c>
      <c r="G34" s="37"/>
      <c r="H34" s="37"/>
      <c r="I34" s="121">
        <v>0.14999999999999999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20">
        <f>ROUND((SUM(BI122:BI204)), 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2"/>
      <c r="D37" s="123" t="s">
        <v>43</v>
      </c>
      <c r="E37" s="80"/>
      <c r="F37" s="80"/>
      <c r="G37" s="124" t="s">
        <v>44</v>
      </c>
      <c r="H37" s="125" t="s">
        <v>45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28" t="s">
        <v>49</v>
      </c>
      <c r="G61" s="57" t="s">
        <v>48</v>
      </c>
      <c r="H61" s="40"/>
      <c r="I61" s="40"/>
      <c r="J61" s="129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28" t="s">
        <v>49</v>
      </c>
      <c r="G76" s="57" t="s">
        <v>48</v>
      </c>
      <c r="H76" s="40"/>
      <c r="I76" s="40"/>
      <c r="J76" s="129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82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6" t="str">
        <f>E7</f>
        <v>SPEA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7"/>
      <c r="E87" s="37"/>
      <c r="F87" s="26" t="str">
        <f>F10</f>
        <v xml:space="preserve"> </v>
      </c>
      <c r="G87" s="37"/>
      <c r="H87" s="37"/>
      <c r="I87" s="31" t="s">
        <v>22</v>
      </c>
      <c r="J87" s="68" t="str">
        <f>IF(J10="","",J10)</f>
        <v>18. 12. 2023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7"/>
      <c r="E89" s="37"/>
      <c r="F89" s="26" t="str">
        <f>E13</f>
        <v xml:space="preserve"> </v>
      </c>
      <c r="G89" s="37"/>
      <c r="H89" s="37"/>
      <c r="I89" s="31" t="s">
        <v>29</v>
      </c>
      <c r="J89" s="35" t="str">
        <f>E19</f>
        <v xml:space="preserve"> 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27</v>
      </c>
      <c r="D90" s="37"/>
      <c r="E90" s="37"/>
      <c r="F90" s="26" t="str">
        <f>IF(E16="","",E16)</f>
        <v>Vyplň údaj</v>
      </c>
      <c r="G90" s="37"/>
      <c r="H90" s="37"/>
      <c r="I90" s="31" t="s">
        <v>31</v>
      </c>
      <c r="J90" s="35" t="str">
        <f>E22</f>
        <v xml:space="preserve"> 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0" t="s">
        <v>83</v>
      </c>
      <c r="D92" s="122"/>
      <c r="E92" s="122"/>
      <c r="F92" s="122"/>
      <c r="G92" s="122"/>
      <c r="H92" s="122"/>
      <c r="I92" s="122"/>
      <c r="J92" s="131" t="s">
        <v>84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32" t="s">
        <v>85</v>
      </c>
      <c r="D94" s="37"/>
      <c r="E94" s="37"/>
      <c r="F94" s="37"/>
      <c r="G94" s="37"/>
      <c r="H94" s="37"/>
      <c r="I94" s="37"/>
      <c r="J94" s="95">
        <f>J122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86</v>
      </c>
    </row>
    <row r="95" s="9" customFormat="1" ht="24.96" customHeight="1">
      <c r="A95" s="9"/>
      <c r="B95" s="133"/>
      <c r="C95" s="9"/>
      <c r="D95" s="134" t="s">
        <v>87</v>
      </c>
      <c r="E95" s="135"/>
      <c r="F95" s="135"/>
      <c r="G95" s="135"/>
      <c r="H95" s="135"/>
      <c r="I95" s="135"/>
      <c r="J95" s="136">
        <f>J123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7"/>
      <c r="C96" s="10"/>
      <c r="D96" s="138" t="s">
        <v>88</v>
      </c>
      <c r="E96" s="139"/>
      <c r="F96" s="139"/>
      <c r="G96" s="139"/>
      <c r="H96" s="139"/>
      <c r="I96" s="139"/>
      <c r="J96" s="140">
        <f>J124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33"/>
      <c r="C97" s="9"/>
      <c r="D97" s="134" t="s">
        <v>89</v>
      </c>
      <c r="E97" s="135"/>
      <c r="F97" s="135"/>
      <c r="G97" s="135"/>
      <c r="H97" s="135"/>
      <c r="I97" s="135"/>
      <c r="J97" s="136">
        <f>J130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37"/>
      <c r="C98" s="10"/>
      <c r="D98" s="138" t="s">
        <v>90</v>
      </c>
      <c r="E98" s="139"/>
      <c r="F98" s="139"/>
      <c r="G98" s="139"/>
      <c r="H98" s="139"/>
      <c r="I98" s="139"/>
      <c r="J98" s="140">
        <f>J131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91</v>
      </c>
      <c r="E99" s="139"/>
      <c r="F99" s="139"/>
      <c r="G99" s="139"/>
      <c r="H99" s="139"/>
      <c r="I99" s="139"/>
      <c r="J99" s="140">
        <f>J167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7"/>
      <c r="C100" s="10"/>
      <c r="D100" s="138" t="s">
        <v>92</v>
      </c>
      <c r="E100" s="139"/>
      <c r="F100" s="139"/>
      <c r="G100" s="139"/>
      <c r="H100" s="139"/>
      <c r="I100" s="139"/>
      <c r="J100" s="140">
        <f>J175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7"/>
      <c r="C101" s="10"/>
      <c r="D101" s="138" t="s">
        <v>93</v>
      </c>
      <c r="E101" s="139"/>
      <c r="F101" s="139"/>
      <c r="G101" s="139"/>
      <c r="H101" s="139"/>
      <c r="I101" s="139"/>
      <c r="J101" s="140">
        <f>J178</f>
        <v>0</v>
      </c>
      <c r="K101" s="10"/>
      <c r="L101" s="13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3"/>
      <c r="C102" s="9"/>
      <c r="D102" s="134" t="s">
        <v>94</v>
      </c>
      <c r="E102" s="135"/>
      <c r="F102" s="135"/>
      <c r="G102" s="135"/>
      <c r="H102" s="135"/>
      <c r="I102" s="135"/>
      <c r="J102" s="136">
        <f>J200</f>
        <v>0</v>
      </c>
      <c r="K102" s="9"/>
      <c r="L102" s="13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37"/>
      <c r="C103" s="10"/>
      <c r="D103" s="138" t="s">
        <v>95</v>
      </c>
      <c r="E103" s="139"/>
      <c r="F103" s="139"/>
      <c r="G103" s="139"/>
      <c r="H103" s="139"/>
      <c r="I103" s="139"/>
      <c r="J103" s="140">
        <f>J201</f>
        <v>0</v>
      </c>
      <c r="K103" s="10"/>
      <c r="L103" s="13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7"/>
      <c r="C104" s="10"/>
      <c r="D104" s="138" t="s">
        <v>96</v>
      </c>
      <c r="E104" s="139"/>
      <c r="F104" s="139"/>
      <c r="G104" s="139"/>
      <c r="H104" s="139"/>
      <c r="I104" s="139"/>
      <c r="J104" s="140">
        <f>J203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97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E7</f>
        <v>SPEA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F10</f>
        <v xml:space="preserve"> </v>
      </c>
      <c r="G116" s="37"/>
      <c r="H116" s="37"/>
      <c r="I116" s="31" t="s">
        <v>22</v>
      </c>
      <c r="J116" s="68" t="str">
        <f>IF(J10="","",J10)</f>
        <v>18. 12. 2023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E13</f>
        <v xml:space="preserve"> </v>
      </c>
      <c r="G118" s="37"/>
      <c r="H118" s="37"/>
      <c r="I118" s="31" t="s">
        <v>29</v>
      </c>
      <c r="J118" s="35" t="str">
        <f>E19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IF(E16="","",E16)</f>
        <v>Vyplň údaj</v>
      </c>
      <c r="G119" s="37"/>
      <c r="H119" s="37"/>
      <c r="I119" s="31" t="s">
        <v>31</v>
      </c>
      <c r="J119" s="35" t="str">
        <f>E22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1"/>
      <c r="B121" s="142"/>
      <c r="C121" s="143" t="s">
        <v>98</v>
      </c>
      <c r="D121" s="144" t="s">
        <v>58</v>
      </c>
      <c r="E121" s="144" t="s">
        <v>54</v>
      </c>
      <c r="F121" s="144" t="s">
        <v>55</v>
      </c>
      <c r="G121" s="144" t="s">
        <v>99</v>
      </c>
      <c r="H121" s="144" t="s">
        <v>100</v>
      </c>
      <c r="I121" s="144" t="s">
        <v>101</v>
      </c>
      <c r="J121" s="145" t="s">
        <v>84</v>
      </c>
      <c r="K121" s="146" t="s">
        <v>102</v>
      </c>
      <c r="L121" s="147"/>
      <c r="M121" s="85" t="s">
        <v>1</v>
      </c>
      <c r="N121" s="86" t="s">
        <v>37</v>
      </c>
      <c r="O121" s="86" t="s">
        <v>103</v>
      </c>
      <c r="P121" s="86" t="s">
        <v>104</v>
      </c>
      <c r="Q121" s="86" t="s">
        <v>105</v>
      </c>
      <c r="R121" s="86" t="s">
        <v>106</v>
      </c>
      <c r="S121" s="86" t="s">
        <v>107</v>
      </c>
      <c r="T121" s="87" t="s">
        <v>108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</row>
    <row r="122" s="2" customFormat="1" ht="22.8" customHeight="1">
      <c r="A122" s="37"/>
      <c r="B122" s="38"/>
      <c r="C122" s="92" t="s">
        <v>109</v>
      </c>
      <c r="D122" s="37"/>
      <c r="E122" s="37"/>
      <c r="F122" s="37"/>
      <c r="G122" s="37"/>
      <c r="H122" s="37"/>
      <c r="I122" s="37"/>
      <c r="J122" s="148">
        <f>BK122</f>
        <v>0</v>
      </c>
      <c r="K122" s="37"/>
      <c r="L122" s="38"/>
      <c r="M122" s="88"/>
      <c r="N122" s="72"/>
      <c r="O122" s="89"/>
      <c r="P122" s="149">
        <f>P123+P130+P200</f>
        <v>0</v>
      </c>
      <c r="Q122" s="89"/>
      <c r="R122" s="149">
        <f>R123+R130+R200</f>
        <v>4.0699479000000007</v>
      </c>
      <c r="S122" s="89"/>
      <c r="T122" s="150">
        <f>T123+T130+T200</f>
        <v>1.41256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86</v>
      </c>
      <c r="BK122" s="151">
        <f>BK123+BK130+BK200</f>
        <v>0</v>
      </c>
    </row>
    <row r="123" s="12" customFormat="1" ht="25.92" customHeight="1">
      <c r="A123" s="12"/>
      <c r="B123" s="152"/>
      <c r="C123" s="12"/>
      <c r="D123" s="153" t="s">
        <v>72</v>
      </c>
      <c r="E123" s="154" t="s">
        <v>110</v>
      </c>
      <c r="F123" s="154" t="s">
        <v>111</v>
      </c>
      <c r="G123" s="12"/>
      <c r="H123" s="12"/>
      <c r="I123" s="155"/>
      <c r="J123" s="156">
        <f>BK123</f>
        <v>0</v>
      </c>
      <c r="K123" s="12"/>
      <c r="L123" s="152"/>
      <c r="M123" s="157"/>
      <c r="N123" s="158"/>
      <c r="O123" s="158"/>
      <c r="P123" s="159">
        <f>P124</f>
        <v>0</v>
      </c>
      <c r="Q123" s="158"/>
      <c r="R123" s="159">
        <f>R124</f>
        <v>0</v>
      </c>
      <c r="S123" s="158"/>
      <c r="T123" s="16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3" t="s">
        <v>78</v>
      </c>
      <c r="AT123" s="161" t="s">
        <v>72</v>
      </c>
      <c r="AU123" s="161" t="s">
        <v>73</v>
      </c>
      <c r="AY123" s="153" t="s">
        <v>112</v>
      </c>
      <c r="BK123" s="162">
        <f>BK124</f>
        <v>0</v>
      </c>
    </row>
    <row r="124" s="12" customFormat="1" ht="22.8" customHeight="1">
      <c r="A124" s="12"/>
      <c r="B124" s="152"/>
      <c r="C124" s="12"/>
      <c r="D124" s="153" t="s">
        <v>72</v>
      </c>
      <c r="E124" s="163" t="s">
        <v>113</v>
      </c>
      <c r="F124" s="163" t="s">
        <v>114</v>
      </c>
      <c r="G124" s="12"/>
      <c r="H124" s="12"/>
      <c r="I124" s="155"/>
      <c r="J124" s="164">
        <f>BK124</f>
        <v>0</v>
      </c>
      <c r="K124" s="12"/>
      <c r="L124" s="152"/>
      <c r="M124" s="157"/>
      <c r="N124" s="158"/>
      <c r="O124" s="158"/>
      <c r="P124" s="159">
        <f>SUM(P125:P129)</f>
        <v>0</v>
      </c>
      <c r="Q124" s="158"/>
      <c r="R124" s="159">
        <f>SUM(R125:R129)</f>
        <v>0</v>
      </c>
      <c r="S124" s="158"/>
      <c r="T124" s="160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3" t="s">
        <v>78</v>
      </c>
      <c r="AT124" s="161" t="s">
        <v>72</v>
      </c>
      <c r="AU124" s="161" t="s">
        <v>78</v>
      </c>
      <c r="AY124" s="153" t="s">
        <v>112</v>
      </c>
      <c r="BK124" s="162">
        <f>SUM(BK125:BK129)</f>
        <v>0</v>
      </c>
    </row>
    <row r="125" s="2" customFormat="1" ht="33" customHeight="1">
      <c r="A125" s="37"/>
      <c r="B125" s="165"/>
      <c r="C125" s="166" t="s">
        <v>115</v>
      </c>
      <c r="D125" s="166" t="s">
        <v>116</v>
      </c>
      <c r="E125" s="167" t="s">
        <v>117</v>
      </c>
      <c r="F125" s="168" t="s">
        <v>118</v>
      </c>
      <c r="G125" s="169" t="s">
        <v>119</v>
      </c>
      <c r="H125" s="170">
        <v>1.413</v>
      </c>
      <c r="I125" s="171"/>
      <c r="J125" s="172">
        <f>ROUND(I125*H125,2)</f>
        <v>0</v>
      </c>
      <c r="K125" s="173"/>
      <c r="L125" s="38"/>
      <c r="M125" s="174" t="s">
        <v>1</v>
      </c>
      <c r="N125" s="175" t="s">
        <v>38</v>
      </c>
      <c r="O125" s="76"/>
      <c r="P125" s="176">
        <f>O125*H125</f>
        <v>0</v>
      </c>
      <c r="Q125" s="176">
        <v>0</v>
      </c>
      <c r="R125" s="176">
        <f>Q125*H125</f>
        <v>0</v>
      </c>
      <c r="S125" s="176">
        <v>0</v>
      </c>
      <c r="T125" s="17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78" t="s">
        <v>120</v>
      </c>
      <c r="AT125" s="178" t="s">
        <v>116</v>
      </c>
      <c r="AU125" s="178" t="s">
        <v>80</v>
      </c>
      <c r="AY125" s="18" t="s">
        <v>112</v>
      </c>
      <c r="BE125" s="179">
        <f>IF(N125="základní",J125,0)</f>
        <v>0</v>
      </c>
      <c r="BF125" s="179">
        <f>IF(N125="snížená",J125,0)</f>
        <v>0</v>
      </c>
      <c r="BG125" s="179">
        <f>IF(N125="zákl. přenesená",J125,0)</f>
        <v>0</v>
      </c>
      <c r="BH125" s="179">
        <f>IF(N125="sníž. přenesená",J125,0)</f>
        <v>0</v>
      </c>
      <c r="BI125" s="179">
        <f>IF(N125="nulová",J125,0)</f>
        <v>0</v>
      </c>
      <c r="BJ125" s="18" t="s">
        <v>78</v>
      </c>
      <c r="BK125" s="179">
        <f>ROUND(I125*H125,2)</f>
        <v>0</v>
      </c>
      <c r="BL125" s="18" t="s">
        <v>120</v>
      </c>
      <c r="BM125" s="178" t="s">
        <v>121</v>
      </c>
    </row>
    <row r="126" s="2" customFormat="1" ht="24.15" customHeight="1">
      <c r="A126" s="37"/>
      <c r="B126" s="165"/>
      <c r="C126" s="166" t="s">
        <v>122</v>
      </c>
      <c r="D126" s="166" t="s">
        <v>116</v>
      </c>
      <c r="E126" s="167" t="s">
        <v>123</v>
      </c>
      <c r="F126" s="168" t="s">
        <v>124</v>
      </c>
      <c r="G126" s="169" t="s">
        <v>119</v>
      </c>
      <c r="H126" s="170">
        <v>1.413</v>
      </c>
      <c r="I126" s="171"/>
      <c r="J126" s="172">
        <f>ROUND(I126*H126,2)</f>
        <v>0</v>
      </c>
      <c r="K126" s="173"/>
      <c r="L126" s="38"/>
      <c r="M126" s="174" t="s">
        <v>1</v>
      </c>
      <c r="N126" s="175" t="s">
        <v>38</v>
      </c>
      <c r="O126" s="76"/>
      <c r="P126" s="176">
        <f>O126*H126</f>
        <v>0</v>
      </c>
      <c r="Q126" s="176">
        <v>0</v>
      </c>
      <c r="R126" s="176">
        <f>Q126*H126</f>
        <v>0</v>
      </c>
      <c r="S126" s="176">
        <v>0</v>
      </c>
      <c r="T126" s="17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78" t="s">
        <v>120</v>
      </c>
      <c r="AT126" s="178" t="s">
        <v>116</v>
      </c>
      <c r="AU126" s="178" t="s">
        <v>80</v>
      </c>
      <c r="AY126" s="18" t="s">
        <v>112</v>
      </c>
      <c r="BE126" s="179">
        <f>IF(N126="základní",J126,0)</f>
        <v>0</v>
      </c>
      <c r="BF126" s="179">
        <f>IF(N126="snížená",J126,0)</f>
        <v>0</v>
      </c>
      <c r="BG126" s="179">
        <f>IF(N126="zákl. přenesená",J126,0)</f>
        <v>0</v>
      </c>
      <c r="BH126" s="179">
        <f>IF(N126="sníž. přenesená",J126,0)</f>
        <v>0</v>
      </c>
      <c r="BI126" s="179">
        <f>IF(N126="nulová",J126,0)</f>
        <v>0</v>
      </c>
      <c r="BJ126" s="18" t="s">
        <v>78</v>
      </c>
      <c r="BK126" s="179">
        <f>ROUND(I126*H126,2)</f>
        <v>0</v>
      </c>
      <c r="BL126" s="18" t="s">
        <v>120</v>
      </c>
      <c r="BM126" s="178" t="s">
        <v>125</v>
      </c>
    </row>
    <row r="127" s="2" customFormat="1" ht="24.15" customHeight="1">
      <c r="A127" s="37"/>
      <c r="B127" s="165"/>
      <c r="C127" s="166" t="s">
        <v>126</v>
      </c>
      <c r="D127" s="166" t="s">
        <v>116</v>
      </c>
      <c r="E127" s="167" t="s">
        <v>127</v>
      </c>
      <c r="F127" s="168" t="s">
        <v>128</v>
      </c>
      <c r="G127" s="169" t="s">
        <v>119</v>
      </c>
      <c r="H127" s="170">
        <v>14.130000000000001</v>
      </c>
      <c r="I127" s="171"/>
      <c r="J127" s="172">
        <f>ROUND(I127*H127,2)</f>
        <v>0</v>
      </c>
      <c r="K127" s="173"/>
      <c r="L127" s="38"/>
      <c r="M127" s="174" t="s">
        <v>1</v>
      </c>
      <c r="N127" s="175" t="s">
        <v>38</v>
      </c>
      <c r="O127" s="76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78" t="s">
        <v>120</v>
      </c>
      <c r="AT127" s="178" t="s">
        <v>116</v>
      </c>
      <c r="AU127" s="178" t="s">
        <v>80</v>
      </c>
      <c r="AY127" s="18" t="s">
        <v>112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78</v>
      </c>
      <c r="BK127" s="179">
        <f>ROUND(I127*H127,2)</f>
        <v>0</v>
      </c>
      <c r="BL127" s="18" t="s">
        <v>120</v>
      </c>
      <c r="BM127" s="178" t="s">
        <v>129</v>
      </c>
    </row>
    <row r="128" s="13" customFormat="1">
      <c r="A128" s="13"/>
      <c r="B128" s="180"/>
      <c r="C128" s="13"/>
      <c r="D128" s="181" t="s">
        <v>130</v>
      </c>
      <c r="E128" s="13"/>
      <c r="F128" s="182" t="s">
        <v>131</v>
      </c>
      <c r="G128" s="13"/>
      <c r="H128" s="183">
        <v>14.130000000000001</v>
      </c>
      <c r="I128" s="184"/>
      <c r="J128" s="13"/>
      <c r="K128" s="13"/>
      <c r="L128" s="180"/>
      <c r="M128" s="185"/>
      <c r="N128" s="186"/>
      <c r="O128" s="186"/>
      <c r="P128" s="186"/>
      <c r="Q128" s="186"/>
      <c r="R128" s="186"/>
      <c r="S128" s="186"/>
      <c r="T128" s="18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8" t="s">
        <v>130</v>
      </c>
      <c r="AU128" s="188" t="s">
        <v>80</v>
      </c>
      <c r="AV128" s="13" t="s">
        <v>80</v>
      </c>
      <c r="AW128" s="13" t="s">
        <v>3</v>
      </c>
      <c r="AX128" s="13" t="s">
        <v>78</v>
      </c>
      <c r="AY128" s="188" t="s">
        <v>112</v>
      </c>
    </row>
    <row r="129" s="2" customFormat="1" ht="33" customHeight="1">
      <c r="A129" s="37"/>
      <c r="B129" s="165"/>
      <c r="C129" s="166" t="s">
        <v>132</v>
      </c>
      <c r="D129" s="166" t="s">
        <v>116</v>
      </c>
      <c r="E129" s="167" t="s">
        <v>133</v>
      </c>
      <c r="F129" s="168" t="s">
        <v>134</v>
      </c>
      <c r="G129" s="169" t="s">
        <v>119</v>
      </c>
      <c r="H129" s="170">
        <v>1.413</v>
      </c>
      <c r="I129" s="171"/>
      <c r="J129" s="172">
        <f>ROUND(I129*H129,2)</f>
        <v>0</v>
      </c>
      <c r="K129" s="173"/>
      <c r="L129" s="38"/>
      <c r="M129" s="174" t="s">
        <v>1</v>
      </c>
      <c r="N129" s="175" t="s">
        <v>38</v>
      </c>
      <c r="O129" s="76"/>
      <c r="P129" s="176">
        <f>O129*H129</f>
        <v>0</v>
      </c>
      <c r="Q129" s="176">
        <v>0</v>
      </c>
      <c r="R129" s="176">
        <f>Q129*H129</f>
        <v>0</v>
      </c>
      <c r="S129" s="176">
        <v>0</v>
      </c>
      <c r="T129" s="17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78" t="s">
        <v>120</v>
      </c>
      <c r="AT129" s="178" t="s">
        <v>116</v>
      </c>
      <c r="AU129" s="178" t="s">
        <v>80</v>
      </c>
      <c r="AY129" s="18" t="s">
        <v>112</v>
      </c>
      <c r="BE129" s="179">
        <f>IF(N129="základní",J129,0)</f>
        <v>0</v>
      </c>
      <c r="BF129" s="179">
        <f>IF(N129="snížená",J129,0)</f>
        <v>0</v>
      </c>
      <c r="BG129" s="179">
        <f>IF(N129="zákl. přenesená",J129,0)</f>
        <v>0</v>
      </c>
      <c r="BH129" s="179">
        <f>IF(N129="sníž. přenesená",J129,0)</f>
        <v>0</v>
      </c>
      <c r="BI129" s="179">
        <f>IF(N129="nulová",J129,0)</f>
        <v>0</v>
      </c>
      <c r="BJ129" s="18" t="s">
        <v>78</v>
      </c>
      <c r="BK129" s="179">
        <f>ROUND(I129*H129,2)</f>
        <v>0</v>
      </c>
      <c r="BL129" s="18" t="s">
        <v>120</v>
      </c>
      <c r="BM129" s="178" t="s">
        <v>135</v>
      </c>
    </row>
    <row r="130" s="12" customFormat="1" ht="25.92" customHeight="1">
      <c r="A130" s="12"/>
      <c r="B130" s="152"/>
      <c r="C130" s="12"/>
      <c r="D130" s="153" t="s">
        <v>72</v>
      </c>
      <c r="E130" s="154" t="s">
        <v>136</v>
      </c>
      <c r="F130" s="154" t="s">
        <v>137</v>
      </c>
      <c r="G130" s="12"/>
      <c r="H130" s="12"/>
      <c r="I130" s="155"/>
      <c r="J130" s="156">
        <f>BK130</f>
        <v>0</v>
      </c>
      <c r="K130" s="12"/>
      <c r="L130" s="152"/>
      <c r="M130" s="157"/>
      <c r="N130" s="158"/>
      <c r="O130" s="158"/>
      <c r="P130" s="159">
        <f>P131+P167+P175+P178</f>
        <v>0</v>
      </c>
      <c r="Q130" s="158"/>
      <c r="R130" s="159">
        <f>R131+R167+R175+R178</f>
        <v>4.0699479000000007</v>
      </c>
      <c r="S130" s="158"/>
      <c r="T130" s="160">
        <f>T131+T167+T175+T178</f>
        <v>1.41256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3" t="s">
        <v>80</v>
      </c>
      <c r="AT130" s="161" t="s">
        <v>72</v>
      </c>
      <c r="AU130" s="161" t="s">
        <v>73</v>
      </c>
      <c r="AY130" s="153" t="s">
        <v>112</v>
      </c>
      <c r="BK130" s="162">
        <f>BK131+BK167+BK175+BK178</f>
        <v>0</v>
      </c>
    </row>
    <row r="131" s="12" customFormat="1" ht="22.8" customHeight="1">
      <c r="A131" s="12"/>
      <c r="B131" s="152"/>
      <c r="C131" s="12"/>
      <c r="D131" s="153" t="s">
        <v>72</v>
      </c>
      <c r="E131" s="163" t="s">
        <v>138</v>
      </c>
      <c r="F131" s="163" t="s">
        <v>139</v>
      </c>
      <c r="G131" s="12"/>
      <c r="H131" s="12"/>
      <c r="I131" s="155"/>
      <c r="J131" s="164">
        <f>BK131</f>
        <v>0</v>
      </c>
      <c r="K131" s="12"/>
      <c r="L131" s="152"/>
      <c r="M131" s="157"/>
      <c r="N131" s="158"/>
      <c r="O131" s="158"/>
      <c r="P131" s="159">
        <f>SUM(P132:P166)</f>
        <v>0</v>
      </c>
      <c r="Q131" s="158"/>
      <c r="R131" s="159">
        <f>SUM(R132:R166)</f>
        <v>2.4478571000000002</v>
      </c>
      <c r="S131" s="158"/>
      <c r="T131" s="160">
        <f>SUM(T132:T166)</f>
        <v>1.11598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3" t="s">
        <v>80</v>
      </c>
      <c r="AT131" s="161" t="s">
        <v>72</v>
      </c>
      <c r="AU131" s="161" t="s">
        <v>78</v>
      </c>
      <c r="AY131" s="153" t="s">
        <v>112</v>
      </c>
      <c r="BK131" s="162">
        <f>SUM(BK132:BK166)</f>
        <v>0</v>
      </c>
    </row>
    <row r="132" s="2" customFormat="1" ht="33" customHeight="1">
      <c r="A132" s="37"/>
      <c r="B132" s="165"/>
      <c r="C132" s="166" t="s">
        <v>140</v>
      </c>
      <c r="D132" s="166" t="s">
        <v>116</v>
      </c>
      <c r="E132" s="167" t="s">
        <v>141</v>
      </c>
      <c r="F132" s="168" t="s">
        <v>142</v>
      </c>
      <c r="G132" s="169" t="s">
        <v>143</v>
      </c>
      <c r="H132" s="170">
        <v>557.99000000000001</v>
      </c>
      <c r="I132" s="171"/>
      <c r="J132" s="172">
        <f>ROUND(I132*H132,2)</f>
        <v>0</v>
      </c>
      <c r="K132" s="173"/>
      <c r="L132" s="38"/>
      <c r="M132" s="174" t="s">
        <v>1</v>
      </c>
      <c r="N132" s="175" t="s">
        <v>38</v>
      </c>
      <c r="O132" s="76"/>
      <c r="P132" s="176">
        <f>O132*H132</f>
        <v>0</v>
      </c>
      <c r="Q132" s="176">
        <v>0</v>
      </c>
      <c r="R132" s="176">
        <f>Q132*H132</f>
        <v>0</v>
      </c>
      <c r="S132" s="176">
        <v>0.002</v>
      </c>
      <c r="T132" s="177">
        <f>S132*H132</f>
        <v>1.11598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78" t="s">
        <v>144</v>
      </c>
      <c r="AT132" s="178" t="s">
        <v>116</v>
      </c>
      <c r="AU132" s="178" t="s">
        <v>80</v>
      </c>
      <c r="AY132" s="18" t="s">
        <v>112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78</v>
      </c>
      <c r="BK132" s="179">
        <f>ROUND(I132*H132,2)</f>
        <v>0</v>
      </c>
      <c r="BL132" s="18" t="s">
        <v>144</v>
      </c>
      <c r="BM132" s="178" t="s">
        <v>145</v>
      </c>
    </row>
    <row r="133" s="13" customFormat="1">
      <c r="A133" s="13"/>
      <c r="B133" s="180"/>
      <c r="C133" s="13"/>
      <c r="D133" s="181" t="s">
        <v>130</v>
      </c>
      <c r="E133" s="188" t="s">
        <v>1</v>
      </c>
      <c r="F133" s="182" t="s">
        <v>146</v>
      </c>
      <c r="G133" s="13"/>
      <c r="H133" s="183">
        <v>557.99000000000001</v>
      </c>
      <c r="I133" s="184"/>
      <c r="J133" s="13"/>
      <c r="K133" s="13"/>
      <c r="L133" s="180"/>
      <c r="M133" s="185"/>
      <c r="N133" s="186"/>
      <c r="O133" s="186"/>
      <c r="P133" s="186"/>
      <c r="Q133" s="186"/>
      <c r="R133" s="186"/>
      <c r="S133" s="186"/>
      <c r="T133" s="18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130</v>
      </c>
      <c r="AU133" s="188" t="s">
        <v>80</v>
      </c>
      <c r="AV133" s="13" t="s">
        <v>80</v>
      </c>
      <c r="AW133" s="13" t="s">
        <v>30</v>
      </c>
      <c r="AX133" s="13" t="s">
        <v>78</v>
      </c>
      <c r="AY133" s="188" t="s">
        <v>112</v>
      </c>
    </row>
    <row r="134" s="2" customFormat="1" ht="37.8" customHeight="1">
      <c r="A134" s="37"/>
      <c r="B134" s="165"/>
      <c r="C134" s="166" t="s">
        <v>147</v>
      </c>
      <c r="D134" s="166" t="s">
        <v>116</v>
      </c>
      <c r="E134" s="167" t="s">
        <v>148</v>
      </c>
      <c r="F134" s="168" t="s">
        <v>149</v>
      </c>
      <c r="G134" s="169" t="s">
        <v>150</v>
      </c>
      <c r="H134" s="170">
        <v>151.19999999999999</v>
      </c>
      <c r="I134" s="171"/>
      <c r="J134" s="172">
        <f>ROUND(I134*H134,2)</f>
        <v>0</v>
      </c>
      <c r="K134" s="173"/>
      <c r="L134" s="38"/>
      <c r="M134" s="174" t="s">
        <v>1</v>
      </c>
      <c r="N134" s="175" t="s">
        <v>38</v>
      </c>
      <c r="O134" s="76"/>
      <c r="P134" s="176">
        <f>O134*H134</f>
        <v>0</v>
      </c>
      <c r="Q134" s="176">
        <v>0.00059999999999999995</v>
      </c>
      <c r="R134" s="176">
        <f>Q134*H134</f>
        <v>0.090719999999999981</v>
      </c>
      <c r="S134" s="176">
        <v>0</v>
      </c>
      <c r="T134" s="17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78" t="s">
        <v>144</v>
      </c>
      <c r="AT134" s="178" t="s">
        <v>116</v>
      </c>
      <c r="AU134" s="178" t="s">
        <v>80</v>
      </c>
      <c r="AY134" s="18" t="s">
        <v>112</v>
      </c>
      <c r="BE134" s="179">
        <f>IF(N134="základní",J134,0)</f>
        <v>0</v>
      </c>
      <c r="BF134" s="179">
        <f>IF(N134="snížená",J134,0)</f>
        <v>0</v>
      </c>
      <c r="BG134" s="179">
        <f>IF(N134="zákl. přenesená",J134,0)</f>
        <v>0</v>
      </c>
      <c r="BH134" s="179">
        <f>IF(N134="sníž. přenesená",J134,0)</f>
        <v>0</v>
      </c>
      <c r="BI134" s="179">
        <f>IF(N134="nulová",J134,0)</f>
        <v>0</v>
      </c>
      <c r="BJ134" s="18" t="s">
        <v>78</v>
      </c>
      <c r="BK134" s="179">
        <f>ROUND(I134*H134,2)</f>
        <v>0</v>
      </c>
      <c r="BL134" s="18" t="s">
        <v>144</v>
      </c>
      <c r="BM134" s="178" t="s">
        <v>151</v>
      </c>
    </row>
    <row r="135" s="13" customFormat="1">
      <c r="A135" s="13"/>
      <c r="B135" s="180"/>
      <c r="C135" s="13"/>
      <c r="D135" s="181" t="s">
        <v>130</v>
      </c>
      <c r="E135" s="188" t="s">
        <v>1</v>
      </c>
      <c r="F135" s="182" t="s">
        <v>152</v>
      </c>
      <c r="G135" s="13"/>
      <c r="H135" s="183">
        <v>151.19999999999999</v>
      </c>
      <c r="I135" s="184"/>
      <c r="J135" s="13"/>
      <c r="K135" s="13"/>
      <c r="L135" s="180"/>
      <c r="M135" s="185"/>
      <c r="N135" s="186"/>
      <c r="O135" s="186"/>
      <c r="P135" s="186"/>
      <c r="Q135" s="186"/>
      <c r="R135" s="186"/>
      <c r="S135" s="186"/>
      <c r="T135" s="18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130</v>
      </c>
      <c r="AU135" s="188" t="s">
        <v>80</v>
      </c>
      <c r="AV135" s="13" t="s">
        <v>80</v>
      </c>
      <c r="AW135" s="13" t="s">
        <v>30</v>
      </c>
      <c r="AX135" s="13" t="s">
        <v>78</v>
      </c>
      <c r="AY135" s="188" t="s">
        <v>112</v>
      </c>
    </row>
    <row r="136" s="2" customFormat="1" ht="37.8" customHeight="1">
      <c r="A136" s="37"/>
      <c r="B136" s="165"/>
      <c r="C136" s="166" t="s">
        <v>153</v>
      </c>
      <c r="D136" s="166" t="s">
        <v>116</v>
      </c>
      <c r="E136" s="167" t="s">
        <v>154</v>
      </c>
      <c r="F136" s="168" t="s">
        <v>155</v>
      </c>
      <c r="G136" s="169" t="s">
        <v>150</v>
      </c>
      <c r="H136" s="170">
        <v>19.440000000000001</v>
      </c>
      <c r="I136" s="171"/>
      <c r="J136" s="172">
        <f>ROUND(I136*H136,2)</f>
        <v>0</v>
      </c>
      <c r="K136" s="173"/>
      <c r="L136" s="38"/>
      <c r="M136" s="174" t="s">
        <v>1</v>
      </c>
      <c r="N136" s="175" t="s">
        <v>38</v>
      </c>
      <c r="O136" s="76"/>
      <c r="P136" s="176">
        <f>O136*H136</f>
        <v>0</v>
      </c>
      <c r="Q136" s="176">
        <v>0.00042999999999999999</v>
      </c>
      <c r="R136" s="176">
        <f>Q136*H136</f>
        <v>0.0083592000000000007</v>
      </c>
      <c r="S136" s="176">
        <v>0</v>
      </c>
      <c r="T136" s="17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78" t="s">
        <v>144</v>
      </c>
      <c r="AT136" s="178" t="s">
        <v>116</v>
      </c>
      <c r="AU136" s="178" t="s">
        <v>80</v>
      </c>
      <c r="AY136" s="18" t="s">
        <v>112</v>
      </c>
      <c r="BE136" s="179">
        <f>IF(N136="základní",J136,0)</f>
        <v>0</v>
      </c>
      <c r="BF136" s="179">
        <f>IF(N136="snížená",J136,0)</f>
        <v>0</v>
      </c>
      <c r="BG136" s="179">
        <f>IF(N136="zákl. přenesená",J136,0)</f>
        <v>0</v>
      </c>
      <c r="BH136" s="179">
        <f>IF(N136="sníž. přenesená",J136,0)</f>
        <v>0</v>
      </c>
      <c r="BI136" s="179">
        <f>IF(N136="nulová",J136,0)</f>
        <v>0</v>
      </c>
      <c r="BJ136" s="18" t="s">
        <v>78</v>
      </c>
      <c r="BK136" s="179">
        <f>ROUND(I136*H136,2)</f>
        <v>0</v>
      </c>
      <c r="BL136" s="18" t="s">
        <v>144</v>
      </c>
      <c r="BM136" s="178" t="s">
        <v>156</v>
      </c>
    </row>
    <row r="137" s="2" customFormat="1" ht="37.8" customHeight="1">
      <c r="A137" s="37"/>
      <c r="B137" s="165"/>
      <c r="C137" s="166" t="s">
        <v>78</v>
      </c>
      <c r="D137" s="166" t="s">
        <v>116</v>
      </c>
      <c r="E137" s="167" t="s">
        <v>157</v>
      </c>
      <c r="F137" s="168" t="s">
        <v>158</v>
      </c>
      <c r="G137" s="169" t="s">
        <v>143</v>
      </c>
      <c r="H137" s="170">
        <v>361.63999999999999</v>
      </c>
      <c r="I137" s="171"/>
      <c r="J137" s="172">
        <f>ROUND(I137*H137,2)</f>
        <v>0</v>
      </c>
      <c r="K137" s="173"/>
      <c r="L137" s="38"/>
      <c r="M137" s="174" t="s">
        <v>1</v>
      </c>
      <c r="N137" s="175" t="s">
        <v>38</v>
      </c>
      <c r="O137" s="76"/>
      <c r="P137" s="176">
        <f>O137*H137</f>
        <v>0</v>
      </c>
      <c r="Q137" s="176">
        <v>0.00013999999999999999</v>
      </c>
      <c r="R137" s="176">
        <f>Q137*H137</f>
        <v>0.050629599999999997</v>
      </c>
      <c r="S137" s="176">
        <v>0</v>
      </c>
      <c r="T137" s="17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78" t="s">
        <v>144</v>
      </c>
      <c r="AT137" s="178" t="s">
        <v>116</v>
      </c>
      <c r="AU137" s="178" t="s">
        <v>80</v>
      </c>
      <c r="AY137" s="18" t="s">
        <v>112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18" t="s">
        <v>78</v>
      </c>
      <c r="BK137" s="179">
        <f>ROUND(I137*H137,2)</f>
        <v>0</v>
      </c>
      <c r="BL137" s="18" t="s">
        <v>144</v>
      </c>
      <c r="BM137" s="178" t="s">
        <v>159</v>
      </c>
    </row>
    <row r="138" s="14" customFormat="1">
      <c r="A138" s="14"/>
      <c r="B138" s="189"/>
      <c r="C138" s="14"/>
      <c r="D138" s="181" t="s">
        <v>130</v>
      </c>
      <c r="E138" s="190" t="s">
        <v>1</v>
      </c>
      <c r="F138" s="191" t="s">
        <v>160</v>
      </c>
      <c r="G138" s="14"/>
      <c r="H138" s="190" t="s">
        <v>1</v>
      </c>
      <c r="I138" s="192"/>
      <c r="J138" s="14"/>
      <c r="K138" s="14"/>
      <c r="L138" s="189"/>
      <c r="M138" s="193"/>
      <c r="N138" s="194"/>
      <c r="O138" s="194"/>
      <c r="P138" s="194"/>
      <c r="Q138" s="194"/>
      <c r="R138" s="194"/>
      <c r="S138" s="194"/>
      <c r="T138" s="19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0" t="s">
        <v>130</v>
      </c>
      <c r="AU138" s="190" t="s">
        <v>80</v>
      </c>
      <c r="AV138" s="14" t="s">
        <v>78</v>
      </c>
      <c r="AW138" s="14" t="s">
        <v>30</v>
      </c>
      <c r="AX138" s="14" t="s">
        <v>73</v>
      </c>
      <c r="AY138" s="190" t="s">
        <v>112</v>
      </c>
    </row>
    <row r="139" s="13" customFormat="1">
      <c r="A139" s="13"/>
      <c r="B139" s="180"/>
      <c r="C139" s="13"/>
      <c r="D139" s="181" t="s">
        <v>130</v>
      </c>
      <c r="E139" s="188" t="s">
        <v>1</v>
      </c>
      <c r="F139" s="182" t="s">
        <v>161</v>
      </c>
      <c r="G139" s="13"/>
      <c r="H139" s="183">
        <v>361.63999999999999</v>
      </c>
      <c r="I139" s="184"/>
      <c r="J139" s="13"/>
      <c r="K139" s="13"/>
      <c r="L139" s="180"/>
      <c r="M139" s="185"/>
      <c r="N139" s="186"/>
      <c r="O139" s="186"/>
      <c r="P139" s="186"/>
      <c r="Q139" s="186"/>
      <c r="R139" s="186"/>
      <c r="S139" s="186"/>
      <c r="T139" s="18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130</v>
      </c>
      <c r="AU139" s="188" t="s">
        <v>80</v>
      </c>
      <c r="AV139" s="13" t="s">
        <v>80</v>
      </c>
      <c r="AW139" s="13" t="s">
        <v>30</v>
      </c>
      <c r="AX139" s="13" t="s">
        <v>78</v>
      </c>
      <c r="AY139" s="188" t="s">
        <v>112</v>
      </c>
    </row>
    <row r="140" s="2" customFormat="1" ht="24.15" customHeight="1">
      <c r="A140" s="37"/>
      <c r="B140" s="165"/>
      <c r="C140" s="196" t="s">
        <v>80</v>
      </c>
      <c r="D140" s="196" t="s">
        <v>162</v>
      </c>
      <c r="E140" s="197" t="s">
        <v>163</v>
      </c>
      <c r="F140" s="198" t="s">
        <v>164</v>
      </c>
      <c r="G140" s="199" t="s">
        <v>143</v>
      </c>
      <c r="H140" s="200">
        <v>421.49099999999999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38</v>
      </c>
      <c r="O140" s="76"/>
      <c r="P140" s="176">
        <f>O140*H140</f>
        <v>0</v>
      </c>
      <c r="Q140" s="176">
        <v>0.0025000000000000001</v>
      </c>
      <c r="R140" s="176">
        <f>Q140*H140</f>
        <v>1.0537274999999999</v>
      </c>
      <c r="S140" s="176">
        <v>0</v>
      </c>
      <c r="T140" s="17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78" t="s">
        <v>126</v>
      </c>
      <c r="AT140" s="178" t="s">
        <v>162</v>
      </c>
      <c r="AU140" s="178" t="s">
        <v>80</v>
      </c>
      <c r="AY140" s="18" t="s">
        <v>112</v>
      </c>
      <c r="BE140" s="179">
        <f>IF(N140="základní",J140,0)</f>
        <v>0</v>
      </c>
      <c r="BF140" s="179">
        <f>IF(N140="snížená",J140,0)</f>
        <v>0</v>
      </c>
      <c r="BG140" s="179">
        <f>IF(N140="zákl. přenesená",J140,0)</f>
        <v>0</v>
      </c>
      <c r="BH140" s="179">
        <f>IF(N140="sníž. přenesená",J140,0)</f>
        <v>0</v>
      </c>
      <c r="BI140" s="179">
        <f>IF(N140="nulová",J140,0)</f>
        <v>0</v>
      </c>
      <c r="BJ140" s="18" t="s">
        <v>78</v>
      </c>
      <c r="BK140" s="179">
        <f>ROUND(I140*H140,2)</f>
        <v>0</v>
      </c>
      <c r="BL140" s="18" t="s">
        <v>144</v>
      </c>
      <c r="BM140" s="178" t="s">
        <v>165</v>
      </c>
    </row>
    <row r="141" s="13" customFormat="1">
      <c r="A141" s="13"/>
      <c r="B141" s="180"/>
      <c r="C141" s="13"/>
      <c r="D141" s="181" t="s">
        <v>130</v>
      </c>
      <c r="E141" s="13"/>
      <c r="F141" s="182" t="s">
        <v>166</v>
      </c>
      <c r="G141" s="13"/>
      <c r="H141" s="183">
        <v>421.49099999999999</v>
      </c>
      <c r="I141" s="184"/>
      <c r="J141" s="13"/>
      <c r="K141" s="13"/>
      <c r="L141" s="180"/>
      <c r="M141" s="185"/>
      <c r="N141" s="186"/>
      <c r="O141" s="186"/>
      <c r="P141" s="186"/>
      <c r="Q141" s="186"/>
      <c r="R141" s="186"/>
      <c r="S141" s="186"/>
      <c r="T141" s="18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8" t="s">
        <v>130</v>
      </c>
      <c r="AU141" s="188" t="s">
        <v>80</v>
      </c>
      <c r="AV141" s="13" t="s">
        <v>80</v>
      </c>
      <c r="AW141" s="13" t="s">
        <v>3</v>
      </c>
      <c r="AX141" s="13" t="s">
        <v>78</v>
      </c>
      <c r="AY141" s="188" t="s">
        <v>112</v>
      </c>
    </row>
    <row r="142" s="2" customFormat="1" ht="37.8" customHeight="1">
      <c r="A142" s="37"/>
      <c r="B142" s="165"/>
      <c r="C142" s="166" t="s">
        <v>167</v>
      </c>
      <c r="D142" s="166" t="s">
        <v>116</v>
      </c>
      <c r="E142" s="167" t="s">
        <v>168</v>
      </c>
      <c r="F142" s="168" t="s">
        <v>169</v>
      </c>
      <c r="G142" s="169" t="s">
        <v>143</v>
      </c>
      <c r="H142" s="170">
        <v>124.91</v>
      </c>
      <c r="I142" s="171"/>
      <c r="J142" s="172">
        <f>ROUND(I142*H142,2)</f>
        <v>0</v>
      </c>
      <c r="K142" s="173"/>
      <c r="L142" s="38"/>
      <c r="M142" s="174" t="s">
        <v>1</v>
      </c>
      <c r="N142" s="175" t="s">
        <v>38</v>
      </c>
      <c r="O142" s="76"/>
      <c r="P142" s="176">
        <f>O142*H142</f>
        <v>0</v>
      </c>
      <c r="Q142" s="176">
        <v>0.00027999999999999998</v>
      </c>
      <c r="R142" s="176">
        <f>Q142*H142</f>
        <v>0.034974799999999993</v>
      </c>
      <c r="S142" s="176">
        <v>0</v>
      </c>
      <c r="T142" s="17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78" t="s">
        <v>144</v>
      </c>
      <c r="AT142" s="178" t="s">
        <v>116</v>
      </c>
      <c r="AU142" s="178" t="s">
        <v>80</v>
      </c>
      <c r="AY142" s="18" t="s">
        <v>112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18" t="s">
        <v>78</v>
      </c>
      <c r="BK142" s="179">
        <f>ROUND(I142*H142,2)</f>
        <v>0</v>
      </c>
      <c r="BL142" s="18" t="s">
        <v>144</v>
      </c>
      <c r="BM142" s="178" t="s">
        <v>170</v>
      </c>
    </row>
    <row r="143" s="14" customFormat="1">
      <c r="A143" s="14"/>
      <c r="B143" s="189"/>
      <c r="C143" s="14"/>
      <c r="D143" s="181" t="s">
        <v>130</v>
      </c>
      <c r="E143" s="190" t="s">
        <v>1</v>
      </c>
      <c r="F143" s="191" t="s">
        <v>160</v>
      </c>
      <c r="G143" s="14"/>
      <c r="H143" s="190" t="s">
        <v>1</v>
      </c>
      <c r="I143" s="192"/>
      <c r="J143" s="14"/>
      <c r="K143" s="14"/>
      <c r="L143" s="189"/>
      <c r="M143" s="193"/>
      <c r="N143" s="194"/>
      <c r="O143" s="194"/>
      <c r="P143" s="194"/>
      <c r="Q143" s="194"/>
      <c r="R143" s="194"/>
      <c r="S143" s="194"/>
      <c r="T143" s="19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0" t="s">
        <v>130</v>
      </c>
      <c r="AU143" s="190" t="s">
        <v>80</v>
      </c>
      <c r="AV143" s="14" t="s">
        <v>78</v>
      </c>
      <c r="AW143" s="14" t="s">
        <v>30</v>
      </c>
      <c r="AX143" s="14" t="s">
        <v>73</v>
      </c>
      <c r="AY143" s="190" t="s">
        <v>112</v>
      </c>
    </row>
    <row r="144" s="13" customFormat="1">
      <c r="A144" s="13"/>
      <c r="B144" s="180"/>
      <c r="C144" s="13"/>
      <c r="D144" s="181" t="s">
        <v>130</v>
      </c>
      <c r="E144" s="188" t="s">
        <v>1</v>
      </c>
      <c r="F144" s="182" t="s">
        <v>171</v>
      </c>
      <c r="G144" s="13"/>
      <c r="H144" s="183">
        <v>124.91</v>
      </c>
      <c r="I144" s="184"/>
      <c r="J144" s="13"/>
      <c r="K144" s="13"/>
      <c r="L144" s="180"/>
      <c r="M144" s="185"/>
      <c r="N144" s="186"/>
      <c r="O144" s="186"/>
      <c r="P144" s="186"/>
      <c r="Q144" s="186"/>
      <c r="R144" s="186"/>
      <c r="S144" s="186"/>
      <c r="T144" s="18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8" t="s">
        <v>130</v>
      </c>
      <c r="AU144" s="188" t="s">
        <v>80</v>
      </c>
      <c r="AV144" s="13" t="s">
        <v>80</v>
      </c>
      <c r="AW144" s="13" t="s">
        <v>30</v>
      </c>
      <c r="AX144" s="13" t="s">
        <v>78</v>
      </c>
      <c r="AY144" s="188" t="s">
        <v>112</v>
      </c>
    </row>
    <row r="145" s="2" customFormat="1" ht="24.15" customHeight="1">
      <c r="A145" s="37"/>
      <c r="B145" s="165"/>
      <c r="C145" s="196" t="s">
        <v>120</v>
      </c>
      <c r="D145" s="196" t="s">
        <v>162</v>
      </c>
      <c r="E145" s="197" t="s">
        <v>163</v>
      </c>
      <c r="F145" s="198" t="s">
        <v>164</v>
      </c>
      <c r="G145" s="199" t="s">
        <v>143</v>
      </c>
      <c r="H145" s="200">
        <v>145.583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38</v>
      </c>
      <c r="O145" s="76"/>
      <c r="P145" s="176">
        <f>O145*H145</f>
        <v>0</v>
      </c>
      <c r="Q145" s="176">
        <v>0.0025000000000000001</v>
      </c>
      <c r="R145" s="176">
        <f>Q145*H145</f>
        <v>0.36395749999999999</v>
      </c>
      <c r="S145" s="176">
        <v>0</v>
      </c>
      <c r="T145" s="17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78" t="s">
        <v>126</v>
      </c>
      <c r="AT145" s="178" t="s">
        <v>162</v>
      </c>
      <c r="AU145" s="178" t="s">
        <v>80</v>
      </c>
      <c r="AY145" s="18" t="s">
        <v>112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78</v>
      </c>
      <c r="BK145" s="179">
        <f>ROUND(I145*H145,2)</f>
        <v>0</v>
      </c>
      <c r="BL145" s="18" t="s">
        <v>144</v>
      </c>
      <c r="BM145" s="178" t="s">
        <v>172</v>
      </c>
    </row>
    <row r="146" s="13" customFormat="1">
      <c r="A146" s="13"/>
      <c r="B146" s="180"/>
      <c r="C146" s="13"/>
      <c r="D146" s="181" t="s">
        <v>130</v>
      </c>
      <c r="E146" s="13"/>
      <c r="F146" s="182" t="s">
        <v>173</v>
      </c>
      <c r="G146" s="13"/>
      <c r="H146" s="183">
        <v>145.583</v>
      </c>
      <c r="I146" s="184"/>
      <c r="J146" s="13"/>
      <c r="K146" s="13"/>
      <c r="L146" s="180"/>
      <c r="M146" s="185"/>
      <c r="N146" s="186"/>
      <c r="O146" s="186"/>
      <c r="P146" s="186"/>
      <c r="Q146" s="186"/>
      <c r="R146" s="186"/>
      <c r="S146" s="186"/>
      <c r="T146" s="18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130</v>
      </c>
      <c r="AU146" s="188" t="s">
        <v>80</v>
      </c>
      <c r="AV146" s="13" t="s">
        <v>80</v>
      </c>
      <c r="AW146" s="13" t="s">
        <v>3</v>
      </c>
      <c r="AX146" s="13" t="s">
        <v>78</v>
      </c>
      <c r="AY146" s="188" t="s">
        <v>112</v>
      </c>
    </row>
    <row r="147" s="2" customFormat="1" ht="37.8" customHeight="1">
      <c r="A147" s="37"/>
      <c r="B147" s="165"/>
      <c r="C147" s="166" t="s">
        <v>174</v>
      </c>
      <c r="D147" s="166" t="s">
        <v>116</v>
      </c>
      <c r="E147" s="167" t="s">
        <v>175</v>
      </c>
      <c r="F147" s="168" t="s">
        <v>176</v>
      </c>
      <c r="G147" s="169" t="s">
        <v>143</v>
      </c>
      <c r="H147" s="170">
        <v>147.03999999999999</v>
      </c>
      <c r="I147" s="171"/>
      <c r="J147" s="172">
        <f>ROUND(I147*H147,2)</f>
        <v>0</v>
      </c>
      <c r="K147" s="173"/>
      <c r="L147" s="38"/>
      <c r="M147" s="174" t="s">
        <v>1</v>
      </c>
      <c r="N147" s="175" t="s">
        <v>38</v>
      </c>
      <c r="O147" s="76"/>
      <c r="P147" s="176">
        <f>O147*H147</f>
        <v>0</v>
      </c>
      <c r="Q147" s="176">
        <v>0.00042000000000000002</v>
      </c>
      <c r="R147" s="176">
        <f>Q147*H147</f>
        <v>0.061756800000000001</v>
      </c>
      <c r="S147" s="176">
        <v>0</v>
      </c>
      <c r="T147" s="17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78" t="s">
        <v>144</v>
      </c>
      <c r="AT147" s="178" t="s">
        <v>116</v>
      </c>
      <c r="AU147" s="178" t="s">
        <v>80</v>
      </c>
      <c r="AY147" s="18" t="s">
        <v>112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78</v>
      </c>
      <c r="BK147" s="179">
        <f>ROUND(I147*H147,2)</f>
        <v>0</v>
      </c>
      <c r="BL147" s="18" t="s">
        <v>144</v>
      </c>
      <c r="BM147" s="178" t="s">
        <v>177</v>
      </c>
    </row>
    <row r="148" s="14" customFormat="1">
      <c r="A148" s="14"/>
      <c r="B148" s="189"/>
      <c r="C148" s="14"/>
      <c r="D148" s="181" t="s">
        <v>130</v>
      </c>
      <c r="E148" s="190" t="s">
        <v>1</v>
      </c>
      <c r="F148" s="191" t="s">
        <v>160</v>
      </c>
      <c r="G148" s="14"/>
      <c r="H148" s="190" t="s">
        <v>1</v>
      </c>
      <c r="I148" s="192"/>
      <c r="J148" s="14"/>
      <c r="K148" s="14"/>
      <c r="L148" s="189"/>
      <c r="M148" s="193"/>
      <c r="N148" s="194"/>
      <c r="O148" s="194"/>
      <c r="P148" s="194"/>
      <c r="Q148" s="194"/>
      <c r="R148" s="194"/>
      <c r="S148" s="194"/>
      <c r="T148" s="19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0" t="s">
        <v>130</v>
      </c>
      <c r="AU148" s="190" t="s">
        <v>80</v>
      </c>
      <c r="AV148" s="14" t="s">
        <v>78</v>
      </c>
      <c r="AW148" s="14" t="s">
        <v>30</v>
      </c>
      <c r="AX148" s="14" t="s">
        <v>73</v>
      </c>
      <c r="AY148" s="190" t="s">
        <v>112</v>
      </c>
    </row>
    <row r="149" s="13" customFormat="1">
      <c r="A149" s="13"/>
      <c r="B149" s="180"/>
      <c r="C149" s="13"/>
      <c r="D149" s="181" t="s">
        <v>130</v>
      </c>
      <c r="E149" s="188" t="s">
        <v>1</v>
      </c>
      <c r="F149" s="182" t="s">
        <v>178</v>
      </c>
      <c r="G149" s="13"/>
      <c r="H149" s="183">
        <v>71.439999999999998</v>
      </c>
      <c r="I149" s="184"/>
      <c r="J149" s="13"/>
      <c r="K149" s="13"/>
      <c r="L149" s="180"/>
      <c r="M149" s="185"/>
      <c r="N149" s="186"/>
      <c r="O149" s="186"/>
      <c r="P149" s="186"/>
      <c r="Q149" s="186"/>
      <c r="R149" s="186"/>
      <c r="S149" s="186"/>
      <c r="T149" s="18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130</v>
      </c>
      <c r="AU149" s="188" t="s">
        <v>80</v>
      </c>
      <c r="AV149" s="13" t="s">
        <v>80</v>
      </c>
      <c r="AW149" s="13" t="s">
        <v>30</v>
      </c>
      <c r="AX149" s="13" t="s">
        <v>73</v>
      </c>
      <c r="AY149" s="188" t="s">
        <v>112</v>
      </c>
    </row>
    <row r="150" s="14" customFormat="1">
      <c r="A150" s="14"/>
      <c r="B150" s="189"/>
      <c r="C150" s="14"/>
      <c r="D150" s="181" t="s">
        <v>130</v>
      </c>
      <c r="E150" s="190" t="s">
        <v>1</v>
      </c>
      <c r="F150" s="191" t="s">
        <v>179</v>
      </c>
      <c r="G150" s="14"/>
      <c r="H150" s="190" t="s">
        <v>1</v>
      </c>
      <c r="I150" s="192"/>
      <c r="J150" s="14"/>
      <c r="K150" s="14"/>
      <c r="L150" s="189"/>
      <c r="M150" s="193"/>
      <c r="N150" s="194"/>
      <c r="O150" s="194"/>
      <c r="P150" s="194"/>
      <c r="Q150" s="194"/>
      <c r="R150" s="194"/>
      <c r="S150" s="194"/>
      <c r="T150" s="19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0" t="s">
        <v>130</v>
      </c>
      <c r="AU150" s="190" t="s">
        <v>80</v>
      </c>
      <c r="AV150" s="14" t="s">
        <v>78</v>
      </c>
      <c r="AW150" s="14" t="s">
        <v>30</v>
      </c>
      <c r="AX150" s="14" t="s">
        <v>73</v>
      </c>
      <c r="AY150" s="190" t="s">
        <v>112</v>
      </c>
    </row>
    <row r="151" s="13" customFormat="1">
      <c r="A151" s="13"/>
      <c r="B151" s="180"/>
      <c r="C151" s="13"/>
      <c r="D151" s="181" t="s">
        <v>130</v>
      </c>
      <c r="E151" s="188" t="s">
        <v>1</v>
      </c>
      <c r="F151" s="182" t="s">
        <v>180</v>
      </c>
      <c r="G151" s="13"/>
      <c r="H151" s="183">
        <v>75.599999999999994</v>
      </c>
      <c r="I151" s="184"/>
      <c r="J151" s="13"/>
      <c r="K151" s="13"/>
      <c r="L151" s="180"/>
      <c r="M151" s="185"/>
      <c r="N151" s="186"/>
      <c r="O151" s="186"/>
      <c r="P151" s="186"/>
      <c r="Q151" s="186"/>
      <c r="R151" s="186"/>
      <c r="S151" s="186"/>
      <c r="T151" s="18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130</v>
      </c>
      <c r="AU151" s="188" t="s">
        <v>80</v>
      </c>
      <c r="AV151" s="13" t="s">
        <v>80</v>
      </c>
      <c r="AW151" s="13" t="s">
        <v>30</v>
      </c>
      <c r="AX151" s="13" t="s">
        <v>73</v>
      </c>
      <c r="AY151" s="188" t="s">
        <v>112</v>
      </c>
    </row>
    <row r="152" s="15" customFormat="1">
      <c r="A152" s="15"/>
      <c r="B152" s="207"/>
      <c r="C152" s="15"/>
      <c r="D152" s="181" t="s">
        <v>130</v>
      </c>
      <c r="E152" s="208" t="s">
        <v>1</v>
      </c>
      <c r="F152" s="209" t="s">
        <v>181</v>
      </c>
      <c r="G152" s="15"/>
      <c r="H152" s="210">
        <v>147.03999999999999</v>
      </c>
      <c r="I152" s="211"/>
      <c r="J152" s="15"/>
      <c r="K152" s="15"/>
      <c r="L152" s="207"/>
      <c r="M152" s="212"/>
      <c r="N152" s="213"/>
      <c r="O152" s="213"/>
      <c r="P152" s="213"/>
      <c r="Q152" s="213"/>
      <c r="R152" s="213"/>
      <c r="S152" s="213"/>
      <c r="T152" s="21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8" t="s">
        <v>130</v>
      </c>
      <c r="AU152" s="208" t="s">
        <v>80</v>
      </c>
      <c r="AV152" s="15" t="s">
        <v>120</v>
      </c>
      <c r="AW152" s="15" t="s">
        <v>30</v>
      </c>
      <c r="AX152" s="15" t="s">
        <v>78</v>
      </c>
      <c r="AY152" s="208" t="s">
        <v>112</v>
      </c>
    </row>
    <row r="153" s="2" customFormat="1" ht="24.15" customHeight="1">
      <c r="A153" s="37"/>
      <c r="B153" s="165"/>
      <c r="C153" s="196" t="s">
        <v>182</v>
      </c>
      <c r="D153" s="196" t="s">
        <v>162</v>
      </c>
      <c r="E153" s="197" t="s">
        <v>163</v>
      </c>
      <c r="F153" s="198" t="s">
        <v>164</v>
      </c>
      <c r="G153" s="199" t="s">
        <v>143</v>
      </c>
      <c r="H153" s="200">
        <v>171.375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38</v>
      </c>
      <c r="O153" s="76"/>
      <c r="P153" s="176">
        <f>O153*H153</f>
        <v>0</v>
      </c>
      <c r="Q153" s="176">
        <v>0.0025000000000000001</v>
      </c>
      <c r="R153" s="176">
        <f>Q153*H153</f>
        <v>0.42843750000000003</v>
      </c>
      <c r="S153" s="176">
        <v>0</v>
      </c>
      <c r="T153" s="17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78" t="s">
        <v>126</v>
      </c>
      <c r="AT153" s="178" t="s">
        <v>162</v>
      </c>
      <c r="AU153" s="178" t="s">
        <v>80</v>
      </c>
      <c r="AY153" s="18" t="s">
        <v>112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18" t="s">
        <v>78</v>
      </c>
      <c r="BK153" s="179">
        <f>ROUND(I153*H153,2)</f>
        <v>0</v>
      </c>
      <c r="BL153" s="18" t="s">
        <v>144</v>
      </c>
      <c r="BM153" s="178" t="s">
        <v>183</v>
      </c>
    </row>
    <row r="154" s="13" customFormat="1">
      <c r="A154" s="13"/>
      <c r="B154" s="180"/>
      <c r="C154" s="13"/>
      <c r="D154" s="181" t="s">
        <v>130</v>
      </c>
      <c r="E154" s="13"/>
      <c r="F154" s="182" t="s">
        <v>184</v>
      </c>
      <c r="G154" s="13"/>
      <c r="H154" s="183">
        <v>171.375</v>
      </c>
      <c r="I154" s="184"/>
      <c r="J154" s="13"/>
      <c r="K154" s="13"/>
      <c r="L154" s="180"/>
      <c r="M154" s="185"/>
      <c r="N154" s="186"/>
      <c r="O154" s="186"/>
      <c r="P154" s="186"/>
      <c r="Q154" s="186"/>
      <c r="R154" s="186"/>
      <c r="S154" s="186"/>
      <c r="T154" s="18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130</v>
      </c>
      <c r="AU154" s="188" t="s">
        <v>80</v>
      </c>
      <c r="AV154" s="13" t="s">
        <v>80</v>
      </c>
      <c r="AW154" s="13" t="s">
        <v>3</v>
      </c>
      <c r="AX154" s="13" t="s">
        <v>78</v>
      </c>
      <c r="AY154" s="188" t="s">
        <v>112</v>
      </c>
    </row>
    <row r="155" s="2" customFormat="1" ht="24.15" customHeight="1">
      <c r="A155" s="37"/>
      <c r="B155" s="165"/>
      <c r="C155" s="166" t="s">
        <v>185</v>
      </c>
      <c r="D155" s="166" t="s">
        <v>116</v>
      </c>
      <c r="E155" s="167" t="s">
        <v>186</v>
      </c>
      <c r="F155" s="168" t="s">
        <v>187</v>
      </c>
      <c r="G155" s="169" t="s">
        <v>143</v>
      </c>
      <c r="H155" s="170">
        <v>1025.3800000000001</v>
      </c>
      <c r="I155" s="171"/>
      <c r="J155" s="172">
        <f>ROUND(I155*H155,2)</f>
        <v>0</v>
      </c>
      <c r="K155" s="173"/>
      <c r="L155" s="38"/>
      <c r="M155" s="174" t="s">
        <v>1</v>
      </c>
      <c r="N155" s="175" t="s">
        <v>38</v>
      </c>
      <c r="O155" s="76"/>
      <c r="P155" s="176">
        <f>O155*H155</f>
        <v>0</v>
      </c>
      <c r="Q155" s="176">
        <v>0</v>
      </c>
      <c r="R155" s="176">
        <f>Q155*H155</f>
        <v>0</v>
      </c>
      <c r="S155" s="176">
        <v>0</v>
      </c>
      <c r="T155" s="17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78" t="s">
        <v>144</v>
      </c>
      <c r="AT155" s="178" t="s">
        <v>116</v>
      </c>
      <c r="AU155" s="178" t="s">
        <v>80</v>
      </c>
      <c r="AY155" s="18" t="s">
        <v>112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18" t="s">
        <v>78</v>
      </c>
      <c r="BK155" s="179">
        <f>ROUND(I155*H155,2)</f>
        <v>0</v>
      </c>
      <c r="BL155" s="18" t="s">
        <v>144</v>
      </c>
      <c r="BM155" s="178" t="s">
        <v>188</v>
      </c>
    </row>
    <row r="156" s="14" customFormat="1">
      <c r="A156" s="14"/>
      <c r="B156" s="189"/>
      <c r="C156" s="14"/>
      <c r="D156" s="181" t="s">
        <v>130</v>
      </c>
      <c r="E156" s="190" t="s">
        <v>1</v>
      </c>
      <c r="F156" s="191" t="s">
        <v>189</v>
      </c>
      <c r="G156" s="14"/>
      <c r="H156" s="190" t="s">
        <v>1</v>
      </c>
      <c r="I156" s="192"/>
      <c r="J156" s="14"/>
      <c r="K156" s="14"/>
      <c r="L156" s="189"/>
      <c r="M156" s="193"/>
      <c r="N156" s="194"/>
      <c r="O156" s="194"/>
      <c r="P156" s="194"/>
      <c r="Q156" s="194"/>
      <c r="R156" s="194"/>
      <c r="S156" s="194"/>
      <c r="T156" s="19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0" t="s">
        <v>130</v>
      </c>
      <c r="AU156" s="190" t="s">
        <v>80</v>
      </c>
      <c r="AV156" s="14" t="s">
        <v>78</v>
      </c>
      <c r="AW156" s="14" t="s">
        <v>30</v>
      </c>
      <c r="AX156" s="14" t="s">
        <v>73</v>
      </c>
      <c r="AY156" s="190" t="s">
        <v>112</v>
      </c>
    </row>
    <row r="157" s="13" customFormat="1">
      <c r="A157" s="13"/>
      <c r="B157" s="180"/>
      <c r="C157" s="13"/>
      <c r="D157" s="181" t="s">
        <v>130</v>
      </c>
      <c r="E157" s="188" t="s">
        <v>1</v>
      </c>
      <c r="F157" s="182" t="s">
        <v>190</v>
      </c>
      <c r="G157" s="13"/>
      <c r="H157" s="183">
        <v>1025.3800000000001</v>
      </c>
      <c r="I157" s="184"/>
      <c r="J157" s="13"/>
      <c r="K157" s="13"/>
      <c r="L157" s="180"/>
      <c r="M157" s="185"/>
      <c r="N157" s="186"/>
      <c r="O157" s="186"/>
      <c r="P157" s="186"/>
      <c r="Q157" s="186"/>
      <c r="R157" s="186"/>
      <c r="S157" s="186"/>
      <c r="T157" s="18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130</v>
      </c>
      <c r="AU157" s="188" t="s">
        <v>80</v>
      </c>
      <c r="AV157" s="13" t="s">
        <v>80</v>
      </c>
      <c r="AW157" s="13" t="s">
        <v>30</v>
      </c>
      <c r="AX157" s="13" t="s">
        <v>78</v>
      </c>
      <c r="AY157" s="188" t="s">
        <v>112</v>
      </c>
    </row>
    <row r="158" s="2" customFormat="1" ht="24.15" customHeight="1">
      <c r="A158" s="37"/>
      <c r="B158" s="165"/>
      <c r="C158" s="196" t="s">
        <v>191</v>
      </c>
      <c r="D158" s="196" t="s">
        <v>162</v>
      </c>
      <c r="E158" s="197" t="s">
        <v>192</v>
      </c>
      <c r="F158" s="198" t="s">
        <v>193</v>
      </c>
      <c r="G158" s="199" t="s">
        <v>143</v>
      </c>
      <c r="H158" s="200">
        <v>1184.3140000000001</v>
      </c>
      <c r="I158" s="201"/>
      <c r="J158" s="202">
        <f>ROUND(I158*H158,2)</f>
        <v>0</v>
      </c>
      <c r="K158" s="203"/>
      <c r="L158" s="204"/>
      <c r="M158" s="205" t="s">
        <v>1</v>
      </c>
      <c r="N158" s="206" t="s">
        <v>38</v>
      </c>
      <c r="O158" s="76"/>
      <c r="P158" s="176">
        <f>O158*H158</f>
        <v>0</v>
      </c>
      <c r="Q158" s="176">
        <v>0.00029999999999999997</v>
      </c>
      <c r="R158" s="176">
        <f>Q158*H158</f>
        <v>0.3552942</v>
      </c>
      <c r="S158" s="176">
        <v>0</v>
      </c>
      <c r="T158" s="17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78" t="s">
        <v>126</v>
      </c>
      <c r="AT158" s="178" t="s">
        <v>162</v>
      </c>
      <c r="AU158" s="178" t="s">
        <v>80</v>
      </c>
      <c r="AY158" s="18" t="s">
        <v>112</v>
      </c>
      <c r="BE158" s="179">
        <f>IF(N158="základní",J158,0)</f>
        <v>0</v>
      </c>
      <c r="BF158" s="179">
        <f>IF(N158="snížená",J158,0)</f>
        <v>0</v>
      </c>
      <c r="BG158" s="179">
        <f>IF(N158="zákl. přenesená",J158,0)</f>
        <v>0</v>
      </c>
      <c r="BH158" s="179">
        <f>IF(N158="sníž. přenesená",J158,0)</f>
        <v>0</v>
      </c>
      <c r="BI158" s="179">
        <f>IF(N158="nulová",J158,0)</f>
        <v>0</v>
      </c>
      <c r="BJ158" s="18" t="s">
        <v>78</v>
      </c>
      <c r="BK158" s="179">
        <f>ROUND(I158*H158,2)</f>
        <v>0</v>
      </c>
      <c r="BL158" s="18" t="s">
        <v>144</v>
      </c>
      <c r="BM158" s="178" t="s">
        <v>194</v>
      </c>
    </row>
    <row r="159" s="13" customFormat="1">
      <c r="A159" s="13"/>
      <c r="B159" s="180"/>
      <c r="C159" s="13"/>
      <c r="D159" s="181" t="s">
        <v>130</v>
      </c>
      <c r="E159" s="13"/>
      <c r="F159" s="182" t="s">
        <v>195</v>
      </c>
      <c r="G159" s="13"/>
      <c r="H159" s="183">
        <v>1184.3140000000001</v>
      </c>
      <c r="I159" s="184"/>
      <c r="J159" s="13"/>
      <c r="K159" s="13"/>
      <c r="L159" s="180"/>
      <c r="M159" s="185"/>
      <c r="N159" s="186"/>
      <c r="O159" s="186"/>
      <c r="P159" s="186"/>
      <c r="Q159" s="186"/>
      <c r="R159" s="186"/>
      <c r="S159" s="186"/>
      <c r="T159" s="18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8" t="s">
        <v>130</v>
      </c>
      <c r="AU159" s="188" t="s">
        <v>80</v>
      </c>
      <c r="AV159" s="13" t="s">
        <v>80</v>
      </c>
      <c r="AW159" s="13" t="s">
        <v>3</v>
      </c>
      <c r="AX159" s="13" t="s">
        <v>78</v>
      </c>
      <c r="AY159" s="188" t="s">
        <v>112</v>
      </c>
    </row>
    <row r="160" s="2" customFormat="1" ht="24.15" customHeight="1">
      <c r="A160" s="37"/>
      <c r="B160" s="165"/>
      <c r="C160" s="166" t="s">
        <v>196</v>
      </c>
      <c r="D160" s="166" t="s">
        <v>116</v>
      </c>
      <c r="E160" s="167" t="s">
        <v>197</v>
      </c>
      <c r="F160" s="168" t="s">
        <v>198</v>
      </c>
      <c r="G160" s="169" t="s">
        <v>143</v>
      </c>
      <c r="H160" s="170">
        <v>90.599999999999994</v>
      </c>
      <c r="I160" s="171"/>
      <c r="J160" s="172">
        <f>ROUND(I160*H160,2)</f>
        <v>0</v>
      </c>
      <c r="K160" s="173"/>
      <c r="L160" s="38"/>
      <c r="M160" s="174" t="s">
        <v>1</v>
      </c>
      <c r="N160" s="175" t="s">
        <v>38</v>
      </c>
      <c r="O160" s="7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78" t="s">
        <v>144</v>
      </c>
      <c r="AT160" s="178" t="s">
        <v>116</v>
      </c>
      <c r="AU160" s="178" t="s">
        <v>80</v>
      </c>
      <c r="AY160" s="18" t="s">
        <v>112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78</v>
      </c>
      <c r="BK160" s="179">
        <f>ROUND(I160*H160,2)</f>
        <v>0</v>
      </c>
      <c r="BL160" s="18" t="s">
        <v>144</v>
      </c>
      <c r="BM160" s="178" t="s">
        <v>199</v>
      </c>
    </row>
    <row r="161" s="14" customFormat="1">
      <c r="A161" s="14"/>
      <c r="B161" s="189"/>
      <c r="C161" s="14"/>
      <c r="D161" s="181" t="s">
        <v>130</v>
      </c>
      <c r="E161" s="190" t="s">
        <v>1</v>
      </c>
      <c r="F161" s="191" t="s">
        <v>160</v>
      </c>
      <c r="G161" s="14"/>
      <c r="H161" s="190" t="s">
        <v>1</v>
      </c>
      <c r="I161" s="192"/>
      <c r="J161" s="14"/>
      <c r="K161" s="14"/>
      <c r="L161" s="189"/>
      <c r="M161" s="193"/>
      <c r="N161" s="194"/>
      <c r="O161" s="194"/>
      <c r="P161" s="194"/>
      <c r="Q161" s="194"/>
      <c r="R161" s="194"/>
      <c r="S161" s="194"/>
      <c r="T161" s="19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0" t="s">
        <v>130</v>
      </c>
      <c r="AU161" s="190" t="s">
        <v>80</v>
      </c>
      <c r="AV161" s="14" t="s">
        <v>78</v>
      </c>
      <c r="AW161" s="14" t="s">
        <v>30</v>
      </c>
      <c r="AX161" s="14" t="s">
        <v>73</v>
      </c>
      <c r="AY161" s="190" t="s">
        <v>112</v>
      </c>
    </row>
    <row r="162" s="13" customFormat="1">
      <c r="A162" s="13"/>
      <c r="B162" s="180"/>
      <c r="C162" s="13"/>
      <c r="D162" s="181" t="s">
        <v>130</v>
      </c>
      <c r="E162" s="188" t="s">
        <v>1</v>
      </c>
      <c r="F162" s="182" t="s">
        <v>200</v>
      </c>
      <c r="G162" s="13"/>
      <c r="H162" s="183">
        <v>90.599999999999994</v>
      </c>
      <c r="I162" s="184"/>
      <c r="J162" s="13"/>
      <c r="K162" s="13"/>
      <c r="L162" s="180"/>
      <c r="M162" s="185"/>
      <c r="N162" s="186"/>
      <c r="O162" s="186"/>
      <c r="P162" s="186"/>
      <c r="Q162" s="186"/>
      <c r="R162" s="186"/>
      <c r="S162" s="186"/>
      <c r="T162" s="18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8" t="s">
        <v>130</v>
      </c>
      <c r="AU162" s="188" t="s">
        <v>80</v>
      </c>
      <c r="AV162" s="13" t="s">
        <v>80</v>
      </c>
      <c r="AW162" s="13" t="s">
        <v>30</v>
      </c>
      <c r="AX162" s="13" t="s">
        <v>78</v>
      </c>
      <c r="AY162" s="188" t="s">
        <v>112</v>
      </c>
    </row>
    <row r="163" s="2" customFormat="1" ht="16.5" customHeight="1">
      <c r="A163" s="37"/>
      <c r="B163" s="165"/>
      <c r="C163" s="196" t="s">
        <v>201</v>
      </c>
      <c r="D163" s="196" t="s">
        <v>162</v>
      </c>
      <c r="E163" s="197" t="s">
        <v>202</v>
      </c>
      <c r="F163" s="198" t="s">
        <v>203</v>
      </c>
      <c r="G163" s="199" t="s">
        <v>143</v>
      </c>
      <c r="H163" s="200">
        <v>104.643</v>
      </c>
      <c r="I163" s="201"/>
      <c r="J163" s="202">
        <f>ROUND(I163*H163,2)</f>
        <v>0</v>
      </c>
      <c r="K163" s="203"/>
      <c r="L163" s="204"/>
      <c r="M163" s="205" t="s">
        <v>1</v>
      </c>
      <c r="N163" s="206" t="s">
        <v>38</v>
      </c>
      <c r="O163" s="76"/>
      <c r="P163" s="176">
        <f>O163*H163</f>
        <v>0</v>
      </c>
      <c r="Q163" s="176">
        <v>0</v>
      </c>
      <c r="R163" s="176">
        <f>Q163*H163</f>
        <v>0</v>
      </c>
      <c r="S163" s="176">
        <v>0</v>
      </c>
      <c r="T163" s="17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78" t="s">
        <v>126</v>
      </c>
      <c r="AT163" s="178" t="s">
        <v>162</v>
      </c>
      <c r="AU163" s="178" t="s">
        <v>80</v>
      </c>
      <c r="AY163" s="18" t="s">
        <v>112</v>
      </c>
      <c r="BE163" s="179">
        <f>IF(N163="základní",J163,0)</f>
        <v>0</v>
      </c>
      <c r="BF163" s="179">
        <f>IF(N163="snížená",J163,0)</f>
        <v>0</v>
      </c>
      <c r="BG163" s="179">
        <f>IF(N163="zákl. přenesená",J163,0)</f>
        <v>0</v>
      </c>
      <c r="BH163" s="179">
        <f>IF(N163="sníž. přenesená",J163,0)</f>
        <v>0</v>
      </c>
      <c r="BI163" s="179">
        <f>IF(N163="nulová",J163,0)</f>
        <v>0</v>
      </c>
      <c r="BJ163" s="18" t="s">
        <v>78</v>
      </c>
      <c r="BK163" s="179">
        <f>ROUND(I163*H163,2)</f>
        <v>0</v>
      </c>
      <c r="BL163" s="18" t="s">
        <v>144</v>
      </c>
      <c r="BM163" s="178" t="s">
        <v>204</v>
      </c>
    </row>
    <row r="164" s="13" customFormat="1">
      <c r="A164" s="13"/>
      <c r="B164" s="180"/>
      <c r="C164" s="13"/>
      <c r="D164" s="181" t="s">
        <v>130</v>
      </c>
      <c r="E164" s="188" t="s">
        <v>1</v>
      </c>
      <c r="F164" s="182" t="s">
        <v>200</v>
      </c>
      <c r="G164" s="13"/>
      <c r="H164" s="183">
        <v>90.599999999999994</v>
      </c>
      <c r="I164" s="184"/>
      <c r="J164" s="13"/>
      <c r="K164" s="13"/>
      <c r="L164" s="180"/>
      <c r="M164" s="185"/>
      <c r="N164" s="186"/>
      <c r="O164" s="186"/>
      <c r="P164" s="186"/>
      <c r="Q164" s="186"/>
      <c r="R164" s="186"/>
      <c r="S164" s="186"/>
      <c r="T164" s="18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8" t="s">
        <v>130</v>
      </c>
      <c r="AU164" s="188" t="s">
        <v>80</v>
      </c>
      <c r="AV164" s="13" t="s">
        <v>80</v>
      </c>
      <c r="AW164" s="13" t="s">
        <v>30</v>
      </c>
      <c r="AX164" s="13" t="s">
        <v>78</v>
      </c>
      <c r="AY164" s="188" t="s">
        <v>112</v>
      </c>
    </row>
    <row r="165" s="13" customFormat="1">
      <c r="A165" s="13"/>
      <c r="B165" s="180"/>
      <c r="C165" s="13"/>
      <c r="D165" s="181" t="s">
        <v>130</v>
      </c>
      <c r="E165" s="13"/>
      <c r="F165" s="182" t="s">
        <v>205</v>
      </c>
      <c r="G165" s="13"/>
      <c r="H165" s="183">
        <v>104.643</v>
      </c>
      <c r="I165" s="184"/>
      <c r="J165" s="13"/>
      <c r="K165" s="13"/>
      <c r="L165" s="180"/>
      <c r="M165" s="185"/>
      <c r="N165" s="186"/>
      <c r="O165" s="186"/>
      <c r="P165" s="186"/>
      <c r="Q165" s="186"/>
      <c r="R165" s="186"/>
      <c r="S165" s="186"/>
      <c r="T165" s="18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8" t="s">
        <v>130</v>
      </c>
      <c r="AU165" s="188" t="s">
        <v>80</v>
      </c>
      <c r="AV165" s="13" t="s">
        <v>80</v>
      </c>
      <c r="AW165" s="13" t="s">
        <v>3</v>
      </c>
      <c r="AX165" s="13" t="s">
        <v>78</v>
      </c>
      <c r="AY165" s="188" t="s">
        <v>112</v>
      </c>
    </row>
    <row r="166" s="2" customFormat="1" ht="24.15" customHeight="1">
      <c r="A166" s="37"/>
      <c r="B166" s="165"/>
      <c r="C166" s="166" t="s">
        <v>206</v>
      </c>
      <c r="D166" s="166" t="s">
        <v>116</v>
      </c>
      <c r="E166" s="167" t="s">
        <v>207</v>
      </c>
      <c r="F166" s="168" t="s">
        <v>208</v>
      </c>
      <c r="G166" s="169" t="s">
        <v>119</v>
      </c>
      <c r="H166" s="170">
        <v>2.448</v>
      </c>
      <c r="I166" s="171"/>
      <c r="J166" s="172">
        <f>ROUND(I166*H166,2)</f>
        <v>0</v>
      </c>
      <c r="K166" s="173"/>
      <c r="L166" s="38"/>
      <c r="M166" s="174" t="s">
        <v>1</v>
      </c>
      <c r="N166" s="175" t="s">
        <v>38</v>
      </c>
      <c r="O166" s="76"/>
      <c r="P166" s="176">
        <f>O166*H166</f>
        <v>0</v>
      </c>
      <c r="Q166" s="176">
        <v>0</v>
      </c>
      <c r="R166" s="176">
        <f>Q166*H166</f>
        <v>0</v>
      </c>
      <c r="S166" s="176">
        <v>0</v>
      </c>
      <c r="T166" s="17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78" t="s">
        <v>144</v>
      </c>
      <c r="AT166" s="178" t="s">
        <v>116</v>
      </c>
      <c r="AU166" s="178" t="s">
        <v>80</v>
      </c>
      <c r="AY166" s="18" t="s">
        <v>112</v>
      </c>
      <c r="BE166" s="179">
        <f>IF(N166="základní",J166,0)</f>
        <v>0</v>
      </c>
      <c r="BF166" s="179">
        <f>IF(N166="snížená",J166,0)</f>
        <v>0</v>
      </c>
      <c r="BG166" s="179">
        <f>IF(N166="zákl. přenesená",J166,0)</f>
        <v>0</v>
      </c>
      <c r="BH166" s="179">
        <f>IF(N166="sníž. přenesená",J166,0)</f>
        <v>0</v>
      </c>
      <c r="BI166" s="179">
        <f>IF(N166="nulová",J166,0)</f>
        <v>0</v>
      </c>
      <c r="BJ166" s="18" t="s">
        <v>78</v>
      </c>
      <c r="BK166" s="179">
        <f>ROUND(I166*H166,2)</f>
        <v>0</v>
      </c>
      <c r="BL166" s="18" t="s">
        <v>144</v>
      </c>
      <c r="BM166" s="178" t="s">
        <v>209</v>
      </c>
    </row>
    <row r="167" s="12" customFormat="1" ht="22.8" customHeight="1">
      <c r="A167" s="12"/>
      <c r="B167" s="152"/>
      <c r="C167" s="12"/>
      <c r="D167" s="153" t="s">
        <v>72</v>
      </c>
      <c r="E167" s="163" t="s">
        <v>210</v>
      </c>
      <c r="F167" s="163" t="s">
        <v>211</v>
      </c>
      <c r="G167" s="12"/>
      <c r="H167" s="12"/>
      <c r="I167" s="155"/>
      <c r="J167" s="164">
        <f>BK167</f>
        <v>0</v>
      </c>
      <c r="K167" s="12"/>
      <c r="L167" s="152"/>
      <c r="M167" s="157"/>
      <c r="N167" s="158"/>
      <c r="O167" s="158"/>
      <c r="P167" s="159">
        <f>SUM(P168:P174)</f>
        <v>0</v>
      </c>
      <c r="Q167" s="158"/>
      <c r="R167" s="159">
        <f>SUM(R168:R174)</f>
        <v>1.4623248</v>
      </c>
      <c r="S167" s="158"/>
      <c r="T167" s="160">
        <f>SUM(T168:T174)</f>
        <v>0.018000000000000002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53" t="s">
        <v>80</v>
      </c>
      <c r="AT167" s="161" t="s">
        <v>72</v>
      </c>
      <c r="AU167" s="161" t="s">
        <v>78</v>
      </c>
      <c r="AY167" s="153" t="s">
        <v>112</v>
      </c>
      <c r="BK167" s="162">
        <f>SUM(BK168:BK174)</f>
        <v>0</v>
      </c>
    </row>
    <row r="168" s="2" customFormat="1" ht="33" customHeight="1">
      <c r="A168" s="37"/>
      <c r="B168" s="165"/>
      <c r="C168" s="166" t="s">
        <v>212</v>
      </c>
      <c r="D168" s="166" t="s">
        <v>116</v>
      </c>
      <c r="E168" s="167" t="s">
        <v>213</v>
      </c>
      <c r="F168" s="168" t="s">
        <v>214</v>
      </c>
      <c r="G168" s="169" t="s">
        <v>143</v>
      </c>
      <c r="H168" s="170">
        <v>557.99000000000001</v>
      </c>
      <c r="I168" s="171"/>
      <c r="J168" s="172">
        <f>ROUND(I168*H168,2)</f>
        <v>0</v>
      </c>
      <c r="K168" s="173"/>
      <c r="L168" s="38"/>
      <c r="M168" s="174" t="s">
        <v>1</v>
      </c>
      <c r="N168" s="175" t="s">
        <v>38</v>
      </c>
      <c r="O168" s="76"/>
      <c r="P168" s="176">
        <f>O168*H168</f>
        <v>0</v>
      </c>
      <c r="Q168" s="176">
        <v>0.0010200000000000001</v>
      </c>
      <c r="R168" s="176">
        <f>Q168*H168</f>
        <v>0.56914980000000004</v>
      </c>
      <c r="S168" s="176">
        <v>0</v>
      </c>
      <c r="T168" s="17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78" t="s">
        <v>144</v>
      </c>
      <c r="AT168" s="178" t="s">
        <v>116</v>
      </c>
      <c r="AU168" s="178" t="s">
        <v>80</v>
      </c>
      <c r="AY168" s="18" t="s">
        <v>112</v>
      </c>
      <c r="BE168" s="179">
        <f>IF(N168="základní",J168,0)</f>
        <v>0</v>
      </c>
      <c r="BF168" s="179">
        <f>IF(N168="snížená",J168,0)</f>
        <v>0</v>
      </c>
      <c r="BG168" s="179">
        <f>IF(N168="zákl. přenesená",J168,0)</f>
        <v>0</v>
      </c>
      <c r="BH168" s="179">
        <f>IF(N168="sníž. přenesená",J168,0)</f>
        <v>0</v>
      </c>
      <c r="BI168" s="179">
        <f>IF(N168="nulová",J168,0)</f>
        <v>0</v>
      </c>
      <c r="BJ168" s="18" t="s">
        <v>78</v>
      </c>
      <c r="BK168" s="179">
        <f>ROUND(I168*H168,2)</f>
        <v>0</v>
      </c>
      <c r="BL168" s="18" t="s">
        <v>144</v>
      </c>
      <c r="BM168" s="178" t="s">
        <v>215</v>
      </c>
    </row>
    <row r="169" s="13" customFormat="1">
      <c r="A169" s="13"/>
      <c r="B169" s="180"/>
      <c r="C169" s="13"/>
      <c r="D169" s="181" t="s">
        <v>130</v>
      </c>
      <c r="E169" s="188" t="s">
        <v>1</v>
      </c>
      <c r="F169" s="182" t="s">
        <v>146</v>
      </c>
      <c r="G169" s="13"/>
      <c r="H169" s="183">
        <v>557.99000000000001</v>
      </c>
      <c r="I169" s="184"/>
      <c r="J169" s="13"/>
      <c r="K169" s="13"/>
      <c r="L169" s="180"/>
      <c r="M169" s="185"/>
      <c r="N169" s="186"/>
      <c r="O169" s="186"/>
      <c r="P169" s="186"/>
      <c r="Q169" s="186"/>
      <c r="R169" s="186"/>
      <c r="S169" s="186"/>
      <c r="T169" s="18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8" t="s">
        <v>130</v>
      </c>
      <c r="AU169" s="188" t="s">
        <v>80</v>
      </c>
      <c r="AV169" s="13" t="s">
        <v>80</v>
      </c>
      <c r="AW169" s="13" t="s">
        <v>30</v>
      </c>
      <c r="AX169" s="13" t="s">
        <v>78</v>
      </c>
      <c r="AY169" s="188" t="s">
        <v>112</v>
      </c>
    </row>
    <row r="170" s="2" customFormat="1" ht="24.15" customHeight="1">
      <c r="A170" s="37"/>
      <c r="B170" s="165"/>
      <c r="C170" s="196" t="s">
        <v>216</v>
      </c>
      <c r="D170" s="196" t="s">
        <v>162</v>
      </c>
      <c r="E170" s="197" t="s">
        <v>217</v>
      </c>
      <c r="F170" s="198" t="s">
        <v>218</v>
      </c>
      <c r="G170" s="199" t="s">
        <v>143</v>
      </c>
      <c r="H170" s="200">
        <v>585.88999999999999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38</v>
      </c>
      <c r="O170" s="76"/>
      <c r="P170" s="176">
        <f>O170*H170</f>
        <v>0</v>
      </c>
      <c r="Q170" s="176">
        <v>0.0015</v>
      </c>
      <c r="R170" s="176">
        <f>Q170*H170</f>
        <v>0.87883500000000003</v>
      </c>
      <c r="S170" s="176">
        <v>0</v>
      </c>
      <c r="T170" s="17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78" t="s">
        <v>126</v>
      </c>
      <c r="AT170" s="178" t="s">
        <v>162</v>
      </c>
      <c r="AU170" s="178" t="s">
        <v>80</v>
      </c>
      <c r="AY170" s="18" t="s">
        <v>112</v>
      </c>
      <c r="BE170" s="179">
        <f>IF(N170="základní",J170,0)</f>
        <v>0</v>
      </c>
      <c r="BF170" s="179">
        <f>IF(N170="snížená",J170,0)</f>
        <v>0</v>
      </c>
      <c r="BG170" s="179">
        <f>IF(N170="zákl. přenesená",J170,0)</f>
        <v>0</v>
      </c>
      <c r="BH170" s="179">
        <f>IF(N170="sníž. přenesená",J170,0)</f>
        <v>0</v>
      </c>
      <c r="BI170" s="179">
        <f>IF(N170="nulová",J170,0)</f>
        <v>0</v>
      </c>
      <c r="BJ170" s="18" t="s">
        <v>78</v>
      </c>
      <c r="BK170" s="179">
        <f>ROUND(I170*H170,2)</f>
        <v>0</v>
      </c>
      <c r="BL170" s="18" t="s">
        <v>144</v>
      </c>
      <c r="BM170" s="178" t="s">
        <v>219</v>
      </c>
    </row>
    <row r="171" s="13" customFormat="1">
      <c r="A171" s="13"/>
      <c r="B171" s="180"/>
      <c r="C171" s="13"/>
      <c r="D171" s="181" t="s">
        <v>130</v>
      </c>
      <c r="E171" s="13"/>
      <c r="F171" s="182" t="s">
        <v>220</v>
      </c>
      <c r="G171" s="13"/>
      <c r="H171" s="183">
        <v>585.88999999999999</v>
      </c>
      <c r="I171" s="184"/>
      <c r="J171" s="13"/>
      <c r="K171" s="13"/>
      <c r="L171" s="180"/>
      <c r="M171" s="185"/>
      <c r="N171" s="186"/>
      <c r="O171" s="186"/>
      <c r="P171" s="186"/>
      <c r="Q171" s="186"/>
      <c r="R171" s="186"/>
      <c r="S171" s="186"/>
      <c r="T171" s="18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8" t="s">
        <v>130</v>
      </c>
      <c r="AU171" s="188" t="s">
        <v>80</v>
      </c>
      <c r="AV171" s="13" t="s">
        <v>80</v>
      </c>
      <c r="AW171" s="13" t="s">
        <v>3</v>
      </c>
      <c r="AX171" s="13" t="s">
        <v>78</v>
      </c>
      <c r="AY171" s="188" t="s">
        <v>112</v>
      </c>
    </row>
    <row r="172" s="2" customFormat="1" ht="24.15" customHeight="1">
      <c r="A172" s="37"/>
      <c r="B172" s="165"/>
      <c r="C172" s="166" t="s">
        <v>8</v>
      </c>
      <c r="D172" s="166" t="s">
        <v>116</v>
      </c>
      <c r="E172" s="167" t="s">
        <v>221</v>
      </c>
      <c r="F172" s="168" t="s">
        <v>222</v>
      </c>
      <c r="G172" s="169" t="s">
        <v>223</v>
      </c>
      <c r="H172" s="170">
        <v>6</v>
      </c>
      <c r="I172" s="171"/>
      <c r="J172" s="172">
        <f>ROUND(I172*H172,2)</f>
        <v>0</v>
      </c>
      <c r="K172" s="173"/>
      <c r="L172" s="38"/>
      <c r="M172" s="174" t="s">
        <v>1</v>
      </c>
      <c r="N172" s="175" t="s">
        <v>38</v>
      </c>
      <c r="O172" s="76"/>
      <c r="P172" s="176">
        <f>O172*H172</f>
        <v>0</v>
      </c>
      <c r="Q172" s="176">
        <v>0</v>
      </c>
      <c r="R172" s="176">
        <f>Q172*H172</f>
        <v>0</v>
      </c>
      <c r="S172" s="176">
        <v>0.0030000000000000001</v>
      </c>
      <c r="T172" s="177">
        <f>S172*H172</f>
        <v>0.018000000000000002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78" t="s">
        <v>144</v>
      </c>
      <c r="AT172" s="178" t="s">
        <v>116</v>
      </c>
      <c r="AU172" s="178" t="s">
        <v>80</v>
      </c>
      <c r="AY172" s="18" t="s">
        <v>112</v>
      </c>
      <c r="BE172" s="179">
        <f>IF(N172="základní",J172,0)</f>
        <v>0</v>
      </c>
      <c r="BF172" s="179">
        <f>IF(N172="snížená",J172,0)</f>
        <v>0</v>
      </c>
      <c r="BG172" s="179">
        <f>IF(N172="zákl. přenesená",J172,0)</f>
        <v>0</v>
      </c>
      <c r="BH172" s="179">
        <f>IF(N172="sníž. přenesená",J172,0)</f>
        <v>0</v>
      </c>
      <c r="BI172" s="179">
        <f>IF(N172="nulová",J172,0)</f>
        <v>0</v>
      </c>
      <c r="BJ172" s="18" t="s">
        <v>78</v>
      </c>
      <c r="BK172" s="179">
        <f>ROUND(I172*H172,2)</f>
        <v>0</v>
      </c>
      <c r="BL172" s="18" t="s">
        <v>144</v>
      </c>
      <c r="BM172" s="178" t="s">
        <v>224</v>
      </c>
    </row>
    <row r="173" s="2" customFormat="1" ht="33" customHeight="1">
      <c r="A173" s="37"/>
      <c r="B173" s="165"/>
      <c r="C173" s="196" t="s">
        <v>225</v>
      </c>
      <c r="D173" s="196" t="s">
        <v>162</v>
      </c>
      <c r="E173" s="197" t="s">
        <v>226</v>
      </c>
      <c r="F173" s="198" t="s">
        <v>227</v>
      </c>
      <c r="G173" s="199" t="s">
        <v>223</v>
      </c>
      <c r="H173" s="200">
        <v>6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38</v>
      </c>
      <c r="O173" s="76"/>
      <c r="P173" s="176">
        <f>O173*H173</f>
        <v>0</v>
      </c>
      <c r="Q173" s="176">
        <v>0.0023900000000000002</v>
      </c>
      <c r="R173" s="176">
        <f>Q173*H173</f>
        <v>0.014340000000000002</v>
      </c>
      <c r="S173" s="176">
        <v>0</v>
      </c>
      <c r="T173" s="17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78" t="s">
        <v>126</v>
      </c>
      <c r="AT173" s="178" t="s">
        <v>162</v>
      </c>
      <c r="AU173" s="178" t="s">
        <v>80</v>
      </c>
      <c r="AY173" s="18" t="s">
        <v>112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78</v>
      </c>
      <c r="BK173" s="179">
        <f>ROUND(I173*H173,2)</f>
        <v>0</v>
      </c>
      <c r="BL173" s="18" t="s">
        <v>144</v>
      </c>
      <c r="BM173" s="178" t="s">
        <v>228</v>
      </c>
    </row>
    <row r="174" s="2" customFormat="1" ht="24.15" customHeight="1">
      <c r="A174" s="37"/>
      <c r="B174" s="165"/>
      <c r="C174" s="166" t="s">
        <v>229</v>
      </c>
      <c r="D174" s="166" t="s">
        <v>116</v>
      </c>
      <c r="E174" s="167" t="s">
        <v>230</v>
      </c>
      <c r="F174" s="168" t="s">
        <v>231</v>
      </c>
      <c r="G174" s="169" t="s">
        <v>119</v>
      </c>
      <c r="H174" s="170">
        <v>1.462</v>
      </c>
      <c r="I174" s="171"/>
      <c r="J174" s="172">
        <f>ROUND(I174*H174,2)</f>
        <v>0</v>
      </c>
      <c r="K174" s="173"/>
      <c r="L174" s="38"/>
      <c r="M174" s="174" t="s">
        <v>1</v>
      </c>
      <c r="N174" s="175" t="s">
        <v>38</v>
      </c>
      <c r="O174" s="76"/>
      <c r="P174" s="176">
        <f>O174*H174</f>
        <v>0</v>
      </c>
      <c r="Q174" s="176">
        <v>0</v>
      </c>
      <c r="R174" s="176">
        <f>Q174*H174</f>
        <v>0</v>
      </c>
      <c r="S174" s="176">
        <v>0</v>
      </c>
      <c r="T174" s="17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78" t="s">
        <v>144</v>
      </c>
      <c r="AT174" s="178" t="s">
        <v>116</v>
      </c>
      <c r="AU174" s="178" t="s">
        <v>80</v>
      </c>
      <c r="AY174" s="18" t="s">
        <v>112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18" t="s">
        <v>78</v>
      </c>
      <c r="BK174" s="179">
        <f>ROUND(I174*H174,2)</f>
        <v>0</v>
      </c>
      <c r="BL174" s="18" t="s">
        <v>144</v>
      </c>
      <c r="BM174" s="178" t="s">
        <v>232</v>
      </c>
    </row>
    <row r="175" s="12" customFormat="1" ht="22.8" customHeight="1">
      <c r="A175" s="12"/>
      <c r="B175" s="152"/>
      <c r="C175" s="12"/>
      <c r="D175" s="153" t="s">
        <v>72</v>
      </c>
      <c r="E175" s="163" t="s">
        <v>233</v>
      </c>
      <c r="F175" s="163" t="s">
        <v>234</v>
      </c>
      <c r="G175" s="12"/>
      <c r="H175" s="12"/>
      <c r="I175" s="155"/>
      <c r="J175" s="164">
        <f>BK175</f>
        <v>0</v>
      </c>
      <c r="K175" s="12"/>
      <c r="L175" s="152"/>
      <c r="M175" s="157"/>
      <c r="N175" s="158"/>
      <c r="O175" s="158"/>
      <c r="P175" s="159">
        <f>SUM(P176:P177)</f>
        <v>0</v>
      </c>
      <c r="Q175" s="158"/>
      <c r="R175" s="159">
        <f>SUM(R176:R177)</f>
        <v>0.01368</v>
      </c>
      <c r="S175" s="158"/>
      <c r="T175" s="160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3" t="s">
        <v>80</v>
      </c>
      <c r="AT175" s="161" t="s">
        <v>72</v>
      </c>
      <c r="AU175" s="161" t="s">
        <v>78</v>
      </c>
      <c r="AY175" s="153" t="s">
        <v>112</v>
      </c>
      <c r="BK175" s="162">
        <f>SUM(BK176:BK177)</f>
        <v>0</v>
      </c>
    </row>
    <row r="176" s="2" customFormat="1" ht="24.15" customHeight="1">
      <c r="A176" s="37"/>
      <c r="B176" s="165"/>
      <c r="C176" s="166" t="s">
        <v>235</v>
      </c>
      <c r="D176" s="166" t="s">
        <v>116</v>
      </c>
      <c r="E176" s="167" t="s">
        <v>236</v>
      </c>
      <c r="F176" s="168" t="s">
        <v>237</v>
      </c>
      <c r="G176" s="169" t="s">
        <v>223</v>
      </c>
      <c r="H176" s="170">
        <v>4</v>
      </c>
      <c r="I176" s="171"/>
      <c r="J176" s="172">
        <f>ROUND(I176*H176,2)</f>
        <v>0</v>
      </c>
      <c r="K176" s="173"/>
      <c r="L176" s="38"/>
      <c r="M176" s="174" t="s">
        <v>1</v>
      </c>
      <c r="N176" s="175" t="s">
        <v>38</v>
      </c>
      <c r="O176" s="76"/>
      <c r="P176" s="176">
        <f>O176*H176</f>
        <v>0</v>
      </c>
      <c r="Q176" s="176">
        <v>0.0034199999999999999</v>
      </c>
      <c r="R176" s="176">
        <f>Q176*H176</f>
        <v>0.01368</v>
      </c>
      <c r="S176" s="176">
        <v>0</v>
      </c>
      <c r="T176" s="17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78" t="s">
        <v>144</v>
      </c>
      <c r="AT176" s="178" t="s">
        <v>116</v>
      </c>
      <c r="AU176" s="178" t="s">
        <v>80</v>
      </c>
      <c r="AY176" s="18" t="s">
        <v>112</v>
      </c>
      <c r="BE176" s="179">
        <f>IF(N176="základní",J176,0)</f>
        <v>0</v>
      </c>
      <c r="BF176" s="179">
        <f>IF(N176="snížená",J176,0)</f>
        <v>0</v>
      </c>
      <c r="BG176" s="179">
        <f>IF(N176="zákl. přenesená",J176,0)</f>
        <v>0</v>
      </c>
      <c r="BH176" s="179">
        <f>IF(N176="sníž. přenesená",J176,0)</f>
        <v>0</v>
      </c>
      <c r="BI176" s="179">
        <f>IF(N176="nulová",J176,0)</f>
        <v>0</v>
      </c>
      <c r="BJ176" s="18" t="s">
        <v>78</v>
      </c>
      <c r="BK176" s="179">
        <f>ROUND(I176*H176,2)</f>
        <v>0</v>
      </c>
      <c r="BL176" s="18" t="s">
        <v>144</v>
      </c>
      <c r="BM176" s="178" t="s">
        <v>238</v>
      </c>
    </row>
    <row r="177" s="2" customFormat="1" ht="24.15" customHeight="1">
      <c r="A177" s="37"/>
      <c r="B177" s="165"/>
      <c r="C177" s="166" t="s">
        <v>239</v>
      </c>
      <c r="D177" s="166" t="s">
        <v>116</v>
      </c>
      <c r="E177" s="167" t="s">
        <v>240</v>
      </c>
      <c r="F177" s="168" t="s">
        <v>241</v>
      </c>
      <c r="G177" s="169" t="s">
        <v>119</v>
      </c>
      <c r="H177" s="170">
        <v>0.014</v>
      </c>
      <c r="I177" s="171"/>
      <c r="J177" s="172">
        <f>ROUND(I177*H177,2)</f>
        <v>0</v>
      </c>
      <c r="K177" s="173"/>
      <c r="L177" s="38"/>
      <c r="M177" s="174" t="s">
        <v>1</v>
      </c>
      <c r="N177" s="175" t="s">
        <v>38</v>
      </c>
      <c r="O177" s="76"/>
      <c r="P177" s="176">
        <f>O177*H177</f>
        <v>0</v>
      </c>
      <c r="Q177" s="176">
        <v>0</v>
      </c>
      <c r="R177" s="176">
        <f>Q177*H177</f>
        <v>0</v>
      </c>
      <c r="S177" s="176">
        <v>0</v>
      </c>
      <c r="T177" s="17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78" t="s">
        <v>144</v>
      </c>
      <c r="AT177" s="178" t="s">
        <v>116</v>
      </c>
      <c r="AU177" s="178" t="s">
        <v>80</v>
      </c>
      <c r="AY177" s="18" t="s">
        <v>112</v>
      </c>
      <c r="BE177" s="179">
        <f>IF(N177="základní",J177,0)</f>
        <v>0</v>
      </c>
      <c r="BF177" s="179">
        <f>IF(N177="snížená",J177,0)</f>
        <v>0</v>
      </c>
      <c r="BG177" s="179">
        <f>IF(N177="zákl. přenesená",J177,0)</f>
        <v>0</v>
      </c>
      <c r="BH177" s="179">
        <f>IF(N177="sníž. přenesená",J177,0)</f>
        <v>0</v>
      </c>
      <c r="BI177" s="179">
        <f>IF(N177="nulová",J177,0)</f>
        <v>0</v>
      </c>
      <c r="BJ177" s="18" t="s">
        <v>78</v>
      </c>
      <c r="BK177" s="179">
        <f>ROUND(I177*H177,2)</f>
        <v>0</v>
      </c>
      <c r="BL177" s="18" t="s">
        <v>144</v>
      </c>
      <c r="BM177" s="178" t="s">
        <v>242</v>
      </c>
    </row>
    <row r="178" s="12" customFormat="1" ht="22.8" customHeight="1">
      <c r="A178" s="12"/>
      <c r="B178" s="152"/>
      <c r="C178" s="12"/>
      <c r="D178" s="153" t="s">
        <v>72</v>
      </c>
      <c r="E178" s="163" t="s">
        <v>243</v>
      </c>
      <c r="F178" s="163" t="s">
        <v>244</v>
      </c>
      <c r="G178" s="12"/>
      <c r="H178" s="12"/>
      <c r="I178" s="155"/>
      <c r="J178" s="164">
        <f>BK178</f>
        <v>0</v>
      </c>
      <c r="K178" s="12"/>
      <c r="L178" s="152"/>
      <c r="M178" s="157"/>
      <c r="N178" s="158"/>
      <c r="O178" s="158"/>
      <c r="P178" s="159">
        <f>SUM(P179:P199)</f>
        <v>0</v>
      </c>
      <c r="Q178" s="158"/>
      <c r="R178" s="159">
        <f>SUM(R179:R199)</f>
        <v>0.14608599999999999</v>
      </c>
      <c r="S178" s="158"/>
      <c r="T178" s="160">
        <f>SUM(T179:T199)</f>
        <v>0.27857999999999999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3" t="s">
        <v>80</v>
      </c>
      <c r="AT178" s="161" t="s">
        <v>72</v>
      </c>
      <c r="AU178" s="161" t="s">
        <v>78</v>
      </c>
      <c r="AY178" s="153" t="s">
        <v>112</v>
      </c>
      <c r="BK178" s="162">
        <f>SUM(BK179:BK199)</f>
        <v>0</v>
      </c>
    </row>
    <row r="179" s="2" customFormat="1" ht="16.5" customHeight="1">
      <c r="A179" s="37"/>
      <c r="B179" s="165"/>
      <c r="C179" s="166" t="s">
        <v>245</v>
      </c>
      <c r="D179" s="166" t="s">
        <v>116</v>
      </c>
      <c r="E179" s="167" t="s">
        <v>246</v>
      </c>
      <c r="F179" s="168" t="s">
        <v>247</v>
      </c>
      <c r="G179" s="169" t="s">
        <v>223</v>
      </c>
      <c r="H179" s="170">
        <v>1</v>
      </c>
      <c r="I179" s="171"/>
      <c r="J179" s="172">
        <f>ROUND(I179*H179,2)</f>
        <v>0</v>
      </c>
      <c r="K179" s="173"/>
      <c r="L179" s="38"/>
      <c r="M179" s="174" t="s">
        <v>1</v>
      </c>
      <c r="N179" s="175" t="s">
        <v>38</v>
      </c>
      <c r="O179" s="76"/>
      <c r="P179" s="176">
        <f>O179*H179</f>
        <v>0</v>
      </c>
      <c r="Q179" s="176">
        <v>0</v>
      </c>
      <c r="R179" s="176">
        <f>Q179*H179</f>
        <v>0</v>
      </c>
      <c r="S179" s="176">
        <v>0.014999999999999999</v>
      </c>
      <c r="T179" s="177">
        <f>S179*H179</f>
        <v>0.014999999999999999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78" t="s">
        <v>144</v>
      </c>
      <c r="AT179" s="178" t="s">
        <v>116</v>
      </c>
      <c r="AU179" s="178" t="s">
        <v>80</v>
      </c>
      <c r="AY179" s="18" t="s">
        <v>112</v>
      </c>
      <c r="BE179" s="179">
        <f>IF(N179="základní",J179,0)</f>
        <v>0</v>
      </c>
      <c r="BF179" s="179">
        <f>IF(N179="snížená",J179,0)</f>
        <v>0</v>
      </c>
      <c r="BG179" s="179">
        <f>IF(N179="zákl. přenesená",J179,0)</f>
        <v>0</v>
      </c>
      <c r="BH179" s="179">
        <f>IF(N179="sníž. přenesená",J179,0)</f>
        <v>0</v>
      </c>
      <c r="BI179" s="179">
        <f>IF(N179="nulová",J179,0)</f>
        <v>0</v>
      </c>
      <c r="BJ179" s="18" t="s">
        <v>78</v>
      </c>
      <c r="BK179" s="179">
        <f>ROUND(I179*H179,2)</f>
        <v>0</v>
      </c>
      <c r="BL179" s="18" t="s">
        <v>144</v>
      </c>
      <c r="BM179" s="178" t="s">
        <v>248</v>
      </c>
    </row>
    <row r="180" s="2" customFormat="1" ht="24.15" customHeight="1">
      <c r="A180" s="37"/>
      <c r="B180" s="165"/>
      <c r="C180" s="166" t="s">
        <v>249</v>
      </c>
      <c r="D180" s="166" t="s">
        <v>116</v>
      </c>
      <c r="E180" s="167" t="s">
        <v>250</v>
      </c>
      <c r="F180" s="168" t="s">
        <v>251</v>
      </c>
      <c r="G180" s="169" t="s">
        <v>150</v>
      </c>
      <c r="H180" s="170">
        <v>138</v>
      </c>
      <c r="I180" s="171"/>
      <c r="J180" s="172">
        <f>ROUND(I180*H180,2)</f>
        <v>0</v>
      </c>
      <c r="K180" s="173"/>
      <c r="L180" s="38"/>
      <c r="M180" s="174" t="s">
        <v>1</v>
      </c>
      <c r="N180" s="175" t="s">
        <v>38</v>
      </c>
      <c r="O180" s="76"/>
      <c r="P180" s="176">
        <f>O180*H180</f>
        <v>0</v>
      </c>
      <c r="Q180" s="176">
        <v>0</v>
      </c>
      <c r="R180" s="176">
        <f>Q180*H180</f>
        <v>0</v>
      </c>
      <c r="S180" s="176">
        <v>0.00191</v>
      </c>
      <c r="T180" s="177">
        <f>S180*H180</f>
        <v>0.26357999999999998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78" t="s">
        <v>144</v>
      </c>
      <c r="AT180" s="178" t="s">
        <v>116</v>
      </c>
      <c r="AU180" s="178" t="s">
        <v>80</v>
      </c>
      <c r="AY180" s="18" t="s">
        <v>112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18" t="s">
        <v>78</v>
      </c>
      <c r="BK180" s="179">
        <f>ROUND(I180*H180,2)</f>
        <v>0</v>
      </c>
      <c r="BL180" s="18" t="s">
        <v>144</v>
      </c>
      <c r="BM180" s="178" t="s">
        <v>252</v>
      </c>
    </row>
    <row r="181" s="14" customFormat="1">
      <c r="A181" s="14"/>
      <c r="B181" s="189"/>
      <c r="C181" s="14"/>
      <c r="D181" s="181" t="s">
        <v>130</v>
      </c>
      <c r="E181" s="190" t="s">
        <v>1</v>
      </c>
      <c r="F181" s="191" t="s">
        <v>160</v>
      </c>
      <c r="G181" s="14"/>
      <c r="H181" s="190" t="s">
        <v>1</v>
      </c>
      <c r="I181" s="192"/>
      <c r="J181" s="14"/>
      <c r="K181" s="14"/>
      <c r="L181" s="189"/>
      <c r="M181" s="193"/>
      <c r="N181" s="194"/>
      <c r="O181" s="194"/>
      <c r="P181" s="194"/>
      <c r="Q181" s="194"/>
      <c r="R181" s="194"/>
      <c r="S181" s="194"/>
      <c r="T181" s="19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0" t="s">
        <v>130</v>
      </c>
      <c r="AU181" s="190" t="s">
        <v>80</v>
      </c>
      <c r="AV181" s="14" t="s">
        <v>78</v>
      </c>
      <c r="AW181" s="14" t="s">
        <v>30</v>
      </c>
      <c r="AX181" s="14" t="s">
        <v>73</v>
      </c>
      <c r="AY181" s="190" t="s">
        <v>112</v>
      </c>
    </row>
    <row r="182" s="13" customFormat="1">
      <c r="A182" s="13"/>
      <c r="B182" s="180"/>
      <c r="C182" s="13"/>
      <c r="D182" s="181" t="s">
        <v>130</v>
      </c>
      <c r="E182" s="188" t="s">
        <v>1</v>
      </c>
      <c r="F182" s="182" t="s">
        <v>253</v>
      </c>
      <c r="G182" s="13"/>
      <c r="H182" s="183">
        <v>138</v>
      </c>
      <c r="I182" s="184"/>
      <c r="J182" s="13"/>
      <c r="K182" s="13"/>
      <c r="L182" s="180"/>
      <c r="M182" s="185"/>
      <c r="N182" s="186"/>
      <c r="O182" s="186"/>
      <c r="P182" s="186"/>
      <c r="Q182" s="186"/>
      <c r="R182" s="186"/>
      <c r="S182" s="186"/>
      <c r="T182" s="18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130</v>
      </c>
      <c r="AU182" s="188" t="s">
        <v>80</v>
      </c>
      <c r="AV182" s="13" t="s">
        <v>80</v>
      </c>
      <c r="AW182" s="13" t="s">
        <v>30</v>
      </c>
      <c r="AX182" s="13" t="s">
        <v>78</v>
      </c>
      <c r="AY182" s="188" t="s">
        <v>112</v>
      </c>
    </row>
    <row r="183" s="2" customFormat="1" ht="16.5" customHeight="1">
      <c r="A183" s="37"/>
      <c r="B183" s="165"/>
      <c r="C183" s="166" t="s">
        <v>254</v>
      </c>
      <c r="D183" s="166" t="s">
        <v>116</v>
      </c>
      <c r="E183" s="167" t="s">
        <v>255</v>
      </c>
      <c r="F183" s="168" t="s">
        <v>256</v>
      </c>
      <c r="G183" s="169" t="s">
        <v>257</v>
      </c>
      <c r="H183" s="170">
        <v>1</v>
      </c>
      <c r="I183" s="171"/>
      <c r="J183" s="172">
        <f>ROUND(I183*H183,2)</f>
        <v>0</v>
      </c>
      <c r="K183" s="173"/>
      <c r="L183" s="38"/>
      <c r="M183" s="174" t="s">
        <v>1</v>
      </c>
      <c r="N183" s="175" t="s">
        <v>38</v>
      </c>
      <c r="O183" s="76"/>
      <c r="P183" s="176">
        <f>O183*H183</f>
        <v>0</v>
      </c>
      <c r="Q183" s="176">
        <v>0</v>
      </c>
      <c r="R183" s="176">
        <f>Q183*H183</f>
        <v>0</v>
      </c>
      <c r="S183" s="176">
        <v>0</v>
      </c>
      <c r="T183" s="17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78" t="s">
        <v>144</v>
      </c>
      <c r="AT183" s="178" t="s">
        <v>116</v>
      </c>
      <c r="AU183" s="178" t="s">
        <v>80</v>
      </c>
      <c r="AY183" s="18" t="s">
        <v>112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18" t="s">
        <v>78</v>
      </c>
      <c r="BK183" s="179">
        <f>ROUND(I183*H183,2)</f>
        <v>0</v>
      </c>
      <c r="BL183" s="18" t="s">
        <v>144</v>
      </c>
      <c r="BM183" s="178" t="s">
        <v>258</v>
      </c>
    </row>
    <row r="184" s="2" customFormat="1" ht="16.5" customHeight="1">
      <c r="A184" s="37"/>
      <c r="B184" s="165"/>
      <c r="C184" s="166" t="s">
        <v>259</v>
      </c>
      <c r="D184" s="166" t="s">
        <v>116</v>
      </c>
      <c r="E184" s="167" t="s">
        <v>260</v>
      </c>
      <c r="F184" s="168" t="s">
        <v>261</v>
      </c>
      <c r="G184" s="169" t="s">
        <v>257</v>
      </c>
      <c r="H184" s="170">
        <v>1</v>
      </c>
      <c r="I184" s="171"/>
      <c r="J184" s="172">
        <f>ROUND(I184*H184,2)</f>
        <v>0</v>
      </c>
      <c r="K184" s="173"/>
      <c r="L184" s="38"/>
      <c r="M184" s="174" t="s">
        <v>1</v>
      </c>
      <c r="N184" s="175" t="s">
        <v>38</v>
      </c>
      <c r="O184" s="76"/>
      <c r="P184" s="176">
        <f>O184*H184</f>
        <v>0</v>
      </c>
      <c r="Q184" s="176">
        <v>0</v>
      </c>
      <c r="R184" s="176">
        <f>Q184*H184</f>
        <v>0</v>
      </c>
      <c r="S184" s="176">
        <v>0</v>
      </c>
      <c r="T184" s="17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78" t="s">
        <v>144</v>
      </c>
      <c r="AT184" s="178" t="s">
        <v>116</v>
      </c>
      <c r="AU184" s="178" t="s">
        <v>80</v>
      </c>
      <c r="AY184" s="18" t="s">
        <v>112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18" t="s">
        <v>78</v>
      </c>
      <c r="BK184" s="179">
        <f>ROUND(I184*H184,2)</f>
        <v>0</v>
      </c>
      <c r="BL184" s="18" t="s">
        <v>144</v>
      </c>
      <c r="BM184" s="178" t="s">
        <v>262</v>
      </c>
    </row>
    <row r="185" s="2" customFormat="1" ht="24.15" customHeight="1">
      <c r="A185" s="37"/>
      <c r="B185" s="165"/>
      <c r="C185" s="166" t="s">
        <v>263</v>
      </c>
      <c r="D185" s="166" t="s">
        <v>116</v>
      </c>
      <c r="E185" s="167" t="s">
        <v>264</v>
      </c>
      <c r="F185" s="168" t="s">
        <v>265</v>
      </c>
      <c r="G185" s="169" t="s">
        <v>223</v>
      </c>
      <c r="H185" s="170">
        <v>1</v>
      </c>
      <c r="I185" s="171"/>
      <c r="J185" s="172">
        <f>ROUND(I185*H185,2)</f>
        <v>0</v>
      </c>
      <c r="K185" s="173"/>
      <c r="L185" s="38"/>
      <c r="M185" s="174" t="s">
        <v>1</v>
      </c>
      <c r="N185" s="175" t="s">
        <v>38</v>
      </c>
      <c r="O185" s="76"/>
      <c r="P185" s="176">
        <f>O185*H185</f>
        <v>0</v>
      </c>
      <c r="Q185" s="176">
        <v>0</v>
      </c>
      <c r="R185" s="176">
        <f>Q185*H185</f>
        <v>0</v>
      </c>
      <c r="S185" s="176">
        <v>0</v>
      </c>
      <c r="T185" s="17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78" t="s">
        <v>144</v>
      </c>
      <c r="AT185" s="178" t="s">
        <v>116</v>
      </c>
      <c r="AU185" s="178" t="s">
        <v>80</v>
      </c>
      <c r="AY185" s="18" t="s">
        <v>112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18" t="s">
        <v>78</v>
      </c>
      <c r="BK185" s="179">
        <f>ROUND(I185*H185,2)</f>
        <v>0</v>
      </c>
      <c r="BL185" s="18" t="s">
        <v>144</v>
      </c>
      <c r="BM185" s="178" t="s">
        <v>266</v>
      </c>
    </row>
    <row r="186" s="2" customFormat="1" ht="24.15" customHeight="1">
      <c r="A186" s="37"/>
      <c r="B186" s="165"/>
      <c r="C186" s="166" t="s">
        <v>267</v>
      </c>
      <c r="D186" s="166" t="s">
        <v>116</v>
      </c>
      <c r="E186" s="167" t="s">
        <v>268</v>
      </c>
      <c r="F186" s="168" t="s">
        <v>269</v>
      </c>
      <c r="G186" s="169" t="s">
        <v>223</v>
      </c>
      <c r="H186" s="170">
        <v>1</v>
      </c>
      <c r="I186" s="171"/>
      <c r="J186" s="172">
        <f>ROUND(I186*H186,2)</f>
        <v>0</v>
      </c>
      <c r="K186" s="173"/>
      <c r="L186" s="38"/>
      <c r="M186" s="174" t="s">
        <v>1</v>
      </c>
      <c r="N186" s="175" t="s">
        <v>38</v>
      </c>
      <c r="O186" s="76"/>
      <c r="P186" s="176">
        <f>O186*H186</f>
        <v>0</v>
      </c>
      <c r="Q186" s="176">
        <v>0</v>
      </c>
      <c r="R186" s="176">
        <f>Q186*H186</f>
        <v>0</v>
      </c>
      <c r="S186" s="176">
        <v>0</v>
      </c>
      <c r="T186" s="17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78" t="s">
        <v>144</v>
      </c>
      <c r="AT186" s="178" t="s">
        <v>116</v>
      </c>
      <c r="AU186" s="178" t="s">
        <v>80</v>
      </c>
      <c r="AY186" s="18" t="s">
        <v>112</v>
      </c>
      <c r="BE186" s="179">
        <f>IF(N186="základní",J186,0)</f>
        <v>0</v>
      </c>
      <c r="BF186" s="179">
        <f>IF(N186="snížená",J186,0)</f>
        <v>0</v>
      </c>
      <c r="BG186" s="179">
        <f>IF(N186="zákl. přenesená",J186,0)</f>
        <v>0</v>
      </c>
      <c r="BH186" s="179">
        <f>IF(N186="sníž. přenesená",J186,0)</f>
        <v>0</v>
      </c>
      <c r="BI186" s="179">
        <f>IF(N186="nulová",J186,0)</f>
        <v>0</v>
      </c>
      <c r="BJ186" s="18" t="s">
        <v>78</v>
      </c>
      <c r="BK186" s="179">
        <f>ROUND(I186*H186,2)</f>
        <v>0</v>
      </c>
      <c r="BL186" s="18" t="s">
        <v>144</v>
      </c>
      <c r="BM186" s="178" t="s">
        <v>270</v>
      </c>
    </row>
    <row r="187" s="2" customFormat="1" ht="33" customHeight="1">
      <c r="A187" s="37"/>
      <c r="B187" s="165"/>
      <c r="C187" s="166" t="s">
        <v>271</v>
      </c>
      <c r="D187" s="166" t="s">
        <v>116</v>
      </c>
      <c r="E187" s="167" t="s">
        <v>272</v>
      </c>
      <c r="F187" s="168" t="s">
        <v>273</v>
      </c>
      <c r="G187" s="169" t="s">
        <v>150</v>
      </c>
      <c r="H187" s="170">
        <v>39</v>
      </c>
      <c r="I187" s="171"/>
      <c r="J187" s="172">
        <f>ROUND(I187*H187,2)</f>
        <v>0</v>
      </c>
      <c r="K187" s="173"/>
      <c r="L187" s="38"/>
      <c r="M187" s="174" t="s">
        <v>1</v>
      </c>
      <c r="N187" s="175" t="s">
        <v>38</v>
      </c>
      <c r="O187" s="76"/>
      <c r="P187" s="176">
        <f>O187*H187</f>
        <v>0</v>
      </c>
      <c r="Q187" s="176">
        <v>0.00077999999999999999</v>
      </c>
      <c r="R187" s="176">
        <f>Q187*H187</f>
        <v>0.030419999999999999</v>
      </c>
      <c r="S187" s="176">
        <v>0</v>
      </c>
      <c r="T187" s="17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78" t="s">
        <v>144</v>
      </c>
      <c r="AT187" s="178" t="s">
        <v>116</v>
      </c>
      <c r="AU187" s="178" t="s">
        <v>80</v>
      </c>
      <c r="AY187" s="18" t="s">
        <v>112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78</v>
      </c>
      <c r="BK187" s="179">
        <f>ROUND(I187*H187,2)</f>
        <v>0</v>
      </c>
      <c r="BL187" s="18" t="s">
        <v>144</v>
      </c>
      <c r="BM187" s="178" t="s">
        <v>274</v>
      </c>
    </row>
    <row r="188" s="14" customFormat="1">
      <c r="A188" s="14"/>
      <c r="B188" s="189"/>
      <c r="C188" s="14"/>
      <c r="D188" s="181" t="s">
        <v>130</v>
      </c>
      <c r="E188" s="190" t="s">
        <v>1</v>
      </c>
      <c r="F188" s="191" t="s">
        <v>160</v>
      </c>
      <c r="G188" s="14"/>
      <c r="H188" s="190" t="s">
        <v>1</v>
      </c>
      <c r="I188" s="192"/>
      <c r="J188" s="14"/>
      <c r="K188" s="14"/>
      <c r="L188" s="189"/>
      <c r="M188" s="193"/>
      <c r="N188" s="194"/>
      <c r="O188" s="194"/>
      <c r="P188" s="194"/>
      <c r="Q188" s="194"/>
      <c r="R188" s="194"/>
      <c r="S188" s="194"/>
      <c r="T188" s="19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0" t="s">
        <v>130</v>
      </c>
      <c r="AU188" s="190" t="s">
        <v>80</v>
      </c>
      <c r="AV188" s="14" t="s">
        <v>78</v>
      </c>
      <c r="AW188" s="14" t="s">
        <v>30</v>
      </c>
      <c r="AX188" s="14" t="s">
        <v>73</v>
      </c>
      <c r="AY188" s="190" t="s">
        <v>112</v>
      </c>
    </row>
    <row r="189" s="13" customFormat="1">
      <c r="A189" s="13"/>
      <c r="B189" s="180"/>
      <c r="C189" s="13"/>
      <c r="D189" s="181" t="s">
        <v>130</v>
      </c>
      <c r="E189" s="188" t="s">
        <v>1</v>
      </c>
      <c r="F189" s="182" t="s">
        <v>254</v>
      </c>
      <c r="G189" s="13"/>
      <c r="H189" s="183">
        <v>39</v>
      </c>
      <c r="I189" s="184"/>
      <c r="J189" s="13"/>
      <c r="K189" s="13"/>
      <c r="L189" s="180"/>
      <c r="M189" s="185"/>
      <c r="N189" s="186"/>
      <c r="O189" s="186"/>
      <c r="P189" s="186"/>
      <c r="Q189" s="186"/>
      <c r="R189" s="186"/>
      <c r="S189" s="186"/>
      <c r="T189" s="18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8" t="s">
        <v>130</v>
      </c>
      <c r="AU189" s="188" t="s">
        <v>80</v>
      </c>
      <c r="AV189" s="13" t="s">
        <v>80</v>
      </c>
      <c r="AW189" s="13" t="s">
        <v>30</v>
      </c>
      <c r="AX189" s="13" t="s">
        <v>78</v>
      </c>
      <c r="AY189" s="188" t="s">
        <v>112</v>
      </c>
    </row>
    <row r="190" s="2" customFormat="1" ht="33" customHeight="1">
      <c r="A190" s="37"/>
      <c r="B190" s="165"/>
      <c r="C190" s="166" t="s">
        <v>7</v>
      </c>
      <c r="D190" s="166" t="s">
        <v>116</v>
      </c>
      <c r="E190" s="167" t="s">
        <v>275</v>
      </c>
      <c r="F190" s="168" t="s">
        <v>276</v>
      </c>
      <c r="G190" s="169" t="s">
        <v>150</v>
      </c>
      <c r="H190" s="170">
        <v>5.2000000000000002</v>
      </c>
      <c r="I190" s="171"/>
      <c r="J190" s="172">
        <f>ROUND(I190*H190,2)</f>
        <v>0</v>
      </c>
      <c r="K190" s="173"/>
      <c r="L190" s="38"/>
      <c r="M190" s="174" t="s">
        <v>1</v>
      </c>
      <c r="N190" s="175" t="s">
        <v>38</v>
      </c>
      <c r="O190" s="76"/>
      <c r="P190" s="176">
        <f>O190*H190</f>
        <v>0</v>
      </c>
      <c r="Q190" s="176">
        <v>0.00093000000000000005</v>
      </c>
      <c r="R190" s="176">
        <f>Q190*H190</f>
        <v>0.004836</v>
      </c>
      <c r="S190" s="176">
        <v>0</v>
      </c>
      <c r="T190" s="17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78" t="s">
        <v>144</v>
      </c>
      <c r="AT190" s="178" t="s">
        <v>116</v>
      </c>
      <c r="AU190" s="178" t="s">
        <v>80</v>
      </c>
      <c r="AY190" s="18" t="s">
        <v>112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78</v>
      </c>
      <c r="BK190" s="179">
        <f>ROUND(I190*H190,2)</f>
        <v>0</v>
      </c>
      <c r="BL190" s="18" t="s">
        <v>144</v>
      </c>
      <c r="BM190" s="178" t="s">
        <v>277</v>
      </c>
    </row>
    <row r="191" s="14" customFormat="1">
      <c r="A191" s="14"/>
      <c r="B191" s="189"/>
      <c r="C191" s="14"/>
      <c r="D191" s="181" t="s">
        <v>130</v>
      </c>
      <c r="E191" s="190" t="s">
        <v>1</v>
      </c>
      <c r="F191" s="191" t="s">
        <v>160</v>
      </c>
      <c r="G191" s="14"/>
      <c r="H191" s="190" t="s">
        <v>1</v>
      </c>
      <c r="I191" s="192"/>
      <c r="J191" s="14"/>
      <c r="K191" s="14"/>
      <c r="L191" s="189"/>
      <c r="M191" s="193"/>
      <c r="N191" s="194"/>
      <c r="O191" s="194"/>
      <c r="P191" s="194"/>
      <c r="Q191" s="194"/>
      <c r="R191" s="194"/>
      <c r="S191" s="194"/>
      <c r="T191" s="19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0" t="s">
        <v>130</v>
      </c>
      <c r="AU191" s="190" t="s">
        <v>80</v>
      </c>
      <c r="AV191" s="14" t="s">
        <v>78</v>
      </c>
      <c r="AW191" s="14" t="s">
        <v>30</v>
      </c>
      <c r="AX191" s="14" t="s">
        <v>73</v>
      </c>
      <c r="AY191" s="190" t="s">
        <v>112</v>
      </c>
    </row>
    <row r="192" s="13" customFormat="1">
      <c r="A192" s="13"/>
      <c r="B192" s="180"/>
      <c r="C192" s="13"/>
      <c r="D192" s="181" t="s">
        <v>130</v>
      </c>
      <c r="E192" s="188" t="s">
        <v>1</v>
      </c>
      <c r="F192" s="182" t="s">
        <v>278</v>
      </c>
      <c r="G192" s="13"/>
      <c r="H192" s="183">
        <v>5.2000000000000002</v>
      </c>
      <c r="I192" s="184"/>
      <c r="J192" s="13"/>
      <c r="K192" s="13"/>
      <c r="L192" s="180"/>
      <c r="M192" s="185"/>
      <c r="N192" s="186"/>
      <c r="O192" s="186"/>
      <c r="P192" s="186"/>
      <c r="Q192" s="186"/>
      <c r="R192" s="186"/>
      <c r="S192" s="186"/>
      <c r="T192" s="18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8" t="s">
        <v>130</v>
      </c>
      <c r="AU192" s="188" t="s">
        <v>80</v>
      </c>
      <c r="AV192" s="13" t="s">
        <v>80</v>
      </c>
      <c r="AW192" s="13" t="s">
        <v>30</v>
      </c>
      <c r="AX192" s="13" t="s">
        <v>78</v>
      </c>
      <c r="AY192" s="188" t="s">
        <v>112</v>
      </c>
    </row>
    <row r="193" s="2" customFormat="1" ht="33" customHeight="1">
      <c r="A193" s="37"/>
      <c r="B193" s="165"/>
      <c r="C193" s="166" t="s">
        <v>279</v>
      </c>
      <c r="D193" s="166" t="s">
        <v>116</v>
      </c>
      <c r="E193" s="167" t="s">
        <v>280</v>
      </c>
      <c r="F193" s="168" t="s">
        <v>281</v>
      </c>
      <c r="G193" s="169" t="s">
        <v>150</v>
      </c>
      <c r="H193" s="170">
        <v>85.799999999999997</v>
      </c>
      <c r="I193" s="171"/>
      <c r="J193" s="172">
        <f>ROUND(I193*H193,2)</f>
        <v>0</v>
      </c>
      <c r="K193" s="173"/>
      <c r="L193" s="38"/>
      <c r="M193" s="174" t="s">
        <v>1</v>
      </c>
      <c r="N193" s="175" t="s">
        <v>38</v>
      </c>
      <c r="O193" s="76"/>
      <c r="P193" s="176">
        <f>O193*H193</f>
        <v>0</v>
      </c>
      <c r="Q193" s="176">
        <v>0.00115</v>
      </c>
      <c r="R193" s="176">
        <f>Q193*H193</f>
        <v>0.098669999999999994</v>
      </c>
      <c r="S193" s="176">
        <v>0</v>
      </c>
      <c r="T193" s="17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78" t="s">
        <v>144</v>
      </c>
      <c r="AT193" s="178" t="s">
        <v>116</v>
      </c>
      <c r="AU193" s="178" t="s">
        <v>80</v>
      </c>
      <c r="AY193" s="18" t="s">
        <v>112</v>
      </c>
      <c r="BE193" s="179">
        <f>IF(N193="základní",J193,0)</f>
        <v>0</v>
      </c>
      <c r="BF193" s="179">
        <f>IF(N193="snížená",J193,0)</f>
        <v>0</v>
      </c>
      <c r="BG193" s="179">
        <f>IF(N193="zákl. přenesená",J193,0)</f>
        <v>0</v>
      </c>
      <c r="BH193" s="179">
        <f>IF(N193="sníž. přenesená",J193,0)</f>
        <v>0</v>
      </c>
      <c r="BI193" s="179">
        <f>IF(N193="nulová",J193,0)</f>
        <v>0</v>
      </c>
      <c r="BJ193" s="18" t="s">
        <v>78</v>
      </c>
      <c r="BK193" s="179">
        <f>ROUND(I193*H193,2)</f>
        <v>0</v>
      </c>
      <c r="BL193" s="18" t="s">
        <v>144</v>
      </c>
      <c r="BM193" s="178" t="s">
        <v>282</v>
      </c>
    </row>
    <row r="194" s="14" customFormat="1">
      <c r="A194" s="14"/>
      <c r="B194" s="189"/>
      <c r="C194" s="14"/>
      <c r="D194" s="181" t="s">
        <v>130</v>
      </c>
      <c r="E194" s="190" t="s">
        <v>1</v>
      </c>
      <c r="F194" s="191" t="s">
        <v>160</v>
      </c>
      <c r="G194" s="14"/>
      <c r="H194" s="190" t="s">
        <v>1</v>
      </c>
      <c r="I194" s="192"/>
      <c r="J194" s="14"/>
      <c r="K194" s="14"/>
      <c r="L194" s="189"/>
      <c r="M194" s="193"/>
      <c r="N194" s="194"/>
      <c r="O194" s="194"/>
      <c r="P194" s="194"/>
      <c r="Q194" s="194"/>
      <c r="R194" s="194"/>
      <c r="S194" s="194"/>
      <c r="T194" s="19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0" t="s">
        <v>130</v>
      </c>
      <c r="AU194" s="190" t="s">
        <v>80</v>
      </c>
      <c r="AV194" s="14" t="s">
        <v>78</v>
      </c>
      <c r="AW194" s="14" t="s">
        <v>30</v>
      </c>
      <c r="AX194" s="14" t="s">
        <v>73</v>
      </c>
      <c r="AY194" s="190" t="s">
        <v>112</v>
      </c>
    </row>
    <row r="195" s="13" customFormat="1">
      <c r="A195" s="13"/>
      <c r="B195" s="180"/>
      <c r="C195" s="13"/>
      <c r="D195" s="181" t="s">
        <v>130</v>
      </c>
      <c r="E195" s="188" t="s">
        <v>1</v>
      </c>
      <c r="F195" s="182" t="s">
        <v>283</v>
      </c>
      <c r="G195" s="13"/>
      <c r="H195" s="183">
        <v>85.799999999999997</v>
      </c>
      <c r="I195" s="184"/>
      <c r="J195" s="13"/>
      <c r="K195" s="13"/>
      <c r="L195" s="180"/>
      <c r="M195" s="185"/>
      <c r="N195" s="186"/>
      <c r="O195" s="186"/>
      <c r="P195" s="186"/>
      <c r="Q195" s="186"/>
      <c r="R195" s="186"/>
      <c r="S195" s="186"/>
      <c r="T195" s="18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130</v>
      </c>
      <c r="AU195" s="188" t="s">
        <v>80</v>
      </c>
      <c r="AV195" s="13" t="s">
        <v>80</v>
      </c>
      <c r="AW195" s="13" t="s">
        <v>30</v>
      </c>
      <c r="AX195" s="13" t="s">
        <v>78</v>
      </c>
      <c r="AY195" s="188" t="s">
        <v>112</v>
      </c>
    </row>
    <row r="196" s="2" customFormat="1" ht="33" customHeight="1">
      <c r="A196" s="37"/>
      <c r="B196" s="165"/>
      <c r="C196" s="166" t="s">
        <v>284</v>
      </c>
      <c r="D196" s="166" t="s">
        <v>116</v>
      </c>
      <c r="E196" s="167" t="s">
        <v>285</v>
      </c>
      <c r="F196" s="168" t="s">
        <v>286</v>
      </c>
      <c r="G196" s="169" t="s">
        <v>150</v>
      </c>
      <c r="H196" s="170">
        <v>8</v>
      </c>
      <c r="I196" s="171"/>
      <c r="J196" s="172">
        <f>ROUND(I196*H196,2)</f>
        <v>0</v>
      </c>
      <c r="K196" s="173"/>
      <c r="L196" s="38"/>
      <c r="M196" s="174" t="s">
        <v>1</v>
      </c>
      <c r="N196" s="175" t="s">
        <v>38</v>
      </c>
      <c r="O196" s="76"/>
      <c r="P196" s="176">
        <f>O196*H196</f>
        <v>0</v>
      </c>
      <c r="Q196" s="176">
        <v>0.0015200000000000001</v>
      </c>
      <c r="R196" s="176">
        <f>Q196*H196</f>
        <v>0.012160000000000001</v>
      </c>
      <c r="S196" s="176">
        <v>0</v>
      </c>
      <c r="T196" s="17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78" t="s">
        <v>144</v>
      </c>
      <c r="AT196" s="178" t="s">
        <v>116</v>
      </c>
      <c r="AU196" s="178" t="s">
        <v>80</v>
      </c>
      <c r="AY196" s="18" t="s">
        <v>112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18" t="s">
        <v>78</v>
      </c>
      <c r="BK196" s="179">
        <f>ROUND(I196*H196,2)</f>
        <v>0</v>
      </c>
      <c r="BL196" s="18" t="s">
        <v>144</v>
      </c>
      <c r="BM196" s="178" t="s">
        <v>287</v>
      </c>
    </row>
    <row r="197" s="14" customFormat="1">
      <c r="A197" s="14"/>
      <c r="B197" s="189"/>
      <c r="C197" s="14"/>
      <c r="D197" s="181" t="s">
        <v>130</v>
      </c>
      <c r="E197" s="190" t="s">
        <v>1</v>
      </c>
      <c r="F197" s="191" t="s">
        <v>160</v>
      </c>
      <c r="G197" s="14"/>
      <c r="H197" s="190" t="s">
        <v>1</v>
      </c>
      <c r="I197" s="192"/>
      <c r="J197" s="14"/>
      <c r="K197" s="14"/>
      <c r="L197" s="189"/>
      <c r="M197" s="193"/>
      <c r="N197" s="194"/>
      <c r="O197" s="194"/>
      <c r="P197" s="194"/>
      <c r="Q197" s="194"/>
      <c r="R197" s="194"/>
      <c r="S197" s="194"/>
      <c r="T197" s="19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0" t="s">
        <v>130</v>
      </c>
      <c r="AU197" s="190" t="s">
        <v>80</v>
      </c>
      <c r="AV197" s="14" t="s">
        <v>78</v>
      </c>
      <c r="AW197" s="14" t="s">
        <v>30</v>
      </c>
      <c r="AX197" s="14" t="s">
        <v>73</v>
      </c>
      <c r="AY197" s="190" t="s">
        <v>112</v>
      </c>
    </row>
    <row r="198" s="13" customFormat="1">
      <c r="A198" s="13"/>
      <c r="B198" s="180"/>
      <c r="C198" s="13"/>
      <c r="D198" s="181" t="s">
        <v>130</v>
      </c>
      <c r="E198" s="188" t="s">
        <v>1</v>
      </c>
      <c r="F198" s="182" t="s">
        <v>288</v>
      </c>
      <c r="G198" s="13"/>
      <c r="H198" s="183">
        <v>8</v>
      </c>
      <c r="I198" s="184"/>
      <c r="J198" s="13"/>
      <c r="K198" s="13"/>
      <c r="L198" s="180"/>
      <c r="M198" s="185"/>
      <c r="N198" s="186"/>
      <c r="O198" s="186"/>
      <c r="P198" s="186"/>
      <c r="Q198" s="186"/>
      <c r="R198" s="186"/>
      <c r="S198" s="186"/>
      <c r="T198" s="18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130</v>
      </c>
      <c r="AU198" s="188" t="s">
        <v>80</v>
      </c>
      <c r="AV198" s="13" t="s">
        <v>80</v>
      </c>
      <c r="AW198" s="13" t="s">
        <v>30</v>
      </c>
      <c r="AX198" s="13" t="s">
        <v>78</v>
      </c>
      <c r="AY198" s="188" t="s">
        <v>112</v>
      </c>
    </row>
    <row r="199" s="2" customFormat="1" ht="24.15" customHeight="1">
      <c r="A199" s="37"/>
      <c r="B199" s="165"/>
      <c r="C199" s="166" t="s">
        <v>289</v>
      </c>
      <c r="D199" s="166" t="s">
        <v>116</v>
      </c>
      <c r="E199" s="167" t="s">
        <v>290</v>
      </c>
      <c r="F199" s="168" t="s">
        <v>291</v>
      </c>
      <c r="G199" s="169" t="s">
        <v>119</v>
      </c>
      <c r="H199" s="170">
        <v>0.14599999999999999</v>
      </c>
      <c r="I199" s="171"/>
      <c r="J199" s="172">
        <f>ROUND(I199*H199,2)</f>
        <v>0</v>
      </c>
      <c r="K199" s="173"/>
      <c r="L199" s="38"/>
      <c r="M199" s="174" t="s">
        <v>1</v>
      </c>
      <c r="N199" s="175" t="s">
        <v>38</v>
      </c>
      <c r="O199" s="76"/>
      <c r="P199" s="176">
        <f>O199*H199</f>
        <v>0</v>
      </c>
      <c r="Q199" s="176">
        <v>0</v>
      </c>
      <c r="R199" s="176">
        <f>Q199*H199</f>
        <v>0</v>
      </c>
      <c r="S199" s="176">
        <v>0</v>
      </c>
      <c r="T199" s="17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78" t="s">
        <v>144</v>
      </c>
      <c r="AT199" s="178" t="s">
        <v>116</v>
      </c>
      <c r="AU199" s="178" t="s">
        <v>80</v>
      </c>
      <c r="AY199" s="18" t="s">
        <v>112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78</v>
      </c>
      <c r="BK199" s="179">
        <f>ROUND(I199*H199,2)</f>
        <v>0</v>
      </c>
      <c r="BL199" s="18" t="s">
        <v>144</v>
      </c>
      <c r="BM199" s="178" t="s">
        <v>292</v>
      </c>
    </row>
    <row r="200" s="12" customFormat="1" ht="25.92" customHeight="1">
      <c r="A200" s="12"/>
      <c r="B200" s="152"/>
      <c r="C200" s="12"/>
      <c r="D200" s="153" t="s">
        <v>72</v>
      </c>
      <c r="E200" s="154" t="s">
        <v>293</v>
      </c>
      <c r="F200" s="154" t="s">
        <v>294</v>
      </c>
      <c r="G200" s="12"/>
      <c r="H200" s="12"/>
      <c r="I200" s="155"/>
      <c r="J200" s="156">
        <f>BK200</f>
        <v>0</v>
      </c>
      <c r="K200" s="12"/>
      <c r="L200" s="152"/>
      <c r="M200" s="157"/>
      <c r="N200" s="158"/>
      <c r="O200" s="158"/>
      <c r="P200" s="159">
        <f>P201+P203</f>
        <v>0</v>
      </c>
      <c r="Q200" s="158"/>
      <c r="R200" s="159">
        <f>R201+R203</f>
        <v>0</v>
      </c>
      <c r="S200" s="158"/>
      <c r="T200" s="160">
        <f>T201+T203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53" t="s">
        <v>174</v>
      </c>
      <c r="AT200" s="161" t="s">
        <v>72</v>
      </c>
      <c r="AU200" s="161" t="s">
        <v>73</v>
      </c>
      <c r="AY200" s="153" t="s">
        <v>112</v>
      </c>
      <c r="BK200" s="162">
        <f>BK201+BK203</f>
        <v>0</v>
      </c>
    </row>
    <row r="201" s="12" customFormat="1" ht="22.8" customHeight="1">
      <c r="A201" s="12"/>
      <c r="B201" s="152"/>
      <c r="C201" s="12"/>
      <c r="D201" s="153" t="s">
        <v>72</v>
      </c>
      <c r="E201" s="163" t="s">
        <v>295</v>
      </c>
      <c r="F201" s="163" t="s">
        <v>296</v>
      </c>
      <c r="G201" s="12"/>
      <c r="H201" s="12"/>
      <c r="I201" s="155"/>
      <c r="J201" s="164">
        <f>BK201</f>
        <v>0</v>
      </c>
      <c r="K201" s="12"/>
      <c r="L201" s="152"/>
      <c r="M201" s="157"/>
      <c r="N201" s="158"/>
      <c r="O201" s="158"/>
      <c r="P201" s="159">
        <f>P202</f>
        <v>0</v>
      </c>
      <c r="Q201" s="158"/>
      <c r="R201" s="159">
        <f>R202</f>
        <v>0</v>
      </c>
      <c r="S201" s="158"/>
      <c r="T201" s="160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3" t="s">
        <v>174</v>
      </c>
      <c r="AT201" s="161" t="s">
        <v>72</v>
      </c>
      <c r="AU201" s="161" t="s">
        <v>78</v>
      </c>
      <c r="AY201" s="153" t="s">
        <v>112</v>
      </c>
      <c r="BK201" s="162">
        <f>BK202</f>
        <v>0</v>
      </c>
    </row>
    <row r="202" s="2" customFormat="1" ht="16.5" customHeight="1">
      <c r="A202" s="37"/>
      <c r="B202" s="165"/>
      <c r="C202" s="166" t="s">
        <v>297</v>
      </c>
      <c r="D202" s="166" t="s">
        <v>116</v>
      </c>
      <c r="E202" s="167" t="s">
        <v>298</v>
      </c>
      <c r="F202" s="168" t="s">
        <v>299</v>
      </c>
      <c r="G202" s="169" t="s">
        <v>300</v>
      </c>
      <c r="H202" s="170">
        <v>1</v>
      </c>
      <c r="I202" s="171"/>
      <c r="J202" s="172">
        <f>ROUND(I202*H202,2)</f>
        <v>0</v>
      </c>
      <c r="K202" s="173"/>
      <c r="L202" s="38"/>
      <c r="M202" s="174" t="s">
        <v>1</v>
      </c>
      <c r="N202" s="175" t="s">
        <v>38</v>
      </c>
      <c r="O202" s="76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78" t="s">
        <v>301</v>
      </c>
      <c r="AT202" s="178" t="s">
        <v>116</v>
      </c>
      <c r="AU202" s="178" t="s">
        <v>80</v>
      </c>
      <c r="AY202" s="18" t="s">
        <v>112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78</v>
      </c>
      <c r="BK202" s="179">
        <f>ROUND(I202*H202,2)</f>
        <v>0</v>
      </c>
      <c r="BL202" s="18" t="s">
        <v>301</v>
      </c>
      <c r="BM202" s="178" t="s">
        <v>302</v>
      </c>
    </row>
    <row r="203" s="12" customFormat="1" ht="22.8" customHeight="1">
      <c r="A203" s="12"/>
      <c r="B203" s="152"/>
      <c r="C203" s="12"/>
      <c r="D203" s="153" t="s">
        <v>72</v>
      </c>
      <c r="E203" s="163" t="s">
        <v>303</v>
      </c>
      <c r="F203" s="163" t="s">
        <v>304</v>
      </c>
      <c r="G203" s="12"/>
      <c r="H203" s="12"/>
      <c r="I203" s="155"/>
      <c r="J203" s="164">
        <f>BK203</f>
        <v>0</v>
      </c>
      <c r="K203" s="12"/>
      <c r="L203" s="152"/>
      <c r="M203" s="157"/>
      <c r="N203" s="158"/>
      <c r="O203" s="158"/>
      <c r="P203" s="159">
        <f>P204</f>
        <v>0</v>
      </c>
      <c r="Q203" s="158"/>
      <c r="R203" s="159">
        <f>R204</f>
        <v>0</v>
      </c>
      <c r="S203" s="158"/>
      <c r="T203" s="160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3" t="s">
        <v>174</v>
      </c>
      <c r="AT203" s="161" t="s">
        <v>72</v>
      </c>
      <c r="AU203" s="161" t="s">
        <v>78</v>
      </c>
      <c r="AY203" s="153" t="s">
        <v>112</v>
      </c>
      <c r="BK203" s="162">
        <f>BK204</f>
        <v>0</v>
      </c>
    </row>
    <row r="204" s="2" customFormat="1" ht="16.5" customHeight="1">
      <c r="A204" s="37"/>
      <c r="B204" s="165"/>
      <c r="C204" s="166" t="s">
        <v>305</v>
      </c>
      <c r="D204" s="166" t="s">
        <v>116</v>
      </c>
      <c r="E204" s="167" t="s">
        <v>306</v>
      </c>
      <c r="F204" s="168" t="s">
        <v>304</v>
      </c>
      <c r="G204" s="169" t="s">
        <v>300</v>
      </c>
      <c r="H204" s="170">
        <v>1</v>
      </c>
      <c r="I204" s="171"/>
      <c r="J204" s="172">
        <f>ROUND(I204*H204,2)</f>
        <v>0</v>
      </c>
      <c r="K204" s="173"/>
      <c r="L204" s="38"/>
      <c r="M204" s="215" t="s">
        <v>1</v>
      </c>
      <c r="N204" s="216" t="s">
        <v>38</v>
      </c>
      <c r="O204" s="217"/>
      <c r="P204" s="218">
        <f>O204*H204</f>
        <v>0</v>
      </c>
      <c r="Q204" s="218">
        <v>0</v>
      </c>
      <c r="R204" s="218">
        <f>Q204*H204</f>
        <v>0</v>
      </c>
      <c r="S204" s="218">
        <v>0</v>
      </c>
      <c r="T204" s="21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78" t="s">
        <v>301</v>
      </c>
      <c r="AT204" s="178" t="s">
        <v>116</v>
      </c>
      <c r="AU204" s="178" t="s">
        <v>80</v>
      </c>
      <c r="AY204" s="18" t="s">
        <v>112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18" t="s">
        <v>78</v>
      </c>
      <c r="BK204" s="179">
        <f>ROUND(I204*H204,2)</f>
        <v>0</v>
      </c>
      <c r="BL204" s="18" t="s">
        <v>301</v>
      </c>
      <c r="BM204" s="178" t="s">
        <v>307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2024-02-05T13:28:54Z</dcterms:created>
  <dcterms:modified xsi:type="dcterms:W3CDTF">2024-02-05T13:28:56Z</dcterms:modified>
</cp:coreProperties>
</file>