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jetek\Documents\1.VEŘEJNÉ ZAKÁZKY 2\HANA\M214_Kotelna Rozmarýnová 3\"/>
    </mc:Choice>
  </mc:AlternateContent>
  <xr:revisionPtr revIDLastSave="0" documentId="8_{A86109B9-9837-4061-8247-3F8DDB78451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Pol'!$A$1:$Y$47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2" l="1"/>
  <c r="G8" i="12" s="1"/>
  <c r="I53" i="1" s="1"/>
  <c r="I9" i="12"/>
  <c r="K9" i="12"/>
  <c r="O9" i="12"/>
  <c r="Q9" i="12"/>
  <c r="V9" i="12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I12" i="12"/>
  <c r="K12" i="12"/>
  <c r="M12" i="12"/>
  <c r="O12" i="12"/>
  <c r="Q12" i="12"/>
  <c r="V12" i="12"/>
  <c r="G14" i="12"/>
  <c r="M14" i="12" s="1"/>
  <c r="I14" i="12"/>
  <c r="K14" i="12"/>
  <c r="O14" i="12"/>
  <c r="Q14" i="12"/>
  <c r="V14" i="12"/>
  <c r="G15" i="12"/>
  <c r="I15" i="12"/>
  <c r="K15" i="12"/>
  <c r="M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I19" i="12"/>
  <c r="K19" i="12"/>
  <c r="M19" i="12"/>
  <c r="O19" i="12"/>
  <c r="Q19" i="12"/>
  <c r="V19" i="12"/>
  <c r="G21" i="12"/>
  <c r="M21" i="12" s="1"/>
  <c r="I21" i="12"/>
  <c r="K21" i="12"/>
  <c r="O21" i="12"/>
  <c r="Q21" i="12"/>
  <c r="V21" i="12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I26" i="12"/>
  <c r="K26" i="12"/>
  <c r="M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30" i="12"/>
  <c r="M30" i="12" s="1"/>
  <c r="I30" i="12"/>
  <c r="K30" i="12"/>
  <c r="O30" i="12"/>
  <c r="Q30" i="12"/>
  <c r="V30" i="12"/>
  <c r="G31" i="12"/>
  <c r="G29" i="12" s="1"/>
  <c r="I54" i="1" s="1"/>
  <c r="I31" i="12"/>
  <c r="K31" i="12"/>
  <c r="M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6" i="12"/>
  <c r="G35" i="12" s="1"/>
  <c r="I55" i="1" s="1"/>
  <c r="I36" i="12"/>
  <c r="I35" i="12" s="1"/>
  <c r="K36" i="12"/>
  <c r="K35" i="12" s="1"/>
  <c r="O36" i="12"/>
  <c r="O35" i="12" s="1"/>
  <c r="Q36" i="12"/>
  <c r="Q35" i="12" s="1"/>
  <c r="V36" i="12"/>
  <c r="V35" i="12" s="1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AE46" i="12"/>
  <c r="F42" i="1" s="1"/>
  <c r="I20" i="1"/>
  <c r="I19" i="1"/>
  <c r="I18" i="1"/>
  <c r="I16" i="1"/>
  <c r="H43" i="1"/>
  <c r="K38" i="12" l="1"/>
  <c r="Q8" i="12"/>
  <c r="V38" i="12"/>
  <c r="F39" i="1"/>
  <c r="O29" i="12"/>
  <c r="V8" i="12"/>
  <c r="I8" i="12"/>
  <c r="M38" i="12"/>
  <c r="V29" i="12"/>
  <c r="O38" i="12"/>
  <c r="K29" i="12"/>
  <c r="F41" i="1"/>
  <c r="Q38" i="12"/>
  <c r="I38" i="12"/>
  <c r="Q29" i="12"/>
  <c r="I29" i="12"/>
  <c r="O8" i="12"/>
  <c r="G38" i="12"/>
  <c r="I56" i="1" s="1"/>
  <c r="I57" i="1" s="1"/>
  <c r="K8" i="12"/>
  <c r="M29" i="12"/>
  <c r="M36" i="12"/>
  <c r="M35" i="12" s="1"/>
  <c r="M9" i="12"/>
  <c r="M8" i="12" s="1"/>
  <c r="AF46" i="12"/>
  <c r="J28" i="1"/>
  <c r="J26" i="1"/>
  <c r="G38" i="1"/>
  <c r="F38" i="1"/>
  <c r="J23" i="1"/>
  <c r="J24" i="1"/>
  <c r="J25" i="1"/>
  <c r="J27" i="1"/>
  <c r="E24" i="1"/>
  <c r="E26" i="1"/>
  <c r="J56" i="1" l="1"/>
  <c r="J54" i="1"/>
  <c r="J55" i="1"/>
  <c r="J53" i="1"/>
  <c r="G42" i="1"/>
  <c r="I42" i="1" s="1"/>
  <c r="G41" i="1"/>
  <c r="I41" i="1" s="1"/>
  <c r="G39" i="1"/>
  <c r="G43" i="1" s="1"/>
  <c r="G25" i="1" s="1"/>
  <c r="F43" i="1"/>
  <c r="G23" i="1" s="1"/>
  <c r="I17" i="1"/>
  <c r="I21" i="1" s="1"/>
  <c r="G46" i="12"/>
  <c r="A27" i="1" l="1"/>
  <c r="A28" i="1" s="1"/>
  <c r="G28" i="1" s="1"/>
  <c r="G27" i="1" s="1"/>
  <c r="G29" i="1" s="1"/>
  <c r="I39" i="1"/>
  <c r="I43" i="1" s="1"/>
  <c r="J39" i="1" s="1"/>
  <c r="J43" i="1" s="1"/>
  <c r="J57" i="1"/>
  <c r="J41" i="1" l="1"/>
  <c r="J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Cabal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<sst xmlns="http://schemas.openxmlformats.org/spreadsheetml/2006/main" count="420" uniqueCount="189">
  <si>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</si>
  <si>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</si>
  <si>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</si>
  <si>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</si>
  <si>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</si>
  <si>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</si>
  <si>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</si>
  <si>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</si>
  <si>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</si>
  <si>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</si>
  <si>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</si>
  <si>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</si>
  <si>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</si>
  <si>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</si>
  <si>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</si>
  <si>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</si>
  <si>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</si>
  <si>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</si>
  <si>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</si>
  <si>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</si>
  <si>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</si>
  <si>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</si>
  <si>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</si>
  <si>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</si>
  <si>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</si>
  <si>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</si>
  <si>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</si>
  <si>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</si>
  <si>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</si>
  <si>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</si>
  <si>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</si>
  <si>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</si>
  <si>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</si>
  <si>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</si>
  <si>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</si>
  <si>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</si>
  <si>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</si>
  <si>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</si>
  <si>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</si>
  <si>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</si>
  <si>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</si>
  <si>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</si>
  <si>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</si>
  <si>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</si>
  <si>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Plynoinstalace</t>
  </si>
  <si>
    <t>Objekt:</t>
  </si>
  <si>
    <t>Rozpočet:</t>
  </si>
  <si>
    <t>0309</t>
  </si>
  <si>
    <t>MŠ Rozmarýnová - Brno</t>
  </si>
  <si>
    <t>CM projekt, s.r.o.</t>
  </si>
  <si>
    <t>Bratislavská 5</t>
  </si>
  <si>
    <t>Hustopeče</t>
  </si>
  <si>
    <t>69301</t>
  </si>
  <si>
    <t>26919451</t>
  </si>
  <si>
    <t>Stavba</t>
  </si>
  <si>
    <t>Stavební objekt</t>
  </si>
  <si>
    <t>Celkem za stavbu</t>
  </si>
  <si>
    <t>CZK</t>
  </si>
  <si>
    <t>#POPS</t>
  </si>
  <si>
    <t>Popis stavby: 0309 - MŠ Rozmarýnová - Brno</t>
  </si>
  <si>
    <t>#POPO</t>
  </si>
  <si>
    <t>Popis objektu: 01 - Plynoinstalace</t>
  </si>
  <si>
    <t>#POPR</t>
  </si>
  <si>
    <t>Popis rozpočtu: 01 - Plynoinstalace</t>
  </si>
  <si>
    <t>Rekapitulace dílů</t>
  </si>
  <si>
    <t>Typ dílu</t>
  </si>
  <si>
    <t>723</t>
  </si>
  <si>
    <t>Vnitřní plynovod</t>
  </si>
  <si>
    <t>767</t>
  </si>
  <si>
    <t>Konstrukce zámečnické</t>
  </si>
  <si>
    <t>783</t>
  </si>
  <si>
    <t>Nátěry</t>
  </si>
  <si>
    <t>799</t>
  </si>
  <si>
    <t>Ostatní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</si>
  <si>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</si>
  <si>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</si>
  <si>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</si>
  <si>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</si>
  <si>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</si>
  <si>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</si>
  <si>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</si>
  <si>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</si>
  <si>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</si>
  <si>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</si>
  <si>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</si>
  <si>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</si>
  <si>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</si>
  <si>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</si>
  <si>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</si>
  <si>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</si>
  <si>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</si>
  <si>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</si>
  <si>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</si>
  <si>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</si>
  <si>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</si>
  <si>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</si>
  <si>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</si>
  <si>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</si>
  <si>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</si>
  <si>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</si>
  <si>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</si>
  <si>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</si>
  <si>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</si>
  <si>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</si>
  <si>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</si>
  <si>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734429104T00</t>
  </si>
  <si>
    <t xml:space="preserve">ks    </t>
  </si>
  <si>
    <t>Vlastní</t>
  </si>
  <si>
    <t>VRN</t>
  </si>
  <si>
    <t>Práce</t>
  </si>
  <si>
    <t>Běžná</t>
  </si>
  <si>
    <t>POL1_</t>
  </si>
  <si>
    <t>734423133T00</t>
  </si>
  <si>
    <t>723110001T00</t>
  </si>
  <si>
    <t>723120203R00</t>
  </si>
  <si>
    <t>Potrubí z trubek černých závitových svařovaných DN 20</t>
  </si>
  <si>
    <t>m</t>
  </si>
  <si>
    <t>800-721</t>
  </si>
  <si>
    <t>RTS 22/ II</t>
  </si>
  <si>
    <t>bezešvých ČSN 42 0250 a běžných ČSN 42 5710 - jakost 11353.0,</t>
  </si>
  <si>
    <t>SPI</t>
  </si>
  <si>
    <t>723120804R00</t>
  </si>
  <si>
    <t>Demontáž potrubí svařovaného z trubek závitových do DN 25</t>
  </si>
  <si>
    <t>723150804R00</t>
  </si>
  <si>
    <t>Demontáž potrubí svařovaného z trubek hladkých přes D 76 mm do D 108 mm</t>
  </si>
  <si>
    <t>723150312R00</t>
  </si>
  <si>
    <t>Potrubí ocelové hladké černé svařované D 57 mm, s 2,9 mm</t>
  </si>
  <si>
    <t>723150366R00</t>
  </si>
  <si>
    <t>Potrubí ocel. černé svařované - chráničky D 44,5 mm, s 2,6 mm</t>
  </si>
  <si>
    <t>723150369R00</t>
  </si>
  <si>
    <t>Potrubí ocel. černé svařované - chráničky D 89 mm, s 3,6 mm</t>
  </si>
  <si>
    <t>723160207R00</t>
  </si>
  <si>
    <t>Přípojky k plynoměrům G 2", bez ochozu</t>
  </si>
  <si>
    <t>soubor</t>
  </si>
  <si>
    <t>včetně uzavíracích armatur, tvarovek, upevňovacího a těsnícího materiálu,</t>
  </si>
  <si>
    <t>723190203R00</t>
  </si>
  <si>
    <t>Přípojka plynovodu z trubek závitových, černých, DN 20</t>
  </si>
  <si>
    <t>včetně tvarovek, bez zednických výpomocí,</t>
  </si>
  <si>
    <t>723190917R00</t>
  </si>
  <si>
    <t>Opravy plynovodního potrubí navaření odbočky na potrubí  DN 50</t>
  </si>
  <si>
    <t>kus</t>
  </si>
  <si>
    <t>723225113R00</t>
  </si>
  <si>
    <t>Ventil vzorkovací přímý, mosazný, vnitřní závit, DN 15, včetně dodávky materiálu</t>
  </si>
  <si>
    <t>723236113R00</t>
  </si>
  <si>
    <t>Kohout kulový  , mosazný, závit vnitřní-vnitřní, DN 15, PN 5, včetně dodávky materiálu</t>
  </si>
  <si>
    <t>723236114R00</t>
  </si>
  <si>
    <t>Kohout kulový  , mosazný, závit vnitřní-vnitřní, DN 20, PN 5, včetně dodávky materiálu</t>
  </si>
  <si>
    <t>723236118R00</t>
  </si>
  <si>
    <t>Kohout kulový  , mosazný, závit vnitřní-vnitřní, DN 50, PN 5, včetně dodávky materiálu</t>
  </si>
  <si>
    <t>734494213R00</t>
  </si>
  <si>
    <t>Návarek s trubkovým závitem G 1/2", včetně dodávky materiálu</t>
  </si>
  <si>
    <t>800-731</t>
  </si>
  <si>
    <t>767100001T00</t>
  </si>
  <si>
    <t>Konzola nosníková pozink. l=250mm, D+M</t>
  </si>
  <si>
    <t>24633211R</t>
  </si>
  <si>
    <t>tmel akrylátový; těsnicí, požární; š. spáry od 5 mm; pro interiér; expandující; barva šedá; přilnavost k materiálům beton, omítky, sádrokarton, zdivo; přetíratelný</t>
  </si>
  <si>
    <t>SPCM</t>
  </si>
  <si>
    <t>Specifikace</t>
  </si>
  <si>
    <t>POL3_</t>
  </si>
  <si>
    <t>31179105R</t>
  </si>
  <si>
    <t>tyč závitová M8; l = 1 000 mm; mat. ocel 4,8 - DIN 975; povrch bez úpravy</t>
  </si>
  <si>
    <t>42310113R</t>
  </si>
  <si>
    <t>objímka ocelová použití potrubí měděné, potrubí plastové, potrubí ocelové, potrubí umělohmotné, potrubí skleněné, litinové roury; dvoušroubová; vnější pr.potrubí d = 25-30 mm  3/4"; DN 20,0 mm; galvan.pozink.</t>
  </si>
  <si>
    <t>42310118R</t>
  </si>
  <si>
    <t>objímka ocelová použití potrubí měděné, potrubí plastové, potrubí ocelové, potrubí umělohmotné, potrubí skleněné, litinové roury; dvoušroubová; vnější pr.potrubí d = 60-64 mm  2"; DN 50,0 mm; galvan.pozink.</t>
  </si>
  <si>
    <t>783424340R00</t>
  </si>
  <si>
    <t>Nátěry potrubí a armatur syntetické potrubí, do DN 50 mm, dvojnásobné s 1x emailováním a základním nátěrem</t>
  </si>
  <si>
    <t>800-783</t>
  </si>
  <si>
    <t>na vzduchu schnoucí</t>
  </si>
  <si>
    <t>957T00</t>
  </si>
  <si>
    <t>Demontážní práce</t>
  </si>
  <si>
    <t xml:space="preserve">hod   </t>
  </si>
  <si>
    <t>HZS</t>
  </si>
  <si>
    <t>POL10_</t>
  </si>
  <si>
    <t>906T00</t>
  </si>
  <si>
    <t>Výchozí revize plynu</t>
  </si>
  <si>
    <t>910T00</t>
  </si>
  <si>
    <t>Tlaková zkouška plynovodu</t>
  </si>
  <si>
    <t>921T00</t>
  </si>
  <si>
    <t>Odplynění potrubí</t>
  </si>
  <si>
    <t>960T00</t>
  </si>
  <si>
    <t>Likvidace odpadu - kontejner vč. odvozu na skládku a uhrazení poplatku za uložení odpadu</t>
  </si>
  <si>
    <t>999T00</t>
  </si>
  <si>
    <t>Nezměřitelné práce</t>
  </si>
  <si>
    <t>SUM</t>
  </si>
  <si>
    <t>END</t>
  </si>
  <si>
    <t>Manometrický kohout třícestný DN15-PN25, D+M</t>
  </si>
  <si>
    <t>Tlakoměr 0-6 kPa, D+M</t>
  </si>
  <si>
    <t>Havarijní uzavírací ventil plynu DN50 Q=30m3/h, bez proudu uzavřen, D+M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</si>
</sst>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6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vertical="top"/>
    </xf>
    <xf numFmtId="165" fontId="17" fillId="0" borderId="0" xfId="0" applyNumberFormat="1" applyFont="1" applyAlignment="1">
      <alignment vertical="top" shrinkToFit="1"/>
    </xf>
    <xf numFmtId="4" fontId="17" fillId="0" borderId="0" xfId="0" applyNumberFormat="1" applyFont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5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2" t="s">
        <v>39</v>
      </c>
      <c r="B2" s="192"/>
      <c r="C2" s="192"/>
      <c r="D2" s="192"/>
      <c r="E2" s="192"/>
      <c r="F2" s="192"/>
      <c r="G2" s="192"/>
    </row>
  </sheetData>
  <sheetProtection password="ED71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0"/>
  <sheetViews>
    <sheetView showGridLines="0" topLeftCell="B12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193" t="s">
        <v>41</v>
      </c>
      <c r="C1" s="194"/>
      <c r="D1" s="194"/>
      <c r="E1" s="194"/>
      <c r="F1" s="194"/>
      <c r="G1" s="194"/>
      <c r="H1" s="194"/>
      <c r="I1" s="194"/>
      <c r="J1" s="195"/>
    </row>
    <row r="2" spans="1:15" ht="36" customHeight="1" x14ac:dyDescent="0.2">
      <c r="A2" s="2"/>
      <c r="B2" s="77" t="s">
        <v>22</v>
      </c>
      <c r="C2" s="78"/>
      <c r="D2" s="79" t="s">
        <v>47</v>
      </c>
      <c r="E2" s="202" t="s">
        <v>48</v>
      </c>
      <c r="F2" s="203"/>
      <c r="G2" s="203"/>
      <c r="H2" s="203"/>
      <c r="I2" s="203"/>
      <c r="J2" s="204"/>
      <c r="O2" s="1"/>
    </row>
    <row r="3" spans="1:15" ht="27" customHeight="1" x14ac:dyDescent="0.2">
      <c r="A3" s="2"/>
      <c r="B3" s="80" t="s">
        <v>45</v>
      </c>
      <c r="C3" s="78"/>
      <c r="D3" s="81" t="s">
        <v>43</v>
      </c>
      <c r="E3" s="205" t="s">
        <v>44</v>
      </c>
      <c r="F3" s="206"/>
      <c r="G3" s="206"/>
      <c r="H3" s="206"/>
      <c r="I3" s="206"/>
      <c r="J3" s="207"/>
    </row>
    <row r="4" spans="1:15" ht="23.25" customHeight="1" x14ac:dyDescent="0.2">
      <c r="A4" s="74">
        <v>1179</v>
      </c>
      <c r="B4" s="82" t="s">
        <v>46</v>
      </c>
      <c r="C4" s="83"/>
      <c r="D4" s="84" t="s">
        <v>43</v>
      </c>
      <c r="E4" s="215" t="s">
        <v>44</v>
      </c>
      <c r="F4" s="216"/>
      <c r="G4" s="216"/>
      <c r="H4" s="216"/>
      <c r="I4" s="216"/>
      <c r="J4" s="217"/>
    </row>
    <row r="5" spans="1:15" ht="24" customHeight="1" x14ac:dyDescent="0.2">
      <c r="A5" s="2"/>
      <c r="B5" s="31" t="s">
        <v>42</v>
      </c>
      <c r="D5" s="220"/>
      <c r="E5" s="221"/>
      <c r="F5" s="221"/>
      <c r="G5" s="221"/>
      <c r="H5" s="18" t="s">
        <v>40</v>
      </c>
      <c r="I5" s="22"/>
      <c r="J5" s="8"/>
    </row>
    <row r="6" spans="1:15" ht="15.75" customHeight="1" x14ac:dyDescent="0.2">
      <c r="A6" s="2"/>
      <c r="B6" s="28"/>
      <c r="C6" s="54"/>
      <c r="D6" s="222"/>
      <c r="E6" s="223"/>
      <c r="F6" s="223"/>
      <c r="G6" s="223"/>
      <c r="H6" s="18" t="s">
        <v>34</v>
      </c>
      <c r="I6" s="22"/>
      <c r="J6" s="8"/>
    </row>
    <row r="7" spans="1:15" ht="15.75" customHeight="1" x14ac:dyDescent="0.2">
      <c r="A7" s="2"/>
      <c r="B7" s="29"/>
      <c r="C7" s="55"/>
      <c r="D7" s="52"/>
      <c r="E7" s="224"/>
      <c r="F7" s="225"/>
      <c r="G7" s="225"/>
      <c r="H7" s="24"/>
      <c r="I7" s="23"/>
      <c r="J7" s="34"/>
    </row>
    <row r="8" spans="1:15" ht="24" hidden="1" customHeight="1" x14ac:dyDescent="0.2">
      <c r="A8" s="2"/>
      <c r="B8" s="31" t="s">
        <v>20</v>
      </c>
      <c r="D8" s="76" t="s">
        <v>49</v>
      </c>
      <c r="H8" s="18" t="s">
        <v>40</v>
      </c>
      <c r="I8" s="86" t="s">
        <v>53</v>
      </c>
      <c r="J8" s="8"/>
    </row>
    <row r="9" spans="1:15" ht="15.75" hidden="1" customHeight="1" x14ac:dyDescent="0.2">
      <c r="A9" s="2"/>
      <c r="B9" s="2"/>
      <c r="D9" s="76" t="s">
        <v>50</v>
      </c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5"/>
      <c r="D10" s="75" t="s">
        <v>52</v>
      </c>
      <c r="E10" s="85" t="s">
        <v>51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09"/>
      <c r="E11" s="209"/>
      <c r="F11" s="209"/>
      <c r="G11" s="209"/>
      <c r="H11" s="18" t="s">
        <v>40</v>
      </c>
      <c r="I11" s="87"/>
      <c r="J11" s="8"/>
    </row>
    <row r="12" spans="1:15" ht="15.75" customHeight="1" x14ac:dyDescent="0.2">
      <c r="A12" s="2"/>
      <c r="B12" s="28"/>
      <c r="C12" s="54"/>
      <c r="D12" s="214"/>
      <c r="E12" s="214"/>
      <c r="F12" s="214"/>
      <c r="G12" s="214"/>
      <c r="H12" s="18" t="s">
        <v>34</v>
      </c>
      <c r="I12" s="87"/>
      <c r="J12" s="8"/>
    </row>
    <row r="13" spans="1:15" ht="15.75" customHeight="1" x14ac:dyDescent="0.2">
      <c r="A13" s="2"/>
      <c r="B13" s="29"/>
      <c r="C13" s="55"/>
      <c r="D13" s="88"/>
      <c r="E13" s="218"/>
      <c r="F13" s="219"/>
      <c r="G13" s="219"/>
      <c r="H13" s="19"/>
      <c r="I13" s="23"/>
      <c r="J13" s="34"/>
    </row>
    <row r="14" spans="1:15" ht="24" customHeight="1" x14ac:dyDescent="0.2">
      <c r="A14" s="2"/>
      <c r="B14" s="43" t="s">
        <v>21</v>
      </c>
      <c r="C14" s="56"/>
      <c r="D14" s="57"/>
      <c r="E14" s="58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9"/>
      <c r="D15" s="53"/>
      <c r="E15" s="208"/>
      <c r="F15" s="208"/>
      <c r="G15" s="210"/>
      <c r="H15" s="210"/>
      <c r="I15" s="210" t="s">
        <v>29</v>
      </c>
      <c r="J15" s="211"/>
    </row>
    <row r="16" spans="1:15" ht="23.25" customHeight="1" x14ac:dyDescent="0.2">
      <c r="A16" s="145" t="s">
        <v>24</v>
      </c>
      <c r="B16" s="38" t="s">
        <v>24</v>
      </c>
      <c r="C16" s="60"/>
      <c r="D16" s="61"/>
      <c r="E16" s="199"/>
      <c r="F16" s="200"/>
      <c r="G16" s="199"/>
      <c r="H16" s="200"/>
      <c r="I16" s="199">
        <f>SUMIF(F53:F56,A16,I53:I56)+SUMIF(F53:F56,"PSU",I53:I56)</f>
        <v>0</v>
      </c>
      <c r="J16" s="201"/>
    </row>
    <row r="17" spans="1:10" ht="23.25" customHeight="1" x14ac:dyDescent="0.2">
      <c r="A17" s="145" t="s">
        <v>25</v>
      </c>
      <c r="B17" s="38" t="s">
        <v>25</v>
      </c>
      <c r="C17" s="60"/>
      <c r="D17" s="61"/>
      <c r="E17" s="199"/>
      <c r="F17" s="200"/>
      <c r="G17" s="199"/>
      <c r="H17" s="200"/>
      <c r="I17" s="199">
        <f>SUMIF(F53:F56,A17,I53:I56)</f>
        <v>0</v>
      </c>
      <c r="J17" s="201"/>
    </row>
    <row r="18" spans="1:10" ht="23.25" customHeight="1" x14ac:dyDescent="0.2">
      <c r="A18" s="145" t="s">
        <v>26</v>
      </c>
      <c r="B18" s="38" t="s">
        <v>26</v>
      </c>
      <c r="C18" s="60"/>
      <c r="D18" s="61"/>
      <c r="E18" s="199"/>
      <c r="F18" s="200"/>
      <c r="G18" s="199"/>
      <c r="H18" s="200"/>
      <c r="I18" s="199">
        <f>SUMIF(F53:F56,A18,I53:I56)</f>
        <v>0</v>
      </c>
      <c r="J18" s="201"/>
    </row>
    <row r="19" spans="1:10" ht="23.25" customHeight="1" x14ac:dyDescent="0.2">
      <c r="A19" s="145" t="s">
        <v>74</v>
      </c>
      <c r="B19" s="38" t="s">
        <v>27</v>
      </c>
      <c r="C19" s="60"/>
      <c r="D19" s="61"/>
      <c r="E19" s="199"/>
      <c r="F19" s="200"/>
      <c r="G19" s="199"/>
      <c r="H19" s="200"/>
      <c r="I19" s="199">
        <f>SUMIF(F53:F56,A19,I53:I56)</f>
        <v>0</v>
      </c>
      <c r="J19" s="201"/>
    </row>
    <row r="20" spans="1:10" ht="23.25" customHeight="1" x14ac:dyDescent="0.2">
      <c r="A20" s="145" t="s">
        <v>75</v>
      </c>
      <c r="B20" s="38" t="s">
        <v>28</v>
      </c>
      <c r="C20" s="60"/>
      <c r="D20" s="61"/>
      <c r="E20" s="199"/>
      <c r="F20" s="200"/>
      <c r="G20" s="199"/>
      <c r="H20" s="200"/>
      <c r="I20" s="199">
        <f>SUMIF(F53:F56,A20,I53:I56)</f>
        <v>0</v>
      </c>
      <c r="J20" s="201"/>
    </row>
    <row r="21" spans="1:10" ht="23.25" customHeight="1" x14ac:dyDescent="0.2">
      <c r="A21" s="2"/>
      <c r="B21" s="48" t="s">
        <v>29</v>
      </c>
      <c r="C21" s="62"/>
      <c r="D21" s="63"/>
      <c r="E21" s="212"/>
      <c r="F21" s="213"/>
      <c r="G21" s="212"/>
      <c r="H21" s="213"/>
      <c r="I21" s="212">
        <f>SUM(I16:J20)</f>
        <v>0</v>
      </c>
      <c r="J21" s="231"/>
    </row>
    <row r="22" spans="1:10" ht="33" customHeight="1" x14ac:dyDescent="0.2">
      <c r="A22" s="2"/>
      <c r="B22" s="42" t="s">
        <v>33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0"/>
      <c r="D23" s="61"/>
      <c r="E23" s="65">
        <v>15</v>
      </c>
      <c r="F23" s="39" t="s">
        <v>0</v>
      </c>
      <c r="G23" s="229">
        <f>ZakladDPHSniVypocet</f>
        <v>0</v>
      </c>
      <c r="H23" s="230"/>
      <c r="I23" s="230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0"/>
      <c r="D24" s="61"/>
      <c r="E24" s="65">
        <f>SazbaDPH1</f>
        <v>15</v>
      </c>
      <c r="F24" s="39" t="s">
        <v>0</v>
      </c>
      <c r="G24" s="227">
        <v>0</v>
      </c>
      <c r="H24" s="228"/>
      <c r="I24" s="228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0"/>
      <c r="D25" s="61"/>
      <c r="E25" s="65">
        <v>21</v>
      </c>
      <c r="F25" s="39" t="s">
        <v>0</v>
      </c>
      <c r="G25" s="229">
        <f>ZakladDPHZaklVypocet</f>
        <v>0</v>
      </c>
      <c r="H25" s="230"/>
      <c r="I25" s="230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6"/>
      <c r="D26" s="53"/>
      <c r="E26" s="67">
        <f>SazbaDPH2</f>
        <v>21</v>
      </c>
      <c r="F26" s="30" t="s">
        <v>0</v>
      </c>
      <c r="G26" s="196">
        <v>19544</v>
      </c>
      <c r="H26" s="197"/>
      <c r="I26" s="197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68"/>
      <c r="D27" s="69"/>
      <c r="E27" s="68"/>
      <c r="F27" s="16"/>
      <c r="G27" s="198">
        <f>CenaCelkemBezDPH-(ZakladDPHSni+ZakladDPHZakl)</f>
        <v>0</v>
      </c>
      <c r="H27" s="198"/>
      <c r="I27" s="198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8" t="s">
        <v>23</v>
      </c>
      <c r="C28" s="119"/>
      <c r="D28" s="119"/>
      <c r="E28" s="120"/>
      <c r="F28" s="121"/>
      <c r="G28" s="232">
        <f>IF(A28&gt;50, ROUNDUP(A27, 0), ROUNDDOWN(A27, 0))</f>
        <v>0</v>
      </c>
      <c r="H28" s="233"/>
      <c r="I28" s="233"/>
      <c r="J28" s="122" t="str">
        <f t="shared" si="0"/>
        <v>CZK</v>
      </c>
    </row>
    <row r="29" spans="1:10" ht="27.75" hidden="1" customHeight="1" thickBot="1" x14ac:dyDescent="0.25">
      <c r="A29" s="2"/>
      <c r="B29" s="118" t="s">
        <v>35</v>
      </c>
      <c r="C29" s="123"/>
      <c r="D29" s="123"/>
      <c r="E29" s="123"/>
      <c r="F29" s="124"/>
      <c r="G29" s="232">
        <f>ZakladDPHSni+DPHSni+ZakladDPHZakl+DPHZakl+Zaokrouhleni</f>
        <v>19544</v>
      </c>
      <c r="H29" s="232"/>
      <c r="I29" s="232"/>
      <c r="J29" s="125" t="s">
        <v>57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0" t="s">
        <v>11</v>
      </c>
      <c r="D32" s="71"/>
      <c r="E32" s="71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2"/>
      <c r="D34" s="234"/>
      <c r="E34" s="235"/>
      <c r="G34" s="236"/>
      <c r="H34" s="237"/>
      <c r="I34" s="237"/>
      <c r="J34" s="25"/>
    </row>
    <row r="35" spans="1:10" ht="12.75" customHeight="1" x14ac:dyDescent="0.2">
      <c r="A35" s="2"/>
      <c r="B35" s="2"/>
      <c r="D35" s="226" t="s">
        <v>2</v>
      </c>
      <c r="E35" s="226"/>
      <c r="H35" s="10" t="s">
        <v>3</v>
      </c>
      <c r="J35" s="9"/>
    </row>
    <row r="36" spans="1:10" ht="13.5" customHeight="1" thickBot="1" x14ac:dyDescent="0.25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hidden="1" customHeight="1" x14ac:dyDescent="0.2">
      <c r="B37" s="91" t="s">
        <v>16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">
      <c r="A38" s="90" t="s">
        <v>37</v>
      </c>
      <c r="B38" s="95" t="s">
        <v>17</v>
      </c>
      <c r="C38" s="96" t="s">
        <v>5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18</v>
      </c>
      <c r="I38" s="99" t="s">
        <v>1</v>
      </c>
      <c r="J38" s="100" t="s">
        <v>0</v>
      </c>
    </row>
    <row r="39" spans="1:10" ht="25.5" hidden="1" customHeight="1" x14ac:dyDescent="0.2">
      <c r="A39" s="90">
        <v>1</v>
      </c>
      <c r="B39" s="101" t="s">
        <v>54</v>
      </c>
      <c r="C39" s="240"/>
      <c r="D39" s="240"/>
      <c r="E39" s="240"/>
      <c r="F39" s="102">
        <f>'01 01 Pol'!AE46</f>
        <v>0</v>
      </c>
      <c r="G39" s="103">
        <f>'01 01 Pol'!AF46</f>
        <v>0</v>
      </c>
      <c r="H39" s="104"/>
      <c r="I39" s="105">
        <f>F39+G39+H39</f>
        <v>0</v>
      </c>
      <c r="J39" s="106" t="str">
        <f>IF(CenaCelkemVypocet=0,"",I39/CenaCelkemVypocet*100)</f>
        <v/>
      </c>
    </row>
    <row r="40" spans="1:10" ht="25.5" hidden="1" customHeight="1" x14ac:dyDescent="0.2">
      <c r="A40" s="90">
        <v>2</v>
      </c>
      <c r="B40" s="107"/>
      <c r="C40" s="241" t="s">
        <v>55</v>
      </c>
      <c r="D40" s="241"/>
      <c r="E40" s="241"/>
      <c r="F40" s="108"/>
      <c r="G40" s="109"/>
      <c r="H40" s="109"/>
      <c r="I40" s="110"/>
      <c r="J40" s="111"/>
    </row>
    <row r="41" spans="1:10" ht="25.5" hidden="1" customHeight="1" x14ac:dyDescent="0.2">
      <c r="A41" s="90">
        <v>2</v>
      </c>
      <c r="B41" s="107" t="s">
        <v>43</v>
      </c>
      <c r="C41" s="241" t="s">
        <v>44</v>
      </c>
      <c r="D41" s="241"/>
      <c r="E41" s="241"/>
      <c r="F41" s="108">
        <f>'01 01 Pol'!AE46</f>
        <v>0</v>
      </c>
      <c r="G41" s="109">
        <f>'01 01 Pol'!AF46</f>
        <v>0</v>
      </c>
      <c r="H41" s="109"/>
      <c r="I41" s="110">
        <f>F41+G41+H41</f>
        <v>0</v>
      </c>
      <c r="J41" s="111" t="str">
        <f>IF(CenaCelkemVypocet=0,"",I41/CenaCelkemVypocet*100)</f>
        <v/>
      </c>
    </row>
    <row r="42" spans="1:10" ht="25.5" hidden="1" customHeight="1" x14ac:dyDescent="0.2">
      <c r="A42" s="90">
        <v>3</v>
      </c>
      <c r="B42" s="112" t="s">
        <v>43</v>
      </c>
      <c r="C42" s="240" t="s">
        <v>44</v>
      </c>
      <c r="D42" s="240"/>
      <c r="E42" s="240"/>
      <c r="F42" s="113">
        <f>'01 01 Pol'!AE46</f>
        <v>0</v>
      </c>
      <c r="G42" s="104">
        <f>'01 01 Pol'!AF46</f>
        <v>0</v>
      </c>
      <c r="H42" s="104"/>
      <c r="I42" s="105">
        <f>F42+G42+H42</f>
        <v>0</v>
      </c>
      <c r="J42" s="106" t="str">
        <f>IF(CenaCelkemVypocet=0,"",I42/CenaCelkemVypocet*100)</f>
        <v/>
      </c>
    </row>
    <row r="43" spans="1:10" ht="25.5" hidden="1" customHeight="1" x14ac:dyDescent="0.2">
      <c r="A43" s="90"/>
      <c r="B43" s="242" t="s">
        <v>56</v>
      </c>
      <c r="C43" s="243"/>
      <c r="D43" s="243"/>
      <c r="E43" s="243"/>
      <c r="F43" s="114">
        <f>SUMIF(A39:A42,"=1",F39:F42)</f>
        <v>0</v>
      </c>
      <c r="G43" s="115">
        <f>SUMIF(A39:A42,"=1",G39:G42)</f>
        <v>0</v>
      </c>
      <c r="H43" s="115">
        <f>SUMIF(A39:A42,"=1",H39:H42)</f>
        <v>0</v>
      </c>
      <c r="I43" s="116">
        <f>SUMIF(A39:A42,"=1",I39:I42)</f>
        <v>0</v>
      </c>
      <c r="J43" s="117">
        <f>SUMIF(A39:A42,"=1",J39:J42)</f>
        <v>0</v>
      </c>
    </row>
    <row r="45" spans="1:10" x14ac:dyDescent="0.2">
      <c r="A45" t="s">
        <v>58</v>
      </c>
      <c r="B45" t="s">
        <v>59</v>
      </c>
    </row>
    <row r="46" spans="1:10" x14ac:dyDescent="0.2">
      <c r="A46" t="s">
        <v>60</v>
      </c>
      <c r="B46" t="s">
        <v>61</v>
      </c>
    </row>
    <row r="47" spans="1:10" x14ac:dyDescent="0.2">
      <c r="A47" t="s">
        <v>62</v>
      </c>
      <c r="B47" t="s">
        <v>63</v>
      </c>
    </row>
    <row r="50" spans="1:10" ht="15.75" x14ac:dyDescent="0.25">
      <c r="B50" s="126" t="s">
        <v>64</v>
      </c>
    </row>
    <row r="52" spans="1:10" ht="25.5" customHeight="1" x14ac:dyDescent="0.2">
      <c r="A52" s="128"/>
      <c r="B52" s="131" t="s">
        <v>17</v>
      </c>
      <c r="C52" s="131" t="s">
        <v>5</v>
      </c>
      <c r="D52" s="132"/>
      <c r="E52" s="132"/>
      <c r="F52" s="133" t="s">
        <v>65</v>
      </c>
      <c r="G52" s="133"/>
      <c r="H52" s="133"/>
      <c r="I52" s="133" t="s">
        <v>29</v>
      </c>
      <c r="J52" s="133" t="s">
        <v>0</v>
      </c>
    </row>
    <row r="53" spans="1:10" ht="36.75" customHeight="1" x14ac:dyDescent="0.2">
      <c r="A53" s="129"/>
      <c r="B53" s="134" t="s">
        <v>66</v>
      </c>
      <c r="C53" s="238" t="s">
        <v>67</v>
      </c>
      <c r="D53" s="239"/>
      <c r="E53" s="239"/>
      <c r="F53" s="143" t="s">
        <v>25</v>
      </c>
      <c r="G53" s="135"/>
      <c r="H53" s="135"/>
      <c r="I53" s="135">
        <f>'01 01 Pol'!G8</f>
        <v>0</v>
      </c>
      <c r="J53" s="140" t="str">
        <f>IF(I57=0,"",I53/I57*100)</f>
        <v/>
      </c>
    </row>
    <row r="54" spans="1:10" ht="36.75" customHeight="1" x14ac:dyDescent="0.2">
      <c r="A54" s="129"/>
      <c r="B54" s="134" t="s">
        <v>68</v>
      </c>
      <c r="C54" s="238" t="s">
        <v>69</v>
      </c>
      <c r="D54" s="239"/>
      <c r="E54" s="239"/>
      <c r="F54" s="143" t="s">
        <v>25</v>
      </c>
      <c r="G54" s="135"/>
      <c r="H54" s="135"/>
      <c r="I54" s="135">
        <f>'01 01 Pol'!G29</f>
        <v>0</v>
      </c>
      <c r="J54" s="140" t="str">
        <f>IF(I57=0,"",I54/I57*100)</f>
        <v/>
      </c>
    </row>
    <row r="55" spans="1:10" ht="36.75" customHeight="1" x14ac:dyDescent="0.2">
      <c r="A55" s="129"/>
      <c r="B55" s="134" t="s">
        <v>70</v>
      </c>
      <c r="C55" s="238" t="s">
        <v>71</v>
      </c>
      <c r="D55" s="239"/>
      <c r="E55" s="239"/>
      <c r="F55" s="143" t="s">
        <v>25</v>
      </c>
      <c r="G55" s="135"/>
      <c r="H55" s="135"/>
      <c r="I55" s="135">
        <f>'01 01 Pol'!G35</f>
        <v>0</v>
      </c>
      <c r="J55" s="140" t="str">
        <f>IF(I57=0,"",I55/I57*100)</f>
        <v/>
      </c>
    </row>
    <row r="56" spans="1:10" ht="36.75" customHeight="1" x14ac:dyDescent="0.2">
      <c r="A56" s="129"/>
      <c r="B56" s="134" t="s">
        <v>72</v>
      </c>
      <c r="C56" s="238" t="s">
        <v>73</v>
      </c>
      <c r="D56" s="239"/>
      <c r="E56" s="239"/>
      <c r="F56" s="143" t="s">
        <v>25</v>
      </c>
      <c r="G56" s="135"/>
      <c r="H56" s="135"/>
      <c r="I56" s="135">
        <f>'01 01 Pol'!G38</f>
        <v>0</v>
      </c>
      <c r="J56" s="140" t="str">
        <f>IF(I57=0,"",I56/I57*100)</f>
        <v/>
      </c>
    </row>
    <row r="57" spans="1:10" ht="25.5" customHeight="1" x14ac:dyDescent="0.2">
      <c r="A57" s="130"/>
      <c r="B57" s="136" t="s">
        <v>1</v>
      </c>
      <c r="C57" s="137"/>
      <c r="D57" s="138"/>
      <c r="E57" s="138"/>
      <c r="F57" s="144"/>
      <c r="G57" s="139"/>
      <c r="H57" s="139"/>
      <c r="I57" s="139">
        <f>SUM(I53:I56)</f>
        <v>0</v>
      </c>
      <c r="J57" s="141">
        <f>SUM(J53:J56)</f>
        <v>0</v>
      </c>
    </row>
    <row r="58" spans="1:10" x14ac:dyDescent="0.2">
      <c r="F58" s="89"/>
      <c r="G58" s="89"/>
      <c r="H58" s="89"/>
      <c r="I58" s="89"/>
      <c r="J58" s="142"/>
    </row>
    <row r="59" spans="1:10" x14ac:dyDescent="0.2">
      <c r="F59" s="89"/>
      <c r="G59" s="89"/>
      <c r="H59" s="89"/>
      <c r="I59" s="89"/>
      <c r="J59" s="142"/>
    </row>
    <row r="60" spans="1:10" x14ac:dyDescent="0.2">
      <c r="F60" s="89"/>
      <c r="G60" s="89"/>
      <c r="H60" s="89"/>
      <c r="I60" s="89"/>
      <c r="J60" s="142"/>
    </row>
  </sheetData>
  <sheetProtection password="ED71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C53:E53"/>
    <mergeCell ref="C54:E54"/>
    <mergeCell ref="C55:E55"/>
    <mergeCell ref="C56:E56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4" t="s">
        <v>6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50" t="s">
        <v>7</v>
      </c>
      <c r="B2" s="49"/>
      <c r="C2" s="246"/>
      <c r="D2" s="246"/>
      <c r="E2" s="246"/>
      <c r="F2" s="246"/>
      <c r="G2" s="247"/>
    </row>
    <row r="3" spans="1:7" ht="24.95" customHeight="1" x14ac:dyDescent="0.2">
      <c r="A3" s="50" t="s">
        <v>8</v>
      </c>
      <c r="B3" s="49"/>
      <c r="C3" s="246"/>
      <c r="D3" s="246"/>
      <c r="E3" s="246"/>
      <c r="F3" s="246"/>
      <c r="G3" s="247"/>
    </row>
    <row r="4" spans="1:7" ht="24.95" customHeight="1" x14ac:dyDescent="0.2">
      <c r="A4" s="50" t="s">
        <v>9</v>
      </c>
      <c r="B4" s="49"/>
      <c r="C4" s="246"/>
      <c r="D4" s="246"/>
      <c r="E4" s="246"/>
      <c r="F4" s="246"/>
      <c r="G4" s="247"/>
    </row>
    <row r="5" spans="1:7" x14ac:dyDescent="0.2">
      <c r="B5" s="4"/>
      <c r="C5" s="5"/>
      <c r="D5" s="6"/>
    </row>
  </sheetData>
  <sheetProtection password="ED71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tabSelected="1" zoomScale="120" zoomScaleNormal="120" workbookViewId="0">
      <pane ySplit="7" topLeftCell="A33" activePane="bottomLeft" state="frozen"/>
      <selection pane="bottomLeft" activeCell="T48" sqref="T48"/>
    </sheetView>
  </sheetViews>
  <sheetFormatPr defaultRowHeight="12.75" outlineLevelRow="2" x14ac:dyDescent="0.2"/>
  <cols>
    <col min="1" max="1" width="3.42578125" customWidth="1"/>
    <col min="2" max="2" width="12.5703125" style="127" customWidth="1"/>
    <col min="3" max="3" width="63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0" t="s">
        <v>76</v>
      </c>
      <c r="B1" s="250"/>
      <c r="C1" s="250"/>
      <c r="D1" s="250"/>
      <c r="E1" s="250"/>
      <c r="F1" s="250"/>
      <c r="G1" s="250"/>
      <c r="AG1" t="s">
        <v>77</v>
      </c>
    </row>
    <row r="2" spans="1:60" ht="24.95" customHeight="1" x14ac:dyDescent="0.2">
      <c r="A2" s="50" t="s">
        <v>7</v>
      </c>
      <c r="B2" s="49" t="s">
        <v>47</v>
      </c>
      <c r="C2" s="251" t="s">
        <v>48</v>
      </c>
      <c r="D2" s="252"/>
      <c r="E2" s="252"/>
      <c r="F2" s="252"/>
      <c r="G2" s="253"/>
      <c r="AG2" t="s">
        <v>78</v>
      </c>
    </row>
    <row r="3" spans="1:60" ht="24.95" customHeight="1" x14ac:dyDescent="0.2">
      <c r="A3" s="50" t="s">
        <v>8</v>
      </c>
      <c r="B3" s="49" t="s">
        <v>43</v>
      </c>
      <c r="C3" s="251" t="s">
        <v>44</v>
      </c>
      <c r="D3" s="252"/>
      <c r="E3" s="252"/>
      <c r="F3" s="252"/>
      <c r="G3" s="253"/>
      <c r="AC3" s="127" t="s">
        <v>78</v>
      </c>
      <c r="AG3" t="s">
        <v>79</v>
      </c>
    </row>
    <row r="4" spans="1:60" ht="24.95" customHeight="1" x14ac:dyDescent="0.2">
      <c r="A4" s="146" t="s">
        <v>9</v>
      </c>
      <c r="B4" s="147" t="s">
        <v>43</v>
      </c>
      <c r="C4" s="254" t="s">
        <v>44</v>
      </c>
      <c r="D4" s="255"/>
      <c r="E4" s="255"/>
      <c r="F4" s="255"/>
      <c r="G4" s="256"/>
      <c r="AG4" t="s">
        <v>80</v>
      </c>
    </row>
    <row r="5" spans="1:60" x14ac:dyDescent="0.2">
      <c r="D5" s="10"/>
    </row>
    <row r="6" spans="1:60" ht="38.25" x14ac:dyDescent="0.2">
      <c r="A6" s="149" t="s">
        <v>81</v>
      </c>
      <c r="B6" s="151" t="s">
        <v>82</v>
      </c>
      <c r="C6" s="151" t="s">
        <v>83</v>
      </c>
      <c r="D6" s="150" t="s">
        <v>84</v>
      </c>
      <c r="E6" s="149" t="s">
        <v>85</v>
      </c>
      <c r="F6" s="148" t="s">
        <v>86</v>
      </c>
      <c r="G6" s="149" t="s">
        <v>29</v>
      </c>
      <c r="H6" s="152" t="s">
        <v>30</v>
      </c>
      <c r="I6" s="152" t="s">
        <v>87</v>
      </c>
      <c r="J6" s="152" t="s">
        <v>31</v>
      </c>
      <c r="K6" s="152" t="s">
        <v>88</v>
      </c>
      <c r="L6" s="152" t="s">
        <v>89</v>
      </c>
      <c r="M6" s="152" t="s">
        <v>90</v>
      </c>
      <c r="N6" s="152" t="s">
        <v>91</v>
      </c>
      <c r="O6" s="152" t="s">
        <v>92</v>
      </c>
      <c r="P6" s="152" t="s">
        <v>93</v>
      </c>
      <c r="Q6" s="152" t="s">
        <v>94</v>
      </c>
      <c r="R6" s="152" t="s">
        <v>95</v>
      </c>
      <c r="S6" s="152" t="s">
        <v>96</v>
      </c>
      <c r="T6" s="152" t="s">
        <v>97</v>
      </c>
      <c r="U6" s="152" t="s">
        <v>98</v>
      </c>
      <c r="V6" s="152" t="s">
        <v>99</v>
      </c>
      <c r="W6" s="152" t="s">
        <v>100</v>
      </c>
      <c r="X6" s="152" t="s">
        <v>101</v>
      </c>
      <c r="Y6" s="152" t="s">
        <v>102</v>
      </c>
    </row>
    <row r="7" spans="1:60" hidden="1" x14ac:dyDescent="0.2">
      <c r="A7" s="3"/>
      <c r="B7" s="4"/>
      <c r="C7" s="4"/>
      <c r="D7" s="6"/>
      <c r="E7" s="154"/>
      <c r="F7" s="155"/>
      <c r="G7" s="155"/>
      <c r="H7" s="155"/>
      <c r="I7" s="155"/>
      <c r="J7" s="155"/>
      <c r="K7" s="155"/>
      <c r="L7" s="155"/>
      <c r="M7" s="155"/>
      <c r="N7" s="154"/>
      <c r="O7" s="154"/>
      <c r="P7" s="154"/>
      <c r="Q7" s="154"/>
      <c r="R7" s="155"/>
      <c r="S7" s="155"/>
      <c r="T7" s="155"/>
      <c r="U7" s="155"/>
      <c r="V7" s="155"/>
      <c r="W7" s="155"/>
      <c r="X7" s="155"/>
      <c r="Y7" s="155"/>
    </row>
    <row r="8" spans="1:60" x14ac:dyDescent="0.2">
      <c r="A8" s="165" t="s">
        <v>103</v>
      </c>
      <c r="B8" s="166" t="s">
        <v>66</v>
      </c>
      <c r="C8" s="186" t="s">
        <v>67</v>
      </c>
      <c r="D8" s="167"/>
      <c r="E8" s="168"/>
      <c r="F8" s="169"/>
      <c r="G8" s="169">
        <f>SUMIF(AG9:AG28,"&lt;&gt;NOR",G9:G28)</f>
        <v>0</v>
      </c>
      <c r="H8" s="169"/>
      <c r="I8" s="169">
        <f>SUM(I9:I28)</f>
        <v>28776.62</v>
      </c>
      <c r="J8" s="169"/>
      <c r="K8" s="169">
        <f>SUM(K9:K28)</f>
        <v>40525.879999999997</v>
      </c>
      <c r="L8" s="169"/>
      <c r="M8" s="169">
        <f>SUM(M9:M28)</f>
        <v>0</v>
      </c>
      <c r="N8" s="168"/>
      <c r="O8" s="168">
        <f>SUM(O9:O28)</f>
        <v>0.38000000000000006</v>
      </c>
      <c r="P8" s="168"/>
      <c r="Q8" s="168">
        <f>SUM(Q9:Q28)</f>
        <v>0.32999999999999996</v>
      </c>
      <c r="R8" s="169"/>
      <c r="S8" s="169"/>
      <c r="T8" s="170"/>
      <c r="U8" s="164"/>
      <c r="V8" s="164">
        <f>SUM(V9:V28)</f>
        <v>34.550000000000004</v>
      </c>
      <c r="W8" s="164"/>
      <c r="X8" s="164"/>
      <c r="Y8" s="164"/>
      <c r="AG8" t="s">
        <v>104</v>
      </c>
    </row>
    <row r="9" spans="1:60" outlineLevel="1" x14ac:dyDescent="0.2">
      <c r="A9" s="179">
        <v>1</v>
      </c>
      <c r="B9" s="180" t="s">
        <v>105</v>
      </c>
      <c r="C9" s="187" t="s">
        <v>186</v>
      </c>
      <c r="D9" s="181" t="s">
        <v>106</v>
      </c>
      <c r="E9" s="182">
        <v>2</v>
      </c>
      <c r="F9" s="183">
        <v>0</v>
      </c>
      <c r="G9" s="184">
        <f>ROUND(E9*F9,2)</f>
        <v>0</v>
      </c>
      <c r="H9" s="183">
        <v>0</v>
      </c>
      <c r="I9" s="184">
        <f>ROUND(E9*H9,2)</f>
        <v>0</v>
      </c>
      <c r="J9" s="183">
        <v>574</v>
      </c>
      <c r="K9" s="184">
        <f>ROUND(E9*J9,2)</f>
        <v>1148</v>
      </c>
      <c r="L9" s="184">
        <v>21</v>
      </c>
      <c r="M9" s="184">
        <f>G9*(1+L9/100)</f>
        <v>0</v>
      </c>
      <c r="N9" s="182">
        <v>0</v>
      </c>
      <c r="O9" s="182">
        <f>ROUND(E9*N9,2)</f>
        <v>0</v>
      </c>
      <c r="P9" s="182">
        <v>0</v>
      </c>
      <c r="Q9" s="182">
        <f>ROUND(E9*P9,2)</f>
        <v>0</v>
      </c>
      <c r="R9" s="184"/>
      <c r="S9" s="184" t="s">
        <v>107</v>
      </c>
      <c r="T9" s="185" t="s">
        <v>108</v>
      </c>
      <c r="U9" s="163">
        <v>0</v>
      </c>
      <c r="V9" s="163">
        <f>ROUND(E9*U9,2)</f>
        <v>0</v>
      </c>
      <c r="W9" s="163"/>
      <c r="X9" s="163" t="s">
        <v>109</v>
      </c>
      <c r="Y9" s="163" t="s">
        <v>110</v>
      </c>
      <c r="Z9" s="153"/>
      <c r="AA9" s="153"/>
      <c r="AB9" s="153"/>
      <c r="AC9" s="153"/>
      <c r="AD9" s="153"/>
      <c r="AE9" s="153"/>
      <c r="AF9" s="153"/>
      <c r="AG9" s="153" t="s">
        <v>111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79">
        <v>2</v>
      </c>
      <c r="B10" s="180" t="s">
        <v>112</v>
      </c>
      <c r="C10" s="187" t="s">
        <v>187</v>
      </c>
      <c r="D10" s="181" t="s">
        <v>106</v>
      </c>
      <c r="E10" s="182">
        <v>2</v>
      </c>
      <c r="F10" s="183">
        <v>0</v>
      </c>
      <c r="G10" s="184">
        <f>ROUND(E10*F10,2)</f>
        <v>0</v>
      </c>
      <c r="H10" s="183">
        <v>0</v>
      </c>
      <c r="I10" s="184">
        <f>ROUND(E10*H10,2)</f>
        <v>0</v>
      </c>
      <c r="J10" s="183">
        <v>460</v>
      </c>
      <c r="K10" s="184">
        <f>ROUND(E10*J10,2)</f>
        <v>920</v>
      </c>
      <c r="L10" s="184">
        <v>21</v>
      </c>
      <c r="M10" s="184">
        <f>G10*(1+L10/100)</f>
        <v>0</v>
      </c>
      <c r="N10" s="182">
        <v>0</v>
      </c>
      <c r="O10" s="182">
        <f>ROUND(E10*N10,2)</f>
        <v>0</v>
      </c>
      <c r="P10" s="182">
        <v>0</v>
      </c>
      <c r="Q10" s="182">
        <f>ROUND(E10*P10,2)</f>
        <v>0</v>
      </c>
      <c r="R10" s="184"/>
      <c r="S10" s="184" t="s">
        <v>107</v>
      </c>
      <c r="T10" s="185" t="s">
        <v>108</v>
      </c>
      <c r="U10" s="163">
        <v>0</v>
      </c>
      <c r="V10" s="163">
        <f>ROUND(E10*U10,2)</f>
        <v>0</v>
      </c>
      <c r="W10" s="163"/>
      <c r="X10" s="163" t="s">
        <v>109</v>
      </c>
      <c r="Y10" s="163" t="s">
        <v>110</v>
      </c>
      <c r="Z10" s="153"/>
      <c r="AA10" s="153"/>
      <c r="AB10" s="153"/>
      <c r="AC10" s="153"/>
      <c r="AD10" s="153"/>
      <c r="AE10" s="153"/>
      <c r="AF10" s="153"/>
      <c r="AG10" s="153" t="s">
        <v>111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79">
        <v>3</v>
      </c>
      <c r="B11" s="180" t="s">
        <v>113</v>
      </c>
      <c r="C11" s="187" t="s">
        <v>188</v>
      </c>
      <c r="D11" s="181" t="s">
        <v>106</v>
      </c>
      <c r="E11" s="182">
        <v>1</v>
      </c>
      <c r="F11" s="183">
        <v>0</v>
      </c>
      <c r="G11" s="184">
        <f>ROUND(E11*F11,2)</f>
        <v>0</v>
      </c>
      <c r="H11" s="183">
        <v>0</v>
      </c>
      <c r="I11" s="184">
        <f>ROUND(E11*H11,2)</f>
        <v>0</v>
      </c>
      <c r="J11" s="183">
        <v>19994</v>
      </c>
      <c r="K11" s="184">
        <f>ROUND(E11*J11,2)</f>
        <v>19994</v>
      </c>
      <c r="L11" s="184">
        <v>21</v>
      </c>
      <c r="M11" s="184">
        <f>G11*(1+L11/100)</f>
        <v>0</v>
      </c>
      <c r="N11" s="182">
        <v>8.3599999999999994E-3</v>
      </c>
      <c r="O11" s="182">
        <f>ROUND(E11*N11,2)</f>
        <v>0.01</v>
      </c>
      <c r="P11" s="182">
        <v>0</v>
      </c>
      <c r="Q11" s="182">
        <f>ROUND(E11*P11,2)</f>
        <v>0</v>
      </c>
      <c r="R11" s="184"/>
      <c r="S11" s="184" t="s">
        <v>107</v>
      </c>
      <c r="T11" s="185" t="s">
        <v>108</v>
      </c>
      <c r="U11" s="163">
        <v>0</v>
      </c>
      <c r="V11" s="163">
        <f>ROUND(E11*U11,2)</f>
        <v>0</v>
      </c>
      <c r="W11" s="163"/>
      <c r="X11" s="163" t="s">
        <v>109</v>
      </c>
      <c r="Y11" s="163" t="s">
        <v>110</v>
      </c>
      <c r="Z11" s="153"/>
      <c r="AA11" s="153"/>
      <c r="AB11" s="153"/>
      <c r="AC11" s="153"/>
      <c r="AD11" s="153"/>
      <c r="AE11" s="153"/>
      <c r="AF11" s="153"/>
      <c r="AG11" s="153" t="s">
        <v>111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72">
        <v>4</v>
      </c>
      <c r="B12" s="173" t="s">
        <v>114</v>
      </c>
      <c r="C12" s="188" t="s">
        <v>115</v>
      </c>
      <c r="D12" s="174" t="s">
        <v>116</v>
      </c>
      <c r="E12" s="175">
        <v>14</v>
      </c>
      <c r="F12" s="176">
        <v>0</v>
      </c>
      <c r="G12" s="177">
        <f>ROUND(E12*F12,2)</f>
        <v>0</v>
      </c>
      <c r="H12" s="176">
        <v>280.08</v>
      </c>
      <c r="I12" s="177">
        <f>ROUND(E12*H12,2)</f>
        <v>3921.12</v>
      </c>
      <c r="J12" s="176">
        <v>386.92</v>
      </c>
      <c r="K12" s="177">
        <f>ROUND(E12*J12,2)</f>
        <v>5416.88</v>
      </c>
      <c r="L12" s="177">
        <v>21</v>
      </c>
      <c r="M12" s="177">
        <f>G12*(1+L12/100)</f>
        <v>0</v>
      </c>
      <c r="N12" s="175">
        <v>1.455E-2</v>
      </c>
      <c r="O12" s="175">
        <f>ROUND(E12*N12,2)</f>
        <v>0.2</v>
      </c>
      <c r="P12" s="175">
        <v>0</v>
      </c>
      <c r="Q12" s="175">
        <f>ROUND(E12*P12,2)</f>
        <v>0</v>
      </c>
      <c r="R12" s="177" t="s">
        <v>117</v>
      </c>
      <c r="S12" s="177" t="s">
        <v>118</v>
      </c>
      <c r="T12" s="178" t="s">
        <v>118</v>
      </c>
      <c r="U12" s="163">
        <v>0.78400000000000003</v>
      </c>
      <c r="V12" s="163">
        <f>ROUND(E12*U12,2)</f>
        <v>10.98</v>
      </c>
      <c r="W12" s="163"/>
      <c r="X12" s="163" t="s">
        <v>109</v>
      </c>
      <c r="Y12" s="163" t="s">
        <v>110</v>
      </c>
      <c r="Z12" s="153"/>
      <c r="AA12" s="153"/>
      <c r="AB12" s="153"/>
      <c r="AC12" s="153"/>
      <c r="AD12" s="153"/>
      <c r="AE12" s="153"/>
      <c r="AF12" s="153"/>
      <c r="AG12" s="153" t="s">
        <v>111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2" x14ac:dyDescent="0.2">
      <c r="A13" s="160"/>
      <c r="B13" s="161"/>
      <c r="C13" s="248" t="s">
        <v>119</v>
      </c>
      <c r="D13" s="249"/>
      <c r="E13" s="249"/>
      <c r="F13" s="249"/>
      <c r="G13" s="249"/>
      <c r="H13" s="163"/>
      <c r="I13" s="163"/>
      <c r="J13" s="163"/>
      <c r="K13" s="163"/>
      <c r="L13" s="163"/>
      <c r="M13" s="163"/>
      <c r="N13" s="162"/>
      <c r="O13" s="162"/>
      <c r="P13" s="162"/>
      <c r="Q13" s="162"/>
      <c r="R13" s="163"/>
      <c r="S13" s="163"/>
      <c r="T13" s="163"/>
      <c r="U13" s="163"/>
      <c r="V13" s="163"/>
      <c r="W13" s="163"/>
      <c r="X13" s="163"/>
      <c r="Y13" s="163"/>
      <c r="Z13" s="153"/>
      <c r="AA13" s="153"/>
      <c r="AB13" s="153"/>
      <c r="AC13" s="153"/>
      <c r="AD13" s="153"/>
      <c r="AE13" s="153"/>
      <c r="AF13" s="153"/>
      <c r="AG13" s="153" t="s">
        <v>120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79">
        <v>5</v>
      </c>
      <c r="B14" s="180" t="s">
        <v>121</v>
      </c>
      <c r="C14" s="187" t="s">
        <v>122</v>
      </c>
      <c r="D14" s="181" t="s">
        <v>116</v>
      </c>
      <c r="E14" s="182">
        <v>20</v>
      </c>
      <c r="F14" s="183">
        <v>0</v>
      </c>
      <c r="G14" s="184">
        <f t="shared" ref="G14:G19" si="0">ROUND(E14*F14,2)</f>
        <v>0</v>
      </c>
      <c r="H14" s="183">
        <v>34.700000000000003</v>
      </c>
      <c r="I14" s="184">
        <f t="shared" ref="I14:I19" si="1">ROUND(E14*H14,2)</f>
        <v>694</v>
      </c>
      <c r="J14" s="183">
        <v>12.6</v>
      </c>
      <c r="K14" s="184">
        <f t="shared" ref="K14:K19" si="2">ROUND(E14*J14,2)</f>
        <v>252</v>
      </c>
      <c r="L14" s="184">
        <v>21</v>
      </c>
      <c r="M14" s="184">
        <f t="shared" ref="M14:M19" si="3">G14*(1+L14/100)</f>
        <v>0</v>
      </c>
      <c r="N14" s="182">
        <v>1.1E-4</v>
      </c>
      <c r="O14" s="182">
        <f t="shared" ref="O14:O19" si="4">ROUND(E14*N14,2)</f>
        <v>0</v>
      </c>
      <c r="P14" s="182">
        <v>2.15E-3</v>
      </c>
      <c r="Q14" s="182">
        <f t="shared" ref="Q14:Q19" si="5">ROUND(E14*P14,2)</f>
        <v>0.04</v>
      </c>
      <c r="R14" s="184" t="s">
        <v>117</v>
      </c>
      <c r="S14" s="184" t="s">
        <v>118</v>
      </c>
      <c r="T14" s="185" t="s">
        <v>118</v>
      </c>
      <c r="U14" s="163">
        <v>0.03</v>
      </c>
      <c r="V14" s="163">
        <f t="shared" ref="V14:V19" si="6">ROUND(E14*U14,2)</f>
        <v>0.6</v>
      </c>
      <c r="W14" s="163"/>
      <c r="X14" s="163" t="s">
        <v>109</v>
      </c>
      <c r="Y14" s="163" t="s">
        <v>110</v>
      </c>
      <c r="Z14" s="153"/>
      <c r="AA14" s="153"/>
      <c r="AB14" s="153"/>
      <c r="AC14" s="153"/>
      <c r="AD14" s="153"/>
      <c r="AE14" s="153"/>
      <c r="AF14" s="153"/>
      <c r="AG14" s="153" t="s">
        <v>111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79">
        <v>6</v>
      </c>
      <c r="B15" s="180" t="s">
        <v>123</v>
      </c>
      <c r="C15" s="187" t="s">
        <v>124</v>
      </c>
      <c r="D15" s="181" t="s">
        <v>116</v>
      </c>
      <c r="E15" s="182">
        <v>30</v>
      </c>
      <c r="F15" s="183">
        <v>0</v>
      </c>
      <c r="G15" s="184">
        <f t="shared" si="0"/>
        <v>0</v>
      </c>
      <c r="H15" s="183">
        <v>107.48</v>
      </c>
      <c r="I15" s="184">
        <f t="shared" si="1"/>
        <v>3224.4</v>
      </c>
      <c r="J15" s="183">
        <v>23.52</v>
      </c>
      <c r="K15" s="184">
        <f t="shared" si="2"/>
        <v>705.6</v>
      </c>
      <c r="L15" s="184">
        <v>21</v>
      </c>
      <c r="M15" s="184">
        <f t="shared" si="3"/>
        <v>0</v>
      </c>
      <c r="N15" s="182">
        <v>3.5E-4</v>
      </c>
      <c r="O15" s="182">
        <f t="shared" si="4"/>
        <v>0.01</v>
      </c>
      <c r="P15" s="182">
        <v>9.8099999999999993E-3</v>
      </c>
      <c r="Q15" s="182">
        <f t="shared" si="5"/>
        <v>0.28999999999999998</v>
      </c>
      <c r="R15" s="184" t="s">
        <v>117</v>
      </c>
      <c r="S15" s="184" t="s">
        <v>118</v>
      </c>
      <c r="T15" s="185" t="s">
        <v>118</v>
      </c>
      <c r="U15" s="163">
        <v>5.6000000000000001E-2</v>
      </c>
      <c r="V15" s="163">
        <f t="shared" si="6"/>
        <v>1.68</v>
      </c>
      <c r="W15" s="163"/>
      <c r="X15" s="163" t="s">
        <v>109</v>
      </c>
      <c r="Y15" s="163" t="s">
        <v>110</v>
      </c>
      <c r="Z15" s="153"/>
      <c r="AA15" s="153"/>
      <c r="AB15" s="153"/>
      <c r="AC15" s="153"/>
      <c r="AD15" s="153"/>
      <c r="AE15" s="153"/>
      <c r="AF15" s="153"/>
      <c r="AG15" s="153" t="s">
        <v>111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79">
        <v>7</v>
      </c>
      <c r="B16" s="180" t="s">
        <v>125</v>
      </c>
      <c r="C16" s="187" t="s">
        <v>126</v>
      </c>
      <c r="D16" s="181" t="s">
        <v>116</v>
      </c>
      <c r="E16" s="182">
        <v>16</v>
      </c>
      <c r="F16" s="183">
        <v>0</v>
      </c>
      <c r="G16" s="184">
        <f t="shared" si="0"/>
        <v>0</v>
      </c>
      <c r="H16" s="183">
        <v>419.68</v>
      </c>
      <c r="I16" s="184">
        <f t="shared" si="1"/>
        <v>6714.88</v>
      </c>
      <c r="J16" s="183">
        <v>293.32</v>
      </c>
      <c r="K16" s="184">
        <f t="shared" si="2"/>
        <v>4693.12</v>
      </c>
      <c r="L16" s="184">
        <v>21</v>
      </c>
      <c r="M16" s="184">
        <f t="shared" si="3"/>
        <v>0</v>
      </c>
      <c r="N16" s="182">
        <v>8.0599999999999995E-3</v>
      </c>
      <c r="O16" s="182">
        <f t="shared" si="4"/>
        <v>0.13</v>
      </c>
      <c r="P16" s="182">
        <v>0</v>
      </c>
      <c r="Q16" s="182">
        <f t="shared" si="5"/>
        <v>0</v>
      </c>
      <c r="R16" s="184" t="s">
        <v>117</v>
      </c>
      <c r="S16" s="184" t="s">
        <v>118</v>
      </c>
      <c r="T16" s="185" t="s">
        <v>118</v>
      </c>
      <c r="U16" s="163">
        <v>0.53700000000000003</v>
      </c>
      <c r="V16" s="163">
        <f t="shared" si="6"/>
        <v>8.59</v>
      </c>
      <c r="W16" s="163"/>
      <c r="X16" s="163" t="s">
        <v>109</v>
      </c>
      <c r="Y16" s="163" t="s">
        <v>110</v>
      </c>
      <c r="Z16" s="153"/>
      <c r="AA16" s="153"/>
      <c r="AB16" s="153"/>
      <c r="AC16" s="153"/>
      <c r="AD16" s="153"/>
      <c r="AE16" s="153"/>
      <c r="AF16" s="153"/>
      <c r="AG16" s="153" t="s">
        <v>111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79">
        <v>8</v>
      </c>
      <c r="B17" s="180" t="s">
        <v>127</v>
      </c>
      <c r="C17" s="187" t="s">
        <v>128</v>
      </c>
      <c r="D17" s="181" t="s">
        <v>116</v>
      </c>
      <c r="E17" s="182">
        <v>1</v>
      </c>
      <c r="F17" s="183">
        <v>0</v>
      </c>
      <c r="G17" s="184">
        <f t="shared" si="0"/>
        <v>0</v>
      </c>
      <c r="H17" s="183">
        <v>257.14</v>
      </c>
      <c r="I17" s="184">
        <f t="shared" si="1"/>
        <v>257.14</v>
      </c>
      <c r="J17" s="183">
        <v>166.86</v>
      </c>
      <c r="K17" s="184">
        <f t="shared" si="2"/>
        <v>166.86</v>
      </c>
      <c r="L17" s="184">
        <v>21</v>
      </c>
      <c r="M17" s="184">
        <f t="shared" si="3"/>
        <v>0</v>
      </c>
      <c r="N17" s="182">
        <v>3.0100000000000001E-3</v>
      </c>
      <c r="O17" s="182">
        <f t="shared" si="4"/>
        <v>0</v>
      </c>
      <c r="P17" s="182">
        <v>0</v>
      </c>
      <c r="Q17" s="182">
        <f t="shared" si="5"/>
        <v>0</v>
      </c>
      <c r="R17" s="184" t="s">
        <v>117</v>
      </c>
      <c r="S17" s="184" t="s">
        <v>118</v>
      </c>
      <c r="T17" s="185" t="s">
        <v>118</v>
      </c>
      <c r="U17" s="163">
        <v>0.28999999999999998</v>
      </c>
      <c r="V17" s="163">
        <f t="shared" si="6"/>
        <v>0.28999999999999998</v>
      </c>
      <c r="W17" s="163"/>
      <c r="X17" s="163" t="s">
        <v>109</v>
      </c>
      <c r="Y17" s="163" t="s">
        <v>110</v>
      </c>
      <c r="Z17" s="153"/>
      <c r="AA17" s="153"/>
      <c r="AB17" s="153"/>
      <c r="AC17" s="153"/>
      <c r="AD17" s="153"/>
      <c r="AE17" s="153"/>
      <c r="AF17" s="153"/>
      <c r="AG17" s="153" t="s">
        <v>111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79">
        <v>9</v>
      </c>
      <c r="B18" s="180" t="s">
        <v>129</v>
      </c>
      <c r="C18" s="187" t="s">
        <v>130</v>
      </c>
      <c r="D18" s="181" t="s">
        <v>116</v>
      </c>
      <c r="E18" s="182">
        <v>1</v>
      </c>
      <c r="F18" s="183">
        <v>0</v>
      </c>
      <c r="G18" s="184">
        <f t="shared" si="0"/>
        <v>0</v>
      </c>
      <c r="H18" s="183">
        <v>960.27</v>
      </c>
      <c r="I18" s="184">
        <f t="shared" si="1"/>
        <v>960.27</v>
      </c>
      <c r="J18" s="183">
        <v>291.73</v>
      </c>
      <c r="K18" s="184">
        <f t="shared" si="2"/>
        <v>291.73</v>
      </c>
      <c r="L18" s="184">
        <v>21</v>
      </c>
      <c r="M18" s="184">
        <f t="shared" si="3"/>
        <v>0</v>
      </c>
      <c r="N18" s="182">
        <v>8.2799999999999992E-3</v>
      </c>
      <c r="O18" s="182">
        <f t="shared" si="4"/>
        <v>0.01</v>
      </c>
      <c r="P18" s="182">
        <v>0</v>
      </c>
      <c r="Q18" s="182">
        <f t="shared" si="5"/>
        <v>0</v>
      </c>
      <c r="R18" s="184" t="s">
        <v>117</v>
      </c>
      <c r="S18" s="184" t="s">
        <v>118</v>
      </c>
      <c r="T18" s="185" t="s">
        <v>118</v>
      </c>
      <c r="U18" s="163">
        <v>0.50700000000000001</v>
      </c>
      <c r="V18" s="163">
        <f t="shared" si="6"/>
        <v>0.51</v>
      </c>
      <c r="W18" s="163"/>
      <c r="X18" s="163" t="s">
        <v>109</v>
      </c>
      <c r="Y18" s="163" t="s">
        <v>110</v>
      </c>
      <c r="Z18" s="153"/>
      <c r="AA18" s="153"/>
      <c r="AB18" s="153"/>
      <c r="AC18" s="153"/>
      <c r="AD18" s="153"/>
      <c r="AE18" s="153"/>
      <c r="AF18" s="153"/>
      <c r="AG18" s="153" t="s">
        <v>111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72">
        <v>10</v>
      </c>
      <c r="B19" s="173" t="s">
        <v>131</v>
      </c>
      <c r="C19" s="188" t="s">
        <v>132</v>
      </c>
      <c r="D19" s="174" t="s">
        <v>133</v>
      </c>
      <c r="E19" s="175">
        <v>1</v>
      </c>
      <c r="F19" s="176">
        <v>0</v>
      </c>
      <c r="G19" s="177">
        <f t="shared" si="0"/>
        <v>0</v>
      </c>
      <c r="H19" s="176">
        <v>3463.32</v>
      </c>
      <c r="I19" s="177">
        <f t="shared" si="1"/>
        <v>3463.32</v>
      </c>
      <c r="J19" s="176">
        <v>1316.68</v>
      </c>
      <c r="K19" s="177">
        <f t="shared" si="2"/>
        <v>1316.68</v>
      </c>
      <c r="L19" s="177">
        <v>21</v>
      </c>
      <c r="M19" s="177">
        <f t="shared" si="3"/>
        <v>0</v>
      </c>
      <c r="N19" s="175">
        <v>8.6300000000000005E-3</v>
      </c>
      <c r="O19" s="175">
        <f t="shared" si="4"/>
        <v>0.01</v>
      </c>
      <c r="P19" s="175">
        <v>0</v>
      </c>
      <c r="Q19" s="175">
        <f t="shared" si="5"/>
        <v>0</v>
      </c>
      <c r="R19" s="177" t="s">
        <v>117</v>
      </c>
      <c r="S19" s="177" t="s">
        <v>118</v>
      </c>
      <c r="T19" s="178" t="s">
        <v>118</v>
      </c>
      <c r="U19" s="163">
        <v>2.3199999999999998</v>
      </c>
      <c r="V19" s="163">
        <f t="shared" si="6"/>
        <v>2.3199999999999998</v>
      </c>
      <c r="W19" s="163"/>
      <c r="X19" s="163" t="s">
        <v>109</v>
      </c>
      <c r="Y19" s="163" t="s">
        <v>110</v>
      </c>
      <c r="Z19" s="153"/>
      <c r="AA19" s="153"/>
      <c r="AB19" s="153"/>
      <c r="AC19" s="153"/>
      <c r="AD19" s="153"/>
      <c r="AE19" s="153"/>
      <c r="AF19" s="153"/>
      <c r="AG19" s="153" t="s">
        <v>111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2" x14ac:dyDescent="0.2">
      <c r="A20" s="160"/>
      <c r="B20" s="161"/>
      <c r="C20" s="248" t="s">
        <v>134</v>
      </c>
      <c r="D20" s="249"/>
      <c r="E20" s="249"/>
      <c r="F20" s="249"/>
      <c r="G20" s="249"/>
      <c r="H20" s="163"/>
      <c r="I20" s="163"/>
      <c r="J20" s="163"/>
      <c r="K20" s="163"/>
      <c r="L20" s="163"/>
      <c r="M20" s="163"/>
      <c r="N20" s="162"/>
      <c r="O20" s="162"/>
      <c r="P20" s="162"/>
      <c r="Q20" s="162"/>
      <c r="R20" s="163"/>
      <c r="S20" s="163"/>
      <c r="T20" s="163"/>
      <c r="U20" s="163"/>
      <c r="V20" s="163"/>
      <c r="W20" s="163"/>
      <c r="X20" s="163"/>
      <c r="Y20" s="163"/>
      <c r="Z20" s="153"/>
      <c r="AA20" s="153"/>
      <c r="AB20" s="153"/>
      <c r="AC20" s="153"/>
      <c r="AD20" s="153"/>
      <c r="AE20" s="153"/>
      <c r="AF20" s="153"/>
      <c r="AG20" s="153" t="s">
        <v>120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72">
        <v>11</v>
      </c>
      <c r="B21" s="173" t="s">
        <v>135</v>
      </c>
      <c r="C21" s="188" t="s">
        <v>136</v>
      </c>
      <c r="D21" s="174" t="s">
        <v>133</v>
      </c>
      <c r="E21" s="175">
        <v>3</v>
      </c>
      <c r="F21" s="176">
        <v>0</v>
      </c>
      <c r="G21" s="177">
        <f>ROUND(E21*F21,2)</f>
        <v>0</v>
      </c>
      <c r="H21" s="176">
        <v>831.99</v>
      </c>
      <c r="I21" s="177">
        <f>ROUND(E21*H21,2)</f>
        <v>2495.9699999999998</v>
      </c>
      <c r="J21" s="176">
        <v>951.01</v>
      </c>
      <c r="K21" s="177">
        <f>ROUND(E21*J21,2)</f>
        <v>2853.03</v>
      </c>
      <c r="L21" s="177">
        <v>21</v>
      </c>
      <c r="M21" s="177">
        <f>G21*(1+L21/100)</f>
        <v>0</v>
      </c>
      <c r="N21" s="175">
        <v>4.0400000000000002E-3</v>
      </c>
      <c r="O21" s="175">
        <f>ROUND(E21*N21,2)</f>
        <v>0.01</v>
      </c>
      <c r="P21" s="175">
        <v>0</v>
      </c>
      <c r="Q21" s="175">
        <f>ROUND(E21*P21,2)</f>
        <v>0</v>
      </c>
      <c r="R21" s="177" t="s">
        <v>117</v>
      </c>
      <c r="S21" s="177" t="s">
        <v>118</v>
      </c>
      <c r="T21" s="178" t="s">
        <v>118</v>
      </c>
      <c r="U21" s="163">
        <v>1.59</v>
      </c>
      <c r="V21" s="163">
        <f>ROUND(E21*U21,2)</f>
        <v>4.7699999999999996</v>
      </c>
      <c r="W21" s="163"/>
      <c r="X21" s="163" t="s">
        <v>109</v>
      </c>
      <c r="Y21" s="163" t="s">
        <v>110</v>
      </c>
      <c r="Z21" s="153"/>
      <c r="AA21" s="153"/>
      <c r="AB21" s="153"/>
      <c r="AC21" s="153"/>
      <c r="AD21" s="153"/>
      <c r="AE21" s="153"/>
      <c r="AF21" s="153"/>
      <c r="AG21" s="153" t="s">
        <v>111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2" x14ac:dyDescent="0.2">
      <c r="A22" s="160"/>
      <c r="B22" s="161"/>
      <c r="C22" s="248" t="s">
        <v>137</v>
      </c>
      <c r="D22" s="249"/>
      <c r="E22" s="249"/>
      <c r="F22" s="249"/>
      <c r="G22" s="249"/>
      <c r="H22" s="163"/>
      <c r="I22" s="163"/>
      <c r="J22" s="163"/>
      <c r="K22" s="163"/>
      <c r="L22" s="163"/>
      <c r="M22" s="163"/>
      <c r="N22" s="162"/>
      <c r="O22" s="162"/>
      <c r="P22" s="162"/>
      <c r="Q22" s="162"/>
      <c r="R22" s="163"/>
      <c r="S22" s="163"/>
      <c r="T22" s="163"/>
      <c r="U22" s="163"/>
      <c r="V22" s="163"/>
      <c r="W22" s="163"/>
      <c r="X22" s="163"/>
      <c r="Y22" s="163"/>
      <c r="Z22" s="153"/>
      <c r="AA22" s="153"/>
      <c r="AB22" s="153"/>
      <c r="AC22" s="153"/>
      <c r="AD22" s="153"/>
      <c r="AE22" s="153"/>
      <c r="AF22" s="153"/>
      <c r="AG22" s="153" t="s">
        <v>120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79">
        <v>12</v>
      </c>
      <c r="B23" s="180" t="s">
        <v>138</v>
      </c>
      <c r="C23" s="187" t="s">
        <v>139</v>
      </c>
      <c r="D23" s="181" t="s">
        <v>140</v>
      </c>
      <c r="E23" s="182">
        <v>1</v>
      </c>
      <c r="F23" s="183">
        <v>0</v>
      </c>
      <c r="G23" s="184">
        <f t="shared" ref="G23:G28" si="7">ROUND(E23*F23,2)</f>
        <v>0</v>
      </c>
      <c r="H23" s="183">
        <v>71.62</v>
      </c>
      <c r="I23" s="184">
        <f t="shared" ref="I23:I28" si="8">ROUND(E23*H23,2)</f>
        <v>71.62</v>
      </c>
      <c r="J23" s="183">
        <v>334.88</v>
      </c>
      <c r="K23" s="184">
        <f t="shared" ref="K23:K28" si="9">ROUND(E23*J23,2)</f>
        <v>334.88</v>
      </c>
      <c r="L23" s="184">
        <v>21</v>
      </c>
      <c r="M23" s="184">
        <f t="shared" ref="M23:M28" si="10">G23*(1+L23/100)</f>
        <v>0</v>
      </c>
      <c r="N23" s="182">
        <v>2.5000000000000001E-4</v>
      </c>
      <c r="O23" s="182">
        <f t="shared" ref="O23:O28" si="11">ROUND(E23*N23,2)</f>
        <v>0</v>
      </c>
      <c r="P23" s="182">
        <v>0</v>
      </c>
      <c r="Q23" s="182">
        <f t="shared" ref="Q23:Q28" si="12">ROUND(E23*P23,2)</f>
        <v>0</v>
      </c>
      <c r="R23" s="184" t="s">
        <v>117</v>
      </c>
      <c r="S23" s="184" t="s">
        <v>118</v>
      </c>
      <c r="T23" s="185" t="s">
        <v>118</v>
      </c>
      <c r="U23" s="163">
        <v>0.57599999999999996</v>
      </c>
      <c r="V23" s="163">
        <f t="shared" ref="V23:V28" si="13">ROUND(E23*U23,2)</f>
        <v>0.57999999999999996</v>
      </c>
      <c r="W23" s="163"/>
      <c r="X23" s="163" t="s">
        <v>109</v>
      </c>
      <c r="Y23" s="163" t="s">
        <v>110</v>
      </c>
      <c r="Z23" s="153"/>
      <c r="AA23" s="153"/>
      <c r="AB23" s="153"/>
      <c r="AC23" s="153"/>
      <c r="AD23" s="153"/>
      <c r="AE23" s="153"/>
      <c r="AF23" s="153"/>
      <c r="AG23" s="153" t="s">
        <v>111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79">
        <v>13</v>
      </c>
      <c r="B24" s="180" t="s">
        <v>141</v>
      </c>
      <c r="C24" s="187" t="s">
        <v>142</v>
      </c>
      <c r="D24" s="181" t="s">
        <v>140</v>
      </c>
      <c r="E24" s="182">
        <v>1</v>
      </c>
      <c r="F24" s="183">
        <v>0</v>
      </c>
      <c r="G24" s="184">
        <f t="shared" si="7"/>
        <v>0</v>
      </c>
      <c r="H24" s="183">
        <v>272.61</v>
      </c>
      <c r="I24" s="184">
        <f t="shared" si="8"/>
        <v>272.61</v>
      </c>
      <c r="J24" s="183">
        <v>83.89</v>
      </c>
      <c r="K24" s="184">
        <f t="shared" si="9"/>
        <v>83.89</v>
      </c>
      <c r="L24" s="184">
        <v>21</v>
      </c>
      <c r="M24" s="184">
        <f t="shared" si="10"/>
        <v>0</v>
      </c>
      <c r="N24" s="182">
        <v>2.0000000000000001E-4</v>
      </c>
      <c r="O24" s="182">
        <f t="shared" si="11"/>
        <v>0</v>
      </c>
      <c r="P24" s="182">
        <v>0</v>
      </c>
      <c r="Q24" s="182">
        <f t="shared" si="12"/>
        <v>0</v>
      </c>
      <c r="R24" s="184" t="s">
        <v>117</v>
      </c>
      <c r="S24" s="184" t="s">
        <v>118</v>
      </c>
      <c r="T24" s="185" t="s">
        <v>118</v>
      </c>
      <c r="U24" s="163">
        <v>0.14499999999999999</v>
      </c>
      <c r="V24" s="163">
        <f t="shared" si="13"/>
        <v>0.15</v>
      </c>
      <c r="W24" s="163"/>
      <c r="X24" s="163" t="s">
        <v>109</v>
      </c>
      <c r="Y24" s="163" t="s">
        <v>110</v>
      </c>
      <c r="Z24" s="153"/>
      <c r="AA24" s="153"/>
      <c r="AB24" s="153"/>
      <c r="AC24" s="153"/>
      <c r="AD24" s="153"/>
      <c r="AE24" s="153"/>
      <c r="AF24" s="153"/>
      <c r="AG24" s="153" t="s">
        <v>111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79">
        <v>14</v>
      </c>
      <c r="B25" s="180" t="s">
        <v>143</v>
      </c>
      <c r="C25" s="187" t="s">
        <v>144</v>
      </c>
      <c r="D25" s="181" t="s">
        <v>140</v>
      </c>
      <c r="E25" s="182">
        <v>1</v>
      </c>
      <c r="F25" s="183">
        <v>0</v>
      </c>
      <c r="G25" s="184">
        <f t="shared" si="7"/>
        <v>0</v>
      </c>
      <c r="H25" s="183">
        <v>276.02999999999997</v>
      </c>
      <c r="I25" s="184">
        <f t="shared" si="8"/>
        <v>276.02999999999997</v>
      </c>
      <c r="J25" s="183">
        <v>96.47</v>
      </c>
      <c r="K25" s="184">
        <f t="shared" si="9"/>
        <v>96.47</v>
      </c>
      <c r="L25" s="184">
        <v>21</v>
      </c>
      <c r="M25" s="184">
        <f t="shared" si="10"/>
        <v>0</v>
      </c>
      <c r="N25" s="182">
        <v>1.6000000000000001E-4</v>
      </c>
      <c r="O25" s="182">
        <f t="shared" si="11"/>
        <v>0</v>
      </c>
      <c r="P25" s="182">
        <v>0</v>
      </c>
      <c r="Q25" s="182">
        <f t="shared" si="12"/>
        <v>0</v>
      </c>
      <c r="R25" s="184" t="s">
        <v>117</v>
      </c>
      <c r="S25" s="184" t="s">
        <v>118</v>
      </c>
      <c r="T25" s="185" t="s">
        <v>118</v>
      </c>
      <c r="U25" s="163">
        <v>0.16600000000000001</v>
      </c>
      <c r="V25" s="163">
        <f t="shared" si="13"/>
        <v>0.17</v>
      </c>
      <c r="W25" s="163"/>
      <c r="X25" s="163" t="s">
        <v>109</v>
      </c>
      <c r="Y25" s="163" t="s">
        <v>110</v>
      </c>
      <c r="Z25" s="153"/>
      <c r="AA25" s="153"/>
      <c r="AB25" s="153"/>
      <c r="AC25" s="153"/>
      <c r="AD25" s="153"/>
      <c r="AE25" s="153"/>
      <c r="AF25" s="153"/>
      <c r="AG25" s="153" t="s">
        <v>111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79">
        <v>15</v>
      </c>
      <c r="B26" s="180" t="s">
        <v>145</v>
      </c>
      <c r="C26" s="187" t="s">
        <v>146</v>
      </c>
      <c r="D26" s="181" t="s">
        <v>140</v>
      </c>
      <c r="E26" s="182">
        <v>4</v>
      </c>
      <c r="F26" s="183">
        <v>0</v>
      </c>
      <c r="G26" s="184">
        <f t="shared" si="7"/>
        <v>0</v>
      </c>
      <c r="H26" s="183">
        <v>359.3</v>
      </c>
      <c r="I26" s="184">
        <f t="shared" si="8"/>
        <v>1437.2</v>
      </c>
      <c r="J26" s="183">
        <v>119.7</v>
      </c>
      <c r="K26" s="184">
        <f t="shared" si="9"/>
        <v>478.8</v>
      </c>
      <c r="L26" s="184">
        <v>21</v>
      </c>
      <c r="M26" s="184">
        <f t="shared" si="10"/>
        <v>0</v>
      </c>
      <c r="N26" s="182">
        <v>2.5000000000000001E-4</v>
      </c>
      <c r="O26" s="182">
        <f t="shared" si="11"/>
        <v>0</v>
      </c>
      <c r="P26" s="182">
        <v>0</v>
      </c>
      <c r="Q26" s="182">
        <f t="shared" si="12"/>
        <v>0</v>
      </c>
      <c r="R26" s="184" t="s">
        <v>117</v>
      </c>
      <c r="S26" s="184" t="s">
        <v>118</v>
      </c>
      <c r="T26" s="185" t="s">
        <v>118</v>
      </c>
      <c r="U26" s="163">
        <v>0.20599999999999999</v>
      </c>
      <c r="V26" s="163">
        <f t="shared" si="13"/>
        <v>0.82</v>
      </c>
      <c r="W26" s="163"/>
      <c r="X26" s="163" t="s">
        <v>109</v>
      </c>
      <c r="Y26" s="163" t="s">
        <v>110</v>
      </c>
      <c r="Z26" s="153"/>
      <c r="AA26" s="153"/>
      <c r="AB26" s="153"/>
      <c r="AC26" s="153"/>
      <c r="AD26" s="153"/>
      <c r="AE26" s="153"/>
      <c r="AF26" s="153"/>
      <c r="AG26" s="153" t="s">
        <v>111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79">
        <v>16</v>
      </c>
      <c r="B27" s="180" t="s">
        <v>147</v>
      </c>
      <c r="C27" s="187" t="s">
        <v>148</v>
      </c>
      <c r="D27" s="181" t="s">
        <v>140</v>
      </c>
      <c r="E27" s="182">
        <v>2</v>
      </c>
      <c r="F27" s="183">
        <v>0</v>
      </c>
      <c r="G27" s="184">
        <f t="shared" si="7"/>
        <v>0</v>
      </c>
      <c r="H27" s="183">
        <v>2278.63</v>
      </c>
      <c r="I27" s="184">
        <f t="shared" si="8"/>
        <v>4557.26</v>
      </c>
      <c r="J27" s="183">
        <v>246.37</v>
      </c>
      <c r="K27" s="184">
        <f t="shared" si="9"/>
        <v>492.74</v>
      </c>
      <c r="L27" s="184">
        <v>21</v>
      </c>
      <c r="M27" s="184">
        <f t="shared" si="10"/>
        <v>0</v>
      </c>
      <c r="N27" s="182">
        <v>1.6999999999999999E-3</v>
      </c>
      <c r="O27" s="182">
        <f t="shared" si="11"/>
        <v>0</v>
      </c>
      <c r="P27" s="182">
        <v>0</v>
      </c>
      <c r="Q27" s="182">
        <f t="shared" si="12"/>
        <v>0</v>
      </c>
      <c r="R27" s="184" t="s">
        <v>117</v>
      </c>
      <c r="S27" s="184" t="s">
        <v>118</v>
      </c>
      <c r="T27" s="185" t="s">
        <v>118</v>
      </c>
      <c r="U27" s="163">
        <v>0.42399999999999999</v>
      </c>
      <c r="V27" s="163">
        <f t="shared" si="13"/>
        <v>0.85</v>
      </c>
      <c r="W27" s="163"/>
      <c r="X27" s="163" t="s">
        <v>109</v>
      </c>
      <c r="Y27" s="163" t="s">
        <v>110</v>
      </c>
      <c r="Z27" s="153"/>
      <c r="AA27" s="153"/>
      <c r="AB27" s="153"/>
      <c r="AC27" s="153"/>
      <c r="AD27" s="153"/>
      <c r="AE27" s="153"/>
      <c r="AF27" s="153"/>
      <c r="AG27" s="153" t="s">
        <v>111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79">
        <v>17</v>
      </c>
      <c r="B28" s="180" t="s">
        <v>149</v>
      </c>
      <c r="C28" s="187" t="s">
        <v>150</v>
      </c>
      <c r="D28" s="181" t="s">
        <v>140</v>
      </c>
      <c r="E28" s="182">
        <v>8</v>
      </c>
      <c r="F28" s="183">
        <v>0</v>
      </c>
      <c r="G28" s="184">
        <f t="shared" si="7"/>
        <v>0</v>
      </c>
      <c r="H28" s="183">
        <v>53.85</v>
      </c>
      <c r="I28" s="184">
        <f t="shared" si="8"/>
        <v>430.8</v>
      </c>
      <c r="J28" s="183">
        <v>160.15</v>
      </c>
      <c r="K28" s="184">
        <f t="shared" si="9"/>
        <v>1281.2</v>
      </c>
      <c r="L28" s="184">
        <v>21</v>
      </c>
      <c r="M28" s="184">
        <f t="shared" si="10"/>
        <v>0</v>
      </c>
      <c r="N28" s="182">
        <v>2.4000000000000001E-4</v>
      </c>
      <c r="O28" s="182">
        <f t="shared" si="11"/>
        <v>0</v>
      </c>
      <c r="P28" s="182">
        <v>0</v>
      </c>
      <c r="Q28" s="182">
        <f t="shared" si="12"/>
        <v>0</v>
      </c>
      <c r="R28" s="184" t="s">
        <v>151</v>
      </c>
      <c r="S28" s="184" t="s">
        <v>118</v>
      </c>
      <c r="T28" s="185" t="s">
        <v>118</v>
      </c>
      <c r="U28" s="163">
        <v>0.28000000000000003</v>
      </c>
      <c r="V28" s="163">
        <f t="shared" si="13"/>
        <v>2.2400000000000002</v>
      </c>
      <c r="W28" s="163"/>
      <c r="X28" s="163" t="s">
        <v>109</v>
      </c>
      <c r="Y28" s="163" t="s">
        <v>110</v>
      </c>
      <c r="Z28" s="153"/>
      <c r="AA28" s="153"/>
      <c r="AB28" s="153"/>
      <c r="AC28" s="153"/>
      <c r="AD28" s="153"/>
      <c r="AE28" s="153"/>
      <c r="AF28" s="153"/>
      <c r="AG28" s="153" t="s">
        <v>111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x14ac:dyDescent="0.2">
      <c r="A29" s="165" t="s">
        <v>103</v>
      </c>
      <c r="B29" s="166" t="s">
        <v>68</v>
      </c>
      <c r="C29" s="186" t="s">
        <v>69</v>
      </c>
      <c r="D29" s="167"/>
      <c r="E29" s="168"/>
      <c r="F29" s="169"/>
      <c r="G29" s="169">
        <f>SUMIF(AG30:AG34,"&lt;&gt;NOR",G30:G34)</f>
        <v>0</v>
      </c>
      <c r="H29" s="169"/>
      <c r="I29" s="169">
        <f>SUM(I30:I34)</f>
        <v>736.4</v>
      </c>
      <c r="J29" s="169"/>
      <c r="K29" s="169">
        <f>SUM(K30:K34)</f>
        <v>331.72</v>
      </c>
      <c r="L29" s="169"/>
      <c r="M29" s="169">
        <f>SUM(M30:M34)</f>
        <v>0</v>
      </c>
      <c r="N29" s="168"/>
      <c r="O29" s="168">
        <f>SUM(O30:O34)</f>
        <v>0</v>
      </c>
      <c r="P29" s="168"/>
      <c r="Q29" s="168">
        <f>SUM(Q30:Q34)</f>
        <v>0</v>
      </c>
      <c r="R29" s="169"/>
      <c r="S29" s="169"/>
      <c r="T29" s="170"/>
      <c r="U29" s="164"/>
      <c r="V29" s="164">
        <f>SUM(V30:V34)</f>
        <v>0</v>
      </c>
      <c r="W29" s="164"/>
      <c r="X29" s="164"/>
      <c r="Y29" s="164"/>
      <c r="AG29" t="s">
        <v>104</v>
      </c>
    </row>
    <row r="30" spans="1:60" outlineLevel="1" x14ac:dyDescent="0.2">
      <c r="A30" s="179">
        <v>18</v>
      </c>
      <c r="B30" s="180" t="s">
        <v>152</v>
      </c>
      <c r="C30" s="187" t="s">
        <v>153</v>
      </c>
      <c r="D30" s="181" t="s">
        <v>106</v>
      </c>
      <c r="E30" s="182">
        <v>4</v>
      </c>
      <c r="F30" s="183">
        <v>0</v>
      </c>
      <c r="G30" s="184">
        <f>ROUND(E30*F30,2)</f>
        <v>0</v>
      </c>
      <c r="H30" s="183">
        <v>0</v>
      </c>
      <c r="I30" s="184">
        <f>ROUND(E30*H30,2)</f>
        <v>0</v>
      </c>
      <c r="J30" s="183">
        <v>82.93</v>
      </c>
      <c r="K30" s="184">
        <f>ROUND(E30*J30,2)</f>
        <v>331.72</v>
      </c>
      <c r="L30" s="184">
        <v>21</v>
      </c>
      <c r="M30" s="184">
        <f>G30*(1+L30/100)</f>
        <v>0</v>
      </c>
      <c r="N30" s="182">
        <v>1.7000000000000001E-4</v>
      </c>
      <c r="O30" s="182">
        <f>ROUND(E30*N30,2)</f>
        <v>0</v>
      </c>
      <c r="P30" s="182">
        <v>0</v>
      </c>
      <c r="Q30" s="182">
        <f>ROUND(E30*P30,2)</f>
        <v>0</v>
      </c>
      <c r="R30" s="184"/>
      <c r="S30" s="184" t="s">
        <v>107</v>
      </c>
      <c r="T30" s="185" t="s">
        <v>108</v>
      </c>
      <c r="U30" s="163">
        <v>0</v>
      </c>
      <c r="V30" s="163">
        <f>ROUND(E30*U30,2)</f>
        <v>0</v>
      </c>
      <c r="W30" s="163"/>
      <c r="X30" s="163" t="s">
        <v>109</v>
      </c>
      <c r="Y30" s="163" t="s">
        <v>110</v>
      </c>
      <c r="Z30" s="153"/>
      <c r="AA30" s="153"/>
      <c r="AB30" s="153"/>
      <c r="AC30" s="153"/>
      <c r="AD30" s="153"/>
      <c r="AE30" s="153"/>
      <c r="AF30" s="153"/>
      <c r="AG30" s="153" t="s">
        <v>111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ht="22.5" outlineLevel="1" x14ac:dyDescent="0.2">
      <c r="A31" s="179">
        <v>19</v>
      </c>
      <c r="B31" s="180" t="s">
        <v>154</v>
      </c>
      <c r="C31" s="187" t="s">
        <v>155</v>
      </c>
      <c r="D31" s="181" t="s">
        <v>140</v>
      </c>
      <c r="E31" s="182">
        <v>1</v>
      </c>
      <c r="F31" s="183">
        <v>0</v>
      </c>
      <c r="G31" s="184">
        <f>ROUND(E31*F31,2)</f>
        <v>0</v>
      </c>
      <c r="H31" s="183">
        <v>430.5</v>
      </c>
      <c r="I31" s="184">
        <f>ROUND(E31*H31,2)</f>
        <v>430.5</v>
      </c>
      <c r="J31" s="183">
        <v>0</v>
      </c>
      <c r="K31" s="184">
        <f>ROUND(E31*J31,2)</f>
        <v>0</v>
      </c>
      <c r="L31" s="184">
        <v>21</v>
      </c>
      <c r="M31" s="184">
        <f>G31*(1+L31/100)</f>
        <v>0</v>
      </c>
      <c r="N31" s="182">
        <v>5.0000000000000001E-4</v>
      </c>
      <c r="O31" s="182">
        <f>ROUND(E31*N31,2)</f>
        <v>0</v>
      </c>
      <c r="P31" s="182">
        <v>0</v>
      </c>
      <c r="Q31" s="182">
        <f>ROUND(E31*P31,2)</f>
        <v>0</v>
      </c>
      <c r="R31" s="184" t="s">
        <v>156</v>
      </c>
      <c r="S31" s="184" t="s">
        <v>118</v>
      </c>
      <c r="T31" s="185" t="s">
        <v>118</v>
      </c>
      <c r="U31" s="163">
        <v>0</v>
      </c>
      <c r="V31" s="163">
        <f>ROUND(E31*U31,2)</f>
        <v>0</v>
      </c>
      <c r="W31" s="163"/>
      <c r="X31" s="163" t="s">
        <v>157</v>
      </c>
      <c r="Y31" s="163" t="s">
        <v>110</v>
      </c>
      <c r="Z31" s="153"/>
      <c r="AA31" s="153"/>
      <c r="AB31" s="153"/>
      <c r="AC31" s="153"/>
      <c r="AD31" s="153"/>
      <c r="AE31" s="153"/>
      <c r="AF31" s="153"/>
      <c r="AG31" s="153" t="s">
        <v>158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79">
        <v>20</v>
      </c>
      <c r="B32" s="180" t="s">
        <v>159</v>
      </c>
      <c r="C32" s="187" t="s">
        <v>160</v>
      </c>
      <c r="D32" s="181" t="s">
        <v>116</v>
      </c>
      <c r="E32" s="182">
        <v>3</v>
      </c>
      <c r="F32" s="183">
        <v>0</v>
      </c>
      <c r="G32" s="184">
        <f>ROUND(E32*F32,2)</f>
        <v>0</v>
      </c>
      <c r="H32" s="183">
        <v>32.799999999999997</v>
      </c>
      <c r="I32" s="184">
        <f>ROUND(E32*H32,2)</f>
        <v>98.4</v>
      </c>
      <c r="J32" s="183">
        <v>0</v>
      </c>
      <c r="K32" s="184">
        <f>ROUND(E32*J32,2)</f>
        <v>0</v>
      </c>
      <c r="L32" s="184">
        <v>21</v>
      </c>
      <c r="M32" s="184">
        <f>G32*(1+L32/100)</f>
        <v>0</v>
      </c>
      <c r="N32" s="182">
        <v>3.2000000000000003E-4</v>
      </c>
      <c r="O32" s="182">
        <f>ROUND(E32*N32,2)</f>
        <v>0</v>
      </c>
      <c r="P32" s="182">
        <v>0</v>
      </c>
      <c r="Q32" s="182">
        <f>ROUND(E32*P32,2)</f>
        <v>0</v>
      </c>
      <c r="R32" s="184" t="s">
        <v>156</v>
      </c>
      <c r="S32" s="184" t="s">
        <v>118</v>
      </c>
      <c r="T32" s="185" t="s">
        <v>118</v>
      </c>
      <c r="U32" s="163">
        <v>0</v>
      </c>
      <c r="V32" s="163">
        <f>ROUND(E32*U32,2)</f>
        <v>0</v>
      </c>
      <c r="W32" s="163"/>
      <c r="X32" s="163" t="s">
        <v>157</v>
      </c>
      <c r="Y32" s="163" t="s">
        <v>110</v>
      </c>
      <c r="Z32" s="153"/>
      <c r="AA32" s="153"/>
      <c r="AB32" s="153"/>
      <c r="AC32" s="153"/>
      <c r="AD32" s="153"/>
      <c r="AE32" s="153"/>
      <c r="AF32" s="153"/>
      <c r="AG32" s="153" t="s">
        <v>158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33.75" outlineLevel="1" x14ac:dyDescent="0.2">
      <c r="A33" s="179">
        <v>21</v>
      </c>
      <c r="B33" s="180" t="s">
        <v>161</v>
      </c>
      <c r="C33" s="187" t="s">
        <v>162</v>
      </c>
      <c r="D33" s="181" t="s">
        <v>140</v>
      </c>
      <c r="E33" s="182">
        <v>7</v>
      </c>
      <c r="F33" s="183">
        <v>0</v>
      </c>
      <c r="G33" s="184">
        <f>ROUND(E33*F33,2)</f>
        <v>0</v>
      </c>
      <c r="H33" s="183">
        <v>9.3000000000000007</v>
      </c>
      <c r="I33" s="184">
        <f>ROUND(E33*H33,2)</f>
        <v>65.099999999999994</v>
      </c>
      <c r="J33" s="183">
        <v>0</v>
      </c>
      <c r="K33" s="184">
        <f>ROUND(E33*J33,2)</f>
        <v>0</v>
      </c>
      <c r="L33" s="184">
        <v>21</v>
      </c>
      <c r="M33" s="184">
        <f>G33*(1+L33/100)</f>
        <v>0</v>
      </c>
      <c r="N33" s="182">
        <v>5.0000000000000002E-5</v>
      </c>
      <c r="O33" s="182">
        <f>ROUND(E33*N33,2)</f>
        <v>0</v>
      </c>
      <c r="P33" s="182">
        <v>0</v>
      </c>
      <c r="Q33" s="182">
        <f>ROUND(E33*P33,2)</f>
        <v>0</v>
      </c>
      <c r="R33" s="184" t="s">
        <v>156</v>
      </c>
      <c r="S33" s="184" t="s">
        <v>118</v>
      </c>
      <c r="T33" s="185" t="s">
        <v>118</v>
      </c>
      <c r="U33" s="163">
        <v>0</v>
      </c>
      <c r="V33" s="163">
        <f>ROUND(E33*U33,2)</f>
        <v>0</v>
      </c>
      <c r="W33" s="163"/>
      <c r="X33" s="163" t="s">
        <v>157</v>
      </c>
      <c r="Y33" s="163" t="s">
        <v>110</v>
      </c>
      <c r="Z33" s="153"/>
      <c r="AA33" s="153"/>
      <c r="AB33" s="153"/>
      <c r="AC33" s="153"/>
      <c r="AD33" s="153"/>
      <c r="AE33" s="153"/>
      <c r="AF33" s="153"/>
      <c r="AG33" s="153" t="s">
        <v>158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33.75" outlineLevel="1" x14ac:dyDescent="0.2">
      <c r="A34" s="179">
        <v>22</v>
      </c>
      <c r="B34" s="180" t="s">
        <v>163</v>
      </c>
      <c r="C34" s="187" t="s">
        <v>164</v>
      </c>
      <c r="D34" s="181" t="s">
        <v>140</v>
      </c>
      <c r="E34" s="182">
        <v>8</v>
      </c>
      <c r="F34" s="183">
        <v>0</v>
      </c>
      <c r="G34" s="184">
        <f>ROUND(E34*F34,2)</f>
        <v>0</v>
      </c>
      <c r="H34" s="183">
        <v>17.8</v>
      </c>
      <c r="I34" s="184">
        <f>ROUND(E34*H34,2)</f>
        <v>142.4</v>
      </c>
      <c r="J34" s="183">
        <v>0</v>
      </c>
      <c r="K34" s="184">
        <f>ROUND(E34*J34,2)</f>
        <v>0</v>
      </c>
      <c r="L34" s="184">
        <v>21</v>
      </c>
      <c r="M34" s="184">
        <f>G34*(1+L34/100)</f>
        <v>0</v>
      </c>
      <c r="N34" s="182">
        <v>1E-4</v>
      </c>
      <c r="O34" s="182">
        <f>ROUND(E34*N34,2)</f>
        <v>0</v>
      </c>
      <c r="P34" s="182">
        <v>0</v>
      </c>
      <c r="Q34" s="182">
        <f>ROUND(E34*P34,2)</f>
        <v>0</v>
      </c>
      <c r="R34" s="184" t="s">
        <v>156</v>
      </c>
      <c r="S34" s="184" t="s">
        <v>118</v>
      </c>
      <c r="T34" s="185" t="s">
        <v>118</v>
      </c>
      <c r="U34" s="163">
        <v>0</v>
      </c>
      <c r="V34" s="163">
        <f>ROUND(E34*U34,2)</f>
        <v>0</v>
      </c>
      <c r="W34" s="163"/>
      <c r="X34" s="163" t="s">
        <v>157</v>
      </c>
      <c r="Y34" s="163" t="s">
        <v>110</v>
      </c>
      <c r="Z34" s="153"/>
      <c r="AA34" s="153"/>
      <c r="AB34" s="153"/>
      <c r="AC34" s="153"/>
      <c r="AD34" s="153"/>
      <c r="AE34" s="153"/>
      <c r="AF34" s="153"/>
      <c r="AG34" s="153" t="s">
        <v>158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x14ac:dyDescent="0.2">
      <c r="A35" s="165" t="s">
        <v>103</v>
      </c>
      <c r="B35" s="166" t="s">
        <v>70</v>
      </c>
      <c r="C35" s="186" t="s">
        <v>71</v>
      </c>
      <c r="D35" s="167"/>
      <c r="E35" s="168"/>
      <c r="F35" s="169"/>
      <c r="G35" s="169">
        <f>SUMIF(AG36:AG37,"&lt;&gt;NOR",G36:G37)</f>
        <v>0</v>
      </c>
      <c r="H35" s="169"/>
      <c r="I35" s="169">
        <f>SUM(I36:I37)</f>
        <v>546</v>
      </c>
      <c r="J35" s="169"/>
      <c r="K35" s="169">
        <f>SUM(K36:K37)</f>
        <v>1851</v>
      </c>
      <c r="L35" s="169"/>
      <c r="M35" s="169">
        <f>SUM(M36:M37)</f>
        <v>0</v>
      </c>
      <c r="N35" s="168"/>
      <c r="O35" s="168">
        <f>SUM(O36:O37)</f>
        <v>0</v>
      </c>
      <c r="P35" s="168"/>
      <c r="Q35" s="168">
        <f>SUM(Q36:Q37)</f>
        <v>0</v>
      </c>
      <c r="R35" s="169"/>
      <c r="S35" s="169"/>
      <c r="T35" s="170"/>
      <c r="U35" s="164"/>
      <c r="V35" s="164">
        <f>SUM(V36:V37)</f>
        <v>3.48</v>
      </c>
      <c r="W35" s="164"/>
      <c r="X35" s="164"/>
      <c r="Y35" s="164"/>
      <c r="AG35" t="s">
        <v>104</v>
      </c>
    </row>
    <row r="36" spans="1:60" ht="22.5" outlineLevel="1" x14ac:dyDescent="0.2">
      <c r="A36" s="172">
        <v>23</v>
      </c>
      <c r="B36" s="173" t="s">
        <v>165</v>
      </c>
      <c r="C36" s="188" t="s">
        <v>166</v>
      </c>
      <c r="D36" s="174" t="s">
        <v>116</v>
      </c>
      <c r="E36" s="175">
        <v>30</v>
      </c>
      <c r="F36" s="176">
        <v>0</v>
      </c>
      <c r="G36" s="177">
        <f>ROUND(E36*F36,2)</f>
        <v>0</v>
      </c>
      <c r="H36" s="176">
        <v>18.2</v>
      </c>
      <c r="I36" s="177">
        <f>ROUND(E36*H36,2)</f>
        <v>546</v>
      </c>
      <c r="J36" s="176">
        <v>61.7</v>
      </c>
      <c r="K36" s="177">
        <f>ROUND(E36*J36,2)</f>
        <v>1851</v>
      </c>
      <c r="L36" s="177">
        <v>21</v>
      </c>
      <c r="M36" s="177">
        <f>G36*(1+L36/100)</f>
        <v>0</v>
      </c>
      <c r="N36" s="175">
        <v>9.0000000000000006E-5</v>
      </c>
      <c r="O36" s="175">
        <f>ROUND(E36*N36,2)</f>
        <v>0</v>
      </c>
      <c r="P36" s="175">
        <v>0</v>
      </c>
      <c r="Q36" s="175">
        <f>ROUND(E36*P36,2)</f>
        <v>0</v>
      </c>
      <c r="R36" s="177" t="s">
        <v>167</v>
      </c>
      <c r="S36" s="177" t="s">
        <v>118</v>
      </c>
      <c r="T36" s="178" t="s">
        <v>118</v>
      </c>
      <c r="U36" s="163">
        <v>0.11600000000000001</v>
      </c>
      <c r="V36" s="163">
        <f>ROUND(E36*U36,2)</f>
        <v>3.48</v>
      </c>
      <c r="W36" s="163"/>
      <c r="X36" s="163" t="s">
        <v>109</v>
      </c>
      <c r="Y36" s="163" t="s">
        <v>110</v>
      </c>
      <c r="Z36" s="153"/>
      <c r="AA36" s="153"/>
      <c r="AB36" s="153"/>
      <c r="AC36" s="153"/>
      <c r="AD36" s="153"/>
      <c r="AE36" s="153"/>
      <c r="AF36" s="153"/>
      <c r="AG36" s="153" t="s">
        <v>111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2" x14ac:dyDescent="0.2">
      <c r="A37" s="160"/>
      <c r="B37" s="161"/>
      <c r="C37" s="248" t="s">
        <v>168</v>
      </c>
      <c r="D37" s="249"/>
      <c r="E37" s="249"/>
      <c r="F37" s="249"/>
      <c r="G37" s="249"/>
      <c r="H37" s="163"/>
      <c r="I37" s="163"/>
      <c r="J37" s="163"/>
      <c r="K37" s="163"/>
      <c r="L37" s="163"/>
      <c r="M37" s="163"/>
      <c r="N37" s="162"/>
      <c r="O37" s="162"/>
      <c r="P37" s="162"/>
      <c r="Q37" s="162"/>
      <c r="R37" s="163"/>
      <c r="S37" s="163"/>
      <c r="T37" s="163"/>
      <c r="U37" s="163"/>
      <c r="V37" s="163"/>
      <c r="W37" s="163"/>
      <c r="X37" s="163"/>
      <c r="Y37" s="163"/>
      <c r="Z37" s="153"/>
      <c r="AA37" s="153"/>
      <c r="AB37" s="153"/>
      <c r="AC37" s="153"/>
      <c r="AD37" s="153"/>
      <c r="AE37" s="153"/>
      <c r="AF37" s="153"/>
      <c r="AG37" s="153" t="s">
        <v>120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x14ac:dyDescent="0.2">
      <c r="A38" s="165" t="s">
        <v>103</v>
      </c>
      <c r="B38" s="166" t="s">
        <v>72</v>
      </c>
      <c r="C38" s="186" t="s">
        <v>73</v>
      </c>
      <c r="D38" s="167"/>
      <c r="E38" s="168"/>
      <c r="F38" s="169"/>
      <c r="G38" s="169">
        <f>SUMIF(AG39:AG44,"&lt;&gt;NOR",G39:G44)</f>
        <v>0</v>
      </c>
      <c r="H38" s="169"/>
      <c r="I38" s="169">
        <f>SUM(I39:I44)</f>
        <v>0</v>
      </c>
      <c r="J38" s="169"/>
      <c r="K38" s="169">
        <f>SUM(K39:K44)</f>
        <v>20300</v>
      </c>
      <c r="L38" s="169"/>
      <c r="M38" s="169">
        <f>SUM(M39:M44)</f>
        <v>0</v>
      </c>
      <c r="N38" s="168"/>
      <c r="O38" s="168">
        <f>SUM(O39:O44)</f>
        <v>0</v>
      </c>
      <c r="P38" s="168"/>
      <c r="Q38" s="168">
        <f>SUM(Q39:Q44)</f>
        <v>0</v>
      </c>
      <c r="R38" s="169"/>
      <c r="S38" s="169"/>
      <c r="T38" s="170"/>
      <c r="U38" s="164"/>
      <c r="V38" s="164">
        <f>SUM(V39:V44)</f>
        <v>0</v>
      </c>
      <c r="W38" s="164"/>
      <c r="X38" s="164"/>
      <c r="Y38" s="164"/>
      <c r="AG38" t="s">
        <v>104</v>
      </c>
    </row>
    <row r="39" spans="1:60" outlineLevel="1" x14ac:dyDescent="0.2">
      <c r="A39" s="179">
        <v>24</v>
      </c>
      <c r="B39" s="180" t="s">
        <v>169</v>
      </c>
      <c r="C39" s="187" t="s">
        <v>170</v>
      </c>
      <c r="D39" s="181" t="s">
        <v>171</v>
      </c>
      <c r="E39" s="182">
        <v>12</v>
      </c>
      <c r="F39" s="183">
        <v>0</v>
      </c>
      <c r="G39" s="184">
        <f t="shared" ref="G39:G44" si="14">ROUND(E39*F39,2)</f>
        <v>0</v>
      </c>
      <c r="H39" s="183">
        <v>0</v>
      </c>
      <c r="I39" s="184">
        <f t="shared" ref="I39:I44" si="15">ROUND(E39*H39,2)</f>
        <v>0</v>
      </c>
      <c r="J39" s="183">
        <v>550</v>
      </c>
      <c r="K39" s="184">
        <f t="shared" ref="K39:K44" si="16">ROUND(E39*J39,2)</f>
        <v>6600</v>
      </c>
      <c r="L39" s="184">
        <v>21</v>
      </c>
      <c r="M39" s="184">
        <f t="shared" ref="M39:M44" si="17">G39*(1+L39/100)</f>
        <v>0</v>
      </c>
      <c r="N39" s="182">
        <v>0</v>
      </c>
      <c r="O39" s="182">
        <f t="shared" ref="O39:O44" si="18">ROUND(E39*N39,2)</f>
        <v>0</v>
      </c>
      <c r="P39" s="182">
        <v>0</v>
      </c>
      <c r="Q39" s="182">
        <f t="shared" ref="Q39:Q44" si="19">ROUND(E39*P39,2)</f>
        <v>0</v>
      </c>
      <c r="R39" s="184"/>
      <c r="S39" s="184" t="s">
        <v>107</v>
      </c>
      <c r="T39" s="185" t="s">
        <v>108</v>
      </c>
      <c r="U39" s="163">
        <v>0</v>
      </c>
      <c r="V39" s="163">
        <f t="shared" ref="V39:V44" si="20">ROUND(E39*U39,2)</f>
        <v>0</v>
      </c>
      <c r="W39" s="163"/>
      <c r="X39" s="163" t="s">
        <v>172</v>
      </c>
      <c r="Y39" s="163" t="s">
        <v>110</v>
      </c>
      <c r="Z39" s="153"/>
      <c r="AA39" s="153"/>
      <c r="AB39" s="153"/>
      <c r="AC39" s="153"/>
      <c r="AD39" s="153"/>
      <c r="AE39" s="153"/>
      <c r="AF39" s="153"/>
      <c r="AG39" s="153" t="s">
        <v>173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79">
        <v>25</v>
      </c>
      <c r="B40" s="180" t="s">
        <v>174</v>
      </c>
      <c r="C40" s="187" t="s">
        <v>175</v>
      </c>
      <c r="D40" s="181" t="s">
        <v>106</v>
      </c>
      <c r="E40" s="182">
        <v>1</v>
      </c>
      <c r="F40" s="183">
        <v>0</v>
      </c>
      <c r="G40" s="184">
        <f t="shared" si="14"/>
        <v>0</v>
      </c>
      <c r="H40" s="183">
        <v>0</v>
      </c>
      <c r="I40" s="184">
        <f t="shared" si="15"/>
        <v>0</v>
      </c>
      <c r="J40" s="183">
        <v>2000</v>
      </c>
      <c r="K40" s="184">
        <f t="shared" si="16"/>
        <v>2000</v>
      </c>
      <c r="L40" s="184">
        <v>21</v>
      </c>
      <c r="M40" s="184">
        <f t="shared" si="17"/>
        <v>0</v>
      </c>
      <c r="N40" s="182">
        <v>0</v>
      </c>
      <c r="O40" s="182">
        <f t="shared" si="18"/>
        <v>0</v>
      </c>
      <c r="P40" s="182">
        <v>0</v>
      </c>
      <c r="Q40" s="182">
        <f t="shared" si="19"/>
        <v>0</v>
      </c>
      <c r="R40" s="184"/>
      <c r="S40" s="184" t="s">
        <v>107</v>
      </c>
      <c r="T40" s="185" t="s">
        <v>108</v>
      </c>
      <c r="U40" s="163">
        <v>0</v>
      </c>
      <c r="V40" s="163">
        <f t="shared" si="20"/>
        <v>0</v>
      </c>
      <c r="W40" s="163"/>
      <c r="X40" s="163" t="s">
        <v>172</v>
      </c>
      <c r="Y40" s="163" t="s">
        <v>110</v>
      </c>
      <c r="Z40" s="153"/>
      <c r="AA40" s="153"/>
      <c r="AB40" s="153"/>
      <c r="AC40" s="153"/>
      <c r="AD40" s="153"/>
      <c r="AE40" s="153"/>
      <c r="AF40" s="153"/>
      <c r="AG40" s="153" t="s">
        <v>173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79">
        <v>26</v>
      </c>
      <c r="B41" s="180" t="s">
        <v>176</v>
      </c>
      <c r="C41" s="187" t="s">
        <v>177</v>
      </c>
      <c r="D41" s="181" t="s">
        <v>171</v>
      </c>
      <c r="E41" s="182">
        <v>2</v>
      </c>
      <c r="F41" s="183">
        <v>0</v>
      </c>
      <c r="G41" s="184">
        <f t="shared" si="14"/>
        <v>0</v>
      </c>
      <c r="H41" s="183">
        <v>0</v>
      </c>
      <c r="I41" s="184">
        <f t="shared" si="15"/>
        <v>0</v>
      </c>
      <c r="J41" s="183">
        <v>550</v>
      </c>
      <c r="K41" s="184">
        <f t="shared" si="16"/>
        <v>1100</v>
      </c>
      <c r="L41" s="184">
        <v>21</v>
      </c>
      <c r="M41" s="184">
        <f t="shared" si="17"/>
        <v>0</v>
      </c>
      <c r="N41" s="182">
        <v>0</v>
      </c>
      <c r="O41" s="182">
        <f t="shared" si="18"/>
        <v>0</v>
      </c>
      <c r="P41" s="182">
        <v>0</v>
      </c>
      <c r="Q41" s="182">
        <f t="shared" si="19"/>
        <v>0</v>
      </c>
      <c r="R41" s="184"/>
      <c r="S41" s="184" t="s">
        <v>107</v>
      </c>
      <c r="T41" s="185" t="s">
        <v>108</v>
      </c>
      <c r="U41" s="163">
        <v>0</v>
      </c>
      <c r="V41" s="163">
        <f t="shared" si="20"/>
        <v>0</v>
      </c>
      <c r="W41" s="163"/>
      <c r="X41" s="163" t="s">
        <v>172</v>
      </c>
      <c r="Y41" s="163" t="s">
        <v>110</v>
      </c>
      <c r="Z41" s="153"/>
      <c r="AA41" s="153"/>
      <c r="AB41" s="153"/>
      <c r="AC41" s="153"/>
      <c r="AD41" s="153"/>
      <c r="AE41" s="153"/>
      <c r="AF41" s="153"/>
      <c r="AG41" s="153" t="s">
        <v>173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79">
        <v>27</v>
      </c>
      <c r="B42" s="180" t="s">
        <v>178</v>
      </c>
      <c r="C42" s="187" t="s">
        <v>179</v>
      </c>
      <c r="D42" s="181" t="s">
        <v>171</v>
      </c>
      <c r="E42" s="182">
        <v>2</v>
      </c>
      <c r="F42" s="183">
        <v>0</v>
      </c>
      <c r="G42" s="184">
        <f t="shared" si="14"/>
        <v>0</v>
      </c>
      <c r="H42" s="183">
        <v>0</v>
      </c>
      <c r="I42" s="184">
        <f t="shared" si="15"/>
        <v>0</v>
      </c>
      <c r="J42" s="183">
        <v>550</v>
      </c>
      <c r="K42" s="184">
        <f t="shared" si="16"/>
        <v>1100</v>
      </c>
      <c r="L42" s="184">
        <v>21</v>
      </c>
      <c r="M42" s="184">
        <f t="shared" si="17"/>
        <v>0</v>
      </c>
      <c r="N42" s="182">
        <v>0</v>
      </c>
      <c r="O42" s="182">
        <f t="shared" si="18"/>
        <v>0</v>
      </c>
      <c r="P42" s="182">
        <v>0</v>
      </c>
      <c r="Q42" s="182">
        <f t="shared" si="19"/>
        <v>0</v>
      </c>
      <c r="R42" s="184"/>
      <c r="S42" s="184" t="s">
        <v>107</v>
      </c>
      <c r="T42" s="185" t="s">
        <v>108</v>
      </c>
      <c r="U42" s="163">
        <v>0</v>
      </c>
      <c r="V42" s="163">
        <f t="shared" si="20"/>
        <v>0</v>
      </c>
      <c r="W42" s="163"/>
      <c r="X42" s="163" t="s">
        <v>172</v>
      </c>
      <c r="Y42" s="163" t="s">
        <v>110</v>
      </c>
      <c r="Z42" s="153"/>
      <c r="AA42" s="153"/>
      <c r="AB42" s="153"/>
      <c r="AC42" s="153"/>
      <c r="AD42" s="153"/>
      <c r="AE42" s="153"/>
      <c r="AF42" s="153"/>
      <c r="AG42" s="153" t="s">
        <v>173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ht="22.5" outlineLevel="1" x14ac:dyDescent="0.2">
      <c r="A43" s="179">
        <v>28</v>
      </c>
      <c r="B43" s="180" t="s">
        <v>180</v>
      </c>
      <c r="C43" s="187" t="s">
        <v>181</v>
      </c>
      <c r="D43" s="181" t="s">
        <v>133</v>
      </c>
      <c r="E43" s="182">
        <v>1</v>
      </c>
      <c r="F43" s="183">
        <v>0</v>
      </c>
      <c r="G43" s="184">
        <f t="shared" si="14"/>
        <v>0</v>
      </c>
      <c r="H43" s="183">
        <v>0</v>
      </c>
      <c r="I43" s="184">
        <f t="shared" si="15"/>
        <v>0</v>
      </c>
      <c r="J43" s="183">
        <v>4000</v>
      </c>
      <c r="K43" s="184">
        <f t="shared" si="16"/>
        <v>4000</v>
      </c>
      <c r="L43" s="184">
        <v>21</v>
      </c>
      <c r="M43" s="184">
        <f t="shared" si="17"/>
        <v>0</v>
      </c>
      <c r="N43" s="182">
        <v>0</v>
      </c>
      <c r="O43" s="182">
        <f t="shared" si="18"/>
        <v>0</v>
      </c>
      <c r="P43" s="182">
        <v>0</v>
      </c>
      <c r="Q43" s="182">
        <f t="shared" si="19"/>
        <v>0</v>
      </c>
      <c r="R43" s="184"/>
      <c r="S43" s="184" t="s">
        <v>107</v>
      </c>
      <c r="T43" s="185" t="s">
        <v>108</v>
      </c>
      <c r="U43" s="163">
        <v>0</v>
      </c>
      <c r="V43" s="163">
        <f t="shared" si="20"/>
        <v>0</v>
      </c>
      <c r="W43" s="163"/>
      <c r="X43" s="163" t="s">
        <v>172</v>
      </c>
      <c r="Y43" s="163" t="s">
        <v>110</v>
      </c>
      <c r="Z43" s="153"/>
      <c r="AA43" s="153"/>
      <c r="AB43" s="153"/>
      <c r="AC43" s="153"/>
      <c r="AD43" s="153"/>
      <c r="AE43" s="153"/>
      <c r="AF43" s="153"/>
      <c r="AG43" s="153" t="s">
        <v>173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72">
        <v>29</v>
      </c>
      <c r="B44" s="173" t="s">
        <v>182</v>
      </c>
      <c r="C44" s="188" t="s">
        <v>183</v>
      </c>
      <c r="D44" s="174" t="s">
        <v>171</v>
      </c>
      <c r="E44" s="175">
        <v>10</v>
      </c>
      <c r="F44" s="176">
        <v>0</v>
      </c>
      <c r="G44" s="177">
        <f t="shared" si="14"/>
        <v>0</v>
      </c>
      <c r="H44" s="176">
        <v>0</v>
      </c>
      <c r="I44" s="177">
        <f t="shared" si="15"/>
        <v>0</v>
      </c>
      <c r="J44" s="176">
        <v>550</v>
      </c>
      <c r="K44" s="177">
        <f t="shared" si="16"/>
        <v>5500</v>
      </c>
      <c r="L44" s="177">
        <v>21</v>
      </c>
      <c r="M44" s="177">
        <f t="shared" si="17"/>
        <v>0</v>
      </c>
      <c r="N44" s="175">
        <v>0</v>
      </c>
      <c r="O44" s="175">
        <f t="shared" si="18"/>
        <v>0</v>
      </c>
      <c r="P44" s="175">
        <v>0</v>
      </c>
      <c r="Q44" s="175">
        <f t="shared" si="19"/>
        <v>0</v>
      </c>
      <c r="R44" s="177"/>
      <c r="S44" s="177" t="s">
        <v>107</v>
      </c>
      <c r="T44" s="178" t="s">
        <v>108</v>
      </c>
      <c r="U44" s="163">
        <v>0</v>
      </c>
      <c r="V44" s="163">
        <f t="shared" si="20"/>
        <v>0</v>
      </c>
      <c r="W44" s="163"/>
      <c r="X44" s="163" t="s">
        <v>172</v>
      </c>
      <c r="Y44" s="163" t="s">
        <v>110</v>
      </c>
      <c r="Z44" s="153"/>
      <c r="AA44" s="153"/>
      <c r="AB44" s="153"/>
      <c r="AC44" s="153"/>
      <c r="AD44" s="153"/>
      <c r="AE44" s="153"/>
      <c r="AF44" s="153"/>
      <c r="AG44" s="153" t="s">
        <v>173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x14ac:dyDescent="0.2">
      <c r="A45" s="3"/>
      <c r="B45" s="4"/>
      <c r="C45" s="189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E45">
        <v>15</v>
      </c>
      <c r="AF45">
        <v>21</v>
      </c>
      <c r="AG45" t="s">
        <v>89</v>
      </c>
    </row>
    <row r="46" spans="1:60" x14ac:dyDescent="0.2">
      <c r="A46" s="156"/>
      <c r="B46" s="157" t="s">
        <v>29</v>
      </c>
      <c r="C46" s="190"/>
      <c r="D46" s="158"/>
      <c r="E46" s="159"/>
      <c r="F46" s="159"/>
      <c r="G46" s="171">
        <f>G8+G29+G35+G38</f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E46">
        <f>SUMIF(L7:L44,AE45,G7:G44)</f>
        <v>0</v>
      </c>
      <c r="AF46">
        <f>SUMIF(L7:L44,AF45,G7:G44)</f>
        <v>0</v>
      </c>
      <c r="AG46" t="s">
        <v>184</v>
      </c>
    </row>
    <row r="47" spans="1:60" x14ac:dyDescent="0.2">
      <c r="C47" s="191"/>
      <c r="D47" s="10"/>
      <c r="AG47" t="s">
        <v>185</v>
      </c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formatRows="0"/>
  <mergeCells count="8">
    <mergeCell ref="C22:G22"/>
    <mergeCell ref="C37:G37"/>
    <mergeCell ref="A1:G1"/>
    <mergeCell ref="C2:G2"/>
    <mergeCell ref="C3:G3"/>
    <mergeCell ref="C4:G4"/>
    <mergeCell ref="C13:G13"/>
    <mergeCell ref="C20:G2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F77CDC9FB3644EAE3AA7CBF891D5C8" ma:contentTypeVersion="18" ma:contentTypeDescription="Vytvoří nový dokument" ma:contentTypeScope="" ma:versionID="97ad487407d2aa21702aff826c483e97">
  <xsd:schema xmlns:xsd="http://www.w3.org/2001/XMLSchema" xmlns:xs="http://www.w3.org/2001/XMLSchema" xmlns:p="http://schemas.microsoft.com/office/2006/metadata/properties" xmlns:ns2="ecfb1982-789f-4887-b351-7581c0cdf96b" xmlns:ns3="ce41a75b-846a-4f38-8a89-351cc1b2c50b" targetNamespace="http://schemas.microsoft.com/office/2006/metadata/properties" ma:root="true" ma:fieldsID="ed239826a3f25fa60ae9eb3359f1a16c" ns2:_="" ns3:_="">
    <xsd:import namespace="ecfb1982-789f-4887-b351-7581c0cdf96b"/>
    <xsd:import namespace="ce41a75b-846a-4f38-8a89-351cc1b2c5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b1982-789f-4887-b351-7581c0cdf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8c20e480-32d5-4607-b2d3-bec3bbfad3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1a75b-846a-4f38-8a89-351cc1b2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990a0ba-3fea-4986-9b79-e1a052a99238}" ma:internalName="TaxCatchAll" ma:showField="CatchAllData" ma:web="ce41a75b-846a-4f38-8a89-351cc1b2c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264F55-9847-430C-B256-63429EA9E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fb1982-789f-4887-b351-7581c0cdf96b"/>
    <ds:schemaRef ds:uri="ce41a75b-846a-4f38-8a89-351cc1b2c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88940B-42D7-4F8B-A3C1-076533FCE0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Cabal</dc:creator>
  <cp:lastModifiedBy>Hana Longínová</cp:lastModifiedBy>
  <cp:lastPrinted>2019-03-19T12:27:02Z</cp:lastPrinted>
  <dcterms:created xsi:type="dcterms:W3CDTF">2009-04-08T07:15:50Z</dcterms:created>
  <dcterms:modified xsi:type="dcterms:W3CDTF">2024-04-24T11:56:19Z</dcterms:modified>
</cp:coreProperties>
</file>