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y-obec\Výběrová řízení\Oprava silnice Chouzavá_úsek I\"/>
    </mc:Choice>
  </mc:AlternateContent>
  <xr:revisionPtr revIDLastSave="0" documentId="13_ncr:1_{43867BF9-4486-4964-ADAA-1F32C69B7323}" xr6:coauthVersionLast="47" xr6:coauthVersionMax="47" xr10:uidLastSave="{00000000-0000-0000-0000-000000000000}"/>
  <bookViews>
    <workbookView xWindow="-120" yWindow="-120" windowWidth="29040" windowHeight="15840" xr2:uid="{983B4947-75C0-4545-A0F2-49C2984BAD7A}"/>
  </bookViews>
  <sheets>
    <sheet name="List 1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66" i="2" l="1"/>
  <c r="BH166" i="2"/>
  <c r="BG166" i="2"/>
  <c r="BF166" i="2"/>
  <c r="BE166" i="2"/>
  <c r="S166" i="2"/>
  <c r="Q166" i="2"/>
  <c r="O166" i="2"/>
  <c r="I166" i="2"/>
  <c r="BD166" i="2" s="1"/>
  <c r="BJ164" i="2"/>
  <c r="BH164" i="2"/>
  <c r="BG164" i="2"/>
  <c r="BF164" i="2"/>
  <c r="BE164" i="2"/>
  <c r="S164" i="2"/>
  <c r="Q164" i="2"/>
  <c r="O164" i="2"/>
  <c r="I164" i="2"/>
  <c r="BD164" i="2" s="1"/>
  <c r="BJ160" i="2"/>
  <c r="BJ159" i="2" s="1"/>
  <c r="I159" i="2" s="1"/>
  <c r="I68" i="2" s="1"/>
  <c r="BH160" i="2"/>
  <c r="BG160" i="2"/>
  <c r="BF160" i="2"/>
  <c r="BE160" i="2"/>
  <c r="S160" i="2"/>
  <c r="S159" i="2" s="1"/>
  <c r="Q160" i="2"/>
  <c r="Q159" i="2" s="1"/>
  <c r="O160" i="2"/>
  <c r="I160" i="2"/>
  <c r="BD160" i="2" s="1"/>
  <c r="O159" i="2"/>
  <c r="BJ156" i="2"/>
  <c r="BJ155" i="2" s="1"/>
  <c r="I155" i="2" s="1"/>
  <c r="I67" i="2" s="1"/>
  <c r="BH156" i="2"/>
  <c r="BG156" i="2"/>
  <c r="BF156" i="2"/>
  <c r="BE156" i="2"/>
  <c r="S156" i="2"/>
  <c r="Q156" i="2"/>
  <c r="Q155" i="2" s="1"/>
  <c r="O156" i="2"/>
  <c r="O155" i="2" s="1"/>
  <c r="I156" i="2"/>
  <c r="BD156" i="2" s="1"/>
  <c r="S155" i="2"/>
  <c r="BJ153" i="2"/>
  <c r="BJ152" i="2" s="1"/>
  <c r="BH153" i="2"/>
  <c r="BG153" i="2"/>
  <c r="BF153" i="2"/>
  <c r="BE153" i="2"/>
  <c r="S153" i="2"/>
  <c r="Q153" i="2"/>
  <c r="O153" i="2"/>
  <c r="O152" i="2" s="1"/>
  <c r="I153" i="2"/>
  <c r="BD153" i="2" s="1"/>
  <c r="S152" i="2"/>
  <c r="Q152" i="2"/>
  <c r="BJ150" i="2"/>
  <c r="BH150" i="2"/>
  <c r="BG150" i="2"/>
  <c r="BF150" i="2"/>
  <c r="BE150" i="2"/>
  <c r="S150" i="2"/>
  <c r="Q150" i="2"/>
  <c r="O150" i="2"/>
  <c r="I150" i="2"/>
  <c r="BD150" i="2" s="1"/>
  <c r="BJ148" i="2"/>
  <c r="BH148" i="2"/>
  <c r="BG148" i="2"/>
  <c r="BF148" i="2"/>
  <c r="BE148" i="2"/>
  <c r="S148" i="2"/>
  <c r="Q148" i="2"/>
  <c r="O148" i="2"/>
  <c r="I148" i="2"/>
  <c r="BD148" i="2" s="1"/>
  <c r="BJ146" i="2"/>
  <c r="BH146" i="2"/>
  <c r="BG146" i="2"/>
  <c r="BF146" i="2"/>
  <c r="BE146" i="2"/>
  <c r="S146" i="2"/>
  <c r="Q146" i="2"/>
  <c r="O146" i="2"/>
  <c r="I146" i="2"/>
  <c r="BD146" i="2" s="1"/>
  <c r="BJ144" i="2"/>
  <c r="BH144" i="2"/>
  <c r="BG144" i="2"/>
  <c r="BF144" i="2"/>
  <c r="BE144" i="2"/>
  <c r="S144" i="2"/>
  <c r="Q144" i="2"/>
  <c r="O144" i="2"/>
  <c r="I144" i="2"/>
  <c r="BD144" i="2" s="1"/>
  <c r="BJ140" i="2"/>
  <c r="BJ139" i="2" s="1"/>
  <c r="I139" i="2" s="1"/>
  <c r="I63" i="2" s="1"/>
  <c r="BH140" i="2"/>
  <c r="BG140" i="2"/>
  <c r="BF140" i="2"/>
  <c r="BE140" i="2"/>
  <c r="S140" i="2"/>
  <c r="S139" i="2" s="1"/>
  <c r="Q140" i="2"/>
  <c r="Q139" i="2" s="1"/>
  <c r="O140" i="2"/>
  <c r="O139" i="2" s="1"/>
  <c r="I140" i="2"/>
  <c r="BD140" i="2" s="1"/>
  <c r="BJ136" i="2"/>
  <c r="BJ135" i="2" s="1"/>
  <c r="I135" i="2" s="1"/>
  <c r="I62" i="2" s="1"/>
  <c r="BH136" i="2"/>
  <c r="BG136" i="2"/>
  <c r="BF136" i="2"/>
  <c r="BE136" i="2"/>
  <c r="S136" i="2"/>
  <c r="Q136" i="2"/>
  <c r="O136" i="2"/>
  <c r="O135" i="2" s="1"/>
  <c r="I136" i="2"/>
  <c r="BD136" i="2" s="1"/>
  <c r="S135" i="2"/>
  <c r="Q135" i="2"/>
  <c r="BJ133" i="2"/>
  <c r="BH133" i="2"/>
  <c r="BG133" i="2"/>
  <c r="BF133" i="2"/>
  <c r="BE133" i="2"/>
  <c r="S133" i="2"/>
  <c r="Q133" i="2"/>
  <c r="O133" i="2"/>
  <c r="I133" i="2"/>
  <c r="BD133" i="2" s="1"/>
  <c r="BJ130" i="2"/>
  <c r="BH130" i="2"/>
  <c r="BG130" i="2"/>
  <c r="BF130" i="2"/>
  <c r="BE130" i="2"/>
  <c r="S130" i="2"/>
  <c r="Q130" i="2"/>
  <c r="O130" i="2"/>
  <c r="I130" i="2"/>
  <c r="BD130" i="2" s="1"/>
  <c r="BJ127" i="2"/>
  <c r="BH127" i="2"/>
  <c r="BG127" i="2"/>
  <c r="BF127" i="2"/>
  <c r="BE127" i="2"/>
  <c r="S127" i="2"/>
  <c r="Q127" i="2"/>
  <c r="O127" i="2"/>
  <c r="I127" i="2"/>
  <c r="BD127" i="2" s="1"/>
  <c r="BJ124" i="2"/>
  <c r="BH124" i="2"/>
  <c r="BG124" i="2"/>
  <c r="BF124" i="2"/>
  <c r="BE124" i="2"/>
  <c r="S124" i="2"/>
  <c r="Q124" i="2"/>
  <c r="O124" i="2"/>
  <c r="I124" i="2"/>
  <c r="BD124" i="2" s="1"/>
  <c r="BJ121" i="2"/>
  <c r="BH121" i="2"/>
  <c r="BG121" i="2"/>
  <c r="BF121" i="2"/>
  <c r="BE121" i="2"/>
  <c r="S121" i="2"/>
  <c r="Q121" i="2"/>
  <c r="O121" i="2"/>
  <c r="I121" i="2"/>
  <c r="BD121" i="2" s="1"/>
  <c r="BJ118" i="2"/>
  <c r="BH118" i="2"/>
  <c r="BG118" i="2"/>
  <c r="BF118" i="2"/>
  <c r="BE118" i="2"/>
  <c r="S118" i="2"/>
  <c r="Q118" i="2"/>
  <c r="O118" i="2"/>
  <c r="I118" i="2"/>
  <c r="BD118" i="2" s="1"/>
  <c r="BJ116" i="2"/>
  <c r="BH116" i="2"/>
  <c r="BG116" i="2"/>
  <c r="BF116" i="2"/>
  <c r="BE116" i="2"/>
  <c r="S116" i="2"/>
  <c r="Q116" i="2"/>
  <c r="O116" i="2"/>
  <c r="I116" i="2"/>
  <c r="BD116" i="2" s="1"/>
  <c r="BJ113" i="2"/>
  <c r="BH113" i="2"/>
  <c r="BG113" i="2"/>
  <c r="BF113" i="2"/>
  <c r="BE113" i="2"/>
  <c r="S113" i="2"/>
  <c r="Q113" i="2"/>
  <c r="O113" i="2"/>
  <c r="I113" i="2"/>
  <c r="BD113" i="2" s="1"/>
  <c r="BJ106" i="2"/>
  <c r="BH106" i="2"/>
  <c r="BG106" i="2"/>
  <c r="BF106" i="2"/>
  <c r="BE106" i="2"/>
  <c r="S106" i="2"/>
  <c r="Q106" i="2"/>
  <c r="O106" i="2"/>
  <c r="I106" i="2"/>
  <c r="BD106" i="2" s="1"/>
  <c r="BJ100" i="2"/>
  <c r="BH100" i="2"/>
  <c r="BG100" i="2"/>
  <c r="BF100" i="2"/>
  <c r="BE100" i="2"/>
  <c r="S100" i="2"/>
  <c r="Q100" i="2"/>
  <c r="O100" i="2"/>
  <c r="I100" i="2"/>
  <c r="BD100" i="2" s="1"/>
  <c r="BJ95" i="2"/>
  <c r="BH95" i="2"/>
  <c r="BG95" i="2"/>
  <c r="BF95" i="2"/>
  <c r="BE95" i="2"/>
  <c r="S95" i="2"/>
  <c r="Q95" i="2"/>
  <c r="O95" i="2"/>
  <c r="I95" i="2"/>
  <c r="BD95" i="2" s="1"/>
  <c r="BJ92" i="2"/>
  <c r="BH92" i="2"/>
  <c r="BG92" i="2"/>
  <c r="BF92" i="2"/>
  <c r="BE92" i="2"/>
  <c r="S92" i="2"/>
  <c r="Q92" i="2"/>
  <c r="O92" i="2"/>
  <c r="I92" i="2"/>
  <c r="BD92" i="2" s="1"/>
  <c r="E83" i="2"/>
  <c r="D81" i="2"/>
  <c r="E51" i="2"/>
  <c r="D49" i="2"/>
  <c r="I36" i="2"/>
  <c r="I35" i="2"/>
  <c r="I34" i="2"/>
  <c r="I23" i="2"/>
  <c r="D23" i="2"/>
  <c r="I54" i="2" s="1"/>
  <c r="I22" i="2"/>
  <c r="I20" i="2"/>
  <c r="D20" i="2"/>
  <c r="I85" i="2" s="1"/>
  <c r="I19" i="2"/>
  <c r="E86" i="2"/>
  <c r="I14" i="2"/>
  <c r="D14" i="2"/>
  <c r="E85" i="2" s="1"/>
  <c r="I13" i="2"/>
  <c r="I83" i="2"/>
  <c r="D6" i="2"/>
  <c r="D79" i="2" s="1"/>
  <c r="BJ91" i="2" l="1"/>
  <c r="S91" i="2"/>
  <c r="E36" i="2"/>
  <c r="Q91" i="2"/>
  <c r="S112" i="2"/>
  <c r="S90" i="2" s="1"/>
  <c r="S143" i="2"/>
  <c r="O163" i="2"/>
  <c r="BJ112" i="2"/>
  <c r="I112" i="2" s="1"/>
  <c r="I61" i="2" s="1"/>
  <c r="BJ143" i="2"/>
  <c r="I143" i="2" s="1"/>
  <c r="I65" i="2" s="1"/>
  <c r="BJ163" i="2"/>
  <c r="I163" i="2" s="1"/>
  <c r="I69" i="2" s="1"/>
  <c r="E32" i="2"/>
  <c r="Q143" i="2"/>
  <c r="O143" i="2"/>
  <c r="Q163" i="2"/>
  <c r="Q112" i="2"/>
  <c r="Q90" i="2" s="1"/>
  <c r="O112" i="2"/>
  <c r="S163" i="2"/>
  <c r="S142" i="2" s="1"/>
  <c r="E54" i="2"/>
  <c r="E35" i="2"/>
  <c r="O91" i="2"/>
  <c r="O90" i="2" s="1"/>
  <c r="I91" i="2"/>
  <c r="I60" i="2" s="1"/>
  <c r="E33" i="2"/>
  <c r="E34" i="2"/>
  <c r="O142" i="2"/>
  <c r="I32" i="2"/>
  <c r="I152" i="2"/>
  <c r="I66" i="2" s="1"/>
  <c r="I51" i="2"/>
  <c r="I86" i="2"/>
  <c r="I33" i="2"/>
  <c r="D47" i="2"/>
  <c r="E53" i="2"/>
  <c r="I53" i="2"/>
  <c r="BJ90" i="2" l="1"/>
  <c r="I90" i="2" s="1"/>
  <c r="I59" i="2" s="1"/>
  <c r="BJ142" i="2"/>
  <c r="I142" i="2" s="1"/>
  <c r="I64" i="2" s="1"/>
  <c r="O89" i="2"/>
  <c r="S89" i="2"/>
  <c r="Q142" i="2"/>
  <c r="Q89" i="2" s="1"/>
  <c r="BJ89" i="2" l="1"/>
  <c r="I89" i="2" s="1"/>
  <c r="I29" i="2" s="1"/>
  <c r="I38" i="2" s="1"/>
  <c r="I58" i="2" l="1"/>
</calcChain>
</file>

<file path=xl/sharedStrings.xml><?xml version="1.0" encoding="utf-8"?>
<sst xmlns="http://schemas.openxmlformats.org/spreadsheetml/2006/main" count="808" uniqueCount="224">
  <si>
    <t>Popis</t>
  </si>
  <si>
    <t>MJ</t>
  </si>
  <si>
    <t>Množství</t>
  </si>
  <si>
    <t>Zemní práce</t>
  </si>
  <si>
    <t>kpl</t>
  </si>
  <si>
    <t>Komunikace pozemní</t>
  </si>
  <si>
    <t>t</t>
  </si>
  <si>
    <t>kus</t>
  </si>
  <si>
    <t>Přesun hmot</t>
  </si>
  <si>
    <t>Příloha č. 3</t>
  </si>
  <si>
    <t>2</t>
  </si>
  <si>
    <t>KRYCÍ LIST SOUPISU PRACÍ</t>
  </si>
  <si>
    <t>v ---  níže se nacházejí doplnkové a pomocné údaje k sestavám  --- v</t>
  </si>
  <si>
    <t>False</t>
  </si>
  <si>
    <t>Stavba:</t>
  </si>
  <si>
    <t>Objekt:</t>
  </si>
  <si>
    <t>KSO:</t>
  </si>
  <si>
    <t/>
  </si>
  <si>
    <t>CC-CZ:</t>
  </si>
  <si>
    <t>Místo:</t>
  </si>
  <si>
    <t>Voznice - Chouzavá</t>
  </si>
  <si>
    <t>Datum:</t>
  </si>
  <si>
    <t>Zadavatel:</t>
  </si>
  <si>
    <t>IČ:</t>
  </si>
  <si>
    <t>DIČ:</t>
  </si>
  <si>
    <t>Účastník: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</si>
  <si>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</si>
  <si>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</si>
  <si>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</si>
  <si>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</si>
  <si>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</si>
  <si>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</si>
  <si>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</si>
  <si>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</si>
  <si>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</si>
  <si>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</si>
  <si>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</si>
  <si>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</si>
  <si>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</si>
  <si>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</si>
  <si>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</si>
  <si>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</si>
  <si>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ČLENĚNÍ SOUPISU PRACÍ</t>
  </si>
  <si>
    <t>Kód dílu - Popis</t>
  </si>
  <si>
    <t>Cena celkem [CZK]</t>
  </si>
  <si>
    <t>Náklady stavby celkem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</si>
  <si>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</si>
  <si>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</si>
  <si>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</si>
  <si>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</si>
  <si>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</si>
  <si>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</si>
  <si>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</si>
  <si>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</si>
  <si>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</si>
  <si>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</si>
  <si>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</si>
  <si>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</si>
  <si>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</si>
  <si>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</si>
  <si>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Typ</t>
  </si>
  <si>
    <t>Kód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</si>
  <si>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</si>
  <si>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</si>
  <si>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</si>
  <si>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</si>
  <si>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</si>
  <si>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</si>
  <si>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</si>
  <si>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</si>
  <si>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</si>
  <si>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</si>
  <si>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</si>
  <si>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Práce a dodávky HSV</t>
  </si>
  <si>
    <t>1</t>
  </si>
  <si>
    <t>0</t>
  </si>
  <si>
    <t>ROZPOCET</t>
  </si>
  <si>
    <t>K</t>
  </si>
  <si>
    <t>122252204</t>
  </si>
  <si>
    <t>Odkopávky a prokopávky nezapažené pro silnice a dálnice strojně v hornině třídy těžitelnosti I přes 100 do 500 m3</t>
  </si>
  <si>
    <t>m3</t>
  </si>
  <si>
    <t>CS ÚRS 2025 01</t>
  </si>
  <si>
    <t>4</t>
  </si>
  <si>
    <t>-1612926835</t>
  </si>
  <si>
    <t>Online PSC</t>
  </si>
  <si>
    <t>https://podminky.urs.cz/item/CS_URS_2025_01/122252204</t>
  </si>
  <si>
    <t>VV</t>
  </si>
  <si>
    <t>"recyklace" (2095,06*1,06)*0,05</t>
  </si>
  <si>
    <t>True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</si>
  <si>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</si>
  <si>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</si>
  <si>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-1466353355</t>
  </si>
  <si>
    <t>https://podminky.urs.cz/item/CS_URS_2025_01/162751117</t>
  </si>
  <si>
    <t>"krajnice" 1000*0,5*0,1</t>
  </si>
  <si>
    <t>Součet</t>
  </si>
  <si>
    <t>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</si>
  <si>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</si>
  <si>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</si>
  <si>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-668197026</t>
  </si>
  <si>
    <t>https://podminky.urs.cz/item/CS_URS_2025_01/162751119</t>
  </si>
  <si>
    <t>Mezisoučet</t>
  </si>
  <si>
    <t>161,038*15</t>
  </si>
  <si>
    <t>171201231</t>
  </si>
  <si>
    <t>Poplatek za uložení stavebního odpadu na recyklační skládce (skládkovné) zeminy a kamení zatříděného do Katalogu odpadů pod kódem 17 05 04</t>
  </si>
  <si>
    <t>528319870</t>
  </si>
  <si>
    <t>https://podminky.urs.cz/item/CS_URS_2025_01/171201231</t>
  </si>
  <si>
    <t>161,038*2,3</t>
  </si>
  <si>
    <t>5</t>
  </si>
  <si>
    <t>567522124</t>
  </si>
  <si>
    <t>Recyklace podkladní vrstvy za studena na místě promísení rozpojené směsi s kamenivem a pojivem (materiál ve specifikaci) s rozhrnutím, zhutněním a vlhčením plochy přes 1 000 do 3 000 m2, tloušťky po zhutnění přes 180 do 200 mm</t>
  </si>
  <si>
    <t>m2</t>
  </si>
  <si>
    <t>-342811369</t>
  </si>
  <si>
    <t>https://podminky.urs.cz/item/CS_URS_2025_01/567522124</t>
  </si>
  <si>
    <t>2095,06*1,06</t>
  </si>
  <si>
    <t>6</t>
  </si>
  <si>
    <t>M</t>
  </si>
  <si>
    <t>58522150</t>
  </si>
  <si>
    <t>cement portlandský směsný CEM II 32,5MPa</t>
  </si>
  <si>
    <t>8</t>
  </si>
  <si>
    <t>-1468565610</t>
  </si>
  <si>
    <t>(2095,06*1,06)*0,2*2,3*0,05</t>
  </si>
  <si>
    <t>7</t>
  </si>
  <si>
    <t>567531121</t>
  </si>
  <si>
    <t>Recyklace podkladní vrstvy za studena na místě rozpojení a reprofilace podkladu s hutněním plochy přes 1 000 do 3 000 m2, tloušťky přes 200 do 250 mm</t>
  </si>
  <si>
    <t>-1276914931</t>
  </si>
  <si>
    <t>https://podminky.urs.cz/item/CS_URS_2025_01/567531121</t>
  </si>
  <si>
    <t>569931132</t>
  </si>
  <si>
    <t>Zpevnění krajnic nebo komunikací pro pěší s rozprostřením a zhutněním, po zhutnění asfaltovým recyklátem tl. 100 mm</t>
  </si>
  <si>
    <t>1839715784</t>
  </si>
  <si>
    <t>https://podminky.urs.cz/item/CS_URS_2025_01/569931132</t>
  </si>
  <si>
    <t>1000*0,5</t>
  </si>
  <si>
    <t>9</t>
  </si>
  <si>
    <t>573231108</t>
  </si>
  <si>
    <t>Postřik spojovací PS bez posypu kamenivem ze silniční emulze, v množství 0,50 kg/m2</t>
  </si>
  <si>
    <t>-222281331</t>
  </si>
  <si>
    <t>https://podminky.urs.cz/item/CS_URS_2025_01/573231108</t>
  </si>
  <si>
    <t>2095,06*1,03</t>
  </si>
  <si>
    <t>10</t>
  </si>
  <si>
    <t>577144141</t>
  </si>
  <si>
    <t>Asfaltový beton vrstva obrusná ACO 11 (ABS) s rozprostřením a se zhutněním z modifikovaného asfaltu v pruhu šířky přes 3 m, po zhutnění tl. 50 mm</t>
  </si>
  <si>
    <t>1928889322</t>
  </si>
  <si>
    <t>https://podminky.urs.cz/item/CS_URS_2025_01/577144141</t>
  </si>
  <si>
    <t>2095,06</t>
  </si>
  <si>
    <t>11</t>
  </si>
  <si>
    <t>577155142</t>
  </si>
  <si>
    <t>Asfaltový beton vrstva ložní ACL 16 (ABH) s rozprostřením a zhutněním z modifikovaného asfaltu v pruhu šířky přes 3 m, po zhutnění tl. 60 mm</t>
  </si>
  <si>
    <t>-1433721836</t>
  </si>
  <si>
    <t>https://podminky.urs.cz/item/CS_URS_2025_01/577155142</t>
  </si>
  <si>
    <t>12</t>
  </si>
  <si>
    <t>R_001</t>
  </si>
  <si>
    <t>Postřik vápennou suspenzí (ochrana spojovacího postřiku)</t>
  </si>
  <si>
    <t>-200334182</t>
  </si>
  <si>
    <t>Ostatní konstrukce a práce, bourání</t>
  </si>
  <si>
    <t>13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</si>
  <si>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</si>
  <si>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</si>
  <si>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1716176199</t>
  </si>
  <si>
    <t>https://podminky.urs.cz/item/CS_URS_2025_01/938909611</t>
  </si>
  <si>
    <t>"krajnice" 1000*0,5</t>
  </si>
  <si>
    <t>998</t>
  </si>
  <si>
    <t>14</t>
  </si>
  <si>
    <t>998223011</t>
  </si>
  <si>
    <t>Přesun hmot pro pozemní komunikace s krytem dlážděným dopravní vzdálenost do 200 m jakékoliv délky objektu</t>
  </si>
  <si>
    <t>-733273151</t>
  </si>
  <si>
    <t>https://podminky.urs.cz/item/CS_URS_2025_01/998223011</t>
  </si>
  <si>
    <t>VRN</t>
  </si>
  <si>
    <t>Vedlejší rozpočtové náklady</t>
  </si>
  <si>
    <t>VRN1</t>
  </si>
  <si>
    <t>Průzkumné, zeměměřičské a projektové práce</t>
  </si>
  <si>
    <t>15</t>
  </si>
  <si>
    <t>012164000</t>
  </si>
  <si>
    <t>Vytyčení a zaměření inženýrských sítí</t>
  </si>
  <si>
    <t>1024</t>
  </si>
  <si>
    <t>1326150411</t>
  </si>
  <si>
    <t>https://podminky.urs.cz/item/CS_URS_2025_01/012164000</t>
  </si>
  <si>
    <t>16</t>
  </si>
  <si>
    <t>012444000</t>
  </si>
  <si>
    <t>Geodetické měření skutečného provedení stavby</t>
  </si>
  <si>
    <t>-1343180753</t>
  </si>
  <si>
    <t>https://podminky.urs.cz/item/CS_URS_2025_01/012444000</t>
  </si>
  <si>
    <t>17</t>
  </si>
  <si>
    <t>013274000</t>
  </si>
  <si>
    <t>Pasportizace objektu před započetím prací</t>
  </si>
  <si>
    <t>550276996</t>
  </si>
  <si>
    <t>https://podminky.urs.cz/item/CS_URS_2025_01/013274000</t>
  </si>
  <si>
    <t>18</t>
  </si>
  <si>
    <t>013284000</t>
  </si>
  <si>
    <t>Pasportizace objektu po provedení prací</t>
  </si>
  <si>
    <t>-413096306</t>
  </si>
  <si>
    <t>https://podminky.urs.cz/item/CS_URS_2025_01/013284000</t>
  </si>
  <si>
    <t>VRN3</t>
  </si>
  <si>
    <t>Zařízení staveniště</t>
  </si>
  <si>
    <t>19</t>
  </si>
  <si>
    <t>030001000</t>
  </si>
  <si>
    <t>-951344819</t>
  </si>
  <si>
    <t>https://podminky.urs.cz/item/CS_URS_2025_01/030001000</t>
  </si>
  <si>
    <t>VRN4</t>
  </si>
  <si>
    <t>Inženýrská činnost</t>
  </si>
  <si>
    <t>20</t>
  </si>
  <si>
    <t>043194000</t>
  </si>
  <si>
    <t>Zkoušky ostatní</t>
  </si>
  <si>
    <t>1426250626</t>
  </si>
  <si>
    <t>https://podminky.urs.cz/item/CS_URS_2025_01/043194000</t>
  </si>
  <si>
    <t>"ITT pro recylaci za studena na místě" 1</t>
  </si>
  <si>
    <t>VRN6</t>
  </si>
  <si>
    <t>Územní vlivy</t>
  </si>
  <si>
    <t>21</t>
  </si>
  <si>
    <t>060001000</t>
  </si>
  <si>
    <t>610020975</t>
  </si>
  <si>
    <t>https://podminky.urs.cz/item/CS_URS_2025_01/060001000</t>
  </si>
  <si>
    <t>"případné zajištění průjezdního profilu pro mechanizaci dodavatele, atd." 1</t>
  </si>
  <si>
    <t>VRN7</t>
  </si>
  <si>
    <t>Provozní vlivy</t>
  </si>
  <si>
    <t>22</t>
  </si>
  <si>
    <t>072103000</t>
  </si>
  <si>
    <t>Silniční provoz - projednání DIO a zajištění DIR</t>
  </si>
  <si>
    <t>-1870514892</t>
  </si>
  <si>
    <t>https://podminky.urs.cz/item/CS_URS_2025_01/072103000</t>
  </si>
  <si>
    <t>23</t>
  </si>
  <si>
    <t>072203000</t>
  </si>
  <si>
    <t>Silniční provoz - zajištění DIO (dopravní značení)</t>
  </si>
  <si>
    <t>933680125</t>
  </si>
  <si>
    <t>https://podminky.urs.cz/item/CS_URS_2025_01/072203000</t>
  </si>
  <si>
    <t>Chouzavá - úsek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</si>
</sst>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,##0.000"/>
    <numFmt numFmtId="166" formatCode="dd\.mm\.yyyy"/>
    <numFmt numFmtId="167" formatCode="#,##0.00%"/>
    <numFmt numFmtId="168" formatCode="#,##0.00000"/>
  </numFmts>
  <fonts count="28" x14ac:knownFonts="1">
    <font>
      <sz val="11"/>
      <color theme="1"/>
      <name val="Calibri"/>
      <family val="2"/>
      <charset val="238"/>
      <scheme val="minor"/>
    </font>
    <font>
      <b/>
      <sz val="16"/>
      <color rgb="FF501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11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vertical="center"/>
    </xf>
    <xf numFmtId="4" fontId="14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/>
    <xf numFmtId="0" fontId="0" fillId="0" borderId="14" xfId="0" applyBorder="1" applyAlignment="1">
      <alignment vertical="center"/>
    </xf>
    <xf numFmtId="168" fontId="17" fillId="0" borderId="4" xfId="0" applyNumberFormat="1" applyFont="1" applyBorder="1"/>
    <xf numFmtId="168" fontId="17" fillId="0" borderId="15" xfId="0" applyNumberFormat="1" applyFont="1" applyBorder="1"/>
    <xf numFmtId="4" fontId="18" fillId="0" borderId="0" xfId="0" applyNumberFormat="1" applyFont="1" applyAlignment="1">
      <alignment vertical="center"/>
    </xf>
    <xf numFmtId="0" fontId="19" fillId="0" borderId="0" xfId="0" applyFont="1"/>
    <xf numFmtId="0" fontId="19" fillId="0" borderId="3" xfId="0" applyFont="1" applyBorder="1"/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0" applyFont="1" applyProtection="1">
      <protection locked="0"/>
    </xf>
    <xf numFmtId="4" fontId="14" fillId="0" borderId="0" xfId="0" applyNumberFormat="1" applyFont="1"/>
    <xf numFmtId="0" fontId="19" fillId="0" borderId="16" xfId="0" applyFont="1" applyBorder="1"/>
    <xf numFmtId="168" fontId="19" fillId="0" borderId="0" xfId="0" applyNumberFormat="1" applyFont="1"/>
    <xf numFmtId="168" fontId="19" fillId="0" borderId="17" xfId="0" applyNumberFormat="1" applyFont="1" applyBorder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vertical="center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0" fontId="12" fillId="0" borderId="18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165" fontId="12" fillId="0" borderId="18" xfId="0" applyNumberFormat="1" applyFont="1" applyBorder="1" applyAlignment="1">
      <alignment vertical="center"/>
    </xf>
    <xf numFmtId="4" fontId="12" fillId="2" borderId="18" xfId="0" applyNumberFormat="1" applyFont="1" applyFill="1" applyBorder="1" applyAlignment="1" applyProtection="1">
      <alignment vertical="center"/>
      <protection locked="0"/>
    </xf>
    <xf numFmtId="4" fontId="12" fillId="0" borderId="18" xfId="0" applyNumberFormat="1" applyFont="1" applyBorder="1" applyAlignment="1">
      <alignment vertical="center"/>
    </xf>
    <xf numFmtId="0" fontId="16" fillId="2" borderId="16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168" fontId="16" fillId="0" borderId="0" xfId="0" applyNumberFormat="1" applyFont="1" applyAlignment="1">
      <alignment vertical="center"/>
    </xf>
    <xf numFmtId="168" fontId="16" fillId="0" borderId="17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5" fontId="22" fillId="0" borderId="0" xfId="0" applyNumberFormat="1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165" fontId="25" fillId="0" borderId="0" xfId="0" applyNumberFormat="1" applyFont="1" applyAlignment="1">
      <alignment vertical="center"/>
    </xf>
    <xf numFmtId="0" fontId="25" fillId="0" borderId="0" xfId="0" applyFont="1" applyAlignment="1" applyProtection="1">
      <alignment vertical="center"/>
      <protection locked="0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 wrapText="1"/>
    </xf>
    <xf numFmtId="165" fontId="26" fillId="0" borderId="18" xfId="0" applyNumberFormat="1" applyFont="1" applyBorder="1" applyAlignment="1">
      <alignment vertical="center"/>
    </xf>
    <xf numFmtId="4" fontId="26" fillId="2" borderId="18" xfId="0" applyNumberFormat="1" applyFont="1" applyFill="1" applyBorder="1" applyAlignment="1" applyProtection="1">
      <alignment vertical="center"/>
      <protection locked="0"/>
    </xf>
    <xf numFmtId="4" fontId="26" fillId="0" borderId="18" xfId="0" applyNumberFormat="1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6" fillId="2" borderId="16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kumenty-obec\V&#253;b&#283;rov&#225;%20&#345;&#237;zen&#237;\Oprava%20silnice%20Chouzav&#225;_&#250;sek%20I\PD002-25%20-%20Oprava%20silnice%20%5bzad&#225;n&#237;%5d.xlsx" TargetMode="External"/><Relationship Id="rId1" Type="http://schemas.openxmlformats.org/officeDocument/2006/relationships/externalLinkPath" Target="PD002-25%20-%20Oprava%20silnice%20%5bzad&#225;n&#237;%5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SO.101 - úsek I"/>
      <sheetName val="SO.102 - úsek II"/>
      <sheetName val="SO.103 - úsek III"/>
      <sheetName val="SO.104 - úsek IV"/>
      <sheetName val="Pokyny pro vyplnění"/>
    </sheetNames>
    <sheetDataSet>
      <sheetData sheetId="0">
        <row r="6">
          <cell r="K6" t="str">
            <v>Oprava silnice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73231108" TargetMode="External"/><Relationship Id="rId13" Type="http://schemas.openxmlformats.org/officeDocument/2006/relationships/hyperlink" Target="https://podminky.urs.cz/item/CS_URS_2025_01/012164000" TargetMode="External"/><Relationship Id="rId18" Type="http://schemas.openxmlformats.org/officeDocument/2006/relationships/hyperlink" Target="https://podminky.urs.cz/item/CS_URS_2025_01/043194000" TargetMode="External"/><Relationship Id="rId3" Type="http://schemas.openxmlformats.org/officeDocument/2006/relationships/hyperlink" Target="https://podminky.urs.cz/item/CS_URS_2025_01/162751119" TargetMode="External"/><Relationship Id="rId21" Type="http://schemas.openxmlformats.org/officeDocument/2006/relationships/hyperlink" Target="https://podminky.urs.cz/item/CS_URS_2025_01/072203000" TargetMode="External"/><Relationship Id="rId7" Type="http://schemas.openxmlformats.org/officeDocument/2006/relationships/hyperlink" Target="https://podminky.urs.cz/item/CS_URS_2025_01/569931132" TargetMode="External"/><Relationship Id="rId12" Type="http://schemas.openxmlformats.org/officeDocument/2006/relationships/hyperlink" Target="https://podminky.urs.cz/item/CS_URS_2025_01/998223011" TargetMode="External"/><Relationship Id="rId17" Type="http://schemas.openxmlformats.org/officeDocument/2006/relationships/hyperlink" Target="https://podminky.urs.cz/item/CS_URS_2025_01/030001000" TargetMode="External"/><Relationship Id="rId2" Type="http://schemas.openxmlformats.org/officeDocument/2006/relationships/hyperlink" Target="https://podminky.urs.cz/item/CS_URS_2025_01/162751117" TargetMode="External"/><Relationship Id="rId16" Type="http://schemas.openxmlformats.org/officeDocument/2006/relationships/hyperlink" Target="https://podminky.urs.cz/item/CS_URS_2025_01/013284000" TargetMode="External"/><Relationship Id="rId20" Type="http://schemas.openxmlformats.org/officeDocument/2006/relationships/hyperlink" Target="https://podminky.urs.cz/item/CS_URS_2025_01/072103000" TargetMode="External"/><Relationship Id="rId1" Type="http://schemas.openxmlformats.org/officeDocument/2006/relationships/hyperlink" Target="https://podminky.urs.cz/item/CS_URS_2025_01/122252204" TargetMode="External"/><Relationship Id="rId6" Type="http://schemas.openxmlformats.org/officeDocument/2006/relationships/hyperlink" Target="https://podminky.urs.cz/item/CS_URS_2025_01/567531121" TargetMode="External"/><Relationship Id="rId11" Type="http://schemas.openxmlformats.org/officeDocument/2006/relationships/hyperlink" Target="https://podminky.urs.cz/item/CS_URS_2025_01/938909611" TargetMode="External"/><Relationship Id="rId5" Type="http://schemas.openxmlformats.org/officeDocument/2006/relationships/hyperlink" Target="https://podminky.urs.cz/item/CS_URS_2025_01/567522124" TargetMode="External"/><Relationship Id="rId15" Type="http://schemas.openxmlformats.org/officeDocument/2006/relationships/hyperlink" Target="https://podminky.urs.cz/item/CS_URS_2025_01/013274000" TargetMode="External"/><Relationship Id="rId10" Type="http://schemas.openxmlformats.org/officeDocument/2006/relationships/hyperlink" Target="https://podminky.urs.cz/item/CS_URS_2025_01/577155142" TargetMode="External"/><Relationship Id="rId19" Type="http://schemas.openxmlformats.org/officeDocument/2006/relationships/hyperlink" Target="https://podminky.urs.cz/item/CS_URS_2025_01/060001000" TargetMode="External"/><Relationship Id="rId4" Type="http://schemas.openxmlformats.org/officeDocument/2006/relationships/hyperlink" Target="https://podminky.urs.cz/item/CS_URS_2025_01/171201231" TargetMode="External"/><Relationship Id="rId9" Type="http://schemas.openxmlformats.org/officeDocument/2006/relationships/hyperlink" Target="https://podminky.urs.cz/item/CS_URS_2025_01/577144141" TargetMode="External"/><Relationship Id="rId14" Type="http://schemas.openxmlformats.org/officeDocument/2006/relationships/hyperlink" Target="https://podminky.urs.cz/item/CS_URS_2025_01/01244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E165-4055-4A8F-B639-B64512042B7C}">
  <dimension ref="A1:BM168"/>
  <sheetViews>
    <sheetView tabSelected="1" workbookViewId="0">
      <selection activeCell="E179" sqref="E179"/>
    </sheetView>
  </sheetViews>
  <sheetFormatPr defaultRowHeight="15" x14ac:dyDescent="0.25"/>
  <cols>
    <col min="1" max="1" width="1" customWidth="1"/>
    <col min="2" max="2" width="3.5703125" customWidth="1"/>
    <col min="3" max="3" width="3.7109375" customWidth="1"/>
    <col min="4" max="4" width="14.7109375" customWidth="1"/>
    <col min="5" max="5" width="86.42578125" customWidth="1"/>
    <col min="6" max="6" width="6.42578125" customWidth="1"/>
    <col min="7" max="7" width="12" customWidth="1"/>
    <col min="8" max="8" width="13.5703125" customWidth="1"/>
    <col min="9" max="10" width="19.140625" customWidth="1"/>
    <col min="11" max="11" width="8" customWidth="1"/>
    <col min="12" max="12" width="9.28515625" hidden="1" customWidth="1"/>
    <col min="14" max="19" width="12.140625" hidden="1" customWidth="1"/>
    <col min="20" max="20" width="14" hidden="1" customWidth="1"/>
    <col min="21" max="21" width="10.5703125" customWidth="1"/>
    <col min="22" max="22" width="14" customWidth="1"/>
    <col min="23" max="23" width="10.5703125" customWidth="1"/>
    <col min="24" max="24" width="12.85546875" customWidth="1"/>
    <col min="25" max="25" width="9.42578125" customWidth="1"/>
    <col min="26" max="26" width="12.85546875" customWidth="1"/>
    <col min="27" max="27" width="14" customWidth="1"/>
    <col min="28" max="28" width="9.42578125" customWidth="1"/>
    <col min="29" max="29" width="12.85546875" customWidth="1"/>
    <col min="30" max="30" width="14" customWidth="1"/>
  </cols>
  <sheetData>
    <row r="1" spans="1:45" ht="21" x14ac:dyDescent="0.35">
      <c r="C1" s="1" t="s">
        <v>9</v>
      </c>
    </row>
    <row r="2" spans="1:45" ht="6.9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5"/>
      <c r="AS2" s="2" t="s">
        <v>10</v>
      </c>
    </row>
    <row r="3" spans="1:45" ht="24.95" customHeight="1" x14ac:dyDescent="0.25">
      <c r="A3" s="5"/>
      <c r="C3" s="138" t="s">
        <v>11</v>
      </c>
      <c r="D3" s="138"/>
      <c r="E3" s="138"/>
      <c r="K3" s="5"/>
      <c r="L3" s="7" t="s">
        <v>12</v>
      </c>
      <c r="AS3" s="2" t="s">
        <v>13</v>
      </c>
    </row>
    <row r="4" spans="1:45" ht="6.95" customHeight="1" x14ac:dyDescent="0.25">
      <c r="A4" s="5"/>
      <c r="K4" s="5"/>
    </row>
    <row r="5" spans="1:45" ht="12" customHeight="1" x14ac:dyDescent="0.25">
      <c r="A5" s="5"/>
      <c r="C5" s="8" t="s">
        <v>14</v>
      </c>
      <c r="K5" s="5"/>
    </row>
    <row r="6" spans="1:45" ht="16.5" customHeight="1" x14ac:dyDescent="0.25">
      <c r="A6" s="5"/>
      <c r="D6" s="9" t="str">
        <f>'[1]Rekapitulace stavby'!K6</f>
        <v>Oprava silnice</v>
      </c>
      <c r="E6" s="10"/>
      <c r="F6" s="10"/>
      <c r="G6" s="10"/>
      <c r="K6" s="5"/>
    </row>
    <row r="7" spans="1:45" s="11" customFormat="1" ht="12" customHeight="1" x14ac:dyDescent="0.25">
      <c r="A7" s="12"/>
      <c r="C7" s="8" t="s">
        <v>15</v>
      </c>
      <c r="K7" s="12"/>
    </row>
    <row r="8" spans="1:45" s="11" customFormat="1" ht="16.5" customHeight="1" x14ac:dyDescent="0.25">
      <c r="A8" s="12"/>
      <c r="D8" s="13" t="s">
        <v>223</v>
      </c>
      <c r="E8" s="14"/>
      <c r="F8" s="14"/>
      <c r="G8" s="14"/>
      <c r="K8" s="12"/>
    </row>
    <row r="9" spans="1:45" s="11" customFormat="1" x14ac:dyDescent="0.25">
      <c r="A9" s="12"/>
      <c r="K9" s="12"/>
    </row>
    <row r="10" spans="1:45" s="11" customFormat="1" ht="12" customHeight="1" x14ac:dyDescent="0.25">
      <c r="A10" s="12"/>
      <c r="C10" s="8" t="s">
        <v>16</v>
      </c>
      <c r="E10" s="15" t="s">
        <v>17</v>
      </c>
      <c r="H10" s="8" t="s">
        <v>18</v>
      </c>
      <c r="I10" s="15" t="s">
        <v>17</v>
      </c>
      <c r="K10" s="12"/>
    </row>
    <row r="11" spans="1:45" s="11" customFormat="1" ht="12" customHeight="1" x14ac:dyDescent="0.25">
      <c r="A11" s="12"/>
      <c r="C11" s="8" t="s">
        <v>19</v>
      </c>
      <c r="E11" s="15" t="s">
        <v>20</v>
      </c>
      <c r="H11" s="8" t="s">
        <v>21</v>
      </c>
      <c r="I11" s="16"/>
      <c r="K11" s="12"/>
    </row>
    <row r="12" spans="1:45" s="11" customFormat="1" ht="10.9" customHeight="1" x14ac:dyDescent="0.25">
      <c r="A12" s="12"/>
      <c r="K12" s="12"/>
    </row>
    <row r="13" spans="1:45" s="11" customFormat="1" ht="12" customHeight="1" x14ac:dyDescent="0.25">
      <c r="A13" s="12"/>
      <c r="C13" s="8" t="s">
        <v>22</v>
      </c>
      <c r="H13" s="8" t="s">
        <v>23</v>
      </c>
      <c r="I13" s="15" t="str">
        <f>IF('[1]Rekapitulace stavby'!AN10="","",'[1]Rekapitulace stavby'!AN10)</f>
        <v/>
      </c>
      <c r="K13" s="12"/>
    </row>
    <row r="14" spans="1:45" s="11" customFormat="1" ht="18" customHeight="1" x14ac:dyDescent="0.25">
      <c r="A14" s="12"/>
      <c r="D14" s="15" t="str">
        <f>IF('[1]Rekapitulace stavby'!E11="","",'[1]Rekapitulace stavby'!E11)</f>
        <v xml:space="preserve"> </v>
      </c>
      <c r="H14" s="8" t="s">
        <v>24</v>
      </c>
      <c r="I14" s="15" t="str">
        <f>IF('[1]Rekapitulace stavby'!AN11="","",'[1]Rekapitulace stavby'!AN11)</f>
        <v/>
      </c>
      <c r="K14" s="12"/>
    </row>
    <row r="15" spans="1:45" s="11" customFormat="1" ht="6.95" customHeight="1" x14ac:dyDescent="0.25">
      <c r="A15" s="12"/>
      <c r="K15" s="12"/>
    </row>
    <row r="16" spans="1:45" s="11" customFormat="1" ht="12" customHeight="1" x14ac:dyDescent="0.25">
      <c r="A16" s="12"/>
      <c r="C16" s="8" t="s">
        <v>25</v>
      </c>
      <c r="H16" s="8" t="s">
        <v>23</v>
      </c>
      <c r="I16" s="17"/>
      <c r="K16" s="12"/>
    </row>
    <row r="17" spans="1:11" s="11" customFormat="1" ht="18" customHeight="1" x14ac:dyDescent="0.25">
      <c r="A17" s="12"/>
      <c r="D17" s="18"/>
      <c r="E17" s="19"/>
      <c r="F17" s="19"/>
      <c r="G17" s="19"/>
      <c r="H17" s="8" t="s">
        <v>24</v>
      </c>
      <c r="I17" s="17"/>
      <c r="K17" s="12"/>
    </row>
    <row r="18" spans="1:11" s="11" customFormat="1" ht="6.95" customHeight="1" x14ac:dyDescent="0.25">
      <c r="A18" s="12"/>
      <c r="K18" s="12"/>
    </row>
    <row r="19" spans="1:11" s="11" customFormat="1" ht="12" customHeight="1" x14ac:dyDescent="0.25">
      <c r="A19" s="12"/>
      <c r="C19" s="8" t="s">
        <v>26</v>
      </c>
      <c r="H19" s="8" t="s">
        <v>23</v>
      </c>
      <c r="I19" s="15" t="str">
        <f>IF('[1]Rekapitulace stavby'!AN16="","",'[1]Rekapitulace stavby'!AN16)</f>
        <v/>
      </c>
      <c r="K19" s="12"/>
    </row>
    <row r="20" spans="1:11" s="11" customFormat="1" ht="18" customHeight="1" x14ac:dyDescent="0.25">
      <c r="A20" s="12"/>
      <c r="D20" s="15" t="str">
        <f>IF('[1]Rekapitulace stavby'!E17="","",'[1]Rekapitulace stavby'!E17)</f>
        <v xml:space="preserve"> </v>
      </c>
      <c r="H20" s="8" t="s">
        <v>24</v>
      </c>
      <c r="I20" s="15" t="str">
        <f>IF('[1]Rekapitulace stavby'!AN17="","",'[1]Rekapitulace stavby'!AN17)</f>
        <v/>
      </c>
      <c r="K20" s="12"/>
    </row>
    <row r="21" spans="1:11" s="11" customFormat="1" ht="6.95" customHeight="1" x14ac:dyDescent="0.25">
      <c r="A21" s="12"/>
      <c r="K21" s="12"/>
    </row>
    <row r="22" spans="1:11" s="11" customFormat="1" ht="12" customHeight="1" x14ac:dyDescent="0.25">
      <c r="A22" s="12"/>
      <c r="C22" s="8" t="s">
        <v>27</v>
      </c>
      <c r="H22" s="8" t="s">
        <v>23</v>
      </c>
      <c r="I22" s="15" t="str">
        <f>IF('[1]Rekapitulace stavby'!AN19="","",'[1]Rekapitulace stavby'!AN19)</f>
        <v/>
      </c>
      <c r="K22" s="12"/>
    </row>
    <row r="23" spans="1:11" s="11" customFormat="1" ht="18" customHeight="1" x14ac:dyDescent="0.25">
      <c r="A23" s="12"/>
      <c r="D23" s="15" t="str">
        <f>IF('[1]Rekapitulace stavby'!E20="","",'[1]Rekapitulace stavby'!E20)</f>
        <v xml:space="preserve"> </v>
      </c>
      <c r="H23" s="8" t="s">
        <v>24</v>
      </c>
      <c r="I23" s="15" t="str">
        <f>IF('[1]Rekapitulace stavby'!AN20="","",'[1]Rekapitulace stavby'!AN20)</f>
        <v/>
      </c>
      <c r="K23" s="12"/>
    </row>
    <row r="24" spans="1:11" s="11" customFormat="1" ht="6.95" customHeight="1" x14ac:dyDescent="0.25">
      <c r="A24" s="12"/>
      <c r="K24" s="12"/>
    </row>
    <row r="25" spans="1:11" s="11" customFormat="1" ht="12" customHeight="1" x14ac:dyDescent="0.25">
      <c r="A25" s="12"/>
      <c r="C25" s="8" t="s">
        <v>28</v>
      </c>
      <c r="K25" s="12"/>
    </row>
    <row r="26" spans="1:11" s="20" customFormat="1" ht="16.5" customHeight="1" x14ac:dyDescent="0.25">
      <c r="A26" s="21"/>
      <c r="D26" s="22" t="s">
        <v>17</v>
      </c>
      <c r="E26" s="22"/>
      <c r="F26" s="22"/>
      <c r="G26" s="22"/>
      <c r="K26" s="21"/>
    </row>
    <row r="27" spans="1:11" s="11" customFormat="1" ht="6.95" customHeight="1" x14ac:dyDescent="0.25">
      <c r="A27" s="12"/>
      <c r="K27" s="12"/>
    </row>
    <row r="28" spans="1:11" s="11" customFormat="1" ht="6.95" customHeight="1" x14ac:dyDescent="0.25">
      <c r="A28" s="12"/>
      <c r="C28" s="23"/>
      <c r="D28" s="23"/>
      <c r="E28" s="23"/>
      <c r="F28" s="23"/>
      <c r="G28" s="23"/>
      <c r="H28" s="23"/>
      <c r="I28" s="23"/>
      <c r="J28" s="23"/>
      <c r="K28" s="12"/>
    </row>
    <row r="29" spans="1:11" s="11" customFormat="1" ht="25.35" customHeight="1" x14ac:dyDescent="0.25">
      <c r="A29" s="12"/>
      <c r="C29" s="24" t="s">
        <v>29</v>
      </c>
      <c r="I29" s="25">
        <f>ROUND(I89, 2)</f>
        <v>0</v>
      </c>
      <c r="K29" s="12"/>
    </row>
    <row r="30" spans="1:11" s="11" customFormat="1" ht="6.95" customHeight="1" x14ac:dyDescent="0.25">
      <c r="A30" s="12"/>
      <c r="C30" s="23"/>
      <c r="D30" s="23"/>
      <c r="E30" s="23"/>
      <c r="F30" s="23"/>
      <c r="G30" s="23"/>
      <c r="H30" s="23"/>
      <c r="I30" s="23"/>
      <c r="J30" s="23"/>
      <c r="K30" s="12"/>
    </row>
    <row r="31" spans="1:11" s="11" customFormat="1" ht="14.45" customHeight="1" x14ac:dyDescent="0.25">
      <c r="A31" s="12"/>
      <c r="E31" s="26" t="s">
        <v>30</v>
      </c>
      <c r="H31" s="26" t="s">
        <v>31</v>
      </c>
      <c r="I31" s="26" t="s">
        <v>32</v>
      </c>
      <c r="K31" s="12"/>
    </row>
    <row r="32" spans="1:11" s="11" customFormat="1" ht="14.45" customHeight="1" x14ac:dyDescent="0.25">
      <c r="A32" s="12"/>
      <c r="C32" s="27" t="s">
        <v>33</v>
      </c>
      <c r="D32" s="8" t="s">
        <v>34</v>
      </c>
      <c r="E32" s="28">
        <f>ROUND((SUM(BD89:BD167)),  2)</f>
        <v>0</v>
      </c>
      <c r="H32" s="29">
        <v>0.21</v>
      </c>
      <c r="I32" s="28">
        <f>ROUND(((SUM(BD89:BD167))*H32),  2)</f>
        <v>0</v>
      </c>
      <c r="K32" s="12"/>
    </row>
    <row r="33" spans="1:11" s="11" customFormat="1" ht="14.45" customHeight="1" x14ac:dyDescent="0.25">
      <c r="A33" s="12"/>
      <c r="D33" s="8" t="s">
        <v>35</v>
      </c>
      <c r="E33" s="28">
        <f>ROUND((SUM(BE89:BE167)),  2)</f>
        <v>0</v>
      </c>
      <c r="H33" s="29">
        <v>0.12</v>
      </c>
      <c r="I33" s="28">
        <f>ROUND(((SUM(BE89:BE167))*H33),  2)</f>
        <v>0</v>
      </c>
      <c r="K33" s="12"/>
    </row>
    <row r="34" spans="1:11" s="11" customFormat="1" ht="14.45" hidden="1" customHeight="1" x14ac:dyDescent="0.25">
      <c r="A34" s="12"/>
      <c r="D34" s="8" t="s">
        <v>36</v>
      </c>
      <c r="E34" s="28">
        <f>ROUND((SUM(BF89:BF167)),  2)</f>
        <v>0</v>
      </c>
      <c r="H34" s="29">
        <v>0.21</v>
      </c>
      <c r="I34" s="28">
        <f>0</f>
        <v>0</v>
      </c>
      <c r="K34" s="12"/>
    </row>
    <row r="35" spans="1:11" s="11" customFormat="1" ht="14.45" hidden="1" customHeight="1" x14ac:dyDescent="0.25">
      <c r="A35" s="12"/>
      <c r="D35" s="8" t="s">
        <v>37</v>
      </c>
      <c r="E35" s="28">
        <f>ROUND((SUM(BG89:BG167)),  2)</f>
        <v>0</v>
      </c>
      <c r="H35" s="29">
        <v>0.12</v>
      </c>
      <c r="I35" s="28">
        <f>0</f>
        <v>0</v>
      </c>
      <c r="K35" s="12"/>
    </row>
    <row r="36" spans="1:11" s="11" customFormat="1" ht="14.45" hidden="1" customHeight="1" x14ac:dyDescent="0.25">
      <c r="A36" s="12"/>
      <c r="D36" s="8" t="s">
        <v>38</v>
      </c>
      <c r="E36" s="28">
        <f>ROUND((SUM(BH89:BH167)),  2)</f>
        <v>0</v>
      </c>
      <c r="H36" s="29">
        <v>0</v>
      </c>
      <c r="I36" s="28">
        <f>0</f>
        <v>0</v>
      </c>
      <c r="K36" s="12"/>
    </row>
    <row r="37" spans="1:11" s="11" customFormat="1" ht="6.95" customHeight="1" x14ac:dyDescent="0.25">
      <c r="A37" s="12"/>
      <c r="K37" s="12"/>
    </row>
    <row r="38" spans="1:11" s="11" customFormat="1" ht="25.35" customHeight="1" x14ac:dyDescent="0.25">
      <c r="A38" s="12"/>
      <c r="B38" s="30"/>
      <c r="C38" s="31" t="s">
        <v>39</v>
      </c>
      <c r="D38" s="32"/>
      <c r="E38" s="32"/>
      <c r="F38" s="33" t="s">
        <v>40</v>
      </c>
      <c r="G38" s="34" t="s">
        <v>41</v>
      </c>
      <c r="H38" s="32"/>
      <c r="I38" s="35">
        <f>SUM(I29:I36)</f>
        <v>0</v>
      </c>
      <c r="J38" s="36"/>
      <c r="K38" s="12"/>
    </row>
    <row r="39" spans="1:11" s="11" customFormat="1" ht="14.45" customHeight="1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12"/>
    </row>
    <row r="43" spans="1:11" s="11" customFormat="1" ht="6.95" customHeight="1" x14ac:dyDescent="0.25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12"/>
    </row>
    <row r="44" spans="1:11" s="11" customFormat="1" ht="24.95" customHeight="1" x14ac:dyDescent="0.25">
      <c r="A44" s="12"/>
      <c r="B44" s="6" t="s">
        <v>42</v>
      </c>
      <c r="K44" s="12"/>
    </row>
    <row r="45" spans="1:11" s="11" customFormat="1" ht="6.95" customHeight="1" x14ac:dyDescent="0.25">
      <c r="A45" s="12"/>
      <c r="K45" s="12"/>
    </row>
    <row r="46" spans="1:11" s="11" customFormat="1" ht="12" customHeight="1" x14ac:dyDescent="0.25">
      <c r="A46" s="12"/>
      <c r="B46" s="8" t="s">
        <v>14</v>
      </c>
      <c r="K46" s="12"/>
    </row>
    <row r="47" spans="1:11" s="11" customFormat="1" ht="16.5" customHeight="1" x14ac:dyDescent="0.25">
      <c r="A47" s="12"/>
      <c r="D47" s="9" t="str">
        <f>D6</f>
        <v>Oprava silnice</v>
      </c>
      <c r="E47" s="10"/>
      <c r="F47" s="10"/>
      <c r="G47" s="10"/>
      <c r="K47" s="12"/>
    </row>
    <row r="48" spans="1:11" s="11" customFormat="1" ht="12" customHeight="1" x14ac:dyDescent="0.25">
      <c r="A48" s="12"/>
      <c r="B48" s="8" t="s">
        <v>15</v>
      </c>
      <c r="K48" s="12"/>
    </row>
    <row r="49" spans="1:46" s="11" customFormat="1" ht="16.5" customHeight="1" x14ac:dyDescent="0.25">
      <c r="A49" s="12"/>
      <c r="D49" s="13" t="str">
        <f>D8</f>
        <v>Chouzavá - úsek I</v>
      </c>
      <c r="E49" s="14"/>
      <c r="F49" s="14"/>
      <c r="G49" s="14"/>
      <c r="K49" s="12"/>
    </row>
    <row r="50" spans="1:46" s="11" customFormat="1" ht="6.95" customHeight="1" x14ac:dyDescent="0.25">
      <c r="A50" s="12"/>
      <c r="K50" s="12"/>
    </row>
    <row r="51" spans="1:46" s="11" customFormat="1" ht="12" customHeight="1" x14ac:dyDescent="0.25">
      <c r="A51" s="12"/>
      <c r="B51" s="8" t="s">
        <v>19</v>
      </c>
      <c r="E51" s="15" t="str">
        <f>E11</f>
        <v>Voznice - Chouzavá</v>
      </c>
      <c r="H51" s="8" t="s">
        <v>21</v>
      </c>
      <c r="I51" s="16" t="str">
        <f>IF(I11="","",I11)</f>
        <v/>
      </c>
      <c r="K51" s="12"/>
    </row>
    <row r="52" spans="1:46" s="11" customFormat="1" ht="6.95" customHeight="1" x14ac:dyDescent="0.25">
      <c r="A52" s="12"/>
      <c r="K52" s="12"/>
    </row>
    <row r="53" spans="1:46" s="11" customFormat="1" ht="15.2" customHeight="1" x14ac:dyDescent="0.25">
      <c r="A53" s="12"/>
      <c r="B53" s="8" t="s">
        <v>22</v>
      </c>
      <c r="E53" s="15" t="str">
        <f>D14</f>
        <v xml:space="preserve"> </v>
      </c>
      <c r="H53" s="8" t="s">
        <v>26</v>
      </c>
      <c r="I53" s="41" t="str">
        <f>D20</f>
        <v xml:space="preserve"> </v>
      </c>
      <c r="K53" s="12"/>
    </row>
    <row r="54" spans="1:46" s="11" customFormat="1" ht="15.2" customHeight="1" x14ac:dyDescent="0.25">
      <c r="A54" s="12"/>
      <c r="B54" s="8" t="s">
        <v>25</v>
      </c>
      <c r="E54" s="15" t="str">
        <f>IF(D17="","",D17)</f>
        <v/>
      </c>
      <c r="H54" s="8" t="s">
        <v>27</v>
      </c>
      <c r="I54" s="41" t="str">
        <f>D23</f>
        <v xml:space="preserve"> </v>
      </c>
      <c r="K54" s="12"/>
    </row>
    <row r="55" spans="1:46" s="11" customFormat="1" ht="10.35" customHeight="1" x14ac:dyDescent="0.25">
      <c r="A55" s="12"/>
      <c r="K55" s="12"/>
    </row>
    <row r="56" spans="1:46" s="11" customFormat="1" ht="29.25" customHeight="1" x14ac:dyDescent="0.25">
      <c r="A56" s="12"/>
      <c r="B56" s="42" t="s">
        <v>43</v>
      </c>
      <c r="C56" s="30"/>
      <c r="D56" s="30"/>
      <c r="E56" s="30"/>
      <c r="F56" s="30"/>
      <c r="G56" s="30"/>
      <c r="H56" s="30"/>
      <c r="I56" s="43" t="s">
        <v>44</v>
      </c>
      <c r="J56" s="30"/>
      <c r="K56" s="12"/>
    </row>
    <row r="57" spans="1:46" s="11" customFormat="1" ht="10.35" customHeight="1" x14ac:dyDescent="0.25">
      <c r="A57" s="12"/>
      <c r="K57" s="12"/>
    </row>
    <row r="58" spans="1:46" s="11" customFormat="1" ht="22.9" customHeight="1" x14ac:dyDescent="0.25">
      <c r="A58" s="12"/>
      <c r="B58" s="44" t="s">
        <v>45</v>
      </c>
      <c r="I58" s="25">
        <f>I89</f>
        <v>0</v>
      </c>
      <c r="K58" s="12"/>
      <c r="AT58" s="2" t="s">
        <v>46</v>
      </c>
    </row>
    <row r="59" spans="1:46" s="45" customFormat="1" ht="24.95" customHeight="1" x14ac:dyDescent="0.25">
      <c r="A59" s="46"/>
      <c r="C59" s="47" t="s">
        <v>47</v>
      </c>
      <c r="D59" s="48"/>
      <c r="E59" s="48"/>
      <c r="F59" s="48"/>
      <c r="G59" s="48"/>
      <c r="H59" s="48"/>
      <c r="I59" s="49">
        <f>I90</f>
        <v>0</v>
      </c>
      <c r="K59" s="46"/>
    </row>
    <row r="60" spans="1:46" s="50" customFormat="1" ht="19.899999999999999" customHeight="1" x14ac:dyDescent="0.25">
      <c r="A60" s="51"/>
      <c r="C60" s="52" t="s">
        <v>48</v>
      </c>
      <c r="D60" s="53"/>
      <c r="E60" s="53"/>
      <c r="F60" s="53"/>
      <c r="G60" s="53"/>
      <c r="H60" s="53"/>
      <c r="I60" s="54">
        <f>I91</f>
        <v>0</v>
      </c>
      <c r="K60" s="51"/>
    </row>
    <row r="61" spans="1:46" s="50" customFormat="1" ht="19.899999999999999" customHeight="1" x14ac:dyDescent="0.25">
      <c r="A61" s="51"/>
      <c r="C61" s="52" t="s">
        <v>49</v>
      </c>
      <c r="D61" s="53"/>
      <c r="E61" s="53"/>
      <c r="F61" s="53"/>
      <c r="G61" s="53"/>
      <c r="H61" s="53"/>
      <c r="I61" s="54">
        <f>I112</f>
        <v>0</v>
      </c>
      <c r="K61" s="51"/>
    </row>
    <row r="62" spans="1:46" s="50" customFormat="1" ht="19.899999999999999" customHeight="1" x14ac:dyDescent="0.25">
      <c r="A62" s="51"/>
      <c r="C62" s="52" t="s">
        <v>50</v>
      </c>
      <c r="D62" s="53"/>
      <c r="E62" s="53"/>
      <c r="F62" s="53"/>
      <c r="G62" s="53"/>
      <c r="H62" s="53"/>
      <c r="I62" s="54">
        <f>I135</f>
        <v>0</v>
      </c>
      <c r="K62" s="51"/>
    </row>
    <row r="63" spans="1:46" s="50" customFormat="1" ht="19.899999999999999" customHeight="1" x14ac:dyDescent="0.25">
      <c r="A63" s="51"/>
      <c r="C63" s="52" t="s">
        <v>51</v>
      </c>
      <c r="D63" s="53"/>
      <c r="E63" s="53"/>
      <c r="F63" s="53"/>
      <c r="G63" s="53"/>
      <c r="H63" s="53"/>
      <c r="I63" s="54">
        <f>I139</f>
        <v>0</v>
      </c>
      <c r="K63" s="51"/>
    </row>
    <row r="64" spans="1:46" s="45" customFormat="1" ht="24.95" customHeight="1" x14ac:dyDescent="0.25">
      <c r="A64" s="46"/>
      <c r="C64" s="47" t="s">
        <v>52</v>
      </c>
      <c r="D64" s="48"/>
      <c r="E64" s="48"/>
      <c r="F64" s="48"/>
      <c r="G64" s="48"/>
      <c r="H64" s="48"/>
      <c r="I64" s="49">
        <f>I142</f>
        <v>0</v>
      </c>
      <c r="K64" s="46"/>
    </row>
    <row r="65" spans="1:11" s="50" customFormat="1" ht="19.899999999999999" customHeight="1" x14ac:dyDescent="0.25">
      <c r="A65" s="51"/>
      <c r="C65" s="52" t="s">
        <v>53</v>
      </c>
      <c r="D65" s="53"/>
      <c r="E65" s="53"/>
      <c r="F65" s="53"/>
      <c r="G65" s="53"/>
      <c r="H65" s="53"/>
      <c r="I65" s="54">
        <f>I143</f>
        <v>0</v>
      </c>
      <c r="K65" s="51"/>
    </row>
    <row r="66" spans="1:11" s="50" customFormat="1" ht="19.899999999999999" customHeight="1" x14ac:dyDescent="0.25">
      <c r="A66" s="51"/>
      <c r="C66" s="52" t="s">
        <v>54</v>
      </c>
      <c r="D66" s="53"/>
      <c r="E66" s="53"/>
      <c r="F66" s="53"/>
      <c r="G66" s="53"/>
      <c r="H66" s="53"/>
      <c r="I66" s="54">
        <f>I152</f>
        <v>0</v>
      </c>
      <c r="K66" s="51"/>
    </row>
    <row r="67" spans="1:11" s="50" customFormat="1" ht="19.899999999999999" customHeight="1" x14ac:dyDescent="0.25">
      <c r="A67" s="51"/>
      <c r="C67" s="52" t="s">
        <v>55</v>
      </c>
      <c r="D67" s="53"/>
      <c r="E67" s="53"/>
      <c r="F67" s="53"/>
      <c r="G67" s="53"/>
      <c r="H67" s="53"/>
      <c r="I67" s="54">
        <f>I155</f>
        <v>0</v>
      </c>
      <c r="K67" s="51"/>
    </row>
    <row r="68" spans="1:11" s="50" customFormat="1" ht="19.899999999999999" customHeight="1" x14ac:dyDescent="0.25">
      <c r="A68" s="51"/>
      <c r="C68" s="52" t="s">
        <v>56</v>
      </c>
      <c r="D68" s="53"/>
      <c r="E68" s="53"/>
      <c r="F68" s="53"/>
      <c r="G68" s="53"/>
      <c r="H68" s="53"/>
      <c r="I68" s="54">
        <f>I159</f>
        <v>0</v>
      </c>
      <c r="K68" s="51"/>
    </row>
    <row r="69" spans="1:11" s="50" customFormat="1" ht="19.899999999999999" customHeight="1" x14ac:dyDescent="0.25">
      <c r="A69" s="51"/>
      <c r="C69" s="52" t="s">
        <v>57</v>
      </c>
      <c r="D69" s="53"/>
      <c r="E69" s="53"/>
      <c r="F69" s="53"/>
      <c r="G69" s="53"/>
      <c r="H69" s="53"/>
      <c r="I69" s="54">
        <f>I163</f>
        <v>0</v>
      </c>
      <c r="K69" s="51"/>
    </row>
    <row r="70" spans="1:11" s="11" customFormat="1" ht="21.75" customHeight="1" x14ac:dyDescent="0.25">
      <c r="A70" s="12"/>
      <c r="K70" s="12"/>
    </row>
    <row r="71" spans="1:11" s="11" customFormat="1" ht="6.95" customHeight="1" x14ac:dyDescent="0.25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12"/>
    </row>
    <row r="75" spans="1:11" s="11" customFormat="1" ht="6.95" customHeight="1" x14ac:dyDescent="0.25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12"/>
    </row>
    <row r="76" spans="1:11" s="11" customFormat="1" ht="24.95" customHeight="1" x14ac:dyDescent="0.25">
      <c r="A76" s="12"/>
      <c r="B76" s="6" t="s">
        <v>58</v>
      </c>
      <c r="K76" s="12"/>
    </row>
    <row r="77" spans="1:11" s="11" customFormat="1" ht="6.95" customHeight="1" x14ac:dyDescent="0.25">
      <c r="A77" s="12"/>
      <c r="K77" s="12"/>
    </row>
    <row r="78" spans="1:11" s="11" customFormat="1" ht="12" customHeight="1" x14ac:dyDescent="0.25">
      <c r="A78" s="12"/>
      <c r="B78" s="8" t="s">
        <v>14</v>
      </c>
      <c r="K78" s="12"/>
    </row>
    <row r="79" spans="1:11" s="11" customFormat="1" ht="16.5" customHeight="1" x14ac:dyDescent="0.25">
      <c r="A79" s="12"/>
      <c r="D79" s="9" t="str">
        <f>D6</f>
        <v>Oprava silnice</v>
      </c>
      <c r="E79" s="10"/>
      <c r="F79" s="10"/>
      <c r="G79" s="10"/>
      <c r="K79" s="12"/>
    </row>
    <row r="80" spans="1:11" s="11" customFormat="1" ht="12" customHeight="1" x14ac:dyDescent="0.25">
      <c r="A80" s="12"/>
      <c r="B80" s="8" t="s">
        <v>15</v>
      </c>
      <c r="K80" s="12"/>
    </row>
    <row r="81" spans="1:64" s="11" customFormat="1" ht="16.5" customHeight="1" x14ac:dyDescent="0.25">
      <c r="A81" s="12"/>
      <c r="D81" s="13" t="str">
        <f>D8</f>
        <v>Chouzavá - úsek I</v>
      </c>
      <c r="E81" s="14"/>
      <c r="F81" s="14"/>
      <c r="G81" s="14"/>
      <c r="K81" s="12"/>
    </row>
    <row r="82" spans="1:64" s="11" customFormat="1" ht="6.95" customHeight="1" x14ac:dyDescent="0.25">
      <c r="A82" s="12"/>
      <c r="K82" s="12"/>
    </row>
    <row r="83" spans="1:64" s="11" customFormat="1" ht="12" customHeight="1" x14ac:dyDescent="0.25">
      <c r="A83" s="12"/>
      <c r="B83" s="8" t="s">
        <v>19</v>
      </c>
      <c r="E83" s="15" t="str">
        <f>E11</f>
        <v>Voznice - Chouzavá</v>
      </c>
      <c r="H83" s="8" t="s">
        <v>21</v>
      </c>
      <c r="I83" s="16" t="str">
        <f>IF(I11="","",I11)</f>
        <v/>
      </c>
      <c r="K83" s="12"/>
    </row>
    <row r="84" spans="1:64" s="11" customFormat="1" ht="6.95" customHeight="1" x14ac:dyDescent="0.25">
      <c r="A84" s="12"/>
      <c r="K84" s="12"/>
    </row>
    <row r="85" spans="1:64" s="11" customFormat="1" ht="15.2" customHeight="1" x14ac:dyDescent="0.25">
      <c r="A85" s="12"/>
      <c r="B85" s="8" t="s">
        <v>22</v>
      </c>
      <c r="E85" s="15" t="str">
        <f>D14</f>
        <v xml:space="preserve"> </v>
      </c>
      <c r="H85" s="8" t="s">
        <v>26</v>
      </c>
      <c r="I85" s="41" t="str">
        <f>D20</f>
        <v xml:space="preserve"> </v>
      </c>
      <c r="K85" s="12"/>
    </row>
    <row r="86" spans="1:64" s="11" customFormat="1" ht="15.2" customHeight="1" x14ac:dyDescent="0.25">
      <c r="A86" s="12"/>
      <c r="B86" s="8" t="s">
        <v>25</v>
      </c>
      <c r="E86" s="15" t="str">
        <f>IF(D17="","",D17)</f>
        <v/>
      </c>
      <c r="H86" s="8" t="s">
        <v>27</v>
      </c>
      <c r="I86" s="41" t="str">
        <f>D23</f>
        <v xml:space="preserve"> </v>
      </c>
      <c r="K86" s="12"/>
    </row>
    <row r="87" spans="1:64" s="11" customFormat="1" ht="10.35" customHeight="1" x14ac:dyDescent="0.25">
      <c r="A87" s="12"/>
      <c r="K87" s="12"/>
    </row>
    <row r="88" spans="1:64" s="55" customFormat="1" ht="29.25" customHeight="1" x14ac:dyDescent="0.25">
      <c r="A88" s="56"/>
      <c r="B88" s="57" t="s">
        <v>59</v>
      </c>
      <c r="C88" s="58" t="s">
        <v>60</v>
      </c>
      <c r="D88" s="58" t="s">
        <v>61</v>
      </c>
      <c r="E88" s="58" t="s">
        <v>0</v>
      </c>
      <c r="F88" s="58" t="s">
        <v>1</v>
      </c>
      <c r="G88" s="58" t="s">
        <v>2</v>
      </c>
      <c r="H88" s="58" t="s">
        <v>62</v>
      </c>
      <c r="I88" s="58" t="s">
        <v>44</v>
      </c>
      <c r="J88" s="59" t="s">
        <v>63</v>
      </c>
      <c r="K88" s="56"/>
      <c r="L88" s="60" t="s">
        <v>17</v>
      </c>
      <c r="M88" s="61" t="s">
        <v>33</v>
      </c>
      <c r="N88" s="61" t="s">
        <v>64</v>
      </c>
      <c r="O88" s="61" t="s">
        <v>65</v>
      </c>
      <c r="P88" s="61" t="s">
        <v>66</v>
      </c>
      <c r="Q88" s="61" t="s">
        <v>67</v>
      </c>
      <c r="R88" s="61" t="s">
        <v>68</v>
      </c>
      <c r="S88" s="62" t="s">
        <v>69</v>
      </c>
    </row>
    <row r="89" spans="1:64" s="11" customFormat="1" ht="22.9" customHeight="1" x14ac:dyDescent="0.25">
      <c r="A89" s="12"/>
      <c r="B89" s="63" t="s">
        <v>70</v>
      </c>
      <c r="I89" s="64">
        <f>BJ89</f>
        <v>0</v>
      </c>
      <c r="K89" s="12"/>
      <c r="L89" s="65"/>
      <c r="M89" s="23"/>
      <c r="N89" s="23"/>
      <c r="O89" s="66">
        <f>O90+O142</f>
        <v>0</v>
      </c>
      <c r="P89" s="23"/>
      <c r="Q89" s="66">
        <f>Q90+Q142</f>
        <v>159.078</v>
      </c>
      <c r="R89" s="23"/>
      <c r="S89" s="67">
        <f>S90+S142</f>
        <v>63</v>
      </c>
      <c r="AS89" s="2" t="s">
        <v>71</v>
      </c>
      <c r="AT89" s="2" t="s">
        <v>46</v>
      </c>
      <c r="BJ89" s="68">
        <f>BJ90+BJ142</f>
        <v>0</v>
      </c>
    </row>
    <row r="90" spans="1:64" s="69" customFormat="1" ht="25.9" customHeight="1" x14ac:dyDescent="0.2">
      <c r="A90" s="70"/>
      <c r="C90" s="71" t="s">
        <v>71</v>
      </c>
      <c r="D90" s="72" t="s">
        <v>72</v>
      </c>
      <c r="E90" s="72" t="s">
        <v>73</v>
      </c>
      <c r="H90" s="73"/>
      <c r="I90" s="74">
        <f>BJ90</f>
        <v>0</v>
      </c>
      <c r="K90" s="70"/>
      <c r="L90" s="75"/>
      <c r="O90" s="76">
        <f>O91+O112+O135+O139</f>
        <v>0</v>
      </c>
      <c r="Q90" s="76">
        <f>Q91+Q112+Q135+Q139</f>
        <v>159.078</v>
      </c>
      <c r="S90" s="77">
        <f>S91+S112+S135+S139</f>
        <v>63</v>
      </c>
      <c r="AQ90" s="71" t="s">
        <v>74</v>
      </c>
      <c r="AS90" s="78" t="s">
        <v>71</v>
      </c>
      <c r="AT90" s="78" t="s">
        <v>75</v>
      </c>
      <c r="AX90" s="71" t="s">
        <v>76</v>
      </c>
      <c r="BJ90" s="79">
        <f>BJ91+BJ112+BJ135+BJ139</f>
        <v>0</v>
      </c>
    </row>
    <row r="91" spans="1:64" s="69" customFormat="1" ht="22.9" customHeight="1" x14ac:dyDescent="0.2">
      <c r="A91" s="70"/>
      <c r="C91" s="71" t="s">
        <v>71</v>
      </c>
      <c r="D91" s="80" t="s">
        <v>74</v>
      </c>
      <c r="E91" s="80" t="s">
        <v>3</v>
      </c>
      <c r="H91" s="73"/>
      <c r="I91" s="81">
        <f>BJ91</f>
        <v>0</v>
      </c>
      <c r="K91" s="70"/>
      <c r="L91" s="75"/>
      <c r="O91" s="76">
        <f>SUM(O92:O111)</f>
        <v>0</v>
      </c>
      <c r="Q91" s="76">
        <f>SUM(Q92:Q111)</f>
        <v>0</v>
      </c>
      <c r="S91" s="77">
        <f>SUM(S92:S111)</f>
        <v>0</v>
      </c>
      <c r="AQ91" s="71" t="s">
        <v>74</v>
      </c>
      <c r="AS91" s="78" t="s">
        <v>71</v>
      </c>
      <c r="AT91" s="78" t="s">
        <v>74</v>
      </c>
      <c r="AX91" s="71" t="s">
        <v>76</v>
      </c>
      <c r="BJ91" s="79">
        <f>SUM(BJ92:BJ111)</f>
        <v>0</v>
      </c>
    </row>
    <row r="92" spans="1:64" s="11" customFormat="1" ht="24.2" customHeight="1" x14ac:dyDescent="0.25">
      <c r="A92" s="12"/>
      <c r="B92" s="82" t="s">
        <v>74</v>
      </c>
      <c r="C92" s="82" t="s">
        <v>77</v>
      </c>
      <c r="D92" s="83" t="s">
        <v>78</v>
      </c>
      <c r="E92" s="84" t="s">
        <v>79</v>
      </c>
      <c r="F92" s="85" t="s">
        <v>80</v>
      </c>
      <c r="G92" s="86">
        <v>111.038</v>
      </c>
      <c r="H92" s="87"/>
      <c r="I92" s="88">
        <f>ROUND(H92*G92,2)</f>
        <v>0</v>
      </c>
      <c r="J92" s="84" t="s">
        <v>81</v>
      </c>
      <c r="K92" s="12"/>
      <c r="L92" s="89" t="s">
        <v>17</v>
      </c>
      <c r="M92" s="90" t="s">
        <v>34</v>
      </c>
      <c r="O92" s="91">
        <f>N92*G92</f>
        <v>0</v>
      </c>
      <c r="P92" s="91">
        <v>0</v>
      </c>
      <c r="Q92" s="91">
        <f>P92*G92</f>
        <v>0</v>
      </c>
      <c r="R92" s="91">
        <v>0</v>
      </c>
      <c r="S92" s="92">
        <f>R92*G92</f>
        <v>0</v>
      </c>
      <c r="AQ92" s="93" t="s">
        <v>82</v>
      </c>
      <c r="AS92" s="93" t="s">
        <v>77</v>
      </c>
      <c r="AT92" s="93" t="s">
        <v>10</v>
      </c>
      <c r="AX92" s="2" t="s">
        <v>76</v>
      </c>
      <c r="BD92" s="94">
        <f>IF(M92="základní",I92,0)</f>
        <v>0</v>
      </c>
      <c r="BE92" s="94">
        <f>IF(M92="snížená",I92,0)</f>
        <v>0</v>
      </c>
      <c r="BF92" s="94">
        <f>IF(M92="zákl. přenesená",I92,0)</f>
        <v>0</v>
      </c>
      <c r="BG92" s="94">
        <f>IF(M92="sníž. přenesená",I92,0)</f>
        <v>0</v>
      </c>
      <c r="BH92" s="94">
        <f>IF(M92="nulová",I92,0)</f>
        <v>0</v>
      </c>
      <c r="BI92" s="2" t="s">
        <v>74</v>
      </c>
      <c r="BJ92" s="94">
        <f>ROUND(H92*G92,2)</f>
        <v>0</v>
      </c>
      <c r="BK92" s="2" t="s">
        <v>82</v>
      </c>
      <c r="BL92" s="93" t="s">
        <v>83</v>
      </c>
    </row>
    <row r="93" spans="1:64" s="11" customFormat="1" x14ac:dyDescent="0.25">
      <c r="A93" s="12"/>
      <c r="C93" s="95" t="s">
        <v>84</v>
      </c>
      <c r="E93" s="96" t="s">
        <v>85</v>
      </c>
      <c r="H93" s="97"/>
      <c r="K93" s="12"/>
      <c r="L93" s="98"/>
      <c r="S93" s="99"/>
      <c r="AS93" s="2" t="s">
        <v>84</v>
      </c>
      <c r="AT93" s="2" t="s">
        <v>10</v>
      </c>
    </row>
    <row r="94" spans="1:64" s="100" customFormat="1" ht="11.25" x14ac:dyDescent="0.25">
      <c r="A94" s="101"/>
      <c r="C94" s="102" t="s">
        <v>86</v>
      </c>
      <c r="D94" s="103" t="s">
        <v>17</v>
      </c>
      <c r="E94" s="104" t="s">
        <v>87</v>
      </c>
      <c r="G94" s="105">
        <v>111.038</v>
      </c>
      <c r="H94" s="106"/>
      <c r="K94" s="101"/>
      <c r="L94" s="107"/>
      <c r="S94" s="108"/>
      <c r="AS94" s="103" t="s">
        <v>86</v>
      </c>
      <c r="AT94" s="103" t="s">
        <v>10</v>
      </c>
      <c r="AU94" s="100" t="s">
        <v>10</v>
      </c>
      <c r="AV94" s="100" t="s">
        <v>88</v>
      </c>
      <c r="AW94" s="100" t="s">
        <v>74</v>
      </c>
      <c r="AX94" s="103" t="s">
        <v>76</v>
      </c>
    </row>
    <row r="95" spans="1:64" s="11" customFormat="1" ht="37.9" customHeight="1" x14ac:dyDescent="0.25">
      <c r="A95" s="12"/>
      <c r="B95" s="82" t="s">
        <v>10</v>
      </c>
      <c r="C95" s="82" t="s">
        <v>77</v>
      </c>
      <c r="D95" s="83" t="s">
        <v>89</v>
      </c>
      <c r="E95" s="84" t="s">
        <v>90</v>
      </c>
      <c r="F95" s="85" t="s">
        <v>80</v>
      </c>
      <c r="G95" s="86">
        <v>161.03800000000001</v>
      </c>
      <c r="H95" s="87"/>
      <c r="I95" s="88">
        <f>ROUND(H95*G95,2)</f>
        <v>0</v>
      </c>
      <c r="J95" s="84" t="s">
        <v>81</v>
      </c>
      <c r="K95" s="12"/>
      <c r="L95" s="89" t="s">
        <v>17</v>
      </c>
      <c r="M95" s="90" t="s">
        <v>34</v>
      </c>
      <c r="O95" s="91">
        <f>N95*G95</f>
        <v>0</v>
      </c>
      <c r="P95" s="91">
        <v>0</v>
      </c>
      <c r="Q95" s="91">
        <f>P95*G95</f>
        <v>0</v>
      </c>
      <c r="R95" s="91">
        <v>0</v>
      </c>
      <c r="S95" s="92">
        <f>R95*G95</f>
        <v>0</v>
      </c>
      <c r="AQ95" s="93" t="s">
        <v>82</v>
      </c>
      <c r="AS95" s="93" t="s">
        <v>77</v>
      </c>
      <c r="AT95" s="93" t="s">
        <v>10</v>
      </c>
      <c r="AX95" s="2" t="s">
        <v>76</v>
      </c>
      <c r="BD95" s="94">
        <f>IF(M95="základní",I95,0)</f>
        <v>0</v>
      </c>
      <c r="BE95" s="94">
        <f>IF(M95="snížená",I95,0)</f>
        <v>0</v>
      </c>
      <c r="BF95" s="94">
        <f>IF(M95="zákl. přenesená",I95,0)</f>
        <v>0</v>
      </c>
      <c r="BG95" s="94">
        <f>IF(M95="sníž. přenesená",I95,0)</f>
        <v>0</v>
      </c>
      <c r="BH95" s="94">
        <f>IF(M95="nulová",I95,0)</f>
        <v>0</v>
      </c>
      <c r="BI95" s="2" t="s">
        <v>74</v>
      </c>
      <c r="BJ95" s="94">
        <f>ROUND(H95*G95,2)</f>
        <v>0</v>
      </c>
      <c r="BK95" s="2" t="s">
        <v>82</v>
      </c>
      <c r="BL95" s="93" t="s">
        <v>91</v>
      </c>
    </row>
    <row r="96" spans="1:64" s="11" customFormat="1" x14ac:dyDescent="0.25">
      <c r="A96" s="12"/>
      <c r="C96" s="95" t="s">
        <v>84</v>
      </c>
      <c r="E96" s="96" t="s">
        <v>92</v>
      </c>
      <c r="H96" s="97"/>
      <c r="K96" s="12"/>
      <c r="L96" s="98"/>
      <c r="S96" s="99"/>
      <c r="AS96" s="2" t="s">
        <v>84</v>
      </c>
      <c r="AT96" s="2" t="s">
        <v>10</v>
      </c>
    </row>
    <row r="97" spans="1:64" s="100" customFormat="1" ht="11.25" x14ac:dyDescent="0.25">
      <c r="A97" s="101"/>
      <c r="C97" s="102" t="s">
        <v>86</v>
      </c>
      <c r="D97" s="103" t="s">
        <v>17</v>
      </c>
      <c r="E97" s="104" t="s">
        <v>87</v>
      </c>
      <c r="G97" s="105">
        <v>111.038</v>
      </c>
      <c r="H97" s="106"/>
      <c r="K97" s="101"/>
      <c r="L97" s="107"/>
      <c r="S97" s="108"/>
      <c r="AS97" s="103" t="s">
        <v>86</v>
      </c>
      <c r="AT97" s="103" t="s">
        <v>10</v>
      </c>
      <c r="AU97" s="100" t="s">
        <v>10</v>
      </c>
      <c r="AV97" s="100" t="s">
        <v>88</v>
      </c>
      <c r="AW97" s="100" t="s">
        <v>75</v>
      </c>
      <c r="AX97" s="103" t="s">
        <v>76</v>
      </c>
    </row>
    <row r="98" spans="1:64" s="100" customFormat="1" ht="11.25" x14ac:dyDescent="0.25">
      <c r="A98" s="101"/>
      <c r="C98" s="102" t="s">
        <v>86</v>
      </c>
      <c r="D98" s="103" t="s">
        <v>17</v>
      </c>
      <c r="E98" s="104" t="s">
        <v>93</v>
      </c>
      <c r="G98" s="105">
        <v>50</v>
      </c>
      <c r="H98" s="106"/>
      <c r="K98" s="101"/>
      <c r="L98" s="107"/>
      <c r="S98" s="108"/>
      <c r="AS98" s="103" t="s">
        <v>86</v>
      </c>
      <c r="AT98" s="103" t="s">
        <v>10</v>
      </c>
      <c r="AU98" s="100" t="s">
        <v>10</v>
      </c>
      <c r="AV98" s="100" t="s">
        <v>88</v>
      </c>
      <c r="AW98" s="100" t="s">
        <v>75</v>
      </c>
      <c r="AX98" s="103" t="s">
        <v>76</v>
      </c>
    </row>
    <row r="99" spans="1:64" s="109" customFormat="1" ht="11.25" x14ac:dyDescent="0.25">
      <c r="A99" s="110"/>
      <c r="C99" s="102" t="s">
        <v>86</v>
      </c>
      <c r="D99" s="111" t="s">
        <v>17</v>
      </c>
      <c r="E99" s="112" t="s">
        <v>94</v>
      </c>
      <c r="G99" s="113">
        <v>161.03800000000001</v>
      </c>
      <c r="H99" s="114"/>
      <c r="K99" s="110"/>
      <c r="L99" s="115"/>
      <c r="S99" s="116"/>
      <c r="AS99" s="111" t="s">
        <v>86</v>
      </c>
      <c r="AT99" s="111" t="s">
        <v>10</v>
      </c>
      <c r="AU99" s="109" t="s">
        <v>82</v>
      </c>
      <c r="AV99" s="109" t="s">
        <v>88</v>
      </c>
      <c r="AW99" s="109" t="s">
        <v>74</v>
      </c>
      <c r="AX99" s="111" t="s">
        <v>76</v>
      </c>
    </row>
    <row r="100" spans="1:64" s="11" customFormat="1" ht="37.9" customHeight="1" x14ac:dyDescent="0.25">
      <c r="A100" s="12"/>
      <c r="B100" s="82" t="s">
        <v>95</v>
      </c>
      <c r="C100" s="82" t="s">
        <v>77</v>
      </c>
      <c r="D100" s="83" t="s">
        <v>96</v>
      </c>
      <c r="E100" s="84" t="s">
        <v>97</v>
      </c>
      <c r="F100" s="85" t="s">
        <v>80</v>
      </c>
      <c r="G100" s="86">
        <v>2415.5700000000002</v>
      </c>
      <c r="H100" s="87"/>
      <c r="I100" s="88">
        <f>ROUND(H100*G100,2)</f>
        <v>0</v>
      </c>
      <c r="J100" s="84" t="s">
        <v>81</v>
      </c>
      <c r="K100" s="12"/>
      <c r="L100" s="89" t="s">
        <v>17</v>
      </c>
      <c r="M100" s="90" t="s">
        <v>34</v>
      </c>
      <c r="O100" s="91">
        <f>N100*G100</f>
        <v>0</v>
      </c>
      <c r="P100" s="91">
        <v>0</v>
      </c>
      <c r="Q100" s="91">
        <f>P100*G100</f>
        <v>0</v>
      </c>
      <c r="R100" s="91">
        <v>0</v>
      </c>
      <c r="S100" s="92">
        <f>R100*G100</f>
        <v>0</v>
      </c>
      <c r="AQ100" s="93" t="s">
        <v>82</v>
      </c>
      <c r="AS100" s="93" t="s">
        <v>77</v>
      </c>
      <c r="AT100" s="93" t="s">
        <v>10</v>
      </c>
      <c r="AX100" s="2" t="s">
        <v>76</v>
      </c>
      <c r="BD100" s="94">
        <f>IF(M100="základní",I100,0)</f>
        <v>0</v>
      </c>
      <c r="BE100" s="94">
        <f>IF(M100="snížená",I100,0)</f>
        <v>0</v>
      </c>
      <c r="BF100" s="94">
        <f>IF(M100="zákl. přenesená",I100,0)</f>
        <v>0</v>
      </c>
      <c r="BG100" s="94">
        <f>IF(M100="sníž. přenesená",I100,0)</f>
        <v>0</v>
      </c>
      <c r="BH100" s="94">
        <f>IF(M100="nulová",I100,0)</f>
        <v>0</v>
      </c>
      <c r="BI100" s="2" t="s">
        <v>74</v>
      </c>
      <c r="BJ100" s="94">
        <f>ROUND(H100*G100,2)</f>
        <v>0</v>
      </c>
      <c r="BK100" s="2" t="s">
        <v>82</v>
      </c>
      <c r="BL100" s="93" t="s">
        <v>98</v>
      </c>
    </row>
    <row r="101" spans="1:64" s="11" customFormat="1" x14ac:dyDescent="0.25">
      <c r="A101" s="12"/>
      <c r="C101" s="95" t="s">
        <v>84</v>
      </c>
      <c r="E101" s="96" t="s">
        <v>99</v>
      </c>
      <c r="H101" s="97"/>
      <c r="K101" s="12"/>
      <c r="L101" s="98"/>
      <c r="S101" s="99"/>
      <c r="AS101" s="2" t="s">
        <v>84</v>
      </c>
      <c r="AT101" s="2" t="s">
        <v>10</v>
      </c>
    </row>
    <row r="102" spans="1:64" s="100" customFormat="1" ht="11.25" x14ac:dyDescent="0.25">
      <c r="A102" s="101"/>
      <c r="C102" s="102" t="s">
        <v>86</v>
      </c>
      <c r="D102" s="103" t="s">
        <v>17</v>
      </c>
      <c r="E102" s="104" t="s">
        <v>87</v>
      </c>
      <c r="G102" s="105">
        <v>111.038</v>
      </c>
      <c r="H102" s="106"/>
      <c r="K102" s="101"/>
      <c r="L102" s="107"/>
      <c r="S102" s="108"/>
      <c r="AS102" s="103" t="s">
        <v>86</v>
      </c>
      <c r="AT102" s="103" t="s">
        <v>10</v>
      </c>
      <c r="AU102" s="100" t="s">
        <v>10</v>
      </c>
      <c r="AV102" s="100" t="s">
        <v>88</v>
      </c>
      <c r="AW102" s="100" t="s">
        <v>75</v>
      </c>
      <c r="AX102" s="103" t="s">
        <v>76</v>
      </c>
    </row>
    <row r="103" spans="1:64" s="100" customFormat="1" ht="11.25" x14ac:dyDescent="0.25">
      <c r="A103" s="101"/>
      <c r="C103" s="102" t="s">
        <v>86</v>
      </c>
      <c r="D103" s="103" t="s">
        <v>17</v>
      </c>
      <c r="E103" s="104" t="s">
        <v>93</v>
      </c>
      <c r="G103" s="105">
        <v>50</v>
      </c>
      <c r="H103" s="106"/>
      <c r="K103" s="101"/>
      <c r="L103" s="107"/>
      <c r="S103" s="108"/>
      <c r="AS103" s="103" t="s">
        <v>86</v>
      </c>
      <c r="AT103" s="103" t="s">
        <v>10</v>
      </c>
      <c r="AU103" s="100" t="s">
        <v>10</v>
      </c>
      <c r="AV103" s="100" t="s">
        <v>88</v>
      </c>
      <c r="AW103" s="100" t="s">
        <v>75</v>
      </c>
      <c r="AX103" s="103" t="s">
        <v>76</v>
      </c>
    </row>
    <row r="104" spans="1:64" s="117" customFormat="1" ht="11.25" x14ac:dyDescent="0.25">
      <c r="A104" s="118"/>
      <c r="C104" s="102" t="s">
        <v>86</v>
      </c>
      <c r="D104" s="119" t="s">
        <v>17</v>
      </c>
      <c r="E104" s="120" t="s">
        <v>100</v>
      </c>
      <c r="G104" s="121">
        <v>161.03800000000001</v>
      </c>
      <c r="H104" s="122"/>
      <c r="K104" s="118"/>
      <c r="L104" s="123"/>
      <c r="S104" s="124"/>
      <c r="AS104" s="119" t="s">
        <v>86</v>
      </c>
      <c r="AT104" s="119" t="s">
        <v>10</v>
      </c>
      <c r="AU104" s="117" t="s">
        <v>95</v>
      </c>
      <c r="AV104" s="117" t="s">
        <v>88</v>
      </c>
      <c r="AW104" s="117" t="s">
        <v>75</v>
      </c>
      <c r="AX104" s="119" t="s">
        <v>76</v>
      </c>
    </row>
    <row r="105" spans="1:64" s="100" customFormat="1" ht="11.25" x14ac:dyDescent="0.25">
      <c r="A105" s="101"/>
      <c r="C105" s="102" t="s">
        <v>86</v>
      </c>
      <c r="D105" s="103" t="s">
        <v>17</v>
      </c>
      <c r="E105" s="104" t="s">
        <v>101</v>
      </c>
      <c r="G105" s="105">
        <v>2415.5700000000002</v>
      </c>
      <c r="H105" s="106"/>
      <c r="K105" s="101"/>
      <c r="L105" s="107"/>
      <c r="S105" s="108"/>
      <c r="AS105" s="103" t="s">
        <v>86</v>
      </c>
      <c r="AT105" s="103" t="s">
        <v>10</v>
      </c>
      <c r="AU105" s="100" t="s">
        <v>10</v>
      </c>
      <c r="AV105" s="100" t="s">
        <v>88</v>
      </c>
      <c r="AW105" s="100" t="s">
        <v>74</v>
      </c>
      <c r="AX105" s="103" t="s">
        <v>76</v>
      </c>
    </row>
    <row r="106" spans="1:64" s="11" customFormat="1" ht="24.2" customHeight="1" x14ac:dyDescent="0.25">
      <c r="A106" s="12"/>
      <c r="B106" s="82" t="s">
        <v>82</v>
      </c>
      <c r="C106" s="82" t="s">
        <v>77</v>
      </c>
      <c r="D106" s="83" t="s">
        <v>102</v>
      </c>
      <c r="E106" s="84" t="s">
        <v>103</v>
      </c>
      <c r="F106" s="85" t="s">
        <v>6</v>
      </c>
      <c r="G106" s="86">
        <v>370.387</v>
      </c>
      <c r="H106" s="87"/>
      <c r="I106" s="88">
        <f>ROUND(H106*G106,2)</f>
        <v>0</v>
      </c>
      <c r="J106" s="84" t="s">
        <v>81</v>
      </c>
      <c r="K106" s="12"/>
      <c r="L106" s="89" t="s">
        <v>17</v>
      </c>
      <c r="M106" s="90" t="s">
        <v>34</v>
      </c>
      <c r="O106" s="91">
        <f>N106*G106</f>
        <v>0</v>
      </c>
      <c r="P106" s="91">
        <v>0</v>
      </c>
      <c r="Q106" s="91">
        <f>P106*G106</f>
        <v>0</v>
      </c>
      <c r="R106" s="91">
        <v>0</v>
      </c>
      <c r="S106" s="92">
        <f>R106*G106</f>
        <v>0</v>
      </c>
      <c r="AQ106" s="93" t="s">
        <v>82</v>
      </c>
      <c r="AS106" s="93" t="s">
        <v>77</v>
      </c>
      <c r="AT106" s="93" t="s">
        <v>10</v>
      </c>
      <c r="AX106" s="2" t="s">
        <v>76</v>
      </c>
      <c r="BD106" s="94">
        <f>IF(M106="základní",I106,0)</f>
        <v>0</v>
      </c>
      <c r="BE106" s="94">
        <f>IF(M106="snížená",I106,0)</f>
        <v>0</v>
      </c>
      <c r="BF106" s="94">
        <f>IF(M106="zákl. přenesená",I106,0)</f>
        <v>0</v>
      </c>
      <c r="BG106" s="94">
        <f>IF(M106="sníž. přenesená",I106,0)</f>
        <v>0</v>
      </c>
      <c r="BH106" s="94">
        <f>IF(M106="nulová",I106,0)</f>
        <v>0</v>
      </c>
      <c r="BI106" s="2" t="s">
        <v>74</v>
      </c>
      <c r="BJ106" s="94">
        <f>ROUND(H106*G106,2)</f>
        <v>0</v>
      </c>
      <c r="BK106" s="2" t="s">
        <v>82</v>
      </c>
      <c r="BL106" s="93" t="s">
        <v>104</v>
      </c>
    </row>
    <row r="107" spans="1:64" s="11" customFormat="1" x14ac:dyDescent="0.25">
      <c r="A107" s="12"/>
      <c r="C107" s="95" t="s">
        <v>84</v>
      </c>
      <c r="E107" s="96" t="s">
        <v>105</v>
      </c>
      <c r="H107" s="97"/>
      <c r="K107" s="12"/>
      <c r="L107" s="98"/>
      <c r="S107" s="99"/>
      <c r="AS107" s="2" t="s">
        <v>84</v>
      </c>
      <c r="AT107" s="2" t="s">
        <v>10</v>
      </c>
    </row>
    <row r="108" spans="1:64" s="100" customFormat="1" ht="11.25" x14ac:dyDescent="0.25">
      <c r="A108" s="101"/>
      <c r="C108" s="102" t="s">
        <v>86</v>
      </c>
      <c r="D108" s="103" t="s">
        <v>17</v>
      </c>
      <c r="E108" s="104" t="s">
        <v>87</v>
      </c>
      <c r="G108" s="105">
        <v>111.038</v>
      </c>
      <c r="H108" s="106"/>
      <c r="K108" s="101"/>
      <c r="L108" s="107"/>
      <c r="S108" s="108"/>
      <c r="AS108" s="103" t="s">
        <v>86</v>
      </c>
      <c r="AT108" s="103" t="s">
        <v>10</v>
      </c>
      <c r="AU108" s="100" t="s">
        <v>10</v>
      </c>
      <c r="AV108" s="100" t="s">
        <v>88</v>
      </c>
      <c r="AW108" s="100" t="s">
        <v>75</v>
      </c>
      <c r="AX108" s="103" t="s">
        <v>76</v>
      </c>
    </row>
    <row r="109" spans="1:64" s="100" customFormat="1" ht="11.25" x14ac:dyDescent="0.25">
      <c r="A109" s="101"/>
      <c r="C109" s="102" t="s">
        <v>86</v>
      </c>
      <c r="D109" s="103" t="s">
        <v>17</v>
      </c>
      <c r="E109" s="104" t="s">
        <v>93</v>
      </c>
      <c r="G109" s="105">
        <v>50</v>
      </c>
      <c r="H109" s="106"/>
      <c r="K109" s="101"/>
      <c r="L109" s="107"/>
      <c r="S109" s="108"/>
      <c r="AS109" s="103" t="s">
        <v>86</v>
      </c>
      <c r="AT109" s="103" t="s">
        <v>10</v>
      </c>
      <c r="AU109" s="100" t="s">
        <v>10</v>
      </c>
      <c r="AV109" s="100" t="s">
        <v>88</v>
      </c>
      <c r="AW109" s="100" t="s">
        <v>75</v>
      </c>
      <c r="AX109" s="103" t="s">
        <v>76</v>
      </c>
    </row>
    <row r="110" spans="1:64" s="117" customFormat="1" ht="11.25" x14ac:dyDescent="0.25">
      <c r="A110" s="118"/>
      <c r="C110" s="102" t="s">
        <v>86</v>
      </c>
      <c r="D110" s="119" t="s">
        <v>17</v>
      </c>
      <c r="E110" s="120" t="s">
        <v>100</v>
      </c>
      <c r="G110" s="121">
        <v>161.03800000000001</v>
      </c>
      <c r="H110" s="122"/>
      <c r="K110" s="118"/>
      <c r="L110" s="123"/>
      <c r="S110" s="124"/>
      <c r="AS110" s="119" t="s">
        <v>86</v>
      </c>
      <c r="AT110" s="119" t="s">
        <v>10</v>
      </c>
      <c r="AU110" s="117" t="s">
        <v>95</v>
      </c>
      <c r="AV110" s="117" t="s">
        <v>88</v>
      </c>
      <c r="AW110" s="117" t="s">
        <v>75</v>
      </c>
      <c r="AX110" s="119" t="s">
        <v>76</v>
      </c>
    </row>
    <row r="111" spans="1:64" s="100" customFormat="1" ht="11.25" x14ac:dyDescent="0.25">
      <c r="A111" s="101"/>
      <c r="C111" s="102" t="s">
        <v>86</v>
      </c>
      <c r="D111" s="103" t="s">
        <v>17</v>
      </c>
      <c r="E111" s="104" t="s">
        <v>106</v>
      </c>
      <c r="G111" s="105">
        <v>370.387</v>
      </c>
      <c r="H111" s="106"/>
      <c r="K111" s="101"/>
      <c r="L111" s="107"/>
      <c r="S111" s="108"/>
      <c r="AS111" s="103" t="s">
        <v>86</v>
      </c>
      <c r="AT111" s="103" t="s">
        <v>10</v>
      </c>
      <c r="AU111" s="100" t="s">
        <v>10</v>
      </c>
      <c r="AV111" s="100" t="s">
        <v>88</v>
      </c>
      <c r="AW111" s="100" t="s">
        <v>74</v>
      </c>
      <c r="AX111" s="103" t="s">
        <v>76</v>
      </c>
    </row>
    <row r="112" spans="1:64" s="69" customFormat="1" ht="22.9" customHeight="1" x14ac:dyDescent="0.2">
      <c r="A112" s="70"/>
      <c r="C112" s="71" t="s">
        <v>71</v>
      </c>
      <c r="D112" s="80" t="s">
        <v>107</v>
      </c>
      <c r="E112" s="80" t="s">
        <v>5</v>
      </c>
      <c r="H112" s="73"/>
      <c r="I112" s="81">
        <f>BJ112</f>
        <v>0</v>
      </c>
      <c r="K112" s="70"/>
      <c r="L112" s="75"/>
      <c r="O112" s="76">
        <f>SUM(O113:O134)</f>
        <v>0</v>
      </c>
      <c r="Q112" s="76">
        <f>SUM(Q113:Q134)</f>
        <v>159.078</v>
      </c>
      <c r="S112" s="77">
        <f>SUM(S113:S134)</f>
        <v>0</v>
      </c>
      <c r="AQ112" s="71" t="s">
        <v>74</v>
      </c>
      <c r="AS112" s="78" t="s">
        <v>71</v>
      </c>
      <c r="AT112" s="78" t="s">
        <v>74</v>
      </c>
      <c r="AX112" s="71" t="s">
        <v>76</v>
      </c>
      <c r="BJ112" s="79">
        <f>SUM(BJ113:BJ134)</f>
        <v>0</v>
      </c>
    </row>
    <row r="113" spans="1:64" s="11" customFormat="1" ht="37.9" customHeight="1" x14ac:dyDescent="0.25">
      <c r="A113" s="12"/>
      <c r="B113" s="82" t="s">
        <v>107</v>
      </c>
      <c r="C113" s="82" t="s">
        <v>77</v>
      </c>
      <c r="D113" s="83" t="s">
        <v>108</v>
      </c>
      <c r="E113" s="84" t="s">
        <v>109</v>
      </c>
      <c r="F113" s="85" t="s">
        <v>110</v>
      </c>
      <c r="G113" s="86">
        <v>2220.7640000000001</v>
      </c>
      <c r="H113" s="87"/>
      <c r="I113" s="88">
        <f>ROUND(H113*G113,2)</f>
        <v>0</v>
      </c>
      <c r="J113" s="84" t="s">
        <v>81</v>
      </c>
      <c r="K113" s="12"/>
      <c r="L113" s="89" t="s">
        <v>17</v>
      </c>
      <c r="M113" s="90" t="s">
        <v>34</v>
      </c>
      <c r="O113" s="91">
        <f>N113*G113</f>
        <v>0</v>
      </c>
      <c r="P113" s="91">
        <v>0</v>
      </c>
      <c r="Q113" s="91">
        <f>P113*G113</f>
        <v>0</v>
      </c>
      <c r="R113" s="91">
        <v>0</v>
      </c>
      <c r="S113" s="92">
        <f>R113*G113</f>
        <v>0</v>
      </c>
      <c r="AQ113" s="93" t="s">
        <v>82</v>
      </c>
      <c r="AS113" s="93" t="s">
        <v>77</v>
      </c>
      <c r="AT113" s="93" t="s">
        <v>10</v>
      </c>
      <c r="AX113" s="2" t="s">
        <v>76</v>
      </c>
      <c r="BD113" s="94">
        <f>IF(M113="základní",I113,0)</f>
        <v>0</v>
      </c>
      <c r="BE113" s="94">
        <f>IF(M113="snížená",I113,0)</f>
        <v>0</v>
      </c>
      <c r="BF113" s="94">
        <f>IF(M113="zákl. přenesená",I113,0)</f>
        <v>0</v>
      </c>
      <c r="BG113" s="94">
        <f>IF(M113="sníž. přenesená",I113,0)</f>
        <v>0</v>
      </c>
      <c r="BH113" s="94">
        <f>IF(M113="nulová",I113,0)</f>
        <v>0</v>
      </c>
      <c r="BI113" s="2" t="s">
        <v>74</v>
      </c>
      <c r="BJ113" s="94">
        <f>ROUND(H113*G113,2)</f>
        <v>0</v>
      </c>
      <c r="BK113" s="2" t="s">
        <v>82</v>
      </c>
      <c r="BL113" s="93" t="s">
        <v>111</v>
      </c>
    </row>
    <row r="114" spans="1:64" s="11" customFormat="1" x14ac:dyDescent="0.25">
      <c r="A114" s="12"/>
      <c r="C114" s="95" t="s">
        <v>84</v>
      </c>
      <c r="E114" s="96" t="s">
        <v>112</v>
      </c>
      <c r="H114" s="97"/>
      <c r="K114" s="12"/>
      <c r="L114" s="98"/>
      <c r="S114" s="99"/>
      <c r="AS114" s="2" t="s">
        <v>84</v>
      </c>
      <c r="AT114" s="2" t="s">
        <v>10</v>
      </c>
    </row>
    <row r="115" spans="1:64" s="100" customFormat="1" ht="11.25" x14ac:dyDescent="0.25">
      <c r="A115" s="101"/>
      <c r="C115" s="102" t="s">
        <v>86</v>
      </c>
      <c r="D115" s="103" t="s">
        <v>17</v>
      </c>
      <c r="E115" s="104" t="s">
        <v>113</v>
      </c>
      <c r="G115" s="105">
        <v>2220.7640000000001</v>
      </c>
      <c r="H115" s="106"/>
      <c r="K115" s="101"/>
      <c r="L115" s="107"/>
      <c r="S115" s="108"/>
      <c r="AS115" s="103" t="s">
        <v>86</v>
      </c>
      <c r="AT115" s="103" t="s">
        <v>10</v>
      </c>
      <c r="AU115" s="100" t="s">
        <v>10</v>
      </c>
      <c r="AV115" s="100" t="s">
        <v>88</v>
      </c>
      <c r="AW115" s="100" t="s">
        <v>74</v>
      </c>
      <c r="AX115" s="103" t="s">
        <v>76</v>
      </c>
    </row>
    <row r="116" spans="1:64" s="11" customFormat="1" ht="16.5" customHeight="1" x14ac:dyDescent="0.25">
      <c r="A116" s="12"/>
      <c r="B116" s="125" t="s">
        <v>114</v>
      </c>
      <c r="C116" s="125" t="s">
        <v>115</v>
      </c>
      <c r="D116" s="126" t="s">
        <v>116</v>
      </c>
      <c r="E116" s="127" t="s">
        <v>117</v>
      </c>
      <c r="F116" s="128" t="s">
        <v>6</v>
      </c>
      <c r="G116" s="129">
        <v>51.078000000000003</v>
      </c>
      <c r="H116" s="130"/>
      <c r="I116" s="131">
        <f>ROUND(H116*G116,2)</f>
        <v>0</v>
      </c>
      <c r="J116" s="127" t="s">
        <v>81</v>
      </c>
      <c r="K116" s="132"/>
      <c r="L116" s="133" t="s">
        <v>17</v>
      </c>
      <c r="M116" s="134" t="s">
        <v>34</v>
      </c>
      <c r="O116" s="91">
        <f>N116*G116</f>
        <v>0</v>
      </c>
      <c r="P116" s="91">
        <v>1</v>
      </c>
      <c r="Q116" s="91">
        <f>P116*G116</f>
        <v>51.078000000000003</v>
      </c>
      <c r="R116" s="91">
        <v>0</v>
      </c>
      <c r="S116" s="92">
        <f>R116*G116</f>
        <v>0</v>
      </c>
      <c r="AQ116" s="93" t="s">
        <v>118</v>
      </c>
      <c r="AS116" s="93" t="s">
        <v>115</v>
      </c>
      <c r="AT116" s="93" t="s">
        <v>10</v>
      </c>
      <c r="AX116" s="2" t="s">
        <v>76</v>
      </c>
      <c r="BD116" s="94">
        <f>IF(M116="základní",I116,0)</f>
        <v>0</v>
      </c>
      <c r="BE116" s="94">
        <f>IF(M116="snížená",I116,0)</f>
        <v>0</v>
      </c>
      <c r="BF116" s="94">
        <f>IF(M116="zákl. přenesená",I116,0)</f>
        <v>0</v>
      </c>
      <c r="BG116" s="94">
        <f>IF(M116="sníž. přenesená",I116,0)</f>
        <v>0</v>
      </c>
      <c r="BH116" s="94">
        <f>IF(M116="nulová",I116,0)</f>
        <v>0</v>
      </c>
      <c r="BI116" s="2" t="s">
        <v>74</v>
      </c>
      <c r="BJ116" s="94">
        <f>ROUND(H116*G116,2)</f>
        <v>0</v>
      </c>
      <c r="BK116" s="2" t="s">
        <v>82</v>
      </c>
      <c r="BL116" s="93" t="s">
        <v>119</v>
      </c>
    </row>
    <row r="117" spans="1:64" s="100" customFormat="1" ht="11.25" x14ac:dyDescent="0.25">
      <c r="A117" s="101"/>
      <c r="C117" s="102" t="s">
        <v>86</v>
      </c>
      <c r="D117" s="103" t="s">
        <v>17</v>
      </c>
      <c r="E117" s="104" t="s">
        <v>120</v>
      </c>
      <c r="G117" s="105">
        <v>51.078000000000003</v>
      </c>
      <c r="H117" s="106"/>
      <c r="K117" s="101"/>
      <c r="L117" s="107"/>
      <c r="S117" s="108"/>
      <c r="AS117" s="103" t="s">
        <v>86</v>
      </c>
      <c r="AT117" s="103" t="s">
        <v>10</v>
      </c>
      <c r="AU117" s="100" t="s">
        <v>10</v>
      </c>
      <c r="AV117" s="100" t="s">
        <v>88</v>
      </c>
      <c r="AW117" s="100" t="s">
        <v>74</v>
      </c>
      <c r="AX117" s="103" t="s">
        <v>76</v>
      </c>
    </row>
    <row r="118" spans="1:64" s="11" customFormat="1" ht="24.2" customHeight="1" x14ac:dyDescent="0.25">
      <c r="A118" s="12"/>
      <c r="B118" s="82" t="s">
        <v>121</v>
      </c>
      <c r="C118" s="82" t="s">
        <v>77</v>
      </c>
      <c r="D118" s="83" t="s">
        <v>122</v>
      </c>
      <c r="E118" s="84" t="s">
        <v>123</v>
      </c>
      <c r="F118" s="85" t="s">
        <v>110</v>
      </c>
      <c r="G118" s="86">
        <v>2220.7640000000001</v>
      </c>
      <c r="H118" s="87"/>
      <c r="I118" s="88">
        <f>ROUND(H118*G118,2)</f>
        <v>0</v>
      </c>
      <c r="J118" s="84" t="s">
        <v>81</v>
      </c>
      <c r="K118" s="12"/>
      <c r="L118" s="89" t="s">
        <v>17</v>
      </c>
      <c r="M118" s="90" t="s">
        <v>34</v>
      </c>
      <c r="O118" s="91">
        <f>N118*G118</f>
        <v>0</v>
      </c>
      <c r="P118" s="91">
        <v>0</v>
      </c>
      <c r="Q118" s="91">
        <f>P118*G118</f>
        <v>0</v>
      </c>
      <c r="R118" s="91">
        <v>0</v>
      </c>
      <c r="S118" s="92">
        <f>R118*G118</f>
        <v>0</v>
      </c>
      <c r="AQ118" s="93" t="s">
        <v>82</v>
      </c>
      <c r="AS118" s="93" t="s">
        <v>77</v>
      </c>
      <c r="AT118" s="93" t="s">
        <v>10</v>
      </c>
      <c r="AX118" s="2" t="s">
        <v>76</v>
      </c>
      <c r="BD118" s="94">
        <f>IF(M118="základní",I118,0)</f>
        <v>0</v>
      </c>
      <c r="BE118" s="94">
        <f>IF(M118="snížená",I118,0)</f>
        <v>0</v>
      </c>
      <c r="BF118" s="94">
        <f>IF(M118="zákl. přenesená",I118,0)</f>
        <v>0</v>
      </c>
      <c r="BG118" s="94">
        <f>IF(M118="sníž. přenesená",I118,0)</f>
        <v>0</v>
      </c>
      <c r="BH118" s="94">
        <f>IF(M118="nulová",I118,0)</f>
        <v>0</v>
      </c>
      <c r="BI118" s="2" t="s">
        <v>74</v>
      </c>
      <c r="BJ118" s="94">
        <f>ROUND(H118*G118,2)</f>
        <v>0</v>
      </c>
      <c r="BK118" s="2" t="s">
        <v>82</v>
      </c>
      <c r="BL118" s="93" t="s">
        <v>124</v>
      </c>
    </row>
    <row r="119" spans="1:64" s="11" customFormat="1" x14ac:dyDescent="0.25">
      <c r="A119" s="12"/>
      <c r="C119" s="95" t="s">
        <v>84</v>
      </c>
      <c r="E119" s="96" t="s">
        <v>125</v>
      </c>
      <c r="H119" s="97"/>
      <c r="K119" s="12"/>
      <c r="L119" s="98"/>
      <c r="S119" s="99"/>
      <c r="AS119" s="2" t="s">
        <v>84</v>
      </c>
      <c r="AT119" s="2" t="s">
        <v>10</v>
      </c>
    </row>
    <row r="120" spans="1:64" s="100" customFormat="1" ht="11.25" x14ac:dyDescent="0.25">
      <c r="A120" s="101"/>
      <c r="C120" s="102" t="s">
        <v>86</v>
      </c>
      <c r="D120" s="103" t="s">
        <v>17</v>
      </c>
      <c r="E120" s="104" t="s">
        <v>113</v>
      </c>
      <c r="G120" s="105">
        <v>2220.7640000000001</v>
      </c>
      <c r="H120" s="106"/>
      <c r="K120" s="101"/>
      <c r="L120" s="107"/>
      <c r="S120" s="108"/>
      <c r="AS120" s="103" t="s">
        <v>86</v>
      </c>
      <c r="AT120" s="103" t="s">
        <v>10</v>
      </c>
      <c r="AU120" s="100" t="s">
        <v>10</v>
      </c>
      <c r="AV120" s="100" t="s">
        <v>88</v>
      </c>
      <c r="AW120" s="100" t="s">
        <v>74</v>
      </c>
      <c r="AX120" s="103" t="s">
        <v>76</v>
      </c>
    </row>
    <row r="121" spans="1:64" s="11" customFormat="1" ht="24.2" customHeight="1" x14ac:dyDescent="0.25">
      <c r="A121" s="12"/>
      <c r="B121" s="82" t="s">
        <v>118</v>
      </c>
      <c r="C121" s="82" t="s">
        <v>77</v>
      </c>
      <c r="D121" s="83" t="s">
        <v>126</v>
      </c>
      <c r="E121" s="84" t="s">
        <v>127</v>
      </c>
      <c r="F121" s="85" t="s">
        <v>110</v>
      </c>
      <c r="G121" s="86">
        <v>500</v>
      </c>
      <c r="H121" s="87"/>
      <c r="I121" s="88">
        <f>ROUND(H121*G121,2)</f>
        <v>0</v>
      </c>
      <c r="J121" s="84" t="s">
        <v>81</v>
      </c>
      <c r="K121" s="12"/>
      <c r="L121" s="89" t="s">
        <v>17</v>
      </c>
      <c r="M121" s="90" t="s">
        <v>34</v>
      </c>
      <c r="O121" s="91">
        <f>N121*G121</f>
        <v>0</v>
      </c>
      <c r="P121" s="91">
        <v>0.216</v>
      </c>
      <c r="Q121" s="91">
        <f>P121*G121</f>
        <v>108</v>
      </c>
      <c r="R121" s="91">
        <v>0</v>
      </c>
      <c r="S121" s="92">
        <f>R121*G121</f>
        <v>0</v>
      </c>
      <c r="AQ121" s="93" t="s">
        <v>82</v>
      </c>
      <c r="AS121" s="93" t="s">
        <v>77</v>
      </c>
      <c r="AT121" s="93" t="s">
        <v>10</v>
      </c>
      <c r="AX121" s="2" t="s">
        <v>76</v>
      </c>
      <c r="BD121" s="94">
        <f>IF(M121="základní",I121,0)</f>
        <v>0</v>
      </c>
      <c r="BE121" s="94">
        <f>IF(M121="snížená",I121,0)</f>
        <v>0</v>
      </c>
      <c r="BF121" s="94">
        <f>IF(M121="zákl. přenesená",I121,0)</f>
        <v>0</v>
      </c>
      <c r="BG121" s="94">
        <f>IF(M121="sníž. přenesená",I121,0)</f>
        <v>0</v>
      </c>
      <c r="BH121" s="94">
        <f>IF(M121="nulová",I121,0)</f>
        <v>0</v>
      </c>
      <c r="BI121" s="2" t="s">
        <v>74</v>
      </c>
      <c r="BJ121" s="94">
        <f>ROUND(H121*G121,2)</f>
        <v>0</v>
      </c>
      <c r="BK121" s="2" t="s">
        <v>82</v>
      </c>
      <c r="BL121" s="93" t="s">
        <v>128</v>
      </c>
    </row>
    <row r="122" spans="1:64" s="11" customFormat="1" x14ac:dyDescent="0.25">
      <c r="A122" s="12"/>
      <c r="C122" s="95" t="s">
        <v>84</v>
      </c>
      <c r="E122" s="96" t="s">
        <v>129</v>
      </c>
      <c r="H122" s="97"/>
      <c r="K122" s="12"/>
      <c r="L122" s="98"/>
      <c r="S122" s="99"/>
      <c r="AS122" s="2" t="s">
        <v>84</v>
      </c>
      <c r="AT122" s="2" t="s">
        <v>10</v>
      </c>
    </row>
    <row r="123" spans="1:64" s="100" customFormat="1" ht="11.25" x14ac:dyDescent="0.25">
      <c r="A123" s="101"/>
      <c r="C123" s="102" t="s">
        <v>86</v>
      </c>
      <c r="D123" s="103" t="s">
        <v>17</v>
      </c>
      <c r="E123" s="104" t="s">
        <v>130</v>
      </c>
      <c r="G123" s="105">
        <v>500</v>
      </c>
      <c r="H123" s="106"/>
      <c r="K123" s="101"/>
      <c r="L123" s="107"/>
      <c r="S123" s="108"/>
      <c r="AS123" s="103" t="s">
        <v>86</v>
      </c>
      <c r="AT123" s="103" t="s">
        <v>10</v>
      </c>
      <c r="AU123" s="100" t="s">
        <v>10</v>
      </c>
      <c r="AV123" s="100" t="s">
        <v>88</v>
      </c>
      <c r="AW123" s="100" t="s">
        <v>74</v>
      </c>
      <c r="AX123" s="103" t="s">
        <v>76</v>
      </c>
    </row>
    <row r="124" spans="1:64" s="11" customFormat="1" ht="16.5" customHeight="1" x14ac:dyDescent="0.25">
      <c r="A124" s="12"/>
      <c r="B124" s="82" t="s">
        <v>131</v>
      </c>
      <c r="C124" s="82" t="s">
        <v>77</v>
      </c>
      <c r="D124" s="83" t="s">
        <v>132</v>
      </c>
      <c r="E124" s="84" t="s">
        <v>133</v>
      </c>
      <c r="F124" s="85" t="s">
        <v>110</v>
      </c>
      <c r="G124" s="86">
        <v>2157.9119999999998</v>
      </c>
      <c r="H124" s="87"/>
      <c r="I124" s="88">
        <f>ROUND(H124*G124,2)</f>
        <v>0</v>
      </c>
      <c r="J124" s="84" t="s">
        <v>81</v>
      </c>
      <c r="K124" s="12"/>
      <c r="L124" s="89" t="s">
        <v>17</v>
      </c>
      <c r="M124" s="90" t="s">
        <v>34</v>
      </c>
      <c r="O124" s="91">
        <f>N124*G124</f>
        <v>0</v>
      </c>
      <c r="P124" s="91">
        <v>0</v>
      </c>
      <c r="Q124" s="91">
        <f>P124*G124</f>
        <v>0</v>
      </c>
      <c r="R124" s="91">
        <v>0</v>
      </c>
      <c r="S124" s="92">
        <f>R124*G124</f>
        <v>0</v>
      </c>
      <c r="AQ124" s="93" t="s">
        <v>82</v>
      </c>
      <c r="AS124" s="93" t="s">
        <v>77</v>
      </c>
      <c r="AT124" s="93" t="s">
        <v>10</v>
      </c>
      <c r="AX124" s="2" t="s">
        <v>76</v>
      </c>
      <c r="BD124" s="94">
        <f>IF(M124="základní",I124,0)</f>
        <v>0</v>
      </c>
      <c r="BE124" s="94">
        <f>IF(M124="snížená",I124,0)</f>
        <v>0</v>
      </c>
      <c r="BF124" s="94">
        <f>IF(M124="zákl. přenesená",I124,0)</f>
        <v>0</v>
      </c>
      <c r="BG124" s="94">
        <f>IF(M124="sníž. přenesená",I124,0)</f>
        <v>0</v>
      </c>
      <c r="BH124" s="94">
        <f>IF(M124="nulová",I124,0)</f>
        <v>0</v>
      </c>
      <c r="BI124" s="2" t="s">
        <v>74</v>
      </c>
      <c r="BJ124" s="94">
        <f>ROUND(H124*G124,2)</f>
        <v>0</v>
      </c>
      <c r="BK124" s="2" t="s">
        <v>82</v>
      </c>
      <c r="BL124" s="93" t="s">
        <v>134</v>
      </c>
    </row>
    <row r="125" spans="1:64" s="11" customFormat="1" x14ac:dyDescent="0.25">
      <c r="A125" s="12"/>
      <c r="C125" s="95" t="s">
        <v>84</v>
      </c>
      <c r="E125" s="96" t="s">
        <v>135</v>
      </c>
      <c r="H125" s="97"/>
      <c r="K125" s="12"/>
      <c r="L125" s="98"/>
      <c r="S125" s="99"/>
      <c r="AS125" s="2" t="s">
        <v>84</v>
      </c>
      <c r="AT125" s="2" t="s">
        <v>10</v>
      </c>
    </row>
    <row r="126" spans="1:64" s="100" customFormat="1" ht="11.25" x14ac:dyDescent="0.25">
      <c r="A126" s="101"/>
      <c r="C126" s="102" t="s">
        <v>86</v>
      </c>
      <c r="D126" s="103" t="s">
        <v>17</v>
      </c>
      <c r="E126" s="104" t="s">
        <v>136</v>
      </c>
      <c r="G126" s="105">
        <v>2157.9119999999998</v>
      </c>
      <c r="H126" s="106"/>
      <c r="K126" s="101"/>
      <c r="L126" s="107"/>
      <c r="S126" s="108"/>
      <c r="AS126" s="103" t="s">
        <v>86</v>
      </c>
      <c r="AT126" s="103" t="s">
        <v>10</v>
      </c>
      <c r="AU126" s="100" t="s">
        <v>10</v>
      </c>
      <c r="AV126" s="100" t="s">
        <v>88</v>
      </c>
      <c r="AW126" s="100" t="s">
        <v>74</v>
      </c>
      <c r="AX126" s="103" t="s">
        <v>76</v>
      </c>
    </row>
    <row r="127" spans="1:64" s="11" customFormat="1" ht="24.2" customHeight="1" x14ac:dyDescent="0.25">
      <c r="A127" s="12"/>
      <c r="B127" s="82" t="s">
        <v>137</v>
      </c>
      <c r="C127" s="82" t="s">
        <v>77</v>
      </c>
      <c r="D127" s="83" t="s">
        <v>138</v>
      </c>
      <c r="E127" s="84" t="s">
        <v>139</v>
      </c>
      <c r="F127" s="85" t="s">
        <v>110</v>
      </c>
      <c r="G127" s="86">
        <v>2095.06</v>
      </c>
      <c r="H127" s="87"/>
      <c r="I127" s="88">
        <f>ROUND(H127*G127,2)</f>
        <v>0</v>
      </c>
      <c r="J127" s="84" t="s">
        <v>81</v>
      </c>
      <c r="K127" s="12"/>
      <c r="L127" s="89" t="s">
        <v>17</v>
      </c>
      <c r="M127" s="90" t="s">
        <v>34</v>
      </c>
      <c r="O127" s="91">
        <f>N127*G127</f>
        <v>0</v>
      </c>
      <c r="P127" s="91">
        <v>0</v>
      </c>
      <c r="Q127" s="91">
        <f>P127*G127</f>
        <v>0</v>
      </c>
      <c r="R127" s="91">
        <v>0</v>
      </c>
      <c r="S127" s="92">
        <f>R127*G127</f>
        <v>0</v>
      </c>
      <c r="AQ127" s="93" t="s">
        <v>82</v>
      </c>
      <c r="AS127" s="93" t="s">
        <v>77</v>
      </c>
      <c r="AT127" s="93" t="s">
        <v>10</v>
      </c>
      <c r="AX127" s="2" t="s">
        <v>76</v>
      </c>
      <c r="BD127" s="94">
        <f>IF(M127="základní",I127,0)</f>
        <v>0</v>
      </c>
      <c r="BE127" s="94">
        <f>IF(M127="snížená",I127,0)</f>
        <v>0</v>
      </c>
      <c r="BF127" s="94">
        <f>IF(M127="zákl. přenesená",I127,0)</f>
        <v>0</v>
      </c>
      <c r="BG127" s="94">
        <f>IF(M127="sníž. přenesená",I127,0)</f>
        <v>0</v>
      </c>
      <c r="BH127" s="94">
        <f>IF(M127="nulová",I127,0)</f>
        <v>0</v>
      </c>
      <c r="BI127" s="2" t="s">
        <v>74</v>
      </c>
      <c r="BJ127" s="94">
        <f>ROUND(H127*G127,2)</f>
        <v>0</v>
      </c>
      <c r="BK127" s="2" t="s">
        <v>82</v>
      </c>
      <c r="BL127" s="93" t="s">
        <v>140</v>
      </c>
    </row>
    <row r="128" spans="1:64" s="11" customFormat="1" x14ac:dyDescent="0.25">
      <c r="A128" s="12"/>
      <c r="C128" s="95" t="s">
        <v>84</v>
      </c>
      <c r="E128" s="96" t="s">
        <v>141</v>
      </c>
      <c r="H128" s="97"/>
      <c r="K128" s="12"/>
      <c r="L128" s="98"/>
      <c r="S128" s="99"/>
      <c r="AS128" s="2" t="s">
        <v>84</v>
      </c>
      <c r="AT128" s="2" t="s">
        <v>10</v>
      </c>
    </row>
    <row r="129" spans="1:64" s="100" customFormat="1" ht="11.25" x14ac:dyDescent="0.25">
      <c r="A129" s="101"/>
      <c r="C129" s="102" t="s">
        <v>86</v>
      </c>
      <c r="D129" s="103" t="s">
        <v>17</v>
      </c>
      <c r="E129" s="104" t="s">
        <v>142</v>
      </c>
      <c r="G129" s="105">
        <v>2095.06</v>
      </c>
      <c r="H129" s="106"/>
      <c r="K129" s="101"/>
      <c r="L129" s="107"/>
      <c r="S129" s="108"/>
      <c r="AS129" s="103" t="s">
        <v>86</v>
      </c>
      <c r="AT129" s="103" t="s">
        <v>10</v>
      </c>
      <c r="AU129" s="100" t="s">
        <v>10</v>
      </c>
      <c r="AV129" s="100" t="s">
        <v>88</v>
      </c>
      <c r="AW129" s="100" t="s">
        <v>74</v>
      </c>
      <c r="AX129" s="103" t="s">
        <v>76</v>
      </c>
    </row>
    <row r="130" spans="1:64" s="11" customFormat="1" ht="24.2" customHeight="1" x14ac:dyDescent="0.25">
      <c r="A130" s="12"/>
      <c r="B130" s="82" t="s">
        <v>143</v>
      </c>
      <c r="C130" s="82" t="s">
        <v>77</v>
      </c>
      <c r="D130" s="83" t="s">
        <v>144</v>
      </c>
      <c r="E130" s="84" t="s">
        <v>145</v>
      </c>
      <c r="F130" s="85" t="s">
        <v>110</v>
      </c>
      <c r="G130" s="86">
        <v>2157.9119999999998</v>
      </c>
      <c r="H130" s="87"/>
      <c r="I130" s="88">
        <f>ROUND(H130*G130,2)</f>
        <v>0</v>
      </c>
      <c r="J130" s="84" t="s">
        <v>81</v>
      </c>
      <c r="K130" s="12"/>
      <c r="L130" s="89" t="s">
        <v>17</v>
      </c>
      <c r="M130" s="90" t="s">
        <v>34</v>
      </c>
      <c r="O130" s="91">
        <f>N130*G130</f>
        <v>0</v>
      </c>
      <c r="P130" s="91">
        <v>0</v>
      </c>
      <c r="Q130" s="91">
        <f>P130*G130</f>
        <v>0</v>
      </c>
      <c r="R130" s="91">
        <v>0</v>
      </c>
      <c r="S130" s="92">
        <f>R130*G130</f>
        <v>0</v>
      </c>
      <c r="AQ130" s="93" t="s">
        <v>82</v>
      </c>
      <c r="AS130" s="93" t="s">
        <v>77</v>
      </c>
      <c r="AT130" s="93" t="s">
        <v>10</v>
      </c>
      <c r="AX130" s="2" t="s">
        <v>76</v>
      </c>
      <c r="BD130" s="94">
        <f>IF(M130="základní",I130,0)</f>
        <v>0</v>
      </c>
      <c r="BE130" s="94">
        <f>IF(M130="snížená",I130,0)</f>
        <v>0</v>
      </c>
      <c r="BF130" s="94">
        <f>IF(M130="zákl. přenesená",I130,0)</f>
        <v>0</v>
      </c>
      <c r="BG130" s="94">
        <f>IF(M130="sníž. přenesená",I130,0)</f>
        <v>0</v>
      </c>
      <c r="BH130" s="94">
        <f>IF(M130="nulová",I130,0)</f>
        <v>0</v>
      </c>
      <c r="BI130" s="2" t="s">
        <v>74</v>
      </c>
      <c r="BJ130" s="94">
        <f>ROUND(H130*G130,2)</f>
        <v>0</v>
      </c>
      <c r="BK130" s="2" t="s">
        <v>82</v>
      </c>
      <c r="BL130" s="93" t="s">
        <v>146</v>
      </c>
    </row>
    <row r="131" spans="1:64" s="11" customFormat="1" x14ac:dyDescent="0.25">
      <c r="A131" s="12"/>
      <c r="C131" s="95" t="s">
        <v>84</v>
      </c>
      <c r="E131" s="96" t="s">
        <v>147</v>
      </c>
      <c r="H131" s="97"/>
      <c r="K131" s="12"/>
      <c r="L131" s="98"/>
      <c r="S131" s="99"/>
      <c r="AS131" s="2" t="s">
        <v>84</v>
      </c>
      <c r="AT131" s="2" t="s">
        <v>10</v>
      </c>
    </row>
    <row r="132" spans="1:64" s="100" customFormat="1" ht="11.25" x14ac:dyDescent="0.25">
      <c r="A132" s="101"/>
      <c r="C132" s="102" t="s">
        <v>86</v>
      </c>
      <c r="D132" s="103" t="s">
        <v>17</v>
      </c>
      <c r="E132" s="104" t="s">
        <v>136</v>
      </c>
      <c r="G132" s="105">
        <v>2157.9119999999998</v>
      </c>
      <c r="H132" s="106"/>
      <c r="K132" s="101"/>
      <c r="L132" s="107"/>
      <c r="S132" s="108"/>
      <c r="AS132" s="103" t="s">
        <v>86</v>
      </c>
      <c r="AT132" s="103" t="s">
        <v>10</v>
      </c>
      <c r="AU132" s="100" t="s">
        <v>10</v>
      </c>
      <c r="AV132" s="100" t="s">
        <v>88</v>
      </c>
      <c r="AW132" s="100" t="s">
        <v>74</v>
      </c>
      <c r="AX132" s="103" t="s">
        <v>76</v>
      </c>
    </row>
    <row r="133" spans="1:64" s="11" customFormat="1" ht="16.5" customHeight="1" x14ac:dyDescent="0.25">
      <c r="A133" s="12"/>
      <c r="B133" s="82" t="s">
        <v>148</v>
      </c>
      <c r="C133" s="82" t="s">
        <v>77</v>
      </c>
      <c r="D133" s="83" t="s">
        <v>149</v>
      </c>
      <c r="E133" s="84" t="s">
        <v>150</v>
      </c>
      <c r="F133" s="85" t="s">
        <v>110</v>
      </c>
      <c r="G133" s="86">
        <v>2157.9119999999998</v>
      </c>
      <c r="H133" s="87"/>
      <c r="I133" s="88">
        <f>ROUND(H133*G133,2)</f>
        <v>0</v>
      </c>
      <c r="J133" s="84" t="s">
        <v>17</v>
      </c>
      <c r="K133" s="12"/>
      <c r="L133" s="89" t="s">
        <v>17</v>
      </c>
      <c r="M133" s="90" t="s">
        <v>34</v>
      </c>
      <c r="O133" s="91">
        <f>N133*G133</f>
        <v>0</v>
      </c>
      <c r="P133" s="91">
        <v>0</v>
      </c>
      <c r="Q133" s="91">
        <f>P133*G133</f>
        <v>0</v>
      </c>
      <c r="R133" s="91">
        <v>0</v>
      </c>
      <c r="S133" s="92">
        <f>R133*G133</f>
        <v>0</v>
      </c>
      <c r="AQ133" s="93" t="s">
        <v>82</v>
      </c>
      <c r="AS133" s="93" t="s">
        <v>77</v>
      </c>
      <c r="AT133" s="93" t="s">
        <v>10</v>
      </c>
      <c r="AX133" s="2" t="s">
        <v>76</v>
      </c>
      <c r="BD133" s="94">
        <f>IF(M133="základní",I133,0)</f>
        <v>0</v>
      </c>
      <c r="BE133" s="94">
        <f>IF(M133="snížená",I133,0)</f>
        <v>0</v>
      </c>
      <c r="BF133" s="94">
        <f>IF(M133="zákl. přenesená",I133,0)</f>
        <v>0</v>
      </c>
      <c r="BG133" s="94">
        <f>IF(M133="sníž. přenesená",I133,0)</f>
        <v>0</v>
      </c>
      <c r="BH133" s="94">
        <f>IF(M133="nulová",I133,0)</f>
        <v>0</v>
      </c>
      <c r="BI133" s="2" t="s">
        <v>74</v>
      </c>
      <c r="BJ133" s="94">
        <f>ROUND(H133*G133,2)</f>
        <v>0</v>
      </c>
      <c r="BK133" s="2" t="s">
        <v>82</v>
      </c>
      <c r="BL133" s="93" t="s">
        <v>151</v>
      </c>
    </row>
    <row r="134" spans="1:64" s="100" customFormat="1" ht="11.25" x14ac:dyDescent="0.25">
      <c r="A134" s="101"/>
      <c r="C134" s="102" t="s">
        <v>86</v>
      </c>
      <c r="D134" s="103" t="s">
        <v>17</v>
      </c>
      <c r="E134" s="104" t="s">
        <v>136</v>
      </c>
      <c r="G134" s="105">
        <v>2157.9119999999998</v>
      </c>
      <c r="H134" s="106"/>
      <c r="K134" s="101"/>
      <c r="L134" s="107"/>
      <c r="S134" s="108"/>
      <c r="AS134" s="103" t="s">
        <v>86</v>
      </c>
      <c r="AT134" s="103" t="s">
        <v>10</v>
      </c>
      <c r="AU134" s="100" t="s">
        <v>10</v>
      </c>
      <c r="AV134" s="100" t="s">
        <v>88</v>
      </c>
      <c r="AW134" s="100" t="s">
        <v>74</v>
      </c>
      <c r="AX134" s="103" t="s">
        <v>76</v>
      </c>
    </row>
    <row r="135" spans="1:64" s="69" customFormat="1" ht="22.9" customHeight="1" x14ac:dyDescent="0.2">
      <c r="A135" s="70"/>
      <c r="C135" s="71" t="s">
        <v>71</v>
      </c>
      <c r="D135" s="80" t="s">
        <v>131</v>
      </c>
      <c r="E135" s="80" t="s">
        <v>152</v>
      </c>
      <c r="H135" s="73"/>
      <c r="I135" s="81">
        <f>BJ135</f>
        <v>0</v>
      </c>
      <c r="K135" s="70"/>
      <c r="L135" s="75"/>
      <c r="O135" s="76">
        <f>SUM(O136:O138)</f>
        <v>0</v>
      </c>
      <c r="Q135" s="76">
        <f>SUM(Q136:Q138)</f>
        <v>0</v>
      </c>
      <c r="S135" s="77">
        <f>SUM(S136:S138)</f>
        <v>63</v>
      </c>
      <c r="AQ135" s="71" t="s">
        <v>74</v>
      </c>
      <c r="AS135" s="78" t="s">
        <v>71</v>
      </c>
      <c r="AT135" s="78" t="s">
        <v>74</v>
      </c>
      <c r="AX135" s="71" t="s">
        <v>76</v>
      </c>
      <c r="BJ135" s="79">
        <f>SUM(BJ136:BJ138)</f>
        <v>0</v>
      </c>
    </row>
    <row r="136" spans="1:64" s="11" customFormat="1" ht="37.9" customHeight="1" x14ac:dyDescent="0.25">
      <c r="A136" s="12"/>
      <c r="B136" s="82" t="s">
        <v>153</v>
      </c>
      <c r="C136" s="82" t="s">
        <v>77</v>
      </c>
      <c r="D136" s="83" t="s">
        <v>154</v>
      </c>
      <c r="E136" s="84" t="s">
        <v>155</v>
      </c>
      <c r="F136" s="85" t="s">
        <v>110</v>
      </c>
      <c r="G136" s="86">
        <v>500</v>
      </c>
      <c r="H136" s="87"/>
      <c r="I136" s="88">
        <f>ROUND(H136*G136,2)</f>
        <v>0</v>
      </c>
      <c r="J136" s="84" t="s">
        <v>81</v>
      </c>
      <c r="K136" s="12"/>
      <c r="L136" s="89" t="s">
        <v>17</v>
      </c>
      <c r="M136" s="90" t="s">
        <v>34</v>
      </c>
      <c r="O136" s="91">
        <f>N136*G136</f>
        <v>0</v>
      </c>
      <c r="P136" s="91">
        <v>0</v>
      </c>
      <c r="Q136" s="91">
        <f>P136*G136</f>
        <v>0</v>
      </c>
      <c r="R136" s="91">
        <v>0.126</v>
      </c>
      <c r="S136" s="92">
        <f>R136*G136</f>
        <v>63</v>
      </c>
      <c r="AQ136" s="93" t="s">
        <v>82</v>
      </c>
      <c r="AS136" s="93" t="s">
        <v>77</v>
      </c>
      <c r="AT136" s="93" t="s">
        <v>10</v>
      </c>
      <c r="AX136" s="2" t="s">
        <v>76</v>
      </c>
      <c r="BD136" s="94">
        <f>IF(M136="základní",I136,0)</f>
        <v>0</v>
      </c>
      <c r="BE136" s="94">
        <f>IF(M136="snížená",I136,0)</f>
        <v>0</v>
      </c>
      <c r="BF136" s="94">
        <f>IF(M136="zákl. přenesená",I136,0)</f>
        <v>0</v>
      </c>
      <c r="BG136" s="94">
        <f>IF(M136="sníž. přenesená",I136,0)</f>
        <v>0</v>
      </c>
      <c r="BH136" s="94">
        <f>IF(M136="nulová",I136,0)</f>
        <v>0</v>
      </c>
      <c r="BI136" s="2" t="s">
        <v>74</v>
      </c>
      <c r="BJ136" s="94">
        <f>ROUND(H136*G136,2)</f>
        <v>0</v>
      </c>
      <c r="BK136" s="2" t="s">
        <v>82</v>
      </c>
      <c r="BL136" s="93" t="s">
        <v>156</v>
      </c>
    </row>
    <row r="137" spans="1:64" s="11" customFormat="1" x14ac:dyDescent="0.25">
      <c r="A137" s="12"/>
      <c r="C137" s="95" t="s">
        <v>84</v>
      </c>
      <c r="E137" s="96" t="s">
        <v>157</v>
      </c>
      <c r="H137" s="97"/>
      <c r="K137" s="12"/>
      <c r="L137" s="98"/>
      <c r="S137" s="99"/>
      <c r="AS137" s="2" t="s">
        <v>84</v>
      </c>
      <c r="AT137" s="2" t="s">
        <v>10</v>
      </c>
    </row>
    <row r="138" spans="1:64" s="100" customFormat="1" ht="11.25" x14ac:dyDescent="0.25">
      <c r="A138" s="101"/>
      <c r="C138" s="102" t="s">
        <v>86</v>
      </c>
      <c r="D138" s="103" t="s">
        <v>17</v>
      </c>
      <c r="E138" s="104" t="s">
        <v>158</v>
      </c>
      <c r="G138" s="105">
        <v>500</v>
      </c>
      <c r="H138" s="106"/>
      <c r="K138" s="101"/>
      <c r="L138" s="107"/>
      <c r="S138" s="108"/>
      <c r="AS138" s="103" t="s">
        <v>86</v>
      </c>
      <c r="AT138" s="103" t="s">
        <v>10</v>
      </c>
      <c r="AU138" s="100" t="s">
        <v>10</v>
      </c>
      <c r="AV138" s="100" t="s">
        <v>88</v>
      </c>
      <c r="AW138" s="100" t="s">
        <v>74</v>
      </c>
      <c r="AX138" s="103" t="s">
        <v>76</v>
      </c>
    </row>
    <row r="139" spans="1:64" s="69" customFormat="1" ht="22.9" customHeight="1" x14ac:dyDescent="0.2">
      <c r="A139" s="70"/>
      <c r="C139" s="71" t="s">
        <v>71</v>
      </c>
      <c r="D139" s="80" t="s">
        <v>159</v>
      </c>
      <c r="E139" s="80" t="s">
        <v>8</v>
      </c>
      <c r="H139" s="73"/>
      <c r="I139" s="81">
        <f>BJ139</f>
        <v>0</v>
      </c>
      <c r="K139" s="70"/>
      <c r="L139" s="75"/>
      <c r="O139" s="76">
        <f>SUM(O140:O141)</f>
        <v>0</v>
      </c>
      <c r="Q139" s="76">
        <f>SUM(Q140:Q141)</f>
        <v>0</v>
      </c>
      <c r="S139" s="77">
        <f>SUM(S140:S141)</f>
        <v>0</v>
      </c>
      <c r="AQ139" s="71" t="s">
        <v>74</v>
      </c>
      <c r="AS139" s="78" t="s">
        <v>71</v>
      </c>
      <c r="AT139" s="78" t="s">
        <v>74</v>
      </c>
      <c r="AX139" s="71" t="s">
        <v>76</v>
      </c>
      <c r="BJ139" s="79">
        <f>SUM(BJ140:BJ141)</f>
        <v>0</v>
      </c>
    </row>
    <row r="140" spans="1:64" s="11" customFormat="1" ht="24.2" customHeight="1" x14ac:dyDescent="0.25">
      <c r="A140" s="12"/>
      <c r="B140" s="82" t="s">
        <v>160</v>
      </c>
      <c r="C140" s="82" t="s">
        <v>77</v>
      </c>
      <c r="D140" s="83" t="s">
        <v>161</v>
      </c>
      <c r="E140" s="84" t="s">
        <v>162</v>
      </c>
      <c r="F140" s="85" t="s">
        <v>6</v>
      </c>
      <c r="G140" s="86">
        <v>159.078</v>
      </c>
      <c r="H140" s="87"/>
      <c r="I140" s="88">
        <f>ROUND(H140*G140,2)</f>
        <v>0</v>
      </c>
      <c r="J140" s="84" t="s">
        <v>81</v>
      </c>
      <c r="K140" s="12"/>
      <c r="L140" s="89" t="s">
        <v>17</v>
      </c>
      <c r="M140" s="90" t="s">
        <v>34</v>
      </c>
      <c r="O140" s="91">
        <f>N140*G140</f>
        <v>0</v>
      </c>
      <c r="P140" s="91">
        <v>0</v>
      </c>
      <c r="Q140" s="91">
        <f>P140*G140</f>
        <v>0</v>
      </c>
      <c r="R140" s="91">
        <v>0</v>
      </c>
      <c r="S140" s="92">
        <f>R140*G140</f>
        <v>0</v>
      </c>
      <c r="AQ140" s="93" t="s">
        <v>82</v>
      </c>
      <c r="AS140" s="93" t="s">
        <v>77</v>
      </c>
      <c r="AT140" s="93" t="s">
        <v>10</v>
      </c>
      <c r="AX140" s="2" t="s">
        <v>76</v>
      </c>
      <c r="BD140" s="94">
        <f>IF(M140="základní",I140,0)</f>
        <v>0</v>
      </c>
      <c r="BE140" s="94">
        <f>IF(M140="snížená",I140,0)</f>
        <v>0</v>
      </c>
      <c r="BF140" s="94">
        <f>IF(M140="zákl. přenesená",I140,0)</f>
        <v>0</v>
      </c>
      <c r="BG140" s="94">
        <f>IF(M140="sníž. přenesená",I140,0)</f>
        <v>0</v>
      </c>
      <c r="BH140" s="94">
        <f>IF(M140="nulová",I140,0)</f>
        <v>0</v>
      </c>
      <c r="BI140" s="2" t="s">
        <v>74</v>
      </c>
      <c r="BJ140" s="94">
        <f>ROUND(H140*G140,2)</f>
        <v>0</v>
      </c>
      <c r="BK140" s="2" t="s">
        <v>82</v>
      </c>
      <c r="BL140" s="93" t="s">
        <v>163</v>
      </c>
    </row>
    <row r="141" spans="1:64" s="11" customFormat="1" x14ac:dyDescent="0.25">
      <c r="A141" s="12"/>
      <c r="C141" s="95" t="s">
        <v>84</v>
      </c>
      <c r="E141" s="96" t="s">
        <v>164</v>
      </c>
      <c r="H141" s="97"/>
      <c r="K141" s="12"/>
      <c r="L141" s="98"/>
      <c r="S141" s="99"/>
      <c r="AS141" s="2" t="s">
        <v>84</v>
      </c>
      <c r="AT141" s="2" t="s">
        <v>10</v>
      </c>
    </row>
    <row r="142" spans="1:64" s="69" customFormat="1" ht="25.9" customHeight="1" x14ac:dyDescent="0.2">
      <c r="A142" s="70"/>
      <c r="C142" s="71" t="s">
        <v>71</v>
      </c>
      <c r="D142" s="72" t="s">
        <v>165</v>
      </c>
      <c r="E142" s="72" t="s">
        <v>166</v>
      </c>
      <c r="H142" s="73"/>
      <c r="I142" s="74">
        <f>BJ142</f>
        <v>0</v>
      </c>
      <c r="K142" s="70"/>
      <c r="L142" s="75"/>
      <c r="O142" s="76">
        <f>O143+O152+O155+O159+O163</f>
        <v>0</v>
      </c>
      <c r="Q142" s="76">
        <f>Q143+Q152+Q155+Q159+Q163</f>
        <v>0</v>
      </c>
      <c r="S142" s="77">
        <f>S143+S152+S155+S159+S163</f>
        <v>0</v>
      </c>
      <c r="AQ142" s="71" t="s">
        <v>107</v>
      </c>
      <c r="AS142" s="78" t="s">
        <v>71</v>
      </c>
      <c r="AT142" s="78" t="s">
        <v>75</v>
      </c>
      <c r="AX142" s="71" t="s">
        <v>76</v>
      </c>
      <c r="BJ142" s="79">
        <f>BJ143+BJ152+BJ155+BJ159+BJ163</f>
        <v>0</v>
      </c>
    </row>
    <row r="143" spans="1:64" s="69" customFormat="1" ht="22.9" customHeight="1" x14ac:dyDescent="0.2">
      <c r="A143" s="70"/>
      <c r="C143" s="71" t="s">
        <v>71</v>
      </c>
      <c r="D143" s="80" t="s">
        <v>167</v>
      </c>
      <c r="E143" s="80" t="s">
        <v>168</v>
      </c>
      <c r="H143" s="73"/>
      <c r="I143" s="81">
        <f>BJ143</f>
        <v>0</v>
      </c>
      <c r="K143" s="70"/>
      <c r="L143" s="75"/>
      <c r="O143" s="76">
        <f>SUM(O144:O151)</f>
        <v>0</v>
      </c>
      <c r="Q143" s="76">
        <f>SUM(Q144:Q151)</f>
        <v>0</v>
      </c>
      <c r="S143" s="77">
        <f>SUM(S144:S151)</f>
        <v>0</v>
      </c>
      <c r="AQ143" s="71" t="s">
        <v>107</v>
      </c>
      <c r="AS143" s="78" t="s">
        <v>71</v>
      </c>
      <c r="AT143" s="78" t="s">
        <v>74</v>
      </c>
      <c r="AX143" s="71" t="s">
        <v>76</v>
      </c>
      <c r="BJ143" s="79">
        <f>SUM(BJ144:BJ151)</f>
        <v>0</v>
      </c>
    </row>
    <row r="144" spans="1:64" s="11" customFormat="1" ht="16.5" customHeight="1" x14ac:dyDescent="0.25">
      <c r="A144" s="12"/>
      <c r="B144" s="82" t="s">
        <v>169</v>
      </c>
      <c r="C144" s="82" t="s">
        <v>77</v>
      </c>
      <c r="D144" s="83" t="s">
        <v>170</v>
      </c>
      <c r="E144" s="84" t="s">
        <v>171</v>
      </c>
      <c r="F144" s="85" t="s">
        <v>4</v>
      </c>
      <c r="G144" s="86">
        <v>1</v>
      </c>
      <c r="H144" s="87"/>
      <c r="I144" s="88">
        <f>ROUND(H144*G144,2)</f>
        <v>0</v>
      </c>
      <c r="J144" s="84" t="s">
        <v>81</v>
      </c>
      <c r="K144" s="12"/>
      <c r="L144" s="89" t="s">
        <v>17</v>
      </c>
      <c r="M144" s="90" t="s">
        <v>34</v>
      </c>
      <c r="O144" s="91">
        <f>N144*G144</f>
        <v>0</v>
      </c>
      <c r="P144" s="91">
        <v>0</v>
      </c>
      <c r="Q144" s="91">
        <f>P144*G144</f>
        <v>0</v>
      </c>
      <c r="R144" s="91">
        <v>0</v>
      </c>
      <c r="S144" s="92">
        <f>R144*G144</f>
        <v>0</v>
      </c>
      <c r="AQ144" s="93" t="s">
        <v>172</v>
      </c>
      <c r="AS144" s="93" t="s">
        <v>77</v>
      </c>
      <c r="AT144" s="93" t="s">
        <v>10</v>
      </c>
      <c r="AX144" s="2" t="s">
        <v>76</v>
      </c>
      <c r="BD144" s="94">
        <f>IF(M144="základní",I144,0)</f>
        <v>0</v>
      </c>
      <c r="BE144" s="94">
        <f>IF(M144="snížená",I144,0)</f>
        <v>0</v>
      </c>
      <c r="BF144" s="94">
        <f>IF(M144="zákl. přenesená",I144,0)</f>
        <v>0</v>
      </c>
      <c r="BG144" s="94">
        <f>IF(M144="sníž. přenesená",I144,0)</f>
        <v>0</v>
      </c>
      <c r="BH144" s="94">
        <f>IF(M144="nulová",I144,0)</f>
        <v>0</v>
      </c>
      <c r="BI144" s="2" t="s">
        <v>74</v>
      </c>
      <c r="BJ144" s="94">
        <f>ROUND(H144*G144,2)</f>
        <v>0</v>
      </c>
      <c r="BK144" s="2" t="s">
        <v>172</v>
      </c>
      <c r="BL144" s="93" t="s">
        <v>173</v>
      </c>
    </row>
    <row r="145" spans="1:64" s="11" customFormat="1" x14ac:dyDescent="0.25">
      <c r="A145" s="12"/>
      <c r="C145" s="95" t="s">
        <v>84</v>
      </c>
      <c r="E145" s="96" t="s">
        <v>174</v>
      </c>
      <c r="H145" s="97"/>
      <c r="K145" s="12"/>
      <c r="L145" s="98"/>
      <c r="S145" s="99"/>
      <c r="AS145" s="2" t="s">
        <v>84</v>
      </c>
      <c r="AT145" s="2" t="s">
        <v>10</v>
      </c>
    </row>
    <row r="146" spans="1:64" s="11" customFormat="1" ht="16.5" customHeight="1" x14ac:dyDescent="0.25">
      <c r="A146" s="12"/>
      <c r="B146" s="82" t="s">
        <v>175</v>
      </c>
      <c r="C146" s="82" t="s">
        <v>77</v>
      </c>
      <c r="D146" s="83" t="s">
        <v>176</v>
      </c>
      <c r="E146" s="84" t="s">
        <v>177</v>
      </c>
      <c r="F146" s="85" t="s">
        <v>4</v>
      </c>
      <c r="G146" s="86">
        <v>1</v>
      </c>
      <c r="H146" s="87"/>
      <c r="I146" s="88">
        <f>ROUND(H146*G146,2)</f>
        <v>0</v>
      </c>
      <c r="J146" s="84" t="s">
        <v>81</v>
      </c>
      <c r="K146" s="12"/>
      <c r="L146" s="89" t="s">
        <v>17</v>
      </c>
      <c r="M146" s="90" t="s">
        <v>34</v>
      </c>
      <c r="O146" s="91">
        <f>N146*G146</f>
        <v>0</v>
      </c>
      <c r="P146" s="91">
        <v>0</v>
      </c>
      <c r="Q146" s="91">
        <f>P146*G146</f>
        <v>0</v>
      </c>
      <c r="R146" s="91">
        <v>0</v>
      </c>
      <c r="S146" s="92">
        <f>R146*G146</f>
        <v>0</v>
      </c>
      <c r="AQ146" s="93" t="s">
        <v>172</v>
      </c>
      <c r="AS146" s="93" t="s">
        <v>77</v>
      </c>
      <c r="AT146" s="93" t="s">
        <v>10</v>
      </c>
      <c r="AX146" s="2" t="s">
        <v>76</v>
      </c>
      <c r="BD146" s="94">
        <f>IF(M146="základní",I146,0)</f>
        <v>0</v>
      </c>
      <c r="BE146" s="94">
        <f>IF(M146="snížená",I146,0)</f>
        <v>0</v>
      </c>
      <c r="BF146" s="94">
        <f>IF(M146="zákl. přenesená",I146,0)</f>
        <v>0</v>
      </c>
      <c r="BG146" s="94">
        <f>IF(M146="sníž. přenesená",I146,0)</f>
        <v>0</v>
      </c>
      <c r="BH146" s="94">
        <f>IF(M146="nulová",I146,0)</f>
        <v>0</v>
      </c>
      <c r="BI146" s="2" t="s">
        <v>74</v>
      </c>
      <c r="BJ146" s="94">
        <f>ROUND(H146*G146,2)</f>
        <v>0</v>
      </c>
      <c r="BK146" s="2" t="s">
        <v>172</v>
      </c>
      <c r="BL146" s="93" t="s">
        <v>178</v>
      </c>
    </row>
    <row r="147" spans="1:64" s="11" customFormat="1" x14ac:dyDescent="0.25">
      <c r="A147" s="12"/>
      <c r="C147" s="95" t="s">
        <v>84</v>
      </c>
      <c r="E147" s="96" t="s">
        <v>179</v>
      </c>
      <c r="H147" s="97"/>
      <c r="K147" s="12"/>
      <c r="L147" s="98"/>
      <c r="S147" s="99"/>
      <c r="AS147" s="2" t="s">
        <v>84</v>
      </c>
      <c r="AT147" s="2" t="s">
        <v>10</v>
      </c>
    </row>
    <row r="148" spans="1:64" s="11" customFormat="1" ht="16.5" customHeight="1" x14ac:dyDescent="0.25">
      <c r="A148" s="12"/>
      <c r="B148" s="82" t="s">
        <v>180</v>
      </c>
      <c r="C148" s="82" t="s">
        <v>77</v>
      </c>
      <c r="D148" s="83" t="s">
        <v>181</v>
      </c>
      <c r="E148" s="84" t="s">
        <v>182</v>
      </c>
      <c r="F148" s="85" t="s">
        <v>4</v>
      </c>
      <c r="G148" s="86">
        <v>1</v>
      </c>
      <c r="H148" s="87"/>
      <c r="I148" s="88">
        <f>ROUND(H148*G148,2)</f>
        <v>0</v>
      </c>
      <c r="J148" s="84" t="s">
        <v>81</v>
      </c>
      <c r="K148" s="12"/>
      <c r="L148" s="89" t="s">
        <v>17</v>
      </c>
      <c r="M148" s="90" t="s">
        <v>34</v>
      </c>
      <c r="O148" s="91">
        <f>N148*G148</f>
        <v>0</v>
      </c>
      <c r="P148" s="91">
        <v>0</v>
      </c>
      <c r="Q148" s="91">
        <f>P148*G148</f>
        <v>0</v>
      </c>
      <c r="R148" s="91">
        <v>0</v>
      </c>
      <c r="S148" s="92">
        <f>R148*G148</f>
        <v>0</v>
      </c>
      <c r="AQ148" s="93" t="s">
        <v>172</v>
      </c>
      <c r="AS148" s="93" t="s">
        <v>77</v>
      </c>
      <c r="AT148" s="93" t="s">
        <v>10</v>
      </c>
      <c r="AX148" s="2" t="s">
        <v>76</v>
      </c>
      <c r="BD148" s="94">
        <f>IF(M148="základní",I148,0)</f>
        <v>0</v>
      </c>
      <c r="BE148" s="94">
        <f>IF(M148="snížená",I148,0)</f>
        <v>0</v>
      </c>
      <c r="BF148" s="94">
        <f>IF(M148="zákl. přenesená",I148,0)</f>
        <v>0</v>
      </c>
      <c r="BG148" s="94">
        <f>IF(M148="sníž. přenesená",I148,0)</f>
        <v>0</v>
      </c>
      <c r="BH148" s="94">
        <f>IF(M148="nulová",I148,0)</f>
        <v>0</v>
      </c>
      <c r="BI148" s="2" t="s">
        <v>74</v>
      </c>
      <c r="BJ148" s="94">
        <f>ROUND(H148*G148,2)</f>
        <v>0</v>
      </c>
      <c r="BK148" s="2" t="s">
        <v>172</v>
      </c>
      <c r="BL148" s="93" t="s">
        <v>183</v>
      </c>
    </row>
    <row r="149" spans="1:64" s="11" customFormat="1" x14ac:dyDescent="0.25">
      <c r="A149" s="12"/>
      <c r="C149" s="95" t="s">
        <v>84</v>
      </c>
      <c r="E149" s="96" t="s">
        <v>184</v>
      </c>
      <c r="H149" s="97"/>
      <c r="K149" s="12"/>
      <c r="L149" s="98"/>
      <c r="S149" s="99"/>
      <c r="AS149" s="2" t="s">
        <v>84</v>
      </c>
      <c r="AT149" s="2" t="s">
        <v>10</v>
      </c>
    </row>
    <row r="150" spans="1:64" s="11" customFormat="1" ht="16.5" customHeight="1" x14ac:dyDescent="0.25">
      <c r="A150" s="12"/>
      <c r="B150" s="82" t="s">
        <v>185</v>
      </c>
      <c r="C150" s="82" t="s">
        <v>77</v>
      </c>
      <c r="D150" s="83" t="s">
        <v>186</v>
      </c>
      <c r="E150" s="84" t="s">
        <v>187</v>
      </c>
      <c r="F150" s="85" t="s">
        <v>4</v>
      </c>
      <c r="G150" s="86">
        <v>1</v>
      </c>
      <c r="H150" s="87"/>
      <c r="I150" s="88">
        <f>ROUND(H150*G150,2)</f>
        <v>0</v>
      </c>
      <c r="J150" s="84" t="s">
        <v>81</v>
      </c>
      <c r="K150" s="12"/>
      <c r="L150" s="89" t="s">
        <v>17</v>
      </c>
      <c r="M150" s="90" t="s">
        <v>34</v>
      </c>
      <c r="O150" s="91">
        <f>N150*G150</f>
        <v>0</v>
      </c>
      <c r="P150" s="91">
        <v>0</v>
      </c>
      <c r="Q150" s="91">
        <f>P150*G150</f>
        <v>0</v>
      </c>
      <c r="R150" s="91">
        <v>0</v>
      </c>
      <c r="S150" s="92">
        <f>R150*G150</f>
        <v>0</v>
      </c>
      <c r="AQ150" s="93" t="s">
        <v>172</v>
      </c>
      <c r="AS150" s="93" t="s">
        <v>77</v>
      </c>
      <c r="AT150" s="93" t="s">
        <v>10</v>
      </c>
      <c r="AX150" s="2" t="s">
        <v>76</v>
      </c>
      <c r="BD150" s="94">
        <f>IF(M150="základní",I150,0)</f>
        <v>0</v>
      </c>
      <c r="BE150" s="94">
        <f>IF(M150="snížená",I150,0)</f>
        <v>0</v>
      </c>
      <c r="BF150" s="94">
        <f>IF(M150="zákl. přenesená",I150,0)</f>
        <v>0</v>
      </c>
      <c r="BG150" s="94">
        <f>IF(M150="sníž. přenesená",I150,0)</f>
        <v>0</v>
      </c>
      <c r="BH150" s="94">
        <f>IF(M150="nulová",I150,0)</f>
        <v>0</v>
      </c>
      <c r="BI150" s="2" t="s">
        <v>74</v>
      </c>
      <c r="BJ150" s="94">
        <f>ROUND(H150*G150,2)</f>
        <v>0</v>
      </c>
      <c r="BK150" s="2" t="s">
        <v>172</v>
      </c>
      <c r="BL150" s="93" t="s">
        <v>188</v>
      </c>
    </row>
    <row r="151" spans="1:64" s="11" customFormat="1" x14ac:dyDescent="0.25">
      <c r="A151" s="12"/>
      <c r="C151" s="95" t="s">
        <v>84</v>
      </c>
      <c r="E151" s="96" t="s">
        <v>189</v>
      </c>
      <c r="H151" s="97"/>
      <c r="K151" s="12"/>
      <c r="L151" s="98"/>
      <c r="S151" s="99"/>
      <c r="AS151" s="2" t="s">
        <v>84</v>
      </c>
      <c r="AT151" s="2" t="s">
        <v>10</v>
      </c>
    </row>
    <row r="152" spans="1:64" s="69" customFormat="1" ht="22.9" customHeight="1" x14ac:dyDescent="0.2">
      <c r="A152" s="70"/>
      <c r="C152" s="71" t="s">
        <v>71</v>
      </c>
      <c r="D152" s="80" t="s">
        <v>190</v>
      </c>
      <c r="E152" s="80" t="s">
        <v>191</v>
      </c>
      <c r="H152" s="73"/>
      <c r="I152" s="81">
        <f>BJ152</f>
        <v>0</v>
      </c>
      <c r="K152" s="70"/>
      <c r="L152" s="75"/>
      <c r="O152" s="76">
        <f>SUM(O153:O154)</f>
        <v>0</v>
      </c>
      <c r="Q152" s="76">
        <f>SUM(Q153:Q154)</f>
        <v>0</v>
      </c>
      <c r="S152" s="77">
        <f>SUM(S153:S154)</f>
        <v>0</v>
      </c>
      <c r="AQ152" s="71" t="s">
        <v>107</v>
      </c>
      <c r="AS152" s="78" t="s">
        <v>71</v>
      </c>
      <c r="AT152" s="78" t="s">
        <v>74</v>
      </c>
      <c r="AX152" s="71" t="s">
        <v>76</v>
      </c>
      <c r="BJ152" s="79">
        <f>SUM(BJ153:BJ154)</f>
        <v>0</v>
      </c>
    </row>
    <row r="153" spans="1:64" s="11" customFormat="1" ht="16.5" customHeight="1" x14ac:dyDescent="0.25">
      <c r="A153" s="12"/>
      <c r="B153" s="82" t="s">
        <v>192</v>
      </c>
      <c r="C153" s="82" t="s">
        <v>77</v>
      </c>
      <c r="D153" s="83" t="s">
        <v>193</v>
      </c>
      <c r="E153" s="84" t="s">
        <v>191</v>
      </c>
      <c r="F153" s="85" t="s">
        <v>4</v>
      </c>
      <c r="G153" s="86">
        <v>1</v>
      </c>
      <c r="H153" s="87"/>
      <c r="I153" s="88">
        <f>ROUND(H153*G153,2)</f>
        <v>0</v>
      </c>
      <c r="J153" s="84" t="s">
        <v>81</v>
      </c>
      <c r="K153" s="12"/>
      <c r="L153" s="89" t="s">
        <v>17</v>
      </c>
      <c r="M153" s="90" t="s">
        <v>34</v>
      </c>
      <c r="O153" s="91">
        <f>N153*G153</f>
        <v>0</v>
      </c>
      <c r="P153" s="91">
        <v>0</v>
      </c>
      <c r="Q153" s="91">
        <f>P153*G153</f>
        <v>0</v>
      </c>
      <c r="R153" s="91">
        <v>0</v>
      </c>
      <c r="S153" s="92">
        <f>R153*G153</f>
        <v>0</v>
      </c>
      <c r="AQ153" s="93" t="s">
        <v>172</v>
      </c>
      <c r="AS153" s="93" t="s">
        <v>77</v>
      </c>
      <c r="AT153" s="93" t="s">
        <v>10</v>
      </c>
      <c r="AX153" s="2" t="s">
        <v>76</v>
      </c>
      <c r="BD153" s="94">
        <f>IF(M153="základní",I153,0)</f>
        <v>0</v>
      </c>
      <c r="BE153" s="94">
        <f>IF(M153="snížená",I153,0)</f>
        <v>0</v>
      </c>
      <c r="BF153" s="94">
        <f>IF(M153="zákl. přenesená",I153,0)</f>
        <v>0</v>
      </c>
      <c r="BG153" s="94">
        <f>IF(M153="sníž. přenesená",I153,0)</f>
        <v>0</v>
      </c>
      <c r="BH153" s="94">
        <f>IF(M153="nulová",I153,0)</f>
        <v>0</v>
      </c>
      <c r="BI153" s="2" t="s">
        <v>74</v>
      </c>
      <c r="BJ153" s="94">
        <f>ROUND(H153*G153,2)</f>
        <v>0</v>
      </c>
      <c r="BK153" s="2" t="s">
        <v>172</v>
      </c>
      <c r="BL153" s="93" t="s">
        <v>194</v>
      </c>
    </row>
    <row r="154" spans="1:64" s="11" customFormat="1" x14ac:dyDescent="0.25">
      <c r="A154" s="12"/>
      <c r="C154" s="95" t="s">
        <v>84</v>
      </c>
      <c r="E154" s="96" t="s">
        <v>195</v>
      </c>
      <c r="H154" s="97"/>
      <c r="K154" s="12"/>
      <c r="L154" s="98"/>
      <c r="S154" s="99"/>
      <c r="AS154" s="2" t="s">
        <v>84</v>
      </c>
      <c r="AT154" s="2" t="s">
        <v>10</v>
      </c>
    </row>
    <row r="155" spans="1:64" s="69" customFormat="1" ht="22.9" customHeight="1" x14ac:dyDescent="0.2">
      <c r="A155" s="70"/>
      <c r="C155" s="71" t="s">
        <v>71</v>
      </c>
      <c r="D155" s="80" t="s">
        <v>196</v>
      </c>
      <c r="E155" s="80" t="s">
        <v>197</v>
      </c>
      <c r="H155" s="73"/>
      <c r="I155" s="81">
        <f>BJ155</f>
        <v>0</v>
      </c>
      <c r="K155" s="70"/>
      <c r="L155" s="75"/>
      <c r="O155" s="76">
        <f>SUM(O156:O158)</f>
        <v>0</v>
      </c>
      <c r="Q155" s="76">
        <f>SUM(Q156:Q158)</f>
        <v>0</v>
      </c>
      <c r="S155" s="77">
        <f>SUM(S156:S158)</f>
        <v>0</v>
      </c>
      <c r="AQ155" s="71" t="s">
        <v>107</v>
      </c>
      <c r="AS155" s="78" t="s">
        <v>71</v>
      </c>
      <c r="AT155" s="78" t="s">
        <v>74</v>
      </c>
      <c r="AX155" s="71" t="s">
        <v>76</v>
      </c>
      <c r="BJ155" s="79">
        <f>SUM(BJ156:BJ158)</f>
        <v>0</v>
      </c>
    </row>
    <row r="156" spans="1:64" s="11" customFormat="1" ht="16.5" customHeight="1" x14ac:dyDescent="0.25">
      <c r="A156" s="12"/>
      <c r="B156" s="82" t="s">
        <v>198</v>
      </c>
      <c r="C156" s="82" t="s">
        <v>77</v>
      </c>
      <c r="D156" s="83" t="s">
        <v>199</v>
      </c>
      <c r="E156" s="84" t="s">
        <v>200</v>
      </c>
      <c r="F156" s="85" t="s">
        <v>7</v>
      </c>
      <c r="G156" s="86">
        <v>1</v>
      </c>
      <c r="H156" s="87"/>
      <c r="I156" s="88">
        <f>ROUND(H156*G156,2)</f>
        <v>0</v>
      </c>
      <c r="J156" s="84" t="s">
        <v>81</v>
      </c>
      <c r="K156" s="12"/>
      <c r="L156" s="89" t="s">
        <v>17</v>
      </c>
      <c r="M156" s="90" t="s">
        <v>34</v>
      </c>
      <c r="O156" s="91">
        <f>N156*G156</f>
        <v>0</v>
      </c>
      <c r="P156" s="91">
        <v>0</v>
      </c>
      <c r="Q156" s="91">
        <f>P156*G156</f>
        <v>0</v>
      </c>
      <c r="R156" s="91">
        <v>0</v>
      </c>
      <c r="S156" s="92">
        <f>R156*G156</f>
        <v>0</v>
      </c>
      <c r="AQ156" s="93" t="s">
        <v>172</v>
      </c>
      <c r="AS156" s="93" t="s">
        <v>77</v>
      </c>
      <c r="AT156" s="93" t="s">
        <v>10</v>
      </c>
      <c r="AX156" s="2" t="s">
        <v>76</v>
      </c>
      <c r="BD156" s="94">
        <f>IF(M156="základní",I156,0)</f>
        <v>0</v>
      </c>
      <c r="BE156" s="94">
        <f>IF(M156="snížená",I156,0)</f>
        <v>0</v>
      </c>
      <c r="BF156" s="94">
        <f>IF(M156="zákl. přenesená",I156,0)</f>
        <v>0</v>
      </c>
      <c r="BG156" s="94">
        <f>IF(M156="sníž. přenesená",I156,0)</f>
        <v>0</v>
      </c>
      <c r="BH156" s="94">
        <f>IF(M156="nulová",I156,0)</f>
        <v>0</v>
      </c>
      <c r="BI156" s="2" t="s">
        <v>74</v>
      </c>
      <c r="BJ156" s="94">
        <f>ROUND(H156*G156,2)</f>
        <v>0</v>
      </c>
      <c r="BK156" s="2" t="s">
        <v>172</v>
      </c>
      <c r="BL156" s="93" t="s">
        <v>201</v>
      </c>
    </row>
    <row r="157" spans="1:64" s="11" customFormat="1" x14ac:dyDescent="0.25">
      <c r="A157" s="12"/>
      <c r="C157" s="95" t="s">
        <v>84</v>
      </c>
      <c r="E157" s="96" t="s">
        <v>202</v>
      </c>
      <c r="H157" s="97"/>
      <c r="K157" s="12"/>
      <c r="L157" s="98"/>
      <c r="S157" s="99"/>
      <c r="AS157" s="2" t="s">
        <v>84</v>
      </c>
      <c r="AT157" s="2" t="s">
        <v>10</v>
      </c>
    </row>
    <row r="158" spans="1:64" s="100" customFormat="1" ht="11.25" x14ac:dyDescent="0.25">
      <c r="A158" s="101"/>
      <c r="C158" s="102" t="s">
        <v>86</v>
      </c>
      <c r="D158" s="103" t="s">
        <v>17</v>
      </c>
      <c r="E158" s="104" t="s">
        <v>203</v>
      </c>
      <c r="G158" s="105">
        <v>1</v>
      </c>
      <c r="H158" s="106"/>
      <c r="K158" s="101"/>
      <c r="L158" s="107"/>
      <c r="S158" s="108"/>
      <c r="AS158" s="103" t="s">
        <v>86</v>
      </c>
      <c r="AT158" s="103" t="s">
        <v>10</v>
      </c>
      <c r="AU158" s="100" t="s">
        <v>10</v>
      </c>
      <c r="AV158" s="100" t="s">
        <v>88</v>
      </c>
      <c r="AW158" s="100" t="s">
        <v>74</v>
      </c>
      <c r="AX158" s="103" t="s">
        <v>76</v>
      </c>
    </row>
    <row r="159" spans="1:64" s="69" customFormat="1" ht="22.9" customHeight="1" x14ac:dyDescent="0.2">
      <c r="A159" s="70"/>
      <c r="C159" s="71" t="s">
        <v>71</v>
      </c>
      <c r="D159" s="80" t="s">
        <v>204</v>
      </c>
      <c r="E159" s="80" t="s">
        <v>205</v>
      </c>
      <c r="H159" s="73"/>
      <c r="I159" s="81">
        <f>BJ159</f>
        <v>0</v>
      </c>
      <c r="K159" s="70"/>
      <c r="L159" s="75"/>
      <c r="O159" s="76">
        <f>SUM(O160:O162)</f>
        <v>0</v>
      </c>
      <c r="Q159" s="76">
        <f>SUM(Q160:Q162)</f>
        <v>0</v>
      </c>
      <c r="S159" s="77">
        <f>SUM(S160:S162)</f>
        <v>0</v>
      </c>
      <c r="AQ159" s="71" t="s">
        <v>107</v>
      </c>
      <c r="AS159" s="78" t="s">
        <v>71</v>
      </c>
      <c r="AT159" s="78" t="s">
        <v>74</v>
      </c>
      <c r="AX159" s="71" t="s">
        <v>76</v>
      </c>
      <c r="BJ159" s="79">
        <f>SUM(BJ160:BJ162)</f>
        <v>0</v>
      </c>
    </row>
    <row r="160" spans="1:64" s="11" customFormat="1" ht="16.5" customHeight="1" x14ac:dyDescent="0.25">
      <c r="A160" s="12"/>
      <c r="B160" s="82" t="s">
        <v>206</v>
      </c>
      <c r="C160" s="82" t="s">
        <v>77</v>
      </c>
      <c r="D160" s="83" t="s">
        <v>207</v>
      </c>
      <c r="E160" s="84" t="s">
        <v>205</v>
      </c>
      <c r="F160" s="85" t="s">
        <v>4</v>
      </c>
      <c r="G160" s="86">
        <v>1</v>
      </c>
      <c r="H160" s="87"/>
      <c r="I160" s="88">
        <f>ROUND(H160*G160,2)</f>
        <v>0</v>
      </c>
      <c r="J160" s="84" t="s">
        <v>81</v>
      </c>
      <c r="K160" s="12"/>
      <c r="L160" s="89" t="s">
        <v>17</v>
      </c>
      <c r="M160" s="90" t="s">
        <v>34</v>
      </c>
      <c r="O160" s="91">
        <f>N160*G160</f>
        <v>0</v>
      </c>
      <c r="P160" s="91">
        <v>0</v>
      </c>
      <c r="Q160" s="91">
        <f>P160*G160</f>
        <v>0</v>
      </c>
      <c r="R160" s="91">
        <v>0</v>
      </c>
      <c r="S160" s="92">
        <f>R160*G160</f>
        <v>0</v>
      </c>
      <c r="AQ160" s="93" t="s">
        <v>172</v>
      </c>
      <c r="AS160" s="93" t="s">
        <v>77</v>
      </c>
      <c r="AT160" s="93" t="s">
        <v>10</v>
      </c>
      <c r="AX160" s="2" t="s">
        <v>76</v>
      </c>
      <c r="BD160" s="94">
        <f>IF(M160="základní",I160,0)</f>
        <v>0</v>
      </c>
      <c r="BE160" s="94">
        <f>IF(M160="snížená",I160,0)</f>
        <v>0</v>
      </c>
      <c r="BF160" s="94">
        <f>IF(M160="zákl. přenesená",I160,0)</f>
        <v>0</v>
      </c>
      <c r="BG160" s="94">
        <f>IF(M160="sníž. přenesená",I160,0)</f>
        <v>0</v>
      </c>
      <c r="BH160" s="94">
        <f>IF(M160="nulová",I160,0)</f>
        <v>0</v>
      </c>
      <c r="BI160" s="2" t="s">
        <v>74</v>
      </c>
      <c r="BJ160" s="94">
        <f>ROUND(H160*G160,2)</f>
        <v>0</v>
      </c>
      <c r="BK160" s="2" t="s">
        <v>172</v>
      </c>
      <c r="BL160" s="93" t="s">
        <v>208</v>
      </c>
    </row>
    <row r="161" spans="1:64" s="11" customFormat="1" x14ac:dyDescent="0.25">
      <c r="A161" s="12"/>
      <c r="C161" s="95" t="s">
        <v>84</v>
      </c>
      <c r="E161" s="96" t="s">
        <v>209</v>
      </c>
      <c r="H161" s="97"/>
      <c r="K161" s="12"/>
      <c r="L161" s="98"/>
      <c r="S161" s="99"/>
      <c r="AS161" s="2" t="s">
        <v>84</v>
      </c>
      <c r="AT161" s="2" t="s">
        <v>10</v>
      </c>
    </row>
    <row r="162" spans="1:64" s="100" customFormat="1" ht="11.25" x14ac:dyDescent="0.25">
      <c r="A162" s="101"/>
      <c r="C162" s="102" t="s">
        <v>86</v>
      </c>
      <c r="D162" s="103" t="s">
        <v>17</v>
      </c>
      <c r="E162" s="104" t="s">
        <v>210</v>
      </c>
      <c r="G162" s="105">
        <v>1</v>
      </c>
      <c r="H162" s="106"/>
      <c r="K162" s="101"/>
      <c r="L162" s="107"/>
      <c r="S162" s="108"/>
      <c r="AS162" s="103" t="s">
        <v>86</v>
      </c>
      <c r="AT162" s="103" t="s">
        <v>10</v>
      </c>
      <c r="AU162" s="100" t="s">
        <v>10</v>
      </c>
      <c r="AV162" s="100" t="s">
        <v>88</v>
      </c>
      <c r="AW162" s="100" t="s">
        <v>74</v>
      </c>
      <c r="AX162" s="103" t="s">
        <v>76</v>
      </c>
    </row>
    <row r="163" spans="1:64" s="69" customFormat="1" ht="22.9" customHeight="1" x14ac:dyDescent="0.2">
      <c r="A163" s="70"/>
      <c r="C163" s="71" t="s">
        <v>71</v>
      </c>
      <c r="D163" s="80" t="s">
        <v>211</v>
      </c>
      <c r="E163" s="80" t="s">
        <v>212</v>
      </c>
      <c r="H163" s="73"/>
      <c r="I163" s="81">
        <f>BJ163</f>
        <v>0</v>
      </c>
      <c r="K163" s="70"/>
      <c r="L163" s="75"/>
      <c r="O163" s="76">
        <f>SUM(O164:O167)</f>
        <v>0</v>
      </c>
      <c r="Q163" s="76">
        <f>SUM(Q164:Q167)</f>
        <v>0</v>
      </c>
      <c r="S163" s="77">
        <f>SUM(S164:S167)</f>
        <v>0</v>
      </c>
      <c r="AQ163" s="71" t="s">
        <v>107</v>
      </c>
      <c r="AS163" s="78" t="s">
        <v>71</v>
      </c>
      <c r="AT163" s="78" t="s">
        <v>74</v>
      </c>
      <c r="AX163" s="71" t="s">
        <v>76</v>
      </c>
      <c r="BJ163" s="79">
        <f>SUM(BJ164:BJ167)</f>
        <v>0</v>
      </c>
    </row>
    <row r="164" spans="1:64" s="11" customFormat="1" ht="16.5" customHeight="1" x14ac:dyDescent="0.25">
      <c r="A164" s="12"/>
      <c r="B164" s="82" t="s">
        <v>213</v>
      </c>
      <c r="C164" s="82" t="s">
        <v>77</v>
      </c>
      <c r="D164" s="83" t="s">
        <v>214</v>
      </c>
      <c r="E164" s="84" t="s">
        <v>215</v>
      </c>
      <c r="F164" s="85" t="s">
        <v>4</v>
      </c>
      <c r="G164" s="86">
        <v>1</v>
      </c>
      <c r="H164" s="87"/>
      <c r="I164" s="88">
        <f>ROUND(H164*G164,2)</f>
        <v>0</v>
      </c>
      <c r="J164" s="84" t="s">
        <v>81</v>
      </c>
      <c r="K164" s="12"/>
      <c r="L164" s="89" t="s">
        <v>17</v>
      </c>
      <c r="M164" s="90" t="s">
        <v>34</v>
      </c>
      <c r="O164" s="91">
        <f>N164*G164</f>
        <v>0</v>
      </c>
      <c r="P164" s="91">
        <v>0</v>
      </c>
      <c r="Q164" s="91">
        <f>P164*G164</f>
        <v>0</v>
      </c>
      <c r="R164" s="91">
        <v>0</v>
      </c>
      <c r="S164" s="92">
        <f>R164*G164</f>
        <v>0</v>
      </c>
      <c r="AQ164" s="93" t="s">
        <v>172</v>
      </c>
      <c r="AS164" s="93" t="s">
        <v>77</v>
      </c>
      <c r="AT164" s="93" t="s">
        <v>10</v>
      </c>
      <c r="AX164" s="2" t="s">
        <v>76</v>
      </c>
      <c r="BD164" s="94">
        <f>IF(M164="základní",I164,0)</f>
        <v>0</v>
      </c>
      <c r="BE164" s="94">
        <f>IF(M164="snížená",I164,0)</f>
        <v>0</v>
      </c>
      <c r="BF164" s="94">
        <f>IF(M164="zákl. přenesená",I164,0)</f>
        <v>0</v>
      </c>
      <c r="BG164" s="94">
        <f>IF(M164="sníž. přenesená",I164,0)</f>
        <v>0</v>
      </c>
      <c r="BH164" s="94">
        <f>IF(M164="nulová",I164,0)</f>
        <v>0</v>
      </c>
      <c r="BI164" s="2" t="s">
        <v>74</v>
      </c>
      <c r="BJ164" s="94">
        <f>ROUND(H164*G164,2)</f>
        <v>0</v>
      </c>
      <c r="BK164" s="2" t="s">
        <v>172</v>
      </c>
      <c r="BL164" s="93" t="s">
        <v>216</v>
      </c>
    </row>
    <row r="165" spans="1:64" s="11" customFormat="1" x14ac:dyDescent="0.25">
      <c r="A165" s="12"/>
      <c r="C165" s="95" t="s">
        <v>84</v>
      </c>
      <c r="E165" s="96" t="s">
        <v>217</v>
      </c>
      <c r="H165" s="97"/>
      <c r="K165" s="12"/>
      <c r="L165" s="98"/>
      <c r="S165" s="99"/>
      <c r="AS165" s="2" t="s">
        <v>84</v>
      </c>
      <c r="AT165" s="2" t="s">
        <v>10</v>
      </c>
    </row>
    <row r="166" spans="1:64" s="11" customFormat="1" ht="16.5" customHeight="1" x14ac:dyDescent="0.25">
      <c r="A166" s="12"/>
      <c r="B166" s="82" t="s">
        <v>218</v>
      </c>
      <c r="C166" s="82" t="s">
        <v>77</v>
      </c>
      <c r="D166" s="83" t="s">
        <v>219</v>
      </c>
      <c r="E166" s="84" t="s">
        <v>220</v>
      </c>
      <c r="F166" s="85" t="s">
        <v>4</v>
      </c>
      <c r="G166" s="86">
        <v>1</v>
      </c>
      <c r="H166" s="87"/>
      <c r="I166" s="88">
        <f>ROUND(H166*G166,2)</f>
        <v>0</v>
      </c>
      <c r="J166" s="84" t="s">
        <v>81</v>
      </c>
      <c r="K166" s="12"/>
      <c r="L166" s="89" t="s">
        <v>17</v>
      </c>
      <c r="M166" s="90" t="s">
        <v>34</v>
      </c>
      <c r="O166" s="91">
        <f>N166*G166</f>
        <v>0</v>
      </c>
      <c r="P166" s="91">
        <v>0</v>
      </c>
      <c r="Q166" s="91">
        <f>P166*G166</f>
        <v>0</v>
      </c>
      <c r="R166" s="91">
        <v>0</v>
      </c>
      <c r="S166" s="92">
        <f>R166*G166</f>
        <v>0</v>
      </c>
      <c r="AQ166" s="93" t="s">
        <v>172</v>
      </c>
      <c r="AS166" s="93" t="s">
        <v>77</v>
      </c>
      <c r="AT166" s="93" t="s">
        <v>10</v>
      </c>
      <c r="AX166" s="2" t="s">
        <v>76</v>
      </c>
      <c r="BD166" s="94">
        <f>IF(M166="základní",I166,0)</f>
        <v>0</v>
      </c>
      <c r="BE166" s="94">
        <f>IF(M166="snížená",I166,0)</f>
        <v>0</v>
      </c>
      <c r="BF166" s="94">
        <f>IF(M166="zákl. přenesená",I166,0)</f>
        <v>0</v>
      </c>
      <c r="BG166" s="94">
        <f>IF(M166="sníž. přenesená",I166,0)</f>
        <v>0</v>
      </c>
      <c r="BH166" s="94">
        <f>IF(M166="nulová",I166,0)</f>
        <v>0</v>
      </c>
      <c r="BI166" s="2" t="s">
        <v>74</v>
      </c>
      <c r="BJ166" s="94">
        <f>ROUND(H166*G166,2)</f>
        <v>0</v>
      </c>
      <c r="BK166" s="2" t="s">
        <v>172</v>
      </c>
      <c r="BL166" s="93" t="s">
        <v>221</v>
      </c>
    </row>
    <row r="167" spans="1:64" s="11" customFormat="1" x14ac:dyDescent="0.25">
      <c r="A167" s="12"/>
      <c r="C167" s="95" t="s">
        <v>84</v>
      </c>
      <c r="E167" s="96" t="s">
        <v>222</v>
      </c>
      <c r="H167" s="97"/>
      <c r="K167" s="12"/>
      <c r="L167" s="135"/>
      <c r="M167" s="136"/>
      <c r="N167" s="136"/>
      <c r="O167" s="136"/>
      <c r="P167" s="136"/>
      <c r="Q167" s="136"/>
      <c r="R167" s="136"/>
      <c r="S167" s="137"/>
      <c r="AS167" s="2" t="s">
        <v>84</v>
      </c>
      <c r="AT167" s="2" t="s">
        <v>10</v>
      </c>
    </row>
    <row r="168" spans="1:64" s="11" customFormat="1" ht="6.95" customHeight="1" x14ac:dyDescent="0.25">
      <c r="A168" s="37"/>
      <c r="B168" s="38"/>
      <c r="C168" s="38"/>
      <c r="D168" s="38"/>
      <c r="E168" s="38"/>
      <c r="F168" s="38"/>
      <c r="G168" s="38"/>
      <c r="H168" s="38"/>
      <c r="I168" s="38"/>
      <c r="J168" s="38"/>
      <c r="K168" s="12"/>
    </row>
  </sheetData>
  <mergeCells count="9">
    <mergeCell ref="D49:G49"/>
    <mergeCell ref="D79:G79"/>
    <mergeCell ref="D81:G81"/>
    <mergeCell ref="C3:E3"/>
    <mergeCell ref="D6:G6"/>
    <mergeCell ref="D8:G8"/>
    <mergeCell ref="D17:G17"/>
    <mergeCell ref="D26:G26"/>
    <mergeCell ref="D47:G47"/>
  </mergeCells>
  <hyperlinks>
    <hyperlink ref="E93" r:id="rId1" xr:uid="{D7E9BA72-0EAA-4F09-A5B5-86C20EB21156}"/>
    <hyperlink ref="E96" r:id="rId2" xr:uid="{CE6DC475-83F7-4379-94A3-8222D3FC0F18}"/>
    <hyperlink ref="E101" r:id="rId3" xr:uid="{3DD1D74D-1C33-4F00-90EF-DCE4DCFD5CC5}"/>
    <hyperlink ref="E107" r:id="rId4" xr:uid="{AF2235CA-2891-44EC-9B09-4D7D108B6E2C}"/>
    <hyperlink ref="E114" r:id="rId5" xr:uid="{EEF27450-FF75-45BD-B0FA-1F2AA0DB7BEF}"/>
    <hyperlink ref="E119" r:id="rId6" xr:uid="{0677AB73-7931-4647-93D9-A9C1D3888A4E}"/>
    <hyperlink ref="E122" r:id="rId7" xr:uid="{E67F0645-2D4E-469A-B782-A6891B85AC39}"/>
    <hyperlink ref="E125" r:id="rId8" xr:uid="{27BD52DD-D795-4F81-AA14-543E4FE300E8}"/>
    <hyperlink ref="E128" r:id="rId9" xr:uid="{59C6C66F-2F01-411F-BC1A-BEA68EA2FCF2}"/>
    <hyperlink ref="E131" r:id="rId10" xr:uid="{2199F5FD-E3E4-475F-8E1F-16A806A25830}"/>
    <hyperlink ref="E137" r:id="rId11" xr:uid="{BEDBEE5C-F7CB-43A5-BDEF-8CBE936EACFC}"/>
    <hyperlink ref="E141" r:id="rId12" xr:uid="{2A895ECC-F7BA-4580-86D8-5011BC137F30}"/>
    <hyperlink ref="E145" r:id="rId13" xr:uid="{2E9FC106-993C-4A78-91A1-EE7A7E59FD63}"/>
    <hyperlink ref="E147" r:id="rId14" xr:uid="{64A7FDB6-597E-447B-9575-A15B5DCA11D0}"/>
    <hyperlink ref="E149" r:id="rId15" xr:uid="{6BD83393-E1B3-45B2-8D35-42E931CFEE42}"/>
    <hyperlink ref="E151" r:id="rId16" xr:uid="{F9F15D24-7E05-4DB9-A2A3-A3CDEDD71F5B}"/>
    <hyperlink ref="E154" r:id="rId17" xr:uid="{8DAC1EE4-5D8A-49FF-8A64-BF1E61620739}"/>
    <hyperlink ref="E157" r:id="rId18" xr:uid="{67F354C1-F142-4026-A172-311B52BEC725}"/>
    <hyperlink ref="E161" r:id="rId19" xr:uid="{3823B2C0-4D9E-436C-BC6C-B5A6626066A5}"/>
    <hyperlink ref="E165" r:id="rId20" xr:uid="{1088B518-DCD2-4FD1-80CF-FD9D30D6C3BC}"/>
    <hyperlink ref="E167" r:id="rId21" xr:uid="{04B01655-1920-4B58-B272-1BFD28F0E7A8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Michelová</dc:creator>
  <cp:lastModifiedBy>Veronika Michelová</cp:lastModifiedBy>
  <dcterms:created xsi:type="dcterms:W3CDTF">2024-04-25T10:08:29Z</dcterms:created>
  <dcterms:modified xsi:type="dcterms:W3CDTF">2025-08-07T08:24:35Z</dcterms:modified>
</cp:coreProperties>
</file>