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chud\Desktop\Práce - zakázky\Akce 2020\Stavební společnost Mutina Zdeněk\Projekce\Obec Rohatec\Přístavba kabin, obec Rohatec\"/>
    </mc:Choice>
  </mc:AlternateContent>
  <xr:revisionPtr revIDLastSave="0" documentId="13_ncr:1_{4BD0C25C-7C42-4D10-8F4B-117655B49432}" xr6:coauthVersionLast="47" xr6:coauthVersionMax="47" xr10:uidLastSave="{00000000-0000-0000-0000-000000000000}"/>
  <bookViews>
    <workbookView xWindow="4695" yWindow="5295" windowWidth="28800" windowHeight="15435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Stavba!$H$41</definedName>
    <definedName name="CenaCelkem">Stavba!$G$30</definedName>
    <definedName name="CenaCelkemBezDPH">Stavba!$G$29</definedName>
    <definedName name="CenaCelkemVypocet" localSheetId="1">Stavba!$I$41</definedName>
    <definedName name="cisloobjektu">Stavba!$C$4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Stavba!$D$5</definedName>
    <definedName name="dadresa">Stavba!$D$13:$G$13</definedName>
    <definedName name="DIČ" localSheetId="1">Stavba!$I$13</definedName>
    <definedName name="dmisto">Stavba!$D$14:$G$14</definedName>
    <definedName name="DPHSni">Stavba!$G$25</definedName>
    <definedName name="DPHZakl">Stavba!$G$27</definedName>
    <definedName name="dpsc" localSheetId="1">Stavba!$C$14</definedName>
    <definedName name="IČO" localSheetId="1">Stavba!$I$12</definedName>
    <definedName name="Mena">Stavba!$J$30</definedName>
    <definedName name="MistoStavby">Stavba!$D$5</definedName>
    <definedName name="nazevobjektu">Stavba!$D$4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Stavba!$E$5</definedName>
    <definedName name="oadresa">Stavba!$D$7</definedName>
    <definedName name="Objednatel" localSheetId="1">Stavba!$D$6</definedName>
    <definedName name="Objekt" localSheetId="1">Stavba!$B$39</definedName>
    <definedName name="_xlnm.Print_Area" localSheetId="3">'Rozpočet Pol'!$A$1:$U$412</definedName>
    <definedName name="_xlnm.Print_Area" localSheetId="1">Stavba!$A$1:$J$83</definedName>
    <definedName name="odic" localSheetId="1">Stavba!$I$7</definedName>
    <definedName name="oico" localSheetId="1">Stavba!$I$6</definedName>
    <definedName name="omisto" localSheetId="1">Stavba!$D$8</definedName>
    <definedName name="onazev" localSheetId="1">Stavba!$D$7</definedName>
    <definedName name="opsc" localSheetId="1">Stavba!$C$8</definedName>
    <definedName name="padresa">Stavba!$D$10</definedName>
    <definedName name="pdic">Stavba!$I$10</definedName>
    <definedName name="pico">Stavba!$I$9</definedName>
    <definedName name="pmisto">Stavba!$D$11</definedName>
    <definedName name="PocetMJ">#REF!</definedName>
    <definedName name="PoptavkaID">Stavba!$A$1</definedName>
    <definedName name="pPSC">Stavba!$C$11</definedName>
    <definedName name="Projektant">Stavba!$D$9</definedName>
    <definedName name="SazbaDPH1" localSheetId="1">Stavba!$E$24</definedName>
    <definedName name="SazbaDPH1">'[1]Krycí list'!$C$30</definedName>
    <definedName name="SazbaDPH2" localSheetId="1">Stavba!$E$26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Stavba!$D$15</definedName>
    <definedName name="Z_B7E7C763_C459_487D_8ABA_5CFDDFBD5A84_.wvu.Cols" localSheetId="1" hidden="1">Stavba!$A:$A</definedName>
    <definedName name="Z_B7E7C763_C459_487D_8ABA_5CFDDFBD5A84_.wvu.PrintArea" localSheetId="1" hidden="1">Stavba!$B$1:$J$37</definedName>
    <definedName name="ZakladDPHSni">Stavba!$G$24</definedName>
    <definedName name="ZakladDPHSniVypocet" localSheetId="1">Stavba!$F$41</definedName>
    <definedName name="ZakladDPHZakl">Stavba!$G$26</definedName>
    <definedName name="ZakladDPHZaklVypocet" localSheetId="1">Stavba!$G$41</definedName>
    <definedName name="Zaokrouhleni">Stavba!$G$28</definedName>
    <definedName name="Zhotovitel">Stavba!$D$12:$G$12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402" i="12" l="1"/>
  <c r="F40" i="1" s="1"/>
  <c r="BA389" i="12"/>
  <c r="BA388" i="12"/>
  <c r="BA387" i="12"/>
  <c r="BA261" i="12"/>
  <c r="BA260" i="12"/>
  <c r="BA259" i="12"/>
  <c r="BA183" i="12"/>
  <c r="BA155" i="12"/>
  <c r="BA154" i="12"/>
  <c r="BA87" i="12"/>
  <c r="BA86" i="12"/>
  <c r="BA85" i="12"/>
  <c r="BA84" i="12"/>
  <c r="BA83" i="12"/>
  <c r="BA82" i="12"/>
  <c r="BA29" i="12"/>
  <c r="BA27" i="12"/>
  <c r="G9" i="12"/>
  <c r="M9" i="12" s="1"/>
  <c r="I9" i="12"/>
  <c r="K9" i="12"/>
  <c r="O9" i="12"/>
  <c r="Q9" i="12"/>
  <c r="U9" i="12"/>
  <c r="G10" i="12"/>
  <c r="M10" i="12" s="1"/>
  <c r="I10" i="12"/>
  <c r="K10" i="12"/>
  <c r="O10" i="12"/>
  <c r="Q10" i="12"/>
  <c r="U10" i="12"/>
  <c r="G11" i="12"/>
  <c r="M11" i="12" s="1"/>
  <c r="I11" i="12"/>
  <c r="K11" i="12"/>
  <c r="O11" i="12"/>
  <c r="Q11" i="12"/>
  <c r="U11" i="12"/>
  <c r="G12" i="12"/>
  <c r="M12" i="12" s="1"/>
  <c r="I12" i="12"/>
  <c r="K12" i="12"/>
  <c r="O12" i="12"/>
  <c r="Q12" i="12"/>
  <c r="U12" i="12"/>
  <c r="G13" i="12"/>
  <c r="I13" i="12"/>
  <c r="K13" i="12"/>
  <c r="M13" i="12"/>
  <c r="O13" i="12"/>
  <c r="Q13" i="12"/>
  <c r="U13" i="12"/>
  <c r="G14" i="12"/>
  <c r="M14" i="12" s="1"/>
  <c r="I14" i="12"/>
  <c r="K14" i="12"/>
  <c r="O14" i="12"/>
  <c r="Q14" i="12"/>
  <c r="U14" i="12"/>
  <c r="G15" i="12"/>
  <c r="M15" i="12" s="1"/>
  <c r="I15" i="12"/>
  <c r="K15" i="12"/>
  <c r="O15" i="12"/>
  <c r="Q15" i="12"/>
  <c r="U15" i="12"/>
  <c r="G16" i="12"/>
  <c r="M16" i="12" s="1"/>
  <c r="I16" i="12"/>
  <c r="K16" i="12"/>
  <c r="O16" i="12"/>
  <c r="Q16" i="12"/>
  <c r="U16" i="12"/>
  <c r="G17" i="12"/>
  <c r="I17" i="12"/>
  <c r="K17" i="12"/>
  <c r="M17" i="12"/>
  <c r="O17" i="12"/>
  <c r="Q17" i="12"/>
  <c r="U17" i="12"/>
  <c r="G18" i="12"/>
  <c r="I18" i="12"/>
  <c r="K18" i="12"/>
  <c r="M18" i="12"/>
  <c r="O18" i="12"/>
  <c r="Q18" i="12"/>
  <c r="U18" i="12"/>
  <c r="G19" i="12"/>
  <c r="M19" i="12" s="1"/>
  <c r="I19" i="12"/>
  <c r="K19" i="12"/>
  <c r="O19" i="12"/>
  <c r="Q19" i="12"/>
  <c r="U19" i="12"/>
  <c r="G20" i="12"/>
  <c r="M20" i="12" s="1"/>
  <c r="I20" i="12"/>
  <c r="K20" i="12"/>
  <c r="O20" i="12"/>
  <c r="Q20" i="12"/>
  <c r="U20" i="12"/>
  <c r="G21" i="12"/>
  <c r="M21" i="12" s="1"/>
  <c r="I21" i="12"/>
  <c r="K21" i="12"/>
  <c r="O21" i="12"/>
  <c r="Q21" i="12"/>
  <c r="U21" i="12"/>
  <c r="G22" i="12"/>
  <c r="M22" i="12" s="1"/>
  <c r="I22" i="12"/>
  <c r="K22" i="12"/>
  <c r="O22" i="12"/>
  <c r="Q22" i="12"/>
  <c r="U22" i="12"/>
  <c r="G23" i="12"/>
  <c r="M23" i="12" s="1"/>
  <c r="I23" i="12"/>
  <c r="K23" i="12"/>
  <c r="O23" i="12"/>
  <c r="Q23" i="12"/>
  <c r="U23" i="12"/>
  <c r="G24" i="12"/>
  <c r="M24" i="12" s="1"/>
  <c r="I24" i="12"/>
  <c r="K24" i="12"/>
  <c r="O24" i="12"/>
  <c r="Q24" i="12"/>
  <c r="U24" i="12"/>
  <c r="G25" i="12"/>
  <c r="M25" i="12" s="1"/>
  <c r="I25" i="12"/>
  <c r="K25" i="12"/>
  <c r="O25" i="12"/>
  <c r="Q25" i="12"/>
  <c r="U25" i="12"/>
  <c r="G26" i="12"/>
  <c r="M26" i="12" s="1"/>
  <c r="I26" i="12"/>
  <c r="K26" i="12"/>
  <c r="O26" i="12"/>
  <c r="Q26" i="12"/>
  <c r="U26" i="12"/>
  <c r="G28" i="12"/>
  <c r="M28" i="12" s="1"/>
  <c r="I28" i="12"/>
  <c r="K28" i="12"/>
  <c r="O28" i="12"/>
  <c r="Q28" i="12"/>
  <c r="U28" i="12"/>
  <c r="G30" i="12"/>
  <c r="M30" i="12" s="1"/>
  <c r="I30" i="12"/>
  <c r="K30" i="12"/>
  <c r="O30" i="12"/>
  <c r="Q30" i="12"/>
  <c r="U30" i="12"/>
  <c r="G31" i="12"/>
  <c r="I31" i="12"/>
  <c r="K31" i="12"/>
  <c r="M31" i="12"/>
  <c r="O31" i="12"/>
  <c r="Q31" i="12"/>
  <c r="U31" i="12"/>
  <c r="G33" i="12"/>
  <c r="M33" i="12" s="1"/>
  <c r="I33" i="12"/>
  <c r="K33" i="12"/>
  <c r="O33" i="12"/>
  <c r="Q33" i="12"/>
  <c r="U33" i="12"/>
  <c r="G34" i="12"/>
  <c r="M34" i="12" s="1"/>
  <c r="I34" i="12"/>
  <c r="K34" i="12"/>
  <c r="O34" i="12"/>
  <c r="Q34" i="12"/>
  <c r="U34" i="12"/>
  <c r="G35" i="12"/>
  <c r="I35" i="12"/>
  <c r="K35" i="12"/>
  <c r="M35" i="12"/>
  <c r="O35" i="12"/>
  <c r="Q35" i="12"/>
  <c r="U35" i="12"/>
  <c r="G36" i="12"/>
  <c r="I36" i="12"/>
  <c r="K36" i="12"/>
  <c r="M36" i="12"/>
  <c r="O36" i="12"/>
  <c r="Q36" i="12"/>
  <c r="U36" i="12"/>
  <c r="G37" i="12"/>
  <c r="M37" i="12" s="1"/>
  <c r="I37" i="12"/>
  <c r="K37" i="12"/>
  <c r="O37" i="12"/>
  <c r="Q37" i="12"/>
  <c r="U37" i="12"/>
  <c r="G38" i="12"/>
  <c r="M38" i="12" s="1"/>
  <c r="I38" i="12"/>
  <c r="K38" i="12"/>
  <c r="O38" i="12"/>
  <c r="Q38" i="12"/>
  <c r="U38" i="12"/>
  <c r="G39" i="12"/>
  <c r="M39" i="12" s="1"/>
  <c r="I39" i="12"/>
  <c r="K39" i="12"/>
  <c r="O39" i="12"/>
  <c r="Q39" i="12"/>
  <c r="U39" i="12"/>
  <c r="G40" i="12"/>
  <c r="I40" i="12"/>
  <c r="K40" i="12"/>
  <c r="O40" i="12"/>
  <c r="Q40" i="12"/>
  <c r="U40" i="12"/>
  <c r="G41" i="12"/>
  <c r="M41" i="12" s="1"/>
  <c r="I41" i="12"/>
  <c r="K41" i="12"/>
  <c r="O41" i="12"/>
  <c r="Q41" i="12"/>
  <c r="U41" i="12"/>
  <c r="G42" i="12"/>
  <c r="M42" i="12" s="1"/>
  <c r="I42" i="12"/>
  <c r="K42" i="12"/>
  <c r="O42" i="12"/>
  <c r="Q42" i="12"/>
  <c r="U42" i="12"/>
  <c r="G43" i="12"/>
  <c r="M43" i="12" s="1"/>
  <c r="I43" i="12"/>
  <c r="K43" i="12"/>
  <c r="O43" i="12"/>
  <c r="Q43" i="12"/>
  <c r="U43" i="12"/>
  <c r="G44" i="12"/>
  <c r="M44" i="12" s="1"/>
  <c r="I44" i="12"/>
  <c r="K44" i="12"/>
  <c r="O44" i="12"/>
  <c r="Q44" i="12"/>
  <c r="U44" i="12"/>
  <c r="G45" i="12"/>
  <c r="M45" i="12" s="1"/>
  <c r="I45" i="12"/>
  <c r="K45" i="12"/>
  <c r="O45" i="12"/>
  <c r="Q45" i="12"/>
  <c r="U45" i="12"/>
  <c r="G46" i="12"/>
  <c r="M46" i="12" s="1"/>
  <c r="I46" i="12"/>
  <c r="K46" i="12"/>
  <c r="O46" i="12"/>
  <c r="Q46" i="12"/>
  <c r="U46" i="12"/>
  <c r="G48" i="12"/>
  <c r="I48" i="12"/>
  <c r="K48" i="12"/>
  <c r="O48" i="12"/>
  <c r="Q48" i="12"/>
  <c r="U48" i="12"/>
  <c r="G49" i="12"/>
  <c r="M49" i="12" s="1"/>
  <c r="I49" i="12"/>
  <c r="K49" i="12"/>
  <c r="O49" i="12"/>
  <c r="Q49" i="12"/>
  <c r="U49" i="12"/>
  <c r="G50" i="12"/>
  <c r="M50" i="12" s="1"/>
  <c r="I50" i="12"/>
  <c r="K50" i="12"/>
  <c r="O50" i="12"/>
  <c r="Q50" i="12"/>
  <c r="U50" i="12"/>
  <c r="G51" i="12"/>
  <c r="I51" i="12"/>
  <c r="K51" i="12"/>
  <c r="M51" i="12"/>
  <c r="O51" i="12"/>
  <c r="Q51" i="12"/>
  <c r="U51" i="12"/>
  <c r="G52" i="12"/>
  <c r="I52" i="12"/>
  <c r="K52" i="12"/>
  <c r="M52" i="12"/>
  <c r="O52" i="12"/>
  <c r="Q52" i="12"/>
  <c r="U52" i="12"/>
  <c r="G53" i="12"/>
  <c r="M53" i="12" s="1"/>
  <c r="I53" i="12"/>
  <c r="K53" i="12"/>
  <c r="O53" i="12"/>
  <c r="Q53" i="12"/>
  <c r="U53" i="12"/>
  <c r="G54" i="12"/>
  <c r="M54" i="12" s="1"/>
  <c r="I54" i="12"/>
  <c r="K54" i="12"/>
  <c r="O54" i="12"/>
  <c r="Q54" i="12"/>
  <c r="U54" i="12"/>
  <c r="G55" i="12"/>
  <c r="I55" i="12"/>
  <c r="K55" i="12"/>
  <c r="M55" i="12"/>
  <c r="O55" i="12"/>
  <c r="Q55" i="12"/>
  <c r="U55" i="12"/>
  <c r="G56" i="12"/>
  <c r="M56" i="12" s="1"/>
  <c r="I56" i="12"/>
  <c r="K56" i="12"/>
  <c r="O56" i="12"/>
  <c r="Q56" i="12"/>
  <c r="U56" i="12"/>
  <c r="G57" i="12"/>
  <c r="M57" i="12" s="1"/>
  <c r="I57" i="12"/>
  <c r="K57" i="12"/>
  <c r="O57" i="12"/>
  <c r="Q57" i="12"/>
  <c r="U57" i="12"/>
  <c r="G58" i="12"/>
  <c r="M58" i="12" s="1"/>
  <c r="I58" i="12"/>
  <c r="K58" i="12"/>
  <c r="O58" i="12"/>
  <c r="Q58" i="12"/>
  <c r="U58" i="12"/>
  <c r="G59" i="12"/>
  <c r="M59" i="12" s="1"/>
  <c r="I59" i="12"/>
  <c r="K59" i="12"/>
  <c r="O59" i="12"/>
  <c r="Q59" i="12"/>
  <c r="U59" i="12"/>
  <c r="G60" i="12"/>
  <c r="I60" i="12"/>
  <c r="K60" i="12"/>
  <c r="M60" i="12"/>
  <c r="O60" i="12"/>
  <c r="Q60" i="12"/>
  <c r="U60" i="12"/>
  <c r="G61" i="12"/>
  <c r="M61" i="12" s="1"/>
  <c r="I61" i="12"/>
  <c r="K61" i="12"/>
  <c r="O61" i="12"/>
  <c r="Q61" i="12"/>
  <c r="U61" i="12"/>
  <c r="G62" i="12"/>
  <c r="M62" i="12" s="1"/>
  <c r="I62" i="12"/>
  <c r="K62" i="12"/>
  <c r="O62" i="12"/>
  <c r="Q62" i="12"/>
  <c r="U62" i="12"/>
  <c r="G63" i="12"/>
  <c r="M63" i="12" s="1"/>
  <c r="I63" i="12"/>
  <c r="K63" i="12"/>
  <c r="O63" i="12"/>
  <c r="Q63" i="12"/>
  <c r="U63" i="12"/>
  <c r="G64" i="12"/>
  <c r="M64" i="12" s="1"/>
  <c r="I64" i="12"/>
  <c r="K64" i="12"/>
  <c r="O64" i="12"/>
  <c r="Q64" i="12"/>
  <c r="U64" i="12"/>
  <c r="G65" i="12"/>
  <c r="M65" i="12" s="1"/>
  <c r="I65" i="12"/>
  <c r="K65" i="12"/>
  <c r="O65" i="12"/>
  <c r="Q65" i="12"/>
  <c r="U65" i="12"/>
  <c r="G66" i="12"/>
  <c r="M66" i="12" s="1"/>
  <c r="I66" i="12"/>
  <c r="K66" i="12"/>
  <c r="O66" i="12"/>
  <c r="Q66" i="12"/>
  <c r="U66" i="12"/>
  <c r="G67" i="12"/>
  <c r="M67" i="12" s="1"/>
  <c r="I67" i="12"/>
  <c r="K67" i="12"/>
  <c r="O67" i="12"/>
  <c r="Q67" i="12"/>
  <c r="U67" i="12"/>
  <c r="G68" i="12"/>
  <c r="M68" i="12" s="1"/>
  <c r="I68" i="12"/>
  <c r="K68" i="12"/>
  <c r="O68" i="12"/>
  <c r="Q68" i="12"/>
  <c r="U68" i="12"/>
  <c r="G69" i="12"/>
  <c r="M69" i="12" s="1"/>
  <c r="I69" i="12"/>
  <c r="K69" i="12"/>
  <c r="O69" i="12"/>
  <c r="Q69" i="12"/>
  <c r="U69" i="12"/>
  <c r="G70" i="12"/>
  <c r="M70" i="12" s="1"/>
  <c r="I70" i="12"/>
  <c r="K70" i="12"/>
  <c r="O70" i="12"/>
  <c r="Q70" i="12"/>
  <c r="U70" i="12"/>
  <c r="G71" i="12"/>
  <c r="I71" i="12"/>
  <c r="K71" i="12"/>
  <c r="M71" i="12"/>
  <c r="O71" i="12"/>
  <c r="Q71" i="12"/>
  <c r="U71" i="12"/>
  <c r="G72" i="12"/>
  <c r="M72" i="12" s="1"/>
  <c r="I72" i="12"/>
  <c r="K72" i="12"/>
  <c r="O72" i="12"/>
  <c r="Q72" i="12"/>
  <c r="U72" i="12"/>
  <c r="G73" i="12"/>
  <c r="M73" i="12" s="1"/>
  <c r="I73" i="12"/>
  <c r="K73" i="12"/>
  <c r="O73" i="12"/>
  <c r="Q73" i="12"/>
  <c r="U73" i="12"/>
  <c r="G74" i="12"/>
  <c r="M74" i="12" s="1"/>
  <c r="I74" i="12"/>
  <c r="K74" i="12"/>
  <c r="O74" i="12"/>
  <c r="Q74" i="12"/>
  <c r="U74" i="12"/>
  <c r="G75" i="12"/>
  <c r="I75" i="12"/>
  <c r="K75" i="12"/>
  <c r="M75" i="12"/>
  <c r="O75" i="12"/>
  <c r="Q75" i="12"/>
  <c r="U75" i="12"/>
  <c r="G76" i="12"/>
  <c r="M76" i="12" s="1"/>
  <c r="I76" i="12"/>
  <c r="K76" i="12"/>
  <c r="O76" i="12"/>
  <c r="Q76" i="12"/>
  <c r="U76" i="12"/>
  <c r="G77" i="12"/>
  <c r="M77" i="12" s="1"/>
  <c r="I77" i="12"/>
  <c r="K77" i="12"/>
  <c r="O77" i="12"/>
  <c r="Q77" i="12"/>
  <c r="U77" i="12"/>
  <c r="G78" i="12"/>
  <c r="M78" i="12" s="1"/>
  <c r="I78" i="12"/>
  <c r="K78" i="12"/>
  <c r="O78" i="12"/>
  <c r="Q78" i="12"/>
  <c r="U78" i="12"/>
  <c r="G79" i="12"/>
  <c r="I79" i="12"/>
  <c r="K79" i="12"/>
  <c r="M79" i="12"/>
  <c r="O79" i="12"/>
  <c r="Q79" i="12"/>
  <c r="U79" i="12"/>
  <c r="G80" i="12"/>
  <c r="M80" i="12" s="1"/>
  <c r="I80" i="12"/>
  <c r="K80" i="12"/>
  <c r="O80" i="12"/>
  <c r="Q80" i="12"/>
  <c r="U80" i="12"/>
  <c r="G81" i="12"/>
  <c r="M81" i="12" s="1"/>
  <c r="I81" i="12"/>
  <c r="K81" i="12"/>
  <c r="O81" i="12"/>
  <c r="Q81" i="12"/>
  <c r="U81" i="12"/>
  <c r="G89" i="12"/>
  <c r="M89" i="12" s="1"/>
  <c r="I89" i="12"/>
  <c r="K89" i="12"/>
  <c r="O89" i="12"/>
  <c r="Q89" i="12"/>
  <c r="U89" i="12"/>
  <c r="G90" i="12"/>
  <c r="I90" i="12"/>
  <c r="K90" i="12"/>
  <c r="O90" i="12"/>
  <c r="Q90" i="12"/>
  <c r="U90" i="12"/>
  <c r="G91" i="12"/>
  <c r="M91" i="12" s="1"/>
  <c r="I91" i="12"/>
  <c r="K91" i="12"/>
  <c r="O91" i="12"/>
  <c r="Q91" i="12"/>
  <c r="U91" i="12"/>
  <c r="G92" i="12"/>
  <c r="M92" i="12" s="1"/>
  <c r="I92" i="12"/>
  <c r="K92" i="12"/>
  <c r="O92" i="12"/>
  <c r="Q92" i="12"/>
  <c r="U92" i="12"/>
  <c r="G93" i="12"/>
  <c r="M93" i="12" s="1"/>
  <c r="I93" i="12"/>
  <c r="K93" i="12"/>
  <c r="O93" i="12"/>
  <c r="Q93" i="12"/>
  <c r="U93" i="12"/>
  <c r="G94" i="12"/>
  <c r="M94" i="12" s="1"/>
  <c r="I94" i="12"/>
  <c r="K94" i="12"/>
  <c r="O94" i="12"/>
  <c r="Q94" i="12"/>
  <c r="U94" i="12"/>
  <c r="G95" i="12"/>
  <c r="M95" i="12" s="1"/>
  <c r="I95" i="12"/>
  <c r="K95" i="12"/>
  <c r="O95" i="12"/>
  <c r="Q95" i="12"/>
  <c r="U95" i="12"/>
  <c r="G96" i="12"/>
  <c r="M96" i="12" s="1"/>
  <c r="I96" i="12"/>
  <c r="K96" i="12"/>
  <c r="O96" i="12"/>
  <c r="Q96" i="12"/>
  <c r="U96" i="12"/>
  <c r="G97" i="12"/>
  <c r="M97" i="12" s="1"/>
  <c r="I97" i="12"/>
  <c r="K97" i="12"/>
  <c r="O97" i="12"/>
  <c r="Q97" i="12"/>
  <c r="U97" i="12"/>
  <c r="G98" i="12"/>
  <c r="M98" i="12" s="1"/>
  <c r="I98" i="12"/>
  <c r="K98" i="12"/>
  <c r="O98" i="12"/>
  <c r="Q98" i="12"/>
  <c r="U98" i="12"/>
  <c r="G99" i="12"/>
  <c r="M99" i="12" s="1"/>
  <c r="I99" i="12"/>
  <c r="K99" i="12"/>
  <c r="O99" i="12"/>
  <c r="Q99" i="12"/>
  <c r="U99" i="12"/>
  <c r="G100" i="12"/>
  <c r="M100" i="12" s="1"/>
  <c r="I100" i="12"/>
  <c r="K100" i="12"/>
  <c r="O100" i="12"/>
  <c r="Q100" i="12"/>
  <c r="U100" i="12"/>
  <c r="G101" i="12"/>
  <c r="I101" i="12"/>
  <c r="K101" i="12"/>
  <c r="M101" i="12"/>
  <c r="O101" i="12"/>
  <c r="Q101" i="12"/>
  <c r="U101" i="12"/>
  <c r="G102" i="12"/>
  <c r="M102" i="12" s="1"/>
  <c r="I102" i="12"/>
  <c r="K102" i="12"/>
  <c r="O102" i="12"/>
  <c r="Q102" i="12"/>
  <c r="U102" i="12"/>
  <c r="G103" i="12"/>
  <c r="M103" i="12" s="1"/>
  <c r="I103" i="12"/>
  <c r="K103" i="12"/>
  <c r="O103" i="12"/>
  <c r="Q103" i="12"/>
  <c r="U103" i="12"/>
  <c r="G104" i="12"/>
  <c r="M104" i="12" s="1"/>
  <c r="I104" i="12"/>
  <c r="K104" i="12"/>
  <c r="O104" i="12"/>
  <c r="Q104" i="12"/>
  <c r="U104" i="12"/>
  <c r="G105" i="12"/>
  <c r="I105" i="12"/>
  <c r="K105" i="12"/>
  <c r="M105" i="12"/>
  <c r="O105" i="12"/>
  <c r="Q105" i="12"/>
  <c r="U105" i="12"/>
  <c r="G106" i="12"/>
  <c r="M106" i="12" s="1"/>
  <c r="I106" i="12"/>
  <c r="K106" i="12"/>
  <c r="O106" i="12"/>
  <c r="Q106" i="12"/>
  <c r="U106" i="12"/>
  <c r="G107" i="12"/>
  <c r="M107" i="12" s="1"/>
  <c r="I107" i="12"/>
  <c r="K107" i="12"/>
  <c r="O107" i="12"/>
  <c r="Q107" i="12"/>
  <c r="U107" i="12"/>
  <c r="G108" i="12"/>
  <c r="M108" i="12" s="1"/>
  <c r="I108" i="12"/>
  <c r="K108" i="12"/>
  <c r="O108" i="12"/>
  <c r="Q108" i="12"/>
  <c r="U108" i="12"/>
  <c r="G109" i="12"/>
  <c r="I109" i="12"/>
  <c r="K109" i="12"/>
  <c r="M109" i="12"/>
  <c r="O109" i="12"/>
  <c r="Q109" i="12"/>
  <c r="U109" i="12"/>
  <c r="G110" i="12"/>
  <c r="M110" i="12" s="1"/>
  <c r="I110" i="12"/>
  <c r="K110" i="12"/>
  <c r="O110" i="12"/>
  <c r="Q110" i="12"/>
  <c r="U110" i="12"/>
  <c r="G112" i="12"/>
  <c r="M112" i="12" s="1"/>
  <c r="I112" i="12"/>
  <c r="K112" i="12"/>
  <c r="O112" i="12"/>
  <c r="Q112" i="12"/>
  <c r="U112" i="12"/>
  <c r="U111" i="12" s="1"/>
  <c r="G113" i="12"/>
  <c r="M113" i="12" s="1"/>
  <c r="I113" i="12"/>
  <c r="K113" i="12"/>
  <c r="O113" i="12"/>
  <c r="Q113" i="12"/>
  <c r="U113" i="12"/>
  <c r="G114" i="12"/>
  <c r="M114" i="12" s="1"/>
  <c r="I114" i="12"/>
  <c r="K114" i="12"/>
  <c r="O114" i="12"/>
  <c r="Q114" i="12"/>
  <c r="U114" i="12"/>
  <c r="G115" i="12"/>
  <c r="M115" i="12" s="1"/>
  <c r="I115" i="12"/>
  <c r="K115" i="12"/>
  <c r="O115" i="12"/>
  <c r="Q115" i="12"/>
  <c r="U115" i="12"/>
  <c r="G116" i="12"/>
  <c r="M116" i="12" s="1"/>
  <c r="I116" i="12"/>
  <c r="K116" i="12"/>
  <c r="O116" i="12"/>
  <c r="Q116" i="12"/>
  <c r="U116" i="12"/>
  <c r="G117" i="12"/>
  <c r="M117" i="12" s="1"/>
  <c r="I117" i="12"/>
  <c r="K117" i="12"/>
  <c r="O117" i="12"/>
  <c r="Q117" i="12"/>
  <c r="U117" i="12"/>
  <c r="G118" i="12"/>
  <c r="I118" i="12"/>
  <c r="K118" i="12"/>
  <c r="O118" i="12"/>
  <c r="Q118" i="12"/>
  <c r="U118" i="12"/>
  <c r="G119" i="12"/>
  <c r="M119" i="12" s="1"/>
  <c r="I119" i="12"/>
  <c r="K119" i="12"/>
  <c r="O119" i="12"/>
  <c r="Q119" i="12"/>
  <c r="U119" i="12"/>
  <c r="G121" i="12"/>
  <c r="I121" i="12"/>
  <c r="I120" i="12" s="1"/>
  <c r="K121" i="12"/>
  <c r="M121" i="12"/>
  <c r="O121" i="12"/>
  <c r="Q121" i="12"/>
  <c r="U121" i="12"/>
  <c r="G122" i="12"/>
  <c r="G120" i="12" s="1"/>
  <c r="I53" i="1" s="1"/>
  <c r="I122" i="12"/>
  <c r="K122" i="12"/>
  <c r="M122" i="12"/>
  <c r="O122" i="12"/>
  <c r="Q122" i="12"/>
  <c r="U122" i="12"/>
  <c r="G123" i="12"/>
  <c r="M123" i="12" s="1"/>
  <c r="I123" i="12"/>
  <c r="K123" i="12"/>
  <c r="O123" i="12"/>
  <c r="Q123" i="12"/>
  <c r="U123" i="12"/>
  <c r="G124" i="12"/>
  <c r="M124" i="12" s="1"/>
  <c r="I124" i="12"/>
  <c r="K124" i="12"/>
  <c r="O124" i="12"/>
  <c r="Q124" i="12"/>
  <c r="U124" i="12"/>
  <c r="U120" i="12" s="1"/>
  <c r="G125" i="12"/>
  <c r="M125" i="12" s="1"/>
  <c r="I125" i="12"/>
  <c r="K125" i="12"/>
  <c r="O125" i="12"/>
  <c r="Q125" i="12"/>
  <c r="U125" i="12"/>
  <c r="G126" i="12"/>
  <c r="M126" i="12" s="1"/>
  <c r="I126" i="12"/>
  <c r="K126" i="12"/>
  <c r="O126" i="12"/>
  <c r="Q126" i="12"/>
  <c r="U126" i="12"/>
  <c r="G128" i="12"/>
  <c r="M128" i="12" s="1"/>
  <c r="I128" i="12"/>
  <c r="K128" i="12"/>
  <c r="O128" i="12"/>
  <c r="Q128" i="12"/>
  <c r="U128" i="12"/>
  <c r="G129" i="12"/>
  <c r="I129" i="12"/>
  <c r="K129" i="12"/>
  <c r="M129" i="12"/>
  <c r="O129" i="12"/>
  <c r="Q129" i="12"/>
  <c r="U129" i="12"/>
  <c r="G130" i="12"/>
  <c r="M130" i="12" s="1"/>
  <c r="I130" i="12"/>
  <c r="K130" i="12"/>
  <c r="O130" i="12"/>
  <c r="Q130" i="12"/>
  <c r="U130" i="12"/>
  <c r="G131" i="12"/>
  <c r="M131" i="12" s="1"/>
  <c r="I131" i="12"/>
  <c r="K131" i="12"/>
  <c r="O131" i="12"/>
  <c r="Q131" i="12"/>
  <c r="U131" i="12"/>
  <c r="G132" i="12"/>
  <c r="M132" i="12" s="1"/>
  <c r="I132" i="12"/>
  <c r="K132" i="12"/>
  <c r="O132" i="12"/>
  <c r="Q132" i="12"/>
  <c r="U132" i="12"/>
  <c r="G133" i="12"/>
  <c r="M133" i="12" s="1"/>
  <c r="I133" i="12"/>
  <c r="K133" i="12"/>
  <c r="O133" i="12"/>
  <c r="Q133" i="12"/>
  <c r="U133" i="12"/>
  <c r="G134" i="12"/>
  <c r="M134" i="12" s="1"/>
  <c r="I134" i="12"/>
  <c r="K134" i="12"/>
  <c r="O134" i="12"/>
  <c r="Q134" i="12"/>
  <c r="U134" i="12"/>
  <c r="G135" i="12"/>
  <c r="I135" i="12"/>
  <c r="K135" i="12"/>
  <c r="O135" i="12"/>
  <c r="Q135" i="12"/>
  <c r="U135" i="12"/>
  <c r="G136" i="12"/>
  <c r="M136" i="12" s="1"/>
  <c r="I136" i="12"/>
  <c r="K136" i="12"/>
  <c r="O136" i="12"/>
  <c r="Q136" i="12"/>
  <c r="U136" i="12"/>
  <c r="G137" i="12"/>
  <c r="I137" i="12"/>
  <c r="K137" i="12"/>
  <c r="M137" i="12"/>
  <c r="O137" i="12"/>
  <c r="Q137" i="12"/>
  <c r="U137" i="12"/>
  <c r="G138" i="12"/>
  <c r="M138" i="12" s="1"/>
  <c r="I138" i="12"/>
  <c r="K138" i="12"/>
  <c r="O138" i="12"/>
  <c r="Q138" i="12"/>
  <c r="U138" i="12"/>
  <c r="G139" i="12"/>
  <c r="M139" i="12" s="1"/>
  <c r="I139" i="12"/>
  <c r="K139" i="12"/>
  <c r="O139" i="12"/>
  <c r="Q139" i="12"/>
  <c r="U139" i="12"/>
  <c r="G140" i="12"/>
  <c r="M140" i="12" s="1"/>
  <c r="I140" i="12"/>
  <c r="K140" i="12"/>
  <c r="O140" i="12"/>
  <c r="Q140" i="12"/>
  <c r="U140" i="12"/>
  <c r="G141" i="12"/>
  <c r="M141" i="12" s="1"/>
  <c r="I141" i="12"/>
  <c r="K141" i="12"/>
  <c r="O141" i="12"/>
  <c r="Q141" i="12"/>
  <c r="U141" i="12"/>
  <c r="G142" i="12"/>
  <c r="M142" i="12" s="1"/>
  <c r="I142" i="12"/>
  <c r="K142" i="12"/>
  <c r="O142" i="12"/>
  <c r="Q142" i="12"/>
  <c r="U142" i="12"/>
  <c r="G143" i="12"/>
  <c r="M143" i="12" s="1"/>
  <c r="I143" i="12"/>
  <c r="K143" i="12"/>
  <c r="O143" i="12"/>
  <c r="Q143" i="12"/>
  <c r="U143" i="12"/>
  <c r="O144" i="12"/>
  <c r="U144" i="12"/>
  <c r="G145" i="12"/>
  <c r="G144" i="12" s="1"/>
  <c r="I55" i="1" s="1"/>
  <c r="I145" i="12"/>
  <c r="I144" i="12" s="1"/>
  <c r="K145" i="12"/>
  <c r="K144" i="12" s="1"/>
  <c r="O145" i="12"/>
  <c r="Q145" i="12"/>
  <c r="Q144" i="12" s="1"/>
  <c r="U145" i="12"/>
  <c r="G146" i="12"/>
  <c r="I56" i="1" s="1"/>
  <c r="G147" i="12"/>
  <c r="M147" i="12" s="1"/>
  <c r="M146" i="12" s="1"/>
  <c r="I147" i="12"/>
  <c r="K147" i="12"/>
  <c r="O147" i="12"/>
  <c r="Q147" i="12"/>
  <c r="U147" i="12"/>
  <c r="G148" i="12"/>
  <c r="M148" i="12" s="1"/>
  <c r="I148" i="12"/>
  <c r="K148" i="12"/>
  <c r="O148" i="12"/>
  <c r="Q148" i="12"/>
  <c r="U148" i="12"/>
  <c r="Q149" i="12"/>
  <c r="U149" i="12"/>
  <c r="G150" i="12"/>
  <c r="G149" i="12" s="1"/>
  <c r="I57" i="1" s="1"/>
  <c r="I150" i="12"/>
  <c r="I149" i="12" s="1"/>
  <c r="K150" i="12"/>
  <c r="K149" i="12" s="1"/>
  <c r="O150" i="12"/>
  <c r="O149" i="12" s="1"/>
  <c r="Q150" i="12"/>
  <c r="U150" i="12"/>
  <c r="G151" i="12"/>
  <c r="I58" i="1" s="1"/>
  <c r="Q151" i="12"/>
  <c r="G152" i="12"/>
  <c r="M152" i="12" s="1"/>
  <c r="I152" i="12"/>
  <c r="K152" i="12"/>
  <c r="K151" i="12" s="1"/>
  <c r="O152" i="12"/>
  <c r="O151" i="12" s="1"/>
  <c r="Q152" i="12"/>
  <c r="U152" i="12"/>
  <c r="U151" i="12" s="1"/>
  <c r="G153" i="12"/>
  <c r="I153" i="12"/>
  <c r="K153" i="12"/>
  <c r="M153" i="12"/>
  <c r="O153" i="12"/>
  <c r="Q153" i="12"/>
  <c r="U153" i="12"/>
  <c r="G157" i="12"/>
  <c r="M157" i="12" s="1"/>
  <c r="M156" i="12" s="1"/>
  <c r="I157" i="12"/>
  <c r="I156" i="12" s="1"/>
  <c r="K157" i="12"/>
  <c r="K156" i="12" s="1"/>
  <c r="O157" i="12"/>
  <c r="O156" i="12" s="1"/>
  <c r="Q157" i="12"/>
  <c r="Q156" i="12" s="1"/>
  <c r="U157" i="12"/>
  <c r="U156" i="12" s="1"/>
  <c r="G159" i="12"/>
  <c r="I159" i="12"/>
  <c r="K159" i="12"/>
  <c r="M159" i="12"/>
  <c r="O159" i="12"/>
  <c r="Q159" i="12"/>
  <c r="U159" i="12"/>
  <c r="G160" i="12"/>
  <c r="G158" i="12" s="1"/>
  <c r="I60" i="1" s="1"/>
  <c r="I160" i="12"/>
  <c r="K160" i="12"/>
  <c r="K158" i="12" s="1"/>
  <c r="O160" i="12"/>
  <c r="Q160" i="12"/>
  <c r="U160" i="12"/>
  <c r="G161" i="12"/>
  <c r="M161" i="12" s="1"/>
  <c r="I161" i="12"/>
  <c r="K161" i="12"/>
  <c r="O161" i="12"/>
  <c r="Q161" i="12"/>
  <c r="Q158" i="12" s="1"/>
  <c r="U161" i="12"/>
  <c r="G162" i="12"/>
  <c r="I61" i="1" s="1"/>
  <c r="U162" i="12"/>
  <c r="G163" i="12"/>
  <c r="I163" i="12"/>
  <c r="I162" i="12" s="1"/>
  <c r="K163" i="12"/>
  <c r="K162" i="12" s="1"/>
  <c r="M163" i="12"/>
  <c r="M162" i="12" s="1"/>
  <c r="O163" i="12"/>
  <c r="O162" i="12" s="1"/>
  <c r="Q163" i="12"/>
  <c r="Q162" i="12" s="1"/>
  <c r="U163" i="12"/>
  <c r="G165" i="12"/>
  <c r="M165" i="12" s="1"/>
  <c r="I165" i="12"/>
  <c r="K165" i="12"/>
  <c r="O165" i="12"/>
  <c r="Q165" i="12"/>
  <c r="U165" i="12"/>
  <c r="G166" i="12"/>
  <c r="M166" i="12" s="1"/>
  <c r="I166" i="12"/>
  <c r="K166" i="12"/>
  <c r="O166" i="12"/>
  <c r="Q166" i="12"/>
  <c r="U166" i="12"/>
  <c r="G167" i="12"/>
  <c r="M167" i="12" s="1"/>
  <c r="I167" i="12"/>
  <c r="K167" i="12"/>
  <c r="O167" i="12"/>
  <c r="Q167" i="12"/>
  <c r="U167" i="12"/>
  <c r="G168" i="12"/>
  <c r="M168" i="12" s="1"/>
  <c r="I168" i="12"/>
  <c r="K168" i="12"/>
  <c r="O168" i="12"/>
  <c r="Q168" i="12"/>
  <c r="U168" i="12"/>
  <c r="G169" i="12"/>
  <c r="M169" i="12" s="1"/>
  <c r="I169" i="12"/>
  <c r="K169" i="12"/>
  <c r="O169" i="12"/>
  <c r="Q169" i="12"/>
  <c r="U169" i="12"/>
  <c r="G170" i="12"/>
  <c r="M170" i="12" s="1"/>
  <c r="I170" i="12"/>
  <c r="K170" i="12"/>
  <c r="O170" i="12"/>
  <c r="Q170" i="12"/>
  <c r="U170" i="12"/>
  <c r="G171" i="12"/>
  <c r="M171" i="12" s="1"/>
  <c r="I171" i="12"/>
  <c r="K171" i="12"/>
  <c r="O171" i="12"/>
  <c r="Q171" i="12"/>
  <c r="U171" i="12"/>
  <c r="G172" i="12"/>
  <c r="M172" i="12" s="1"/>
  <c r="I172" i="12"/>
  <c r="K172" i="12"/>
  <c r="O172" i="12"/>
  <c r="Q172" i="12"/>
  <c r="U172" i="12"/>
  <c r="G173" i="12"/>
  <c r="M173" i="12" s="1"/>
  <c r="I173" i="12"/>
  <c r="K173" i="12"/>
  <c r="O173" i="12"/>
  <c r="Q173" i="12"/>
  <c r="U173" i="12"/>
  <c r="G174" i="12"/>
  <c r="M174" i="12" s="1"/>
  <c r="I174" i="12"/>
  <c r="K174" i="12"/>
  <c r="O174" i="12"/>
  <c r="Q174" i="12"/>
  <c r="U174" i="12"/>
  <c r="G175" i="12"/>
  <c r="M175" i="12" s="1"/>
  <c r="I175" i="12"/>
  <c r="K175" i="12"/>
  <c r="O175" i="12"/>
  <c r="Q175" i="12"/>
  <c r="U175" i="12"/>
  <c r="G176" i="12"/>
  <c r="M176" i="12" s="1"/>
  <c r="I176" i="12"/>
  <c r="K176" i="12"/>
  <c r="O176" i="12"/>
  <c r="Q176" i="12"/>
  <c r="U176" i="12"/>
  <c r="G177" i="12"/>
  <c r="M177" i="12" s="1"/>
  <c r="I177" i="12"/>
  <c r="K177" i="12"/>
  <c r="O177" i="12"/>
  <c r="Q177" i="12"/>
  <c r="U177" i="12"/>
  <c r="G178" i="12"/>
  <c r="M178" i="12" s="1"/>
  <c r="I178" i="12"/>
  <c r="K178" i="12"/>
  <c r="O178" i="12"/>
  <c r="Q178" i="12"/>
  <c r="U178" i="12"/>
  <c r="G179" i="12"/>
  <c r="I179" i="12"/>
  <c r="K179" i="12"/>
  <c r="M179" i="12"/>
  <c r="O179" i="12"/>
  <c r="Q179" i="12"/>
  <c r="U179" i="12"/>
  <c r="G180" i="12"/>
  <c r="M180" i="12" s="1"/>
  <c r="I180" i="12"/>
  <c r="K180" i="12"/>
  <c r="O180" i="12"/>
  <c r="Q180" i="12"/>
  <c r="U180" i="12"/>
  <c r="G181" i="12"/>
  <c r="M181" i="12" s="1"/>
  <c r="I181" i="12"/>
  <c r="K181" i="12"/>
  <c r="O181" i="12"/>
  <c r="Q181" i="12"/>
  <c r="U181" i="12"/>
  <c r="G182" i="12"/>
  <c r="M182" i="12" s="1"/>
  <c r="I182" i="12"/>
  <c r="K182" i="12"/>
  <c r="O182" i="12"/>
  <c r="Q182" i="12"/>
  <c r="U182" i="12"/>
  <c r="G185" i="12"/>
  <c r="I185" i="12"/>
  <c r="K185" i="12"/>
  <c r="O185" i="12"/>
  <c r="Q185" i="12"/>
  <c r="U185" i="12"/>
  <c r="G186" i="12"/>
  <c r="M186" i="12" s="1"/>
  <c r="I186" i="12"/>
  <c r="K186" i="12"/>
  <c r="O186" i="12"/>
  <c r="Q186" i="12"/>
  <c r="U186" i="12"/>
  <c r="G187" i="12"/>
  <c r="M187" i="12" s="1"/>
  <c r="I187" i="12"/>
  <c r="K187" i="12"/>
  <c r="O187" i="12"/>
  <c r="Q187" i="12"/>
  <c r="U187" i="12"/>
  <c r="G188" i="12"/>
  <c r="M188" i="12" s="1"/>
  <c r="I188" i="12"/>
  <c r="K188" i="12"/>
  <c r="O188" i="12"/>
  <c r="Q188" i="12"/>
  <c r="U188" i="12"/>
  <c r="G189" i="12"/>
  <c r="M189" i="12" s="1"/>
  <c r="I189" i="12"/>
  <c r="K189" i="12"/>
  <c r="O189" i="12"/>
  <c r="Q189" i="12"/>
  <c r="U189" i="12"/>
  <c r="G190" i="12"/>
  <c r="M190" i="12" s="1"/>
  <c r="I190" i="12"/>
  <c r="K190" i="12"/>
  <c r="O190" i="12"/>
  <c r="Q190" i="12"/>
  <c r="U190" i="12"/>
  <c r="G191" i="12"/>
  <c r="M191" i="12" s="1"/>
  <c r="I191" i="12"/>
  <c r="K191" i="12"/>
  <c r="O191" i="12"/>
  <c r="Q191" i="12"/>
  <c r="U191" i="12"/>
  <c r="G192" i="12"/>
  <c r="I192" i="12"/>
  <c r="K192" i="12"/>
  <c r="M192" i="12"/>
  <c r="O192" i="12"/>
  <c r="Q192" i="12"/>
  <c r="U192" i="12"/>
  <c r="G193" i="12"/>
  <c r="M193" i="12" s="1"/>
  <c r="I193" i="12"/>
  <c r="K193" i="12"/>
  <c r="O193" i="12"/>
  <c r="Q193" i="12"/>
  <c r="U193" i="12"/>
  <c r="G194" i="12"/>
  <c r="M194" i="12" s="1"/>
  <c r="I194" i="12"/>
  <c r="K194" i="12"/>
  <c r="O194" i="12"/>
  <c r="Q194" i="12"/>
  <c r="U194" i="12"/>
  <c r="G195" i="12"/>
  <c r="M195" i="12" s="1"/>
  <c r="I195" i="12"/>
  <c r="K195" i="12"/>
  <c r="O195" i="12"/>
  <c r="Q195" i="12"/>
  <c r="U195" i="12"/>
  <c r="G196" i="12"/>
  <c r="M196" i="12" s="1"/>
  <c r="I196" i="12"/>
  <c r="K196" i="12"/>
  <c r="O196" i="12"/>
  <c r="Q196" i="12"/>
  <c r="U196" i="12"/>
  <c r="G197" i="12"/>
  <c r="M197" i="12" s="1"/>
  <c r="I197" i="12"/>
  <c r="K197" i="12"/>
  <c r="O197" i="12"/>
  <c r="Q197" i="12"/>
  <c r="U197" i="12"/>
  <c r="G198" i="12"/>
  <c r="M198" i="12" s="1"/>
  <c r="I198" i="12"/>
  <c r="K198" i="12"/>
  <c r="O198" i="12"/>
  <c r="Q198" i="12"/>
  <c r="U198" i="12"/>
  <c r="G199" i="12"/>
  <c r="M199" i="12" s="1"/>
  <c r="I199" i="12"/>
  <c r="K199" i="12"/>
  <c r="O199" i="12"/>
  <c r="Q199" i="12"/>
  <c r="U199" i="12"/>
  <c r="G200" i="12"/>
  <c r="M200" i="12" s="1"/>
  <c r="I200" i="12"/>
  <c r="K200" i="12"/>
  <c r="O200" i="12"/>
  <c r="Q200" i="12"/>
  <c r="U200" i="12"/>
  <c r="G201" i="12"/>
  <c r="M201" i="12" s="1"/>
  <c r="I201" i="12"/>
  <c r="K201" i="12"/>
  <c r="O201" i="12"/>
  <c r="Q201" i="12"/>
  <c r="U201" i="12"/>
  <c r="G203" i="12"/>
  <c r="M203" i="12" s="1"/>
  <c r="M202" i="12" s="1"/>
  <c r="I203" i="12"/>
  <c r="I202" i="12" s="1"/>
  <c r="K203" i="12"/>
  <c r="K202" i="12" s="1"/>
  <c r="O203" i="12"/>
  <c r="O202" i="12" s="1"/>
  <c r="Q203" i="12"/>
  <c r="Q202" i="12" s="1"/>
  <c r="U203" i="12"/>
  <c r="U202" i="12" s="1"/>
  <c r="G205" i="12"/>
  <c r="M205" i="12" s="1"/>
  <c r="I205" i="12"/>
  <c r="K205" i="12"/>
  <c r="O205" i="12"/>
  <c r="Q205" i="12"/>
  <c r="U205" i="12"/>
  <c r="G206" i="12"/>
  <c r="M206" i="12" s="1"/>
  <c r="I206" i="12"/>
  <c r="K206" i="12"/>
  <c r="O206" i="12"/>
  <c r="Q206" i="12"/>
  <c r="U206" i="12"/>
  <c r="G207" i="12"/>
  <c r="M207" i="12" s="1"/>
  <c r="I207" i="12"/>
  <c r="K207" i="12"/>
  <c r="O207" i="12"/>
  <c r="Q207" i="12"/>
  <c r="U207" i="12"/>
  <c r="G208" i="12"/>
  <c r="M208" i="12" s="1"/>
  <c r="I208" i="12"/>
  <c r="K208" i="12"/>
  <c r="O208" i="12"/>
  <c r="Q208" i="12"/>
  <c r="U208" i="12"/>
  <c r="G209" i="12"/>
  <c r="M209" i="12" s="1"/>
  <c r="I209" i="12"/>
  <c r="K209" i="12"/>
  <c r="O209" i="12"/>
  <c r="Q209" i="12"/>
  <c r="U209" i="12"/>
  <c r="G210" i="12"/>
  <c r="M210" i="12" s="1"/>
  <c r="I210" i="12"/>
  <c r="K210" i="12"/>
  <c r="O210" i="12"/>
  <c r="Q210" i="12"/>
  <c r="U210" i="12"/>
  <c r="G211" i="12"/>
  <c r="M211" i="12" s="1"/>
  <c r="I211" i="12"/>
  <c r="K211" i="12"/>
  <c r="O211" i="12"/>
  <c r="Q211" i="12"/>
  <c r="U211" i="12"/>
  <c r="G212" i="12"/>
  <c r="M212" i="12" s="1"/>
  <c r="I212" i="12"/>
  <c r="K212" i="12"/>
  <c r="O212" i="12"/>
  <c r="Q212" i="12"/>
  <c r="U212" i="12"/>
  <c r="G213" i="12"/>
  <c r="M213" i="12" s="1"/>
  <c r="I213" i="12"/>
  <c r="K213" i="12"/>
  <c r="O213" i="12"/>
  <c r="Q213" i="12"/>
  <c r="U213" i="12"/>
  <c r="G214" i="12"/>
  <c r="I214" i="12"/>
  <c r="K214" i="12"/>
  <c r="M214" i="12"/>
  <c r="O214" i="12"/>
  <c r="Q214" i="12"/>
  <c r="U214" i="12"/>
  <c r="G215" i="12"/>
  <c r="M215" i="12" s="1"/>
  <c r="I215" i="12"/>
  <c r="K215" i="12"/>
  <c r="O215" i="12"/>
  <c r="Q215" i="12"/>
  <c r="U215" i="12"/>
  <c r="G217" i="12"/>
  <c r="I217" i="12"/>
  <c r="K217" i="12"/>
  <c r="O217" i="12"/>
  <c r="Q217" i="12"/>
  <c r="U217" i="12"/>
  <c r="G218" i="12"/>
  <c r="M218" i="12" s="1"/>
  <c r="I218" i="12"/>
  <c r="K218" i="12"/>
  <c r="O218" i="12"/>
  <c r="Q218" i="12"/>
  <c r="U218" i="12"/>
  <c r="G219" i="12"/>
  <c r="M219" i="12" s="1"/>
  <c r="I219" i="12"/>
  <c r="K219" i="12"/>
  <c r="O219" i="12"/>
  <c r="Q219" i="12"/>
  <c r="U219" i="12"/>
  <c r="G220" i="12"/>
  <c r="M220" i="12" s="1"/>
  <c r="I220" i="12"/>
  <c r="K220" i="12"/>
  <c r="O220" i="12"/>
  <c r="Q220" i="12"/>
  <c r="U220" i="12"/>
  <c r="G221" i="12"/>
  <c r="M221" i="12" s="1"/>
  <c r="I221" i="12"/>
  <c r="K221" i="12"/>
  <c r="O221" i="12"/>
  <c r="Q221" i="12"/>
  <c r="U221" i="12"/>
  <c r="G222" i="12"/>
  <c r="M222" i="12" s="1"/>
  <c r="I222" i="12"/>
  <c r="K222" i="12"/>
  <c r="O222" i="12"/>
  <c r="Q222" i="12"/>
  <c r="U222" i="12"/>
  <c r="G223" i="12"/>
  <c r="M223" i="12" s="1"/>
  <c r="I223" i="12"/>
  <c r="K223" i="12"/>
  <c r="O223" i="12"/>
  <c r="Q223" i="12"/>
  <c r="U223" i="12"/>
  <c r="G224" i="12"/>
  <c r="M224" i="12" s="1"/>
  <c r="I224" i="12"/>
  <c r="K224" i="12"/>
  <c r="O224" i="12"/>
  <c r="Q224" i="12"/>
  <c r="U224" i="12"/>
  <c r="G225" i="12"/>
  <c r="M225" i="12" s="1"/>
  <c r="I225" i="12"/>
  <c r="K225" i="12"/>
  <c r="O225" i="12"/>
  <c r="Q225" i="12"/>
  <c r="U225" i="12"/>
  <c r="G226" i="12"/>
  <c r="M226" i="12" s="1"/>
  <c r="I226" i="12"/>
  <c r="K226" i="12"/>
  <c r="O226" i="12"/>
  <c r="Q226" i="12"/>
  <c r="U226" i="12"/>
  <c r="G227" i="12"/>
  <c r="M227" i="12" s="1"/>
  <c r="I227" i="12"/>
  <c r="K227" i="12"/>
  <c r="O227" i="12"/>
  <c r="Q227" i="12"/>
  <c r="U227" i="12"/>
  <c r="G228" i="12"/>
  <c r="M228" i="12" s="1"/>
  <c r="I228" i="12"/>
  <c r="K228" i="12"/>
  <c r="O228" i="12"/>
  <c r="Q228" i="12"/>
  <c r="U228" i="12"/>
  <c r="G230" i="12"/>
  <c r="M230" i="12" s="1"/>
  <c r="I230" i="12"/>
  <c r="K230" i="12"/>
  <c r="O230" i="12"/>
  <c r="Q230" i="12"/>
  <c r="U230" i="12"/>
  <c r="G231" i="12"/>
  <c r="M231" i="12" s="1"/>
  <c r="I231" i="12"/>
  <c r="K231" i="12"/>
  <c r="O231" i="12"/>
  <c r="Q231" i="12"/>
  <c r="U231" i="12"/>
  <c r="G232" i="12"/>
  <c r="I232" i="12"/>
  <c r="K232" i="12"/>
  <c r="M232" i="12"/>
  <c r="O232" i="12"/>
  <c r="Q232" i="12"/>
  <c r="U232" i="12"/>
  <c r="G233" i="12"/>
  <c r="M233" i="12" s="1"/>
  <c r="I233" i="12"/>
  <c r="K233" i="12"/>
  <c r="O233" i="12"/>
  <c r="Q233" i="12"/>
  <c r="U233" i="12"/>
  <c r="G234" i="12"/>
  <c r="M234" i="12" s="1"/>
  <c r="I234" i="12"/>
  <c r="K234" i="12"/>
  <c r="O234" i="12"/>
  <c r="Q234" i="12"/>
  <c r="U234" i="12"/>
  <c r="G235" i="12"/>
  <c r="M235" i="12" s="1"/>
  <c r="I235" i="12"/>
  <c r="K235" i="12"/>
  <c r="O235" i="12"/>
  <c r="Q235" i="12"/>
  <c r="U235" i="12"/>
  <c r="G236" i="12"/>
  <c r="M236" i="12" s="1"/>
  <c r="I236" i="12"/>
  <c r="K236" i="12"/>
  <c r="O236" i="12"/>
  <c r="Q236" i="12"/>
  <c r="U236" i="12"/>
  <c r="G237" i="12"/>
  <c r="M237" i="12" s="1"/>
  <c r="I237" i="12"/>
  <c r="K237" i="12"/>
  <c r="O237" i="12"/>
  <c r="Q237" i="12"/>
  <c r="U237" i="12"/>
  <c r="G238" i="12"/>
  <c r="M238" i="12" s="1"/>
  <c r="I238" i="12"/>
  <c r="K238" i="12"/>
  <c r="O238" i="12"/>
  <c r="Q238" i="12"/>
  <c r="U238" i="12"/>
  <c r="G239" i="12"/>
  <c r="M239" i="12" s="1"/>
  <c r="I239" i="12"/>
  <c r="K239" i="12"/>
  <c r="O239" i="12"/>
  <c r="Q239" i="12"/>
  <c r="U239" i="12"/>
  <c r="G240" i="12"/>
  <c r="M240" i="12" s="1"/>
  <c r="I240" i="12"/>
  <c r="K240" i="12"/>
  <c r="O240" i="12"/>
  <c r="Q240" i="12"/>
  <c r="U240" i="12"/>
  <c r="G241" i="12"/>
  <c r="M241" i="12" s="1"/>
  <c r="I241" i="12"/>
  <c r="K241" i="12"/>
  <c r="O241" i="12"/>
  <c r="Q241" i="12"/>
  <c r="U241" i="12"/>
  <c r="G242" i="12"/>
  <c r="M242" i="12" s="1"/>
  <c r="I242" i="12"/>
  <c r="K242" i="12"/>
  <c r="O242" i="12"/>
  <c r="Q242" i="12"/>
  <c r="U242" i="12"/>
  <c r="G244" i="12"/>
  <c r="M244" i="12" s="1"/>
  <c r="I244" i="12"/>
  <c r="K244" i="12"/>
  <c r="O244" i="12"/>
  <c r="Q244" i="12"/>
  <c r="U244" i="12"/>
  <c r="G245" i="12"/>
  <c r="I245" i="12"/>
  <c r="K245" i="12"/>
  <c r="O245" i="12"/>
  <c r="Q245" i="12"/>
  <c r="U245" i="12"/>
  <c r="U243" i="12" s="1"/>
  <c r="G246" i="12"/>
  <c r="M246" i="12" s="1"/>
  <c r="I246" i="12"/>
  <c r="I243" i="12" s="1"/>
  <c r="K246" i="12"/>
  <c r="O246" i="12"/>
  <c r="Q246" i="12"/>
  <c r="Q243" i="12" s="1"/>
  <c r="U246" i="12"/>
  <c r="G247" i="12"/>
  <c r="M247" i="12" s="1"/>
  <c r="I247" i="12"/>
  <c r="K247" i="12"/>
  <c r="O247" i="12"/>
  <c r="Q247" i="12"/>
  <c r="U247" i="12"/>
  <c r="G249" i="12"/>
  <c r="I249" i="12"/>
  <c r="K249" i="12"/>
  <c r="O249" i="12"/>
  <c r="O248" i="12" s="1"/>
  <c r="Q249" i="12"/>
  <c r="U249" i="12"/>
  <c r="G250" i="12"/>
  <c r="M250" i="12" s="1"/>
  <c r="I250" i="12"/>
  <c r="K250" i="12"/>
  <c r="O250" i="12"/>
  <c r="Q250" i="12"/>
  <c r="Q248" i="12" s="1"/>
  <c r="U250" i="12"/>
  <c r="G251" i="12"/>
  <c r="M251" i="12" s="1"/>
  <c r="I251" i="12"/>
  <c r="K251" i="12"/>
  <c r="O251" i="12"/>
  <c r="Q251" i="12"/>
  <c r="U251" i="12"/>
  <c r="G252" i="12"/>
  <c r="M252" i="12" s="1"/>
  <c r="I252" i="12"/>
  <c r="K252" i="12"/>
  <c r="O252" i="12"/>
  <c r="Q252" i="12"/>
  <c r="U252" i="12"/>
  <c r="G254" i="12"/>
  <c r="G253" i="12" s="1"/>
  <c r="I70" i="1" s="1"/>
  <c r="I254" i="12"/>
  <c r="K254" i="12"/>
  <c r="O254" i="12"/>
  <c r="Q254" i="12"/>
  <c r="U254" i="12"/>
  <c r="G255" i="12"/>
  <c r="M255" i="12" s="1"/>
  <c r="I255" i="12"/>
  <c r="K255" i="12"/>
  <c r="O255" i="12"/>
  <c r="Q255" i="12"/>
  <c r="U255" i="12"/>
  <c r="G256" i="12"/>
  <c r="I256" i="12"/>
  <c r="K256" i="12"/>
  <c r="M256" i="12"/>
  <c r="O256" i="12"/>
  <c r="Q256" i="12"/>
  <c r="U256" i="12"/>
  <c r="G257" i="12"/>
  <c r="M257" i="12" s="1"/>
  <c r="I257" i="12"/>
  <c r="K257" i="12"/>
  <c r="O257" i="12"/>
  <c r="Q257" i="12"/>
  <c r="U257" i="12"/>
  <c r="G258" i="12"/>
  <c r="M258" i="12" s="1"/>
  <c r="I258" i="12"/>
  <c r="K258" i="12"/>
  <c r="O258" i="12"/>
  <c r="Q258" i="12"/>
  <c r="U258" i="12"/>
  <c r="G262" i="12"/>
  <c r="M262" i="12" s="1"/>
  <c r="I262" i="12"/>
  <c r="K262" i="12"/>
  <c r="O262" i="12"/>
  <c r="Q262" i="12"/>
  <c r="U262" i="12"/>
  <c r="G264" i="12"/>
  <c r="M264" i="12" s="1"/>
  <c r="I264" i="12"/>
  <c r="K264" i="12"/>
  <c r="O264" i="12"/>
  <c r="Q264" i="12"/>
  <c r="U264" i="12"/>
  <c r="G265" i="12"/>
  <c r="M265" i="12" s="1"/>
  <c r="I265" i="12"/>
  <c r="K265" i="12"/>
  <c r="O265" i="12"/>
  <c r="Q265" i="12"/>
  <c r="U265" i="12"/>
  <c r="G266" i="12"/>
  <c r="M266" i="12" s="1"/>
  <c r="I266" i="12"/>
  <c r="K266" i="12"/>
  <c r="O266" i="12"/>
  <c r="Q266" i="12"/>
  <c r="U266" i="12"/>
  <c r="G267" i="12"/>
  <c r="M267" i="12" s="1"/>
  <c r="I267" i="12"/>
  <c r="K267" i="12"/>
  <c r="O267" i="12"/>
  <c r="Q267" i="12"/>
  <c r="U267" i="12"/>
  <c r="G268" i="12"/>
  <c r="M268" i="12" s="1"/>
  <c r="I268" i="12"/>
  <c r="K268" i="12"/>
  <c r="O268" i="12"/>
  <c r="Q268" i="12"/>
  <c r="U268" i="12"/>
  <c r="G270" i="12"/>
  <c r="M270" i="12" s="1"/>
  <c r="I270" i="12"/>
  <c r="K270" i="12"/>
  <c r="O270" i="12"/>
  <c r="Q270" i="12"/>
  <c r="U270" i="12"/>
  <c r="G271" i="12"/>
  <c r="I271" i="12"/>
  <c r="K271" i="12"/>
  <c r="M271" i="12"/>
  <c r="O271" i="12"/>
  <c r="Q271" i="12"/>
  <c r="U271" i="12"/>
  <c r="G272" i="12"/>
  <c r="I272" i="12"/>
  <c r="K272" i="12"/>
  <c r="O272" i="12"/>
  <c r="Q272" i="12"/>
  <c r="U272" i="12"/>
  <c r="G273" i="12"/>
  <c r="M273" i="12" s="1"/>
  <c r="I273" i="12"/>
  <c r="K273" i="12"/>
  <c r="O273" i="12"/>
  <c r="Q273" i="12"/>
  <c r="U273" i="12"/>
  <c r="G274" i="12"/>
  <c r="M274" i="12" s="1"/>
  <c r="I274" i="12"/>
  <c r="K274" i="12"/>
  <c r="O274" i="12"/>
  <c r="Q274" i="12"/>
  <c r="U274" i="12"/>
  <c r="G275" i="12"/>
  <c r="M275" i="12" s="1"/>
  <c r="I275" i="12"/>
  <c r="K275" i="12"/>
  <c r="O275" i="12"/>
  <c r="Q275" i="12"/>
  <c r="U275" i="12"/>
  <c r="G276" i="12"/>
  <c r="M276" i="12" s="1"/>
  <c r="I276" i="12"/>
  <c r="K276" i="12"/>
  <c r="O276" i="12"/>
  <c r="Q276" i="12"/>
  <c r="U276" i="12"/>
  <c r="G277" i="12"/>
  <c r="M277" i="12" s="1"/>
  <c r="I277" i="12"/>
  <c r="K277" i="12"/>
  <c r="O277" i="12"/>
  <c r="Q277" i="12"/>
  <c r="U277" i="12"/>
  <c r="G278" i="12"/>
  <c r="M278" i="12" s="1"/>
  <c r="I278" i="12"/>
  <c r="K278" i="12"/>
  <c r="O278" i="12"/>
  <c r="Q278" i="12"/>
  <c r="U278" i="12"/>
  <c r="G279" i="12"/>
  <c r="M279" i="12" s="1"/>
  <c r="I279" i="12"/>
  <c r="K279" i="12"/>
  <c r="O279" i="12"/>
  <c r="Q279" i="12"/>
  <c r="U279" i="12"/>
  <c r="G280" i="12"/>
  <c r="M280" i="12" s="1"/>
  <c r="I280" i="12"/>
  <c r="K280" i="12"/>
  <c r="O280" i="12"/>
  <c r="Q280" i="12"/>
  <c r="U280" i="12"/>
  <c r="G281" i="12"/>
  <c r="M281" i="12" s="1"/>
  <c r="I281" i="12"/>
  <c r="K281" i="12"/>
  <c r="O281" i="12"/>
  <c r="Q281" i="12"/>
  <c r="U281" i="12"/>
  <c r="G282" i="12"/>
  <c r="I282" i="12"/>
  <c r="K282" i="12"/>
  <c r="M282" i="12"/>
  <c r="O282" i="12"/>
  <c r="Q282" i="12"/>
  <c r="U282" i="12"/>
  <c r="G283" i="12"/>
  <c r="M283" i="12" s="1"/>
  <c r="I283" i="12"/>
  <c r="K283" i="12"/>
  <c r="O283" i="12"/>
  <c r="Q283" i="12"/>
  <c r="U283" i="12"/>
  <c r="G284" i="12"/>
  <c r="M284" i="12" s="1"/>
  <c r="I284" i="12"/>
  <c r="K284" i="12"/>
  <c r="O284" i="12"/>
  <c r="Q284" i="12"/>
  <c r="U284" i="12"/>
  <c r="G285" i="12"/>
  <c r="M285" i="12" s="1"/>
  <c r="I285" i="12"/>
  <c r="K285" i="12"/>
  <c r="O285" i="12"/>
  <c r="Q285" i="12"/>
  <c r="U285" i="12"/>
  <c r="G286" i="12"/>
  <c r="M286" i="12" s="1"/>
  <c r="I286" i="12"/>
  <c r="K286" i="12"/>
  <c r="O286" i="12"/>
  <c r="Q286" i="12"/>
  <c r="U286" i="12"/>
  <c r="G287" i="12"/>
  <c r="I287" i="12"/>
  <c r="K287" i="12"/>
  <c r="M287" i="12"/>
  <c r="O287" i="12"/>
  <c r="Q287" i="12"/>
  <c r="U287" i="12"/>
  <c r="G288" i="12"/>
  <c r="M288" i="12" s="1"/>
  <c r="I288" i="12"/>
  <c r="K288" i="12"/>
  <c r="O288" i="12"/>
  <c r="Q288" i="12"/>
  <c r="U288" i="12"/>
  <c r="G290" i="12"/>
  <c r="M290" i="12" s="1"/>
  <c r="I290" i="12"/>
  <c r="K290" i="12"/>
  <c r="O290" i="12"/>
  <c r="Q290" i="12"/>
  <c r="Q289" i="12" s="1"/>
  <c r="U290" i="12"/>
  <c r="G291" i="12"/>
  <c r="M291" i="12" s="1"/>
  <c r="I291" i="12"/>
  <c r="I289" i="12" s="1"/>
  <c r="K291" i="12"/>
  <c r="O291" i="12"/>
  <c r="Q291" i="12"/>
  <c r="U291" i="12"/>
  <c r="G292" i="12"/>
  <c r="M292" i="12" s="1"/>
  <c r="I292" i="12"/>
  <c r="K292" i="12"/>
  <c r="O292" i="12"/>
  <c r="Q292" i="12"/>
  <c r="U292" i="12"/>
  <c r="G293" i="12"/>
  <c r="M293" i="12" s="1"/>
  <c r="I293" i="12"/>
  <c r="K293" i="12"/>
  <c r="O293" i="12"/>
  <c r="Q293" i="12"/>
  <c r="U293" i="12"/>
  <c r="G295" i="12"/>
  <c r="M295" i="12" s="1"/>
  <c r="I295" i="12"/>
  <c r="K295" i="12"/>
  <c r="O295" i="12"/>
  <c r="Q295" i="12"/>
  <c r="U295" i="12"/>
  <c r="G296" i="12"/>
  <c r="I296" i="12"/>
  <c r="K296" i="12"/>
  <c r="O296" i="12"/>
  <c r="Q296" i="12"/>
  <c r="U296" i="12"/>
  <c r="G297" i="12"/>
  <c r="M297" i="12" s="1"/>
  <c r="I297" i="12"/>
  <c r="K297" i="12"/>
  <c r="O297" i="12"/>
  <c r="Q297" i="12"/>
  <c r="U297" i="12"/>
  <c r="G298" i="12"/>
  <c r="M298" i="12" s="1"/>
  <c r="I298" i="12"/>
  <c r="K298" i="12"/>
  <c r="O298" i="12"/>
  <c r="Q298" i="12"/>
  <c r="U298" i="12"/>
  <c r="G299" i="12"/>
  <c r="M299" i="12" s="1"/>
  <c r="I299" i="12"/>
  <c r="K299" i="12"/>
  <c r="O299" i="12"/>
  <c r="Q299" i="12"/>
  <c r="U299" i="12"/>
  <c r="G300" i="12"/>
  <c r="I300" i="12"/>
  <c r="K300" i="12"/>
  <c r="M300" i="12"/>
  <c r="O300" i="12"/>
  <c r="Q300" i="12"/>
  <c r="U300" i="12"/>
  <c r="G301" i="12"/>
  <c r="M301" i="12" s="1"/>
  <c r="I301" i="12"/>
  <c r="K301" i="12"/>
  <c r="O301" i="12"/>
  <c r="Q301" i="12"/>
  <c r="U301" i="12"/>
  <c r="G302" i="12"/>
  <c r="M302" i="12" s="1"/>
  <c r="I302" i="12"/>
  <c r="K302" i="12"/>
  <c r="O302" i="12"/>
  <c r="Q302" i="12"/>
  <c r="U302" i="12"/>
  <c r="G303" i="12"/>
  <c r="M303" i="12" s="1"/>
  <c r="I303" i="12"/>
  <c r="K303" i="12"/>
  <c r="O303" i="12"/>
  <c r="Q303" i="12"/>
  <c r="U303" i="12"/>
  <c r="G304" i="12"/>
  <c r="M304" i="12" s="1"/>
  <c r="I304" i="12"/>
  <c r="K304" i="12"/>
  <c r="O304" i="12"/>
  <c r="Q304" i="12"/>
  <c r="U304" i="12"/>
  <c r="G305" i="12"/>
  <c r="M305" i="12" s="1"/>
  <c r="I305" i="12"/>
  <c r="K305" i="12"/>
  <c r="O305" i="12"/>
  <c r="Q305" i="12"/>
  <c r="U305" i="12"/>
  <c r="G306" i="12"/>
  <c r="I306" i="12"/>
  <c r="K306" i="12"/>
  <c r="M306" i="12"/>
  <c r="O306" i="12"/>
  <c r="Q306" i="12"/>
  <c r="U306" i="12"/>
  <c r="G307" i="12"/>
  <c r="M307" i="12" s="1"/>
  <c r="I307" i="12"/>
  <c r="K307" i="12"/>
  <c r="O307" i="12"/>
  <c r="Q307" i="12"/>
  <c r="U307" i="12"/>
  <c r="G308" i="12"/>
  <c r="M308" i="12" s="1"/>
  <c r="I308" i="12"/>
  <c r="K308" i="12"/>
  <c r="O308" i="12"/>
  <c r="Q308" i="12"/>
  <c r="U308" i="12"/>
  <c r="G309" i="12"/>
  <c r="M309" i="12" s="1"/>
  <c r="I309" i="12"/>
  <c r="K309" i="12"/>
  <c r="O309" i="12"/>
  <c r="Q309" i="12"/>
  <c r="U309" i="12"/>
  <c r="G311" i="12"/>
  <c r="M311" i="12" s="1"/>
  <c r="I311" i="12"/>
  <c r="K311" i="12"/>
  <c r="O311" i="12"/>
  <c r="Q311" i="12"/>
  <c r="U311" i="12"/>
  <c r="G312" i="12"/>
  <c r="G310" i="12" s="1"/>
  <c r="I75" i="1" s="1"/>
  <c r="I312" i="12"/>
  <c r="K312" i="12"/>
  <c r="O312" i="12"/>
  <c r="Q312" i="12"/>
  <c r="U312" i="12"/>
  <c r="G313" i="12"/>
  <c r="M313" i="12" s="1"/>
  <c r="I313" i="12"/>
  <c r="K313" i="12"/>
  <c r="O313" i="12"/>
  <c r="Q313" i="12"/>
  <c r="U313" i="12"/>
  <c r="G314" i="12"/>
  <c r="M314" i="12" s="1"/>
  <c r="I314" i="12"/>
  <c r="K314" i="12"/>
  <c r="O314" i="12"/>
  <c r="Q314" i="12"/>
  <c r="U314" i="12"/>
  <c r="G315" i="12"/>
  <c r="M315" i="12" s="1"/>
  <c r="I315" i="12"/>
  <c r="K315" i="12"/>
  <c r="O315" i="12"/>
  <c r="Q315" i="12"/>
  <c r="U315" i="12"/>
  <c r="G316" i="12"/>
  <c r="M316" i="12" s="1"/>
  <c r="I316" i="12"/>
  <c r="K316" i="12"/>
  <c r="O316" i="12"/>
  <c r="Q316" i="12"/>
  <c r="U316" i="12"/>
  <c r="U310" i="12" s="1"/>
  <c r="G318" i="12"/>
  <c r="M318" i="12" s="1"/>
  <c r="I318" i="12"/>
  <c r="K318" i="12"/>
  <c r="O318" i="12"/>
  <c r="Q318" i="12"/>
  <c r="Q317" i="12" s="1"/>
  <c r="U318" i="12"/>
  <c r="G319" i="12"/>
  <c r="M319" i="12" s="1"/>
  <c r="I319" i="12"/>
  <c r="K319" i="12"/>
  <c r="O319" i="12"/>
  <c r="Q319" i="12"/>
  <c r="U319" i="12"/>
  <c r="G320" i="12"/>
  <c r="I320" i="12"/>
  <c r="K320" i="12"/>
  <c r="O320" i="12"/>
  <c r="Q320" i="12"/>
  <c r="U320" i="12"/>
  <c r="G321" i="12"/>
  <c r="M321" i="12" s="1"/>
  <c r="I321" i="12"/>
  <c r="K321" i="12"/>
  <c r="O321" i="12"/>
  <c r="O317" i="12" s="1"/>
  <c r="Q321" i="12"/>
  <c r="U321" i="12"/>
  <c r="G322" i="12"/>
  <c r="M322" i="12" s="1"/>
  <c r="I322" i="12"/>
  <c r="K322" i="12"/>
  <c r="O322" i="12"/>
  <c r="Q322" i="12"/>
  <c r="U322" i="12"/>
  <c r="G323" i="12"/>
  <c r="M323" i="12" s="1"/>
  <c r="I323" i="12"/>
  <c r="K323" i="12"/>
  <c r="O323" i="12"/>
  <c r="Q323" i="12"/>
  <c r="U323" i="12"/>
  <c r="G324" i="12"/>
  <c r="M324" i="12" s="1"/>
  <c r="I324" i="12"/>
  <c r="K324" i="12"/>
  <c r="O324" i="12"/>
  <c r="Q324" i="12"/>
  <c r="U324" i="12"/>
  <c r="G326" i="12"/>
  <c r="M326" i="12" s="1"/>
  <c r="I326" i="12"/>
  <c r="K326" i="12"/>
  <c r="O326" i="12"/>
  <c r="Q326" i="12"/>
  <c r="U326" i="12"/>
  <c r="G327" i="12"/>
  <c r="I327" i="12"/>
  <c r="K327" i="12"/>
  <c r="M327" i="12"/>
  <c r="O327" i="12"/>
  <c r="Q327" i="12"/>
  <c r="U327" i="12"/>
  <c r="G328" i="12"/>
  <c r="G325" i="12" s="1"/>
  <c r="I77" i="1" s="1"/>
  <c r="I328" i="12"/>
  <c r="K328" i="12"/>
  <c r="O328" i="12"/>
  <c r="Q328" i="12"/>
  <c r="U328" i="12"/>
  <c r="G329" i="12"/>
  <c r="M329" i="12" s="1"/>
  <c r="I329" i="12"/>
  <c r="K329" i="12"/>
  <c r="O329" i="12"/>
  <c r="Q329" i="12"/>
  <c r="Q325" i="12" s="1"/>
  <c r="U329" i="12"/>
  <c r="G330" i="12"/>
  <c r="M330" i="12" s="1"/>
  <c r="I330" i="12"/>
  <c r="K330" i="12"/>
  <c r="O330" i="12"/>
  <c r="Q330" i="12"/>
  <c r="U330" i="12"/>
  <c r="G332" i="12"/>
  <c r="I332" i="12"/>
  <c r="I331" i="12" s="1"/>
  <c r="K332" i="12"/>
  <c r="O332" i="12"/>
  <c r="Q332" i="12"/>
  <c r="U332" i="12"/>
  <c r="G333" i="12"/>
  <c r="M333" i="12" s="1"/>
  <c r="I333" i="12"/>
  <c r="K333" i="12"/>
  <c r="O333" i="12"/>
  <c r="Q333" i="12"/>
  <c r="U333" i="12"/>
  <c r="G334" i="12"/>
  <c r="M334" i="12" s="1"/>
  <c r="I334" i="12"/>
  <c r="K334" i="12"/>
  <c r="O334" i="12"/>
  <c r="Q334" i="12"/>
  <c r="U334" i="12"/>
  <c r="G335" i="12"/>
  <c r="M335" i="12" s="1"/>
  <c r="I335" i="12"/>
  <c r="K335" i="12"/>
  <c r="O335" i="12"/>
  <c r="Q335" i="12"/>
  <c r="U335" i="12"/>
  <c r="G336" i="12"/>
  <c r="M336" i="12" s="1"/>
  <c r="I336" i="12"/>
  <c r="K336" i="12"/>
  <c r="O336" i="12"/>
  <c r="Q336" i="12"/>
  <c r="U336" i="12"/>
  <c r="I337" i="12"/>
  <c r="G338" i="12"/>
  <c r="M338" i="12" s="1"/>
  <c r="I338" i="12"/>
  <c r="K338" i="12"/>
  <c r="K337" i="12" s="1"/>
  <c r="O338" i="12"/>
  <c r="O337" i="12" s="1"/>
  <c r="Q338" i="12"/>
  <c r="U338" i="12"/>
  <c r="U337" i="12" s="1"/>
  <c r="G339" i="12"/>
  <c r="M339" i="12" s="1"/>
  <c r="I339" i="12"/>
  <c r="K339" i="12"/>
  <c r="O339" i="12"/>
  <c r="Q339" i="12"/>
  <c r="U339" i="12"/>
  <c r="K340" i="12"/>
  <c r="G341" i="12"/>
  <c r="G340" i="12" s="1"/>
  <c r="I80" i="1" s="1"/>
  <c r="I19" i="1" s="1"/>
  <c r="I341" i="12"/>
  <c r="I340" i="12" s="1"/>
  <c r="K341" i="12"/>
  <c r="O341" i="12"/>
  <c r="O340" i="12" s="1"/>
  <c r="Q341" i="12"/>
  <c r="Q340" i="12" s="1"/>
  <c r="U341" i="12"/>
  <c r="U340" i="12" s="1"/>
  <c r="G343" i="12"/>
  <c r="M343" i="12" s="1"/>
  <c r="I343" i="12"/>
  <c r="K343" i="12"/>
  <c r="O343" i="12"/>
  <c r="Q343" i="12"/>
  <c r="U343" i="12"/>
  <c r="G344" i="12"/>
  <c r="I344" i="12"/>
  <c r="K344" i="12"/>
  <c r="O344" i="12"/>
  <c r="Q344" i="12"/>
  <c r="U344" i="12"/>
  <c r="G345" i="12"/>
  <c r="M345" i="12" s="1"/>
  <c r="I345" i="12"/>
  <c r="K345" i="12"/>
  <c r="O345" i="12"/>
  <c r="Q345" i="12"/>
  <c r="U345" i="12"/>
  <c r="G346" i="12"/>
  <c r="M346" i="12" s="1"/>
  <c r="I346" i="12"/>
  <c r="K346" i="12"/>
  <c r="O346" i="12"/>
  <c r="Q346" i="12"/>
  <c r="U346" i="12"/>
  <c r="G347" i="12"/>
  <c r="I347" i="12"/>
  <c r="K347" i="12"/>
  <c r="M347" i="12"/>
  <c r="O347" i="12"/>
  <c r="Q347" i="12"/>
  <c r="U347" i="12"/>
  <c r="G348" i="12"/>
  <c r="M348" i="12" s="1"/>
  <c r="I348" i="12"/>
  <c r="K348" i="12"/>
  <c r="O348" i="12"/>
  <c r="Q348" i="12"/>
  <c r="U348" i="12"/>
  <c r="G349" i="12"/>
  <c r="M349" i="12" s="1"/>
  <c r="I349" i="12"/>
  <c r="K349" i="12"/>
  <c r="O349" i="12"/>
  <c r="Q349" i="12"/>
  <c r="U349" i="12"/>
  <c r="G350" i="12"/>
  <c r="M350" i="12" s="1"/>
  <c r="I350" i="12"/>
  <c r="K350" i="12"/>
  <c r="O350" i="12"/>
  <c r="Q350" i="12"/>
  <c r="U350" i="12"/>
  <c r="G351" i="12"/>
  <c r="I351" i="12"/>
  <c r="K351" i="12"/>
  <c r="M351" i="12"/>
  <c r="O351" i="12"/>
  <c r="Q351" i="12"/>
  <c r="U351" i="12"/>
  <c r="G352" i="12"/>
  <c r="M352" i="12" s="1"/>
  <c r="I352" i="12"/>
  <c r="K352" i="12"/>
  <c r="O352" i="12"/>
  <c r="Q352" i="12"/>
  <c r="U352" i="12"/>
  <c r="G353" i="12"/>
  <c r="M353" i="12" s="1"/>
  <c r="I353" i="12"/>
  <c r="K353" i="12"/>
  <c r="O353" i="12"/>
  <c r="Q353" i="12"/>
  <c r="U353" i="12"/>
  <c r="G354" i="12"/>
  <c r="M354" i="12" s="1"/>
  <c r="I354" i="12"/>
  <c r="K354" i="12"/>
  <c r="O354" i="12"/>
  <c r="Q354" i="12"/>
  <c r="U354" i="12"/>
  <c r="G355" i="12"/>
  <c r="M355" i="12" s="1"/>
  <c r="I355" i="12"/>
  <c r="K355" i="12"/>
  <c r="O355" i="12"/>
  <c r="Q355" i="12"/>
  <c r="U355" i="12"/>
  <c r="G356" i="12"/>
  <c r="M356" i="12" s="1"/>
  <c r="I356" i="12"/>
  <c r="K356" i="12"/>
  <c r="O356" i="12"/>
  <c r="Q356" i="12"/>
  <c r="U356" i="12"/>
  <c r="G357" i="12"/>
  <c r="M357" i="12" s="1"/>
  <c r="I357" i="12"/>
  <c r="K357" i="12"/>
  <c r="O357" i="12"/>
  <c r="Q357" i="12"/>
  <c r="U357" i="12"/>
  <c r="G358" i="12"/>
  <c r="M358" i="12" s="1"/>
  <c r="I358" i="12"/>
  <c r="K358" i="12"/>
  <c r="O358" i="12"/>
  <c r="Q358" i="12"/>
  <c r="U358" i="12"/>
  <c r="G359" i="12"/>
  <c r="M359" i="12" s="1"/>
  <c r="I359" i="12"/>
  <c r="K359" i="12"/>
  <c r="O359" i="12"/>
  <c r="Q359" i="12"/>
  <c r="U359" i="12"/>
  <c r="G360" i="12"/>
  <c r="M360" i="12" s="1"/>
  <c r="I360" i="12"/>
  <c r="K360" i="12"/>
  <c r="O360" i="12"/>
  <c r="Q360" i="12"/>
  <c r="U360" i="12"/>
  <c r="G361" i="12"/>
  <c r="M361" i="12" s="1"/>
  <c r="I361" i="12"/>
  <c r="K361" i="12"/>
  <c r="O361" i="12"/>
  <c r="Q361" i="12"/>
  <c r="U361" i="12"/>
  <c r="G362" i="12"/>
  <c r="M362" i="12" s="1"/>
  <c r="I362" i="12"/>
  <c r="K362" i="12"/>
  <c r="O362" i="12"/>
  <c r="Q362" i="12"/>
  <c r="U362" i="12"/>
  <c r="G363" i="12"/>
  <c r="I363" i="12"/>
  <c r="K363" i="12"/>
  <c r="M363" i="12"/>
  <c r="O363" i="12"/>
  <c r="Q363" i="12"/>
  <c r="U363" i="12"/>
  <c r="G364" i="12"/>
  <c r="M364" i="12" s="1"/>
  <c r="I364" i="12"/>
  <c r="K364" i="12"/>
  <c r="O364" i="12"/>
  <c r="Q364" i="12"/>
  <c r="U364" i="12"/>
  <c r="G365" i="12"/>
  <c r="M365" i="12" s="1"/>
  <c r="I365" i="12"/>
  <c r="K365" i="12"/>
  <c r="O365" i="12"/>
  <c r="Q365" i="12"/>
  <c r="U365" i="12"/>
  <c r="G366" i="12"/>
  <c r="M366" i="12" s="1"/>
  <c r="I366" i="12"/>
  <c r="K366" i="12"/>
  <c r="O366" i="12"/>
  <c r="Q366" i="12"/>
  <c r="U366" i="12"/>
  <c r="G367" i="12"/>
  <c r="M367" i="12" s="1"/>
  <c r="I367" i="12"/>
  <c r="K367" i="12"/>
  <c r="O367" i="12"/>
  <c r="Q367" i="12"/>
  <c r="U367" i="12"/>
  <c r="G368" i="12"/>
  <c r="M368" i="12" s="1"/>
  <c r="I368" i="12"/>
  <c r="K368" i="12"/>
  <c r="O368" i="12"/>
  <c r="Q368" i="12"/>
  <c r="U368" i="12"/>
  <c r="G369" i="12"/>
  <c r="M369" i="12" s="1"/>
  <c r="I369" i="12"/>
  <c r="K369" i="12"/>
  <c r="O369" i="12"/>
  <c r="Q369" i="12"/>
  <c r="U369" i="12"/>
  <c r="G370" i="12"/>
  <c r="M370" i="12" s="1"/>
  <c r="I370" i="12"/>
  <c r="K370" i="12"/>
  <c r="O370" i="12"/>
  <c r="Q370" i="12"/>
  <c r="U370" i="12"/>
  <c r="G371" i="12"/>
  <c r="I371" i="12"/>
  <c r="K371" i="12"/>
  <c r="M371" i="12"/>
  <c r="O371" i="12"/>
  <c r="Q371" i="12"/>
  <c r="U371" i="12"/>
  <c r="G372" i="12"/>
  <c r="M372" i="12" s="1"/>
  <c r="I372" i="12"/>
  <c r="K372" i="12"/>
  <c r="O372" i="12"/>
  <c r="Q372" i="12"/>
  <c r="U372" i="12"/>
  <c r="G373" i="12"/>
  <c r="M373" i="12" s="1"/>
  <c r="I373" i="12"/>
  <c r="K373" i="12"/>
  <c r="O373" i="12"/>
  <c r="Q373" i="12"/>
  <c r="U373" i="12"/>
  <c r="G374" i="12"/>
  <c r="M374" i="12" s="1"/>
  <c r="I374" i="12"/>
  <c r="K374" i="12"/>
  <c r="O374" i="12"/>
  <c r="Q374" i="12"/>
  <c r="U374" i="12"/>
  <c r="G375" i="12"/>
  <c r="M375" i="12" s="1"/>
  <c r="I375" i="12"/>
  <c r="K375" i="12"/>
  <c r="O375" i="12"/>
  <c r="Q375" i="12"/>
  <c r="U375" i="12"/>
  <c r="G376" i="12"/>
  <c r="M376" i="12" s="1"/>
  <c r="I376" i="12"/>
  <c r="K376" i="12"/>
  <c r="O376" i="12"/>
  <c r="Q376" i="12"/>
  <c r="U376" i="12"/>
  <c r="G377" i="12"/>
  <c r="M377" i="12" s="1"/>
  <c r="I377" i="12"/>
  <c r="K377" i="12"/>
  <c r="O377" i="12"/>
  <c r="Q377" i="12"/>
  <c r="U377" i="12"/>
  <c r="G378" i="12"/>
  <c r="M378" i="12" s="1"/>
  <c r="I378" i="12"/>
  <c r="K378" i="12"/>
  <c r="O378" i="12"/>
  <c r="Q378" i="12"/>
  <c r="U378" i="12"/>
  <c r="G379" i="12"/>
  <c r="M379" i="12" s="1"/>
  <c r="I379" i="12"/>
  <c r="K379" i="12"/>
  <c r="O379" i="12"/>
  <c r="Q379" i="12"/>
  <c r="U379" i="12"/>
  <c r="G380" i="12"/>
  <c r="M380" i="12" s="1"/>
  <c r="I380" i="12"/>
  <c r="K380" i="12"/>
  <c r="O380" i="12"/>
  <c r="Q380" i="12"/>
  <c r="U380" i="12"/>
  <c r="G381" i="12"/>
  <c r="M381" i="12" s="1"/>
  <c r="I381" i="12"/>
  <c r="K381" i="12"/>
  <c r="O381" i="12"/>
  <c r="Q381" i="12"/>
  <c r="U381" i="12"/>
  <c r="G382" i="12"/>
  <c r="M382" i="12" s="1"/>
  <c r="I382" i="12"/>
  <c r="K382" i="12"/>
  <c r="O382" i="12"/>
  <c r="Q382" i="12"/>
  <c r="U382" i="12"/>
  <c r="G383" i="12"/>
  <c r="M383" i="12" s="1"/>
  <c r="I383" i="12"/>
  <c r="K383" i="12"/>
  <c r="O383" i="12"/>
  <c r="Q383" i="12"/>
  <c r="U383" i="12"/>
  <c r="G384" i="12"/>
  <c r="M384" i="12" s="1"/>
  <c r="I384" i="12"/>
  <c r="K384" i="12"/>
  <c r="O384" i="12"/>
  <c r="Q384" i="12"/>
  <c r="U384" i="12"/>
  <c r="G385" i="12"/>
  <c r="M385" i="12" s="1"/>
  <c r="I385" i="12"/>
  <c r="K385" i="12"/>
  <c r="O385" i="12"/>
  <c r="Q385" i="12"/>
  <c r="U385" i="12"/>
  <c r="G386" i="12"/>
  <c r="M386" i="12" s="1"/>
  <c r="I386" i="12"/>
  <c r="K386" i="12"/>
  <c r="O386" i="12"/>
  <c r="Q386" i="12"/>
  <c r="U386" i="12"/>
  <c r="G390" i="12"/>
  <c r="M390" i="12" s="1"/>
  <c r="I390" i="12"/>
  <c r="K390" i="12"/>
  <c r="O390" i="12"/>
  <c r="Q390" i="12"/>
  <c r="U390" i="12"/>
  <c r="G391" i="12"/>
  <c r="M391" i="12" s="1"/>
  <c r="I391" i="12"/>
  <c r="K391" i="12"/>
  <c r="O391" i="12"/>
  <c r="Q391" i="12"/>
  <c r="U391" i="12"/>
  <c r="G392" i="12"/>
  <c r="M392" i="12" s="1"/>
  <c r="I392" i="12"/>
  <c r="K392" i="12"/>
  <c r="O392" i="12"/>
  <c r="Q392" i="12"/>
  <c r="U392" i="12"/>
  <c r="G393" i="12"/>
  <c r="M393" i="12" s="1"/>
  <c r="I393" i="12"/>
  <c r="K393" i="12"/>
  <c r="O393" i="12"/>
  <c r="Q393" i="12"/>
  <c r="U393" i="12"/>
  <c r="G394" i="12"/>
  <c r="I394" i="12"/>
  <c r="K394" i="12"/>
  <c r="M394" i="12"/>
  <c r="O394" i="12"/>
  <c r="Q394" i="12"/>
  <c r="U394" i="12"/>
  <c r="G395" i="12"/>
  <c r="M395" i="12" s="1"/>
  <c r="I395" i="12"/>
  <c r="K395" i="12"/>
  <c r="O395" i="12"/>
  <c r="Q395" i="12"/>
  <c r="U395" i="12"/>
  <c r="G396" i="12"/>
  <c r="M396" i="12" s="1"/>
  <c r="I396" i="12"/>
  <c r="K396" i="12"/>
  <c r="O396" i="12"/>
  <c r="Q396" i="12"/>
  <c r="U396" i="12"/>
  <c r="G398" i="12"/>
  <c r="M398" i="12" s="1"/>
  <c r="I398" i="12"/>
  <c r="K398" i="12"/>
  <c r="O398" i="12"/>
  <c r="Q398" i="12"/>
  <c r="U398" i="12"/>
  <c r="G399" i="12"/>
  <c r="G397" i="12" s="1"/>
  <c r="I82" i="1" s="1"/>
  <c r="I20" i="1" s="1"/>
  <c r="I399" i="12"/>
  <c r="K399" i="12"/>
  <c r="O399" i="12"/>
  <c r="O397" i="12" s="1"/>
  <c r="Q399" i="12"/>
  <c r="U399" i="12"/>
  <c r="G400" i="12"/>
  <c r="M400" i="12" s="1"/>
  <c r="I400" i="12"/>
  <c r="K400" i="12"/>
  <c r="K397" i="12" s="1"/>
  <c r="O400" i="12"/>
  <c r="Q400" i="12"/>
  <c r="U400" i="12"/>
  <c r="G28" i="1"/>
  <c r="J29" i="1"/>
  <c r="J27" i="1"/>
  <c r="G39" i="1"/>
  <c r="F39" i="1"/>
  <c r="H33" i="1"/>
  <c r="J24" i="1"/>
  <c r="J25" i="1"/>
  <c r="J26" i="1"/>
  <c r="J28" i="1"/>
  <c r="E25" i="1"/>
  <c r="E27" i="1"/>
  <c r="M337" i="12" l="1"/>
  <c r="F41" i="1"/>
  <c r="G24" i="1" s="1"/>
  <c r="G25" i="1" s="1"/>
  <c r="Q342" i="12"/>
  <c r="K325" i="12"/>
  <c r="I317" i="12"/>
  <c r="M254" i="12"/>
  <c r="G342" i="12"/>
  <c r="I81" i="1" s="1"/>
  <c r="I21" i="1" s="1"/>
  <c r="I325" i="12"/>
  <c r="I342" i="12"/>
  <c r="Q337" i="12"/>
  <c r="G337" i="12"/>
  <c r="I79" i="1" s="1"/>
  <c r="G331" i="12"/>
  <c r="I78" i="1" s="1"/>
  <c r="Q310" i="12"/>
  <c r="U294" i="12"/>
  <c r="U289" i="12"/>
  <c r="Q269" i="12"/>
  <c r="K269" i="12"/>
  <c r="U263" i="12"/>
  <c r="O263" i="12"/>
  <c r="K253" i="12"/>
  <c r="I253" i="12"/>
  <c r="K229" i="12"/>
  <c r="I229" i="12"/>
  <c r="Q204" i="12"/>
  <c r="O204" i="12"/>
  <c r="G184" i="12"/>
  <c r="I63" i="1" s="1"/>
  <c r="O158" i="12"/>
  <c r="M151" i="12"/>
  <c r="K146" i="12"/>
  <c r="Q120" i="12"/>
  <c r="K120" i="12"/>
  <c r="U88" i="12"/>
  <c r="K47" i="12"/>
  <c r="U8" i="12"/>
  <c r="AD402" i="12"/>
  <c r="G40" i="1" s="1"/>
  <c r="G41" i="1" s="1"/>
  <c r="G26" i="1" s="1"/>
  <c r="G27" i="1" s="1"/>
  <c r="O294" i="12"/>
  <c r="I269" i="12"/>
  <c r="K294" i="12"/>
  <c r="U204" i="12"/>
  <c r="I184" i="12"/>
  <c r="K127" i="12"/>
  <c r="G88" i="12"/>
  <c r="I51" i="1" s="1"/>
  <c r="I397" i="12"/>
  <c r="U397" i="12"/>
  <c r="O325" i="12"/>
  <c r="G317" i="12"/>
  <c r="I76" i="1" s="1"/>
  <c r="U317" i="12"/>
  <c r="I310" i="12"/>
  <c r="O269" i="12"/>
  <c r="U248" i="12"/>
  <c r="I248" i="12"/>
  <c r="O216" i="12"/>
  <c r="K184" i="12"/>
  <c r="K164" i="12"/>
  <c r="I164" i="12"/>
  <c r="O127" i="12"/>
  <c r="I127" i="12"/>
  <c r="K88" i="12"/>
  <c r="I88" i="12"/>
  <c r="G32" i="12"/>
  <c r="I49" i="1" s="1"/>
  <c r="O47" i="12"/>
  <c r="Q32" i="12"/>
  <c r="O8" i="12"/>
  <c r="K331" i="12"/>
  <c r="U325" i="12"/>
  <c r="U253" i="12"/>
  <c r="K243" i="12"/>
  <c r="Q216" i="12"/>
  <c r="G156" i="12"/>
  <c r="I59" i="1" s="1"/>
  <c r="O342" i="12"/>
  <c r="K342" i="12"/>
  <c r="O331" i="12"/>
  <c r="G294" i="12"/>
  <c r="I74" i="1" s="1"/>
  <c r="O289" i="12"/>
  <c r="K289" i="12"/>
  <c r="K263" i="12"/>
  <c r="I263" i="12"/>
  <c r="Q253" i="12"/>
  <c r="Q229" i="12"/>
  <c r="U216" i="12"/>
  <c r="K204" i="12"/>
  <c r="I204" i="12"/>
  <c r="G202" i="12"/>
  <c r="I64" i="1" s="1"/>
  <c r="I158" i="12"/>
  <c r="U158" i="12"/>
  <c r="Q146" i="12"/>
  <c r="K111" i="12"/>
  <c r="O88" i="12"/>
  <c r="Q47" i="12"/>
  <c r="U32" i="12"/>
  <c r="O32" i="12"/>
  <c r="Q8" i="12"/>
  <c r="K8" i="12"/>
  <c r="U342" i="12"/>
  <c r="Q294" i="12"/>
  <c r="G248" i="12"/>
  <c r="I69" i="1" s="1"/>
  <c r="O243" i="12"/>
  <c r="Q127" i="12"/>
  <c r="Q331" i="12"/>
  <c r="M332" i="12"/>
  <c r="M331" i="12" s="1"/>
  <c r="K317" i="12"/>
  <c r="I294" i="12"/>
  <c r="G269" i="12"/>
  <c r="I72" i="1" s="1"/>
  <c r="U269" i="12"/>
  <c r="O253" i="12"/>
  <c r="K248" i="12"/>
  <c r="U229" i="12"/>
  <c r="O229" i="12"/>
  <c r="G216" i="12"/>
  <c r="I66" i="1" s="1"/>
  <c r="O184" i="12"/>
  <c r="U146" i="12"/>
  <c r="O146" i="12"/>
  <c r="M145" i="12"/>
  <c r="M144" i="12" s="1"/>
  <c r="O111" i="12"/>
  <c r="I111" i="12"/>
  <c r="U47" i="12"/>
  <c r="I47" i="12"/>
  <c r="U331" i="12"/>
  <c r="K310" i="12"/>
  <c r="G243" i="12"/>
  <c r="I68" i="1" s="1"/>
  <c r="I216" i="12"/>
  <c r="Q184" i="12"/>
  <c r="Q164" i="12"/>
  <c r="G127" i="12"/>
  <c r="I54" i="1" s="1"/>
  <c r="U127" i="12"/>
  <c r="Q111" i="12"/>
  <c r="G47" i="12"/>
  <c r="I50" i="1" s="1"/>
  <c r="I32" i="12"/>
  <c r="O310" i="12"/>
  <c r="Q397" i="12"/>
  <c r="Q263" i="12"/>
  <c r="K216" i="12"/>
  <c r="U184" i="12"/>
  <c r="U164" i="12"/>
  <c r="O164" i="12"/>
  <c r="I151" i="12"/>
  <c r="I146" i="12"/>
  <c r="O120" i="12"/>
  <c r="G111" i="12"/>
  <c r="I52" i="1" s="1"/>
  <c r="Q88" i="12"/>
  <c r="K32" i="12"/>
  <c r="I8" i="12"/>
  <c r="G8" i="12"/>
  <c r="M120" i="12"/>
  <c r="M253" i="12"/>
  <c r="M229" i="12"/>
  <c r="M263" i="12"/>
  <c r="M204" i="12"/>
  <c r="M8" i="12"/>
  <c r="M289" i="12"/>
  <c r="M164" i="12"/>
  <c r="G263" i="12"/>
  <c r="I71" i="1" s="1"/>
  <c r="G204" i="12"/>
  <c r="I65" i="1" s="1"/>
  <c r="G229" i="12"/>
  <c r="I67" i="1" s="1"/>
  <c r="G164" i="12"/>
  <c r="I62" i="1" s="1"/>
  <c r="G289" i="12"/>
  <c r="I73" i="1" s="1"/>
  <c r="M249" i="12"/>
  <c r="M248" i="12" s="1"/>
  <c r="M217" i="12"/>
  <c r="M216" i="12" s="1"/>
  <c r="M185" i="12"/>
  <c r="M184" i="12" s="1"/>
  <c r="M160" i="12"/>
  <c r="M158" i="12" s="1"/>
  <c r="M150" i="12"/>
  <c r="M149" i="12" s="1"/>
  <c r="M118" i="12"/>
  <c r="M111" i="12" s="1"/>
  <c r="M48" i="12"/>
  <c r="M47" i="12" s="1"/>
  <c r="M40" i="12"/>
  <c r="M32" i="12" s="1"/>
  <c r="M399" i="12"/>
  <c r="M397" i="12" s="1"/>
  <c r="M341" i="12"/>
  <c r="M340" i="12" s="1"/>
  <c r="M135" i="12"/>
  <c r="M127" i="12" s="1"/>
  <c r="M344" i="12"/>
  <c r="M342" i="12" s="1"/>
  <c r="M328" i="12"/>
  <c r="M325" i="12" s="1"/>
  <c r="M320" i="12"/>
  <c r="M317" i="12" s="1"/>
  <c r="M312" i="12"/>
  <c r="M310" i="12" s="1"/>
  <c r="M296" i="12"/>
  <c r="M294" i="12" s="1"/>
  <c r="M272" i="12"/>
  <c r="M269" i="12" s="1"/>
  <c r="M245" i="12"/>
  <c r="M243" i="12" s="1"/>
  <c r="M90" i="12"/>
  <c r="M88" i="12" s="1"/>
  <c r="I18" i="1" l="1"/>
  <c r="G29" i="1"/>
  <c r="G30" i="1"/>
  <c r="H40" i="1"/>
  <c r="H41" i="1" s="1"/>
  <c r="I48" i="1"/>
  <c r="G402" i="12"/>
  <c r="I17" i="1" l="1"/>
  <c r="I22" i="1" s="1"/>
  <c r="I83" i="1"/>
  <c r="I40" i="1"/>
  <c r="I41" i="1" s="1"/>
  <c r="J40" i="1" s="1"/>
  <c r="J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2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2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3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4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4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<sst xmlns="http://schemas.openxmlformats.org/spreadsheetml/2006/main" count="1764" uniqueCount="765">
  <si>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</si>
  <si>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</si>
  <si>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</si>
  <si>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</si>
  <si>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</si>
  <si>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</si>
  <si>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</si>
  <si>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</si>
  <si>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</si>
  <si>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</si>
  <si>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</si>
  <si>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</si>
  <si>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</si>
  <si>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</si>
  <si>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</si>
  <si>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</si>
  <si>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</si>
  <si>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</si>
  <si>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</si>
  <si>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</si>
  <si>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</si>
  <si>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</si>
  <si>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</si>
  <si>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</si>
  <si>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</si>
  <si>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</si>
  <si>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</si>
  <si>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</si>
  <si>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</si>
  <si>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</si>
  <si>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</si>
  <si>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</si>
  <si>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</si>
  <si>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</si>
  <si>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</si>
  <si>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</si>
  <si>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</si>
  <si>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</si>
  <si>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</si>
  <si>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</si>
  <si>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</si>
  <si>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</si>
  <si>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</si>
  <si>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 xml:space="preserve">ul.Cihelny, Rohatec  </t>
  </si>
  <si>
    <t>Rozpočet:</t>
  </si>
  <si>
    <t>Misto</t>
  </si>
  <si>
    <t>Rekonstrukce sportovního fotbalového areálu Cihelny - Rohatec</t>
  </si>
  <si>
    <t>Obec Rohatec</t>
  </si>
  <si>
    <t>Květná 359/1</t>
  </si>
  <si>
    <t>Rohatec</t>
  </si>
  <si>
    <t>69601</t>
  </si>
  <si>
    <t>00488526</t>
  </si>
  <si>
    <t>CZ00488526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</si>
  <si>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</si>
  <si>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</si>
  <si>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</si>
  <si>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</si>
  <si>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</si>
  <si>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</si>
  <si>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</si>
  <si>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</si>
  <si>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</si>
  <si>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</si>
  <si>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</si>
  <si>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4</t>
  </si>
  <si>
    <t>Vodorovné konstrukce</t>
  </si>
  <si>
    <t>5</t>
  </si>
  <si>
    <t>Komunikace</t>
  </si>
  <si>
    <t>61</t>
  </si>
  <si>
    <t>Upravy povrchů vnitřní</t>
  </si>
  <si>
    <t>62</t>
  </si>
  <si>
    <t>Upravy povrchů vnější</t>
  </si>
  <si>
    <t>63</t>
  </si>
  <si>
    <t>Podlahy a podlahové konstrukce</t>
  </si>
  <si>
    <t>64</t>
  </si>
  <si>
    <t>Výplně otvorů</t>
  </si>
  <si>
    <t>8</t>
  </si>
  <si>
    <t>Trubní vedení</t>
  </si>
  <si>
    <t>91</t>
  </si>
  <si>
    <t>Doplňující práce na komunikaci</t>
  </si>
  <si>
    <t>93</t>
  </si>
  <si>
    <t>Dokončovací práce inž.staveb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</si>
  <si>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</si>
  <si>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</si>
  <si>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</si>
  <si>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</si>
  <si>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</si>
  <si>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</si>
  <si>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</si>
  <si>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</si>
  <si>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</si>
  <si>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</si>
  <si>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</si>
  <si>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</si>
  <si>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</si>
  <si>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</si>
  <si>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</si>
  <si>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</si>
  <si>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</si>
  <si>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</si>
  <si>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725</t>
  </si>
  <si>
    <t>Zařizovací předměty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</si>
  <si>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</si>
  <si>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</si>
  <si>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</si>
  <si>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</si>
  <si>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</si>
  <si>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</si>
  <si>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</si>
  <si>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</si>
  <si>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</si>
  <si>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</si>
  <si>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</si>
  <si>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</si>
  <si>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771</t>
  </si>
  <si>
    <t>Podlahy z dlaždic a obklady</t>
  </si>
  <si>
    <t>776</t>
  </si>
  <si>
    <t>Podlahy povlakové</t>
  </si>
  <si>
    <t>781</t>
  </si>
  <si>
    <t>Obklady keramické</t>
  </si>
  <si>
    <t>784</t>
  </si>
  <si>
    <t>Malby</t>
  </si>
  <si>
    <t>M21</t>
  </si>
  <si>
    <t>Elektromontáže</t>
  </si>
  <si>
    <t>ON</t>
  </si>
  <si>
    <t>Neuznatelné náklady - byt správce</t>
  </si>
  <si>
    <t>VN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</si>
  <si>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</si>
  <si>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</si>
  <si>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</si>
  <si>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</si>
  <si>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</si>
  <si>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</si>
  <si>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</si>
  <si>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</si>
  <si>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</si>
  <si>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</si>
  <si>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</si>
  <si>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</si>
  <si>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</si>
  <si>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</si>
  <si>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</si>
  <si>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</si>
  <si>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</si>
  <si>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</si>
  <si>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</si>
  <si>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</si>
  <si>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</si>
  <si>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</si>
  <si>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</si>
  <si>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</si>
  <si>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</si>
  <si>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</si>
  <si>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</si>
  <si>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112100013RA0</t>
  </si>
  <si>
    <t>Kácení stromů 50-60 cm, naložení, odvoz na skládku a uložení</t>
  </si>
  <si>
    <t>kus</t>
  </si>
  <si>
    <t>POL2_0</t>
  </si>
  <si>
    <t>112201103R00</t>
  </si>
  <si>
    <t>Odstranění pařezů pod úrovní, o průměru 50 - 70 cm, odvoz na skládku a uložení</t>
  </si>
  <si>
    <t>POL1_0</t>
  </si>
  <si>
    <t>122201102R00</t>
  </si>
  <si>
    <t>Odkopávky nezapažené v hor. 3 do 1000 m3</t>
  </si>
  <si>
    <t>m3</t>
  </si>
  <si>
    <t>132201110R00</t>
  </si>
  <si>
    <t>Hloubení rýh š.do 60 cm v hor.3 do 50 m3, STROJNĚ</t>
  </si>
  <si>
    <t>132201210R00</t>
  </si>
  <si>
    <t>Hloubení rýh š.do 200 cm hor.3 do 50 m3,STROJNĚ</t>
  </si>
  <si>
    <t>131201111R00</t>
  </si>
  <si>
    <t>Hloubení nezapaž. jam hor.3 do 100 m3, STROJNĚ, retence dešťových vod, vsak</t>
  </si>
  <si>
    <t>139601102R00</t>
  </si>
  <si>
    <t>Ruční výkop jam, rýh a šachet v hornině tř. 3</t>
  </si>
  <si>
    <t>175101101RT2</t>
  </si>
  <si>
    <t>Obsyp potrubí bez prohození sypaniny, s dodáním štěrkopísku frakce 0 - 22 mm</t>
  </si>
  <si>
    <t>174101101R00</t>
  </si>
  <si>
    <t>Zásyp jam, rýh, šachet se zhutněním</t>
  </si>
  <si>
    <t>564531111R00</t>
  </si>
  <si>
    <t>Zřízení podsypu/podkladu ze sypaniny tl. 10 cm</t>
  </si>
  <si>
    <t>m2</t>
  </si>
  <si>
    <t>58152180R</t>
  </si>
  <si>
    <t>Písek kopaný ZPM</t>
  </si>
  <si>
    <t>t</t>
  </si>
  <si>
    <t>POL3_0</t>
  </si>
  <si>
    <t>583419003R</t>
  </si>
  <si>
    <t>Kamenivo drcené frakce  32/63 B Jihomoravský kraj, retence dešťových vod, výplň vsaku</t>
  </si>
  <si>
    <t>162201102R00</t>
  </si>
  <si>
    <t>Vodorovné přemístění výkopku z hor.1-4 do 50 m</t>
  </si>
  <si>
    <t>162701101R00</t>
  </si>
  <si>
    <t>Vodorovné přemístění výkopku z hor.1-4 do 6000 m</t>
  </si>
  <si>
    <t>199000005R00</t>
  </si>
  <si>
    <t>Poplatek za skládku zeminy 1- 4</t>
  </si>
  <si>
    <t>174101102R00</t>
  </si>
  <si>
    <t>Zásyp se zhutněním</t>
  </si>
  <si>
    <t>175101201R00</t>
  </si>
  <si>
    <t>Obsyp objektu bez prohození sypaniny, kolem retenční nádrže</t>
  </si>
  <si>
    <t>113106231R00</t>
  </si>
  <si>
    <t>Rozebrání dlažeb ze zámkové dlažby v kamenivu, stávající zpevněná plocha</t>
  </si>
  <si>
    <t>Zpevněná plocha v kolizi s novou zpevněnou plochou a stavbou</t>
  </si>
  <si>
    <t>POP</t>
  </si>
  <si>
    <t>113201111R00</t>
  </si>
  <si>
    <t>Vytrhání obrubníků chodníkových a parkových</t>
  </si>
  <si>
    <t>m</t>
  </si>
  <si>
    <t>Obrubníky v kolizi s novou zpevněnou plochou a stavbou</t>
  </si>
  <si>
    <t>181301102R00</t>
  </si>
  <si>
    <t>Terénní úpravy, tl. 10-15 cm,do 500m2</t>
  </si>
  <si>
    <t>180400021RA0</t>
  </si>
  <si>
    <t>Založení trávníku parkového, svah, s dodáním osiva</t>
  </si>
  <si>
    <t>271571112R00</t>
  </si>
  <si>
    <t>Polštář základu ze štěrkopísku netříděného</t>
  </si>
  <si>
    <t>271531113R00</t>
  </si>
  <si>
    <t>Polštář základu z kameniva hr. drceného 16-32 mm, podklad pro žlab</t>
  </si>
  <si>
    <t>274313311R00</t>
  </si>
  <si>
    <t>Beton základových pasů prostý C 8/10 , podkladní mazanina</t>
  </si>
  <si>
    <t>274321411R00</t>
  </si>
  <si>
    <t>Železobeton základových pasů C 25/30</t>
  </si>
  <si>
    <t>274361721R00</t>
  </si>
  <si>
    <t>Výztuž základových pasů z oceli BSt 500 S</t>
  </si>
  <si>
    <t>274272140RT5</t>
  </si>
  <si>
    <t>Zdivo základové z bednicích tvárnic, tl. 30 cm, výplň tvárnic betonem C 25/30</t>
  </si>
  <si>
    <t>274272150RT5</t>
  </si>
  <si>
    <t>Zdivo základové z bednicích tvárnic, tl. 40 cm, výplň tvárnic betonem C 25/30</t>
  </si>
  <si>
    <t>279361721R00</t>
  </si>
  <si>
    <t>Výztuž základových zdí z oceli BSt 500 S</t>
  </si>
  <si>
    <t>273351215R00</t>
  </si>
  <si>
    <t>Bednění stěn základových desek - zřízení</t>
  </si>
  <si>
    <t>273351216R00</t>
  </si>
  <si>
    <t>Bednění stěn základových desek - odstranění</t>
  </si>
  <si>
    <t>273321411R00</t>
  </si>
  <si>
    <t>Železobeton základových desek C 25/30</t>
  </si>
  <si>
    <t>273361921RT5</t>
  </si>
  <si>
    <t>Výztuž základových desek ze svařovaných sítí, průměr drátu  6,0, oka 150/150 mm KH20</t>
  </si>
  <si>
    <t>212850001RAA</t>
  </si>
  <si>
    <t>Drenáž podél základu objektu z dren. trub d 100 mm, bet.lože, obsyp kamenivo, geotextilie,reviz.šachta</t>
  </si>
  <si>
    <t>279311113R00</t>
  </si>
  <si>
    <t>Postupné podbetonování zákl. zdiva  C12/15</t>
  </si>
  <si>
    <t>345232122R00</t>
  </si>
  <si>
    <t>Stříška plotu ze zákrytových desek, šířka 400 mm, opěrná zeď</t>
  </si>
  <si>
    <t>311238603R00</t>
  </si>
  <si>
    <t>Zdivo z tvárnic pálených keramických 248x300x249mm, s min.vatou, tl. 300 mm , založení</t>
  </si>
  <si>
    <t>311238923R00</t>
  </si>
  <si>
    <t>Příplatek za vrstvu z impregrovaných tvárnic, v.250 mm,tl.300 mm</t>
  </si>
  <si>
    <t>311238605R00</t>
  </si>
  <si>
    <t>Zdivo z tvárnic pálených keramických 248x380x249mm, s min.vatou, tl. 380 mm</t>
  </si>
  <si>
    <t>317168130R00</t>
  </si>
  <si>
    <t>Překlad keramický s nosnou ŽB částí, 70x238x1000 mm</t>
  </si>
  <si>
    <t>317168132R00</t>
  </si>
  <si>
    <t>Překlad keramický s nosnou ŽB částí , 70x238x1500 mm</t>
  </si>
  <si>
    <t>317168140R00</t>
  </si>
  <si>
    <t>Překlad keramický s nosnou ŽB částí, 70x238x3500 mm</t>
  </si>
  <si>
    <t>317998115R00</t>
  </si>
  <si>
    <t>Izolace mezi překlady polystyren tl. 100 mm</t>
  </si>
  <si>
    <t>317941123RT3</t>
  </si>
  <si>
    <t>Osazení ocelových válcovaných nosníků  č.14-22, včetně dodávky profilu I č.16</t>
  </si>
  <si>
    <t>317944313RT3</t>
  </si>
  <si>
    <t>Válcované nosníky č.14-22 do připravených otvorů, včetně dodávky profilu  I č.16</t>
  </si>
  <si>
    <t>317944313RT5</t>
  </si>
  <si>
    <t>Válcované nosníky č.14-22 do připravených otvorů, včetně dodávky profilu  I č.20</t>
  </si>
  <si>
    <t>310239411RT1</t>
  </si>
  <si>
    <t>Zazdívka otvorů plochy do 4 m2 cihlami na MC, s použitím suché maltové směsi</t>
  </si>
  <si>
    <t>317941125RT2</t>
  </si>
  <si>
    <t>Osazení ocelových válcovaných nosníků č.22 a vyšší, včetně dodávky profilu I č.24</t>
  </si>
  <si>
    <t>317351107R00</t>
  </si>
  <si>
    <t>Bednění překladů - zřízení</t>
  </si>
  <si>
    <t>317351108R00</t>
  </si>
  <si>
    <t>Bednění překladů - odstranění</t>
  </si>
  <si>
    <t>317321321R00</t>
  </si>
  <si>
    <t xml:space="preserve">Beton překladů železový C 20/25 </t>
  </si>
  <si>
    <t>317361721R00</t>
  </si>
  <si>
    <t>Výztuž překladů a říms z oceli BSt 500 S</t>
  </si>
  <si>
    <t>342255024RT1</t>
  </si>
  <si>
    <t>Příčky z pórobetonových tvárnic tl. 10 cm, 599 x 249 x 100 mm</t>
  </si>
  <si>
    <t>342255028RT1</t>
  </si>
  <si>
    <t>Příčky z pórobetonových tvárnic tl. 15 cm, 599 x 249 x 150 mm</t>
  </si>
  <si>
    <t>342248144R00</t>
  </si>
  <si>
    <t>Příčky z tvárnic pálených keramických tl. 140 mm, atika</t>
  </si>
  <si>
    <t>317121047RT2</t>
  </si>
  <si>
    <t>Překlad nenosný pórobeton, světlost otv. do 105 cm, překlad nenosný 124 x 24,9 x 10 cm</t>
  </si>
  <si>
    <t>317121049RT2</t>
  </si>
  <si>
    <t>Překlad nenosný pórobeton, světlost otv. do 375 cm, překlad nenosný 250 x 24,9 x 10 cm</t>
  </si>
  <si>
    <t>317121047RT4</t>
  </si>
  <si>
    <t>Překlad nenosný pórobeton, světlost otv. do 105 cm, překlad nenosný 124 x 24,9 x 15 cm</t>
  </si>
  <si>
    <t>345231111RT1</t>
  </si>
  <si>
    <t>Zdivo plot,tvárnice 1stran.štíp,bet.zálivka,tl.190, tvárnice v barvě přírodní, štípané jednostranně</t>
  </si>
  <si>
    <t>345232121R00</t>
  </si>
  <si>
    <t>Stříška plotu ze zákrytových desek, šířka 300 mm</t>
  </si>
  <si>
    <t>346244311R00</t>
  </si>
  <si>
    <t>Obezdívky geberitů z desek tl. 50 mm, pórobetonové tvárnice</t>
  </si>
  <si>
    <t>342266111RA1</t>
  </si>
  <si>
    <t>Obklad stěn sádrokartonem na ocelovou konstrukci, desky standard tl. 12,5 mm 2x, bez izolace</t>
  </si>
  <si>
    <t>342264051RT2</t>
  </si>
  <si>
    <t>Podhled sádrokartonový na zavěšenou ocel. konstr., desky protipožární tl. 12,5 mm, bez izolace</t>
  </si>
  <si>
    <t>342264098RT1</t>
  </si>
  <si>
    <t>Příplatek k podhledu sádrokart. za plochu do 10 m2, pro plochy do 2 m2</t>
  </si>
  <si>
    <t>330321311R00</t>
  </si>
  <si>
    <t>Beton sloupů a pilířů železový C 20/25, věncové sloupky</t>
  </si>
  <si>
    <t>331361721R00</t>
  </si>
  <si>
    <t>Výztuž sloupů hranatých z oceli BSt 500 S</t>
  </si>
  <si>
    <t>331351101RT1</t>
  </si>
  <si>
    <t>Bednění sloupů čtyřúhelníkového průřezu - zřízení, bednicí materiál prkna</t>
  </si>
  <si>
    <t>331351102R00</t>
  </si>
  <si>
    <t>Bednění sloupů čtyřúhelníkového průřezu-odstranění</t>
  </si>
  <si>
    <t>31 00 0001</t>
  </si>
  <si>
    <t>Napojení nového objektu ke stávajícímu, viz. popis položky</t>
  </si>
  <si>
    <t>soubor</t>
  </si>
  <si>
    <t>Bude se provádět napojení nového objektu ke stávajícímu.</t>
  </si>
  <si>
    <t>Při napojení se můžou vyskytnou práce, které nelze předvídat.</t>
  </si>
  <si>
    <t>Jedná se o starou budovu a neví se přesné skladby a složení konstrukcí v místech, kde bude napojena na novou.</t>
  </si>
  <si>
    <t>Posouzení zdiva a stropní konstrukce.</t>
  </si>
  <si>
    <t>Včetně stávající konstrukce sedlové střechy a posunu příhradového vazníku.</t>
  </si>
  <si>
    <t>Tyto práce budou odsouhlaseny při realizaci na místě stavby TDI.</t>
  </si>
  <si>
    <t>411321414R00</t>
  </si>
  <si>
    <t>Stropy deskové ze železobetonu C 25/30</t>
  </si>
  <si>
    <t>411351205R00</t>
  </si>
  <si>
    <t>Bednění stropů deskových, podepřen, do 3,5m, 12kPa</t>
  </si>
  <si>
    <t>411351206R00</t>
  </si>
  <si>
    <t>Odstranění bednění stropů deskových do 3,5m, 12kPa</t>
  </si>
  <si>
    <t>411351801R00</t>
  </si>
  <si>
    <t>Bednění čel stropních desek, zřízení</t>
  </si>
  <si>
    <t>411351802R00</t>
  </si>
  <si>
    <t>Bednění čel stropních desek, odstranění</t>
  </si>
  <si>
    <t>411361721R00</t>
  </si>
  <si>
    <t>Výztuž stropů z oceli Bst 500 S</t>
  </si>
  <si>
    <t>411351902R00</t>
  </si>
  <si>
    <t>Bednění prostupu plochy do 0,25 m2</t>
  </si>
  <si>
    <t>411168246R00</t>
  </si>
  <si>
    <t>Strop montovaný, stropní nosníky a keram.vložky, OVN 62,5, tl.250, nosník 6,25-7 m</t>
  </si>
  <si>
    <t>411361921RT4</t>
  </si>
  <si>
    <t>Výztuž stropů svařovanou sítí , průměr drátu  6,0, oka 100/100 mm KH30</t>
  </si>
  <si>
    <t>59340661.AR</t>
  </si>
  <si>
    <t>Nosník stropní keramický  POT 650/902  16x23x650, Porotherm</t>
  </si>
  <si>
    <t>417328124R00</t>
  </si>
  <si>
    <t>Ztužující žebro strop tl.250, OVN 625 mm, výztuž 4xR12, třmínky R6/200 , C25/30</t>
  </si>
  <si>
    <t>417321414R00</t>
  </si>
  <si>
    <t>Ztužující pásy a věnce z betonu železového C 25/30</t>
  </si>
  <si>
    <t>417351115R00</t>
  </si>
  <si>
    <t>Bednění ztužujících pásů a věnců - zřízení</t>
  </si>
  <si>
    <t>417351116R00</t>
  </si>
  <si>
    <t>Bednění ztužujících pásů a věnců - odstranění</t>
  </si>
  <si>
    <t>417361721R00</t>
  </si>
  <si>
    <t>Výztuž ztuž. pásů a věnců, ocel BSt 500 S</t>
  </si>
  <si>
    <t>417321315R00</t>
  </si>
  <si>
    <t>Ztužující pásy a věnce z betonu železového C 20/25</t>
  </si>
  <si>
    <t>435125002R00</t>
  </si>
  <si>
    <t>Montáž schodišťových ramen hmotnosti do 5 t, + podesta</t>
  </si>
  <si>
    <t>434200001RA0</t>
  </si>
  <si>
    <t>Schodiště z oceli včetně zábradlí a nátěrů, pozinkované</t>
  </si>
  <si>
    <t>m DVČ</t>
  </si>
  <si>
    <t>411364012R00</t>
  </si>
  <si>
    <t>Prvek Isokorb výška 160-250 mm, T typ S-N-D22 = 3ks, T typ S-v-D22 = 3ks</t>
  </si>
  <si>
    <t>597761111R00</t>
  </si>
  <si>
    <t>Rigol dlážděný do lože z C-/7,5 tl.10cm bet.desky, odvodňovací žlab</t>
  </si>
  <si>
    <t>59227525R</t>
  </si>
  <si>
    <t>Meliorační žlábek, 30x67x18 cm</t>
  </si>
  <si>
    <t>564112220R00</t>
  </si>
  <si>
    <t>Podklad z bet.recyklátu fr.16-32 po zhutn.tl.20 cm</t>
  </si>
  <si>
    <t>596215021R00</t>
  </si>
  <si>
    <t>Kladení zámkové dlažby tl. 6 cm do drtě tl. 4 cm</t>
  </si>
  <si>
    <t>59245020R</t>
  </si>
  <si>
    <t>Dlažba zámková 20x16,5x6 cm přírodní</t>
  </si>
  <si>
    <t>597071122RU1</t>
  </si>
  <si>
    <t>Žlab odvodňovací SELF LINE 100, dl.1000 mm, B 125, stavební výška 115 mm, můstkový litinový rošt</t>
  </si>
  <si>
    <t>597071191R00</t>
  </si>
  <si>
    <t>Čelní stěna plná pro žlab SELF LINE 100</t>
  </si>
  <si>
    <t>597071193R00</t>
  </si>
  <si>
    <t>Odtoková sada hrdlo DN 110 pro žlab SELF LINE 100</t>
  </si>
  <si>
    <t>610991111R00</t>
  </si>
  <si>
    <t>Zakrývání výplní vnitřních otvorů</t>
  </si>
  <si>
    <t>610991002R00</t>
  </si>
  <si>
    <t>Začišťovací okenní lišta pro vnitř.omítku tl. 9 mm</t>
  </si>
  <si>
    <t>612473186R00</t>
  </si>
  <si>
    <t>Příplatek za zabudované rohovníky, stěny</t>
  </si>
  <si>
    <t>611472111R00</t>
  </si>
  <si>
    <t>Omítka stropu klasická, se štukem ze suché směsi</t>
  </si>
  <si>
    <t>612421637R00</t>
  </si>
  <si>
    <t>Omítka vnitřní zdiva, MVC, štuková</t>
  </si>
  <si>
    <t>612421615R00</t>
  </si>
  <si>
    <t>Omítka vnitřní zdiva, MVC, hrubá zatřená</t>
  </si>
  <si>
    <t>602015193R00</t>
  </si>
  <si>
    <t>Podkladní nátěr stěn A</t>
  </si>
  <si>
    <t>620991121R00</t>
  </si>
  <si>
    <t>Zakrývání výplní vnějších otvorů z lešení</t>
  </si>
  <si>
    <t>622473187RT2</t>
  </si>
  <si>
    <t>Příplatek za okenní lištu (APU) - montáž, včetně dodávky lišty</t>
  </si>
  <si>
    <t>622473186R00</t>
  </si>
  <si>
    <t>Příplatek za rohovník pro vnější omítky</t>
  </si>
  <si>
    <t>622421111RT2</t>
  </si>
  <si>
    <t>Omítka vnější stěn, MVC, hrubá nezatřená, s použitím suché maltové směsi</t>
  </si>
  <si>
    <t>622481211RU1</t>
  </si>
  <si>
    <t>Montáž výztužné sítě(perlinky)do stěrky-vněj.stěny, včetně výztužné sítě a stěrkového tmelu</t>
  </si>
  <si>
    <t>622319130RV1</t>
  </si>
  <si>
    <t>Zateplovací systém, fasáda, XPS 30 mm, zakončený stěrkou s výztužnou tkaninou, schody</t>
  </si>
  <si>
    <t>622319132RV1</t>
  </si>
  <si>
    <t>Zateplovací systém, fasáda, EPS F 100 mm, zakončený stěrkou s výztužnou tkaninou</t>
  </si>
  <si>
    <t>622319522RV1</t>
  </si>
  <si>
    <t>Zateplovací systém, sokl, XPS tl. 100 mm, zakončený stěrkou s výztužnou tkaninou</t>
  </si>
  <si>
    <t>622319131RV1</t>
  </si>
  <si>
    <t>Zateplovací systém, fasáda, EPS F 80 mm, atika, zakončený stěrkou s výztužnou tkaninou</t>
  </si>
  <si>
    <t>622319153RV1</t>
  </si>
  <si>
    <t>Zateplovací systém, římsa, EPS F 30 mm, zakončený stěrkou s výztužnou tkaninou</t>
  </si>
  <si>
    <t>622432112R00</t>
  </si>
  <si>
    <t>Omítka stěn marmolit střednězrnná</t>
  </si>
  <si>
    <t>602015191R00</t>
  </si>
  <si>
    <t>Podkladní nátěr stěn pod tenkovrstvé omítky</t>
  </si>
  <si>
    <t>602015187RT6</t>
  </si>
  <si>
    <t>Stěrka na stěnách silikon, zatíraná, zrnitost 1,5 mm</t>
  </si>
  <si>
    <t>601015191R00</t>
  </si>
  <si>
    <t>Podkladní nátěr stropů pod tenkovrstvé omítky</t>
  </si>
  <si>
    <t>601015187RT6</t>
  </si>
  <si>
    <t>Stěrka na podhledech silikon, zatíraná, zrnitost 1,5 mm</t>
  </si>
  <si>
    <t>631312611R00</t>
  </si>
  <si>
    <t>Mazanina betonová tl. 5 - 8 cm C 16/20</t>
  </si>
  <si>
    <t>641952211R00</t>
  </si>
  <si>
    <t>Plastová okna a dveře</t>
  </si>
  <si>
    <t>648991113RT2</t>
  </si>
  <si>
    <t>Osazení parapet.desek plast. a lamin. š.nad 20cm, včetně dodávky plastové parapetní desky š. 250 mm</t>
  </si>
  <si>
    <t>894431191RAA</t>
  </si>
  <si>
    <t>Vpusť se sifonem, D 315 mm, vyústění D 160 dešť.mříž,šedá litina,čtverc.</t>
  </si>
  <si>
    <t>916561111RT7</t>
  </si>
  <si>
    <t>Osazení záhon.obrubníků do lože z C 12/15 s opěrou, včetně obrubníku   100/5/20 cm</t>
  </si>
  <si>
    <t>916661111R00</t>
  </si>
  <si>
    <t>Osazení park. obrubníků do lože z C 12/15 s opěrou, zpětná montáž stávajících obrubníků</t>
  </si>
  <si>
    <t>Zpětná montáž obrubníků dle výkresu situačního výkresu C.5</t>
  </si>
  <si>
    <t>dopojení stávajících zpevněných ploch k novým</t>
  </si>
  <si>
    <t>931971123R00</t>
  </si>
  <si>
    <t>Separace stropu od zdiva asfalt. pásem</t>
  </si>
  <si>
    <t>941941031R00</t>
  </si>
  <si>
    <t>Montáž lešení leh.řad.s podlahami,š.do 1 m, H 10 m</t>
  </si>
  <si>
    <t>941941191R00</t>
  </si>
  <si>
    <t>Příplatek za každý měsíc použití lešení k pol.1031</t>
  </si>
  <si>
    <t>941941831R00</t>
  </si>
  <si>
    <t>Demontáž lešení leh.řad.s podlahami,š.1 m, H 10 m</t>
  </si>
  <si>
    <t>950900010RA0</t>
  </si>
  <si>
    <t>Demontáž krovu s krytinou, demontáž pultové střechy</t>
  </si>
  <si>
    <t>965042241RT4</t>
  </si>
  <si>
    <t>Bourání mazanin betonových tl. nad 10 cm, nad 4 m2, pneumat. kladivo, tl. mazaniny 10 - 15 cm</t>
  </si>
  <si>
    <t>965049112RT1</t>
  </si>
  <si>
    <t>Příplatek, bourání mazanin se svař.síťí nad 10 cm, jednostranná výztuž svařovanou sítí</t>
  </si>
  <si>
    <t>961055111R00</t>
  </si>
  <si>
    <t>Bourání základů železobetonových, stávající opěrná zeď</t>
  </si>
  <si>
    <t>962031113R00</t>
  </si>
  <si>
    <t>Bourání příček z cihel pálených plných tl. 65 mm</t>
  </si>
  <si>
    <t>962031116R00</t>
  </si>
  <si>
    <t>Bourání příček z cihel pálených plných tl. 140 mm</t>
  </si>
  <si>
    <t>962032241R00</t>
  </si>
  <si>
    <t>Bourání zdiva z cihel pálených na MC</t>
  </si>
  <si>
    <t>962032641R00</t>
  </si>
  <si>
    <t>Bourání zdiva komínového z cihel na MC</t>
  </si>
  <si>
    <t>968061125R00</t>
  </si>
  <si>
    <t>Vyvěšení dřevěných dveřních křídel pl. do 2 m2</t>
  </si>
  <si>
    <t>968071112R00</t>
  </si>
  <si>
    <t>Vyvěšení, zavěšení kovových křídel oken pl. 1,5 m2</t>
  </si>
  <si>
    <t>968072455R00</t>
  </si>
  <si>
    <t>Vybourání kovových dveřních zárubní pl. do 2 m2</t>
  </si>
  <si>
    <t>968061113R00</t>
  </si>
  <si>
    <t>Vyvěšení dřevěných okenních křídel pl. nad 1,5 m2</t>
  </si>
  <si>
    <t>968062245R00</t>
  </si>
  <si>
    <t>Vybourání dřevěných rámů oken jednoduch. pl. 2 m2</t>
  </si>
  <si>
    <t>965081713RT1</t>
  </si>
  <si>
    <t>Bourání dlažeb keramických tl.10 mm, nad 1 m2, ručně, dlaždice keramické</t>
  </si>
  <si>
    <t>965042131RT1</t>
  </si>
  <si>
    <t>Bourání mazanin betonových  tl. 10 cm, pl. 4 m2, ručně tl. mazaniny 5 - 8 cm</t>
  </si>
  <si>
    <t>964052111R00</t>
  </si>
  <si>
    <t>Bourání samostatných trámů ŽB průřezu do 0,16 m2, ztužující věnec</t>
  </si>
  <si>
    <t>963016111R00</t>
  </si>
  <si>
    <t>DMTZ podhledu SDK, kovová kce., 1xoplášť.12,5 mm</t>
  </si>
  <si>
    <t>963016997R00</t>
  </si>
  <si>
    <t>Přípl.za DMTZ vrstvy tep.izolace tl.160 mm,podhled</t>
  </si>
  <si>
    <t>961044111R00</t>
  </si>
  <si>
    <t>Bourání základů z betonu prostého</t>
  </si>
  <si>
    <t>Osekání stávajícího základu v místě napojení budovy</t>
  </si>
  <si>
    <t>971033631R00</t>
  </si>
  <si>
    <t>Vybourání otv. zeď cihel. pl.4 m2, tl.15 cm, MVC</t>
  </si>
  <si>
    <t>971033651R00</t>
  </si>
  <si>
    <t>Vybourání otv. zeď cihel. pl.4 m2, tl.60 cm, MVC</t>
  </si>
  <si>
    <t>978059531R00</t>
  </si>
  <si>
    <t>Odsekání vnitřních obkladů stěn nad 2 m2</t>
  </si>
  <si>
    <t>978036191R00</t>
  </si>
  <si>
    <t>Otlučení omítek břízolitových v rozsahu 100 %</t>
  </si>
  <si>
    <t>979024441R00</t>
  </si>
  <si>
    <t>Očištění vybour. obrubníků všech loží a výplní</t>
  </si>
  <si>
    <t>979054441R00</t>
  </si>
  <si>
    <t>Očištění vybour. dlaždic s výplní kamen. těženým</t>
  </si>
  <si>
    <t>979082111R00</t>
  </si>
  <si>
    <t>Vnitrostaveništní doprava suti do 10 m</t>
  </si>
  <si>
    <t>979081111R00</t>
  </si>
  <si>
    <t>Odvoz suti a vybour. hmot na skládku do 1 km</t>
  </si>
  <si>
    <t>979081121R00</t>
  </si>
  <si>
    <t>Příplatek k odvozu za každý další 1 km</t>
  </si>
  <si>
    <t>979990101R00</t>
  </si>
  <si>
    <t>Poplatek za sklád.suti-směs bet.a cihel do 30x30cm</t>
  </si>
  <si>
    <t>979990111R00</t>
  </si>
  <si>
    <t>Poplatek za skládku suti - stavební keramika</t>
  </si>
  <si>
    <t>979990108R00</t>
  </si>
  <si>
    <t>Poplatek za skládku suti - železobeton</t>
  </si>
  <si>
    <t>979990162R00</t>
  </si>
  <si>
    <t>Poplatek za skládku suti - dřevo+sklo</t>
  </si>
  <si>
    <t>979990161R00</t>
  </si>
  <si>
    <t>Poplatek za skládku suti - dřevo</t>
  </si>
  <si>
    <t>979990110R00</t>
  </si>
  <si>
    <t>Poplatek za skládku suti - sádrokartonové desky</t>
  </si>
  <si>
    <t>979990144R00</t>
  </si>
  <si>
    <t>Poplatek za skládku suti - minerální vata</t>
  </si>
  <si>
    <t>979990201R00</t>
  </si>
  <si>
    <t>Poplatek za skládku suti -azbestocementové výrobky, včetně všech s tím spojených nákladů</t>
  </si>
  <si>
    <t>998011002R00</t>
  </si>
  <si>
    <t>Přesun hmot pro budovy zděné výšky do 12 m</t>
  </si>
  <si>
    <t>711132311R00</t>
  </si>
  <si>
    <t>Prov. izolace nopovou fólií svisle, vč.uchyc.prvků, a ukončovací lišty</t>
  </si>
  <si>
    <t>711111001RT1</t>
  </si>
  <si>
    <t>Izolace proti vlhkosti vodor. nátěr ALP za studena, 1x nátěr - asfaltový lak ve specifikaci</t>
  </si>
  <si>
    <t>711112001RT1</t>
  </si>
  <si>
    <t>Izolace proti vlhkosti svis. nátěr ALP, za studena, 1x nátěr - asfaltový lak ALP ve specifikaci</t>
  </si>
  <si>
    <t>11163111R</t>
  </si>
  <si>
    <t>Lak asfaltový izolační</t>
  </si>
  <si>
    <t>kg</t>
  </si>
  <si>
    <t>711141559RT1</t>
  </si>
  <si>
    <t>Izolace proti vlhk. vodorovná pásy přitavením, 1 vrstva - materiál ve specifikaci</t>
  </si>
  <si>
    <t>711142559RT1</t>
  </si>
  <si>
    <t>Izolace proti vlhkosti svislá pásy přitavením, 1 vrstva - materiál ve specifikaci</t>
  </si>
  <si>
    <t>62852265R</t>
  </si>
  <si>
    <t>Pás modifikovaný asfaltový tl.4mm</t>
  </si>
  <si>
    <t>711212001RT2</t>
  </si>
  <si>
    <t>Hydroizolační povlak - nátěr, tekutá hydroizolace proti vlhkosti</t>
  </si>
  <si>
    <t>711212602R00</t>
  </si>
  <si>
    <t>Těsnicí roh vnější, vnitřní do spoje podlaha-stěna</t>
  </si>
  <si>
    <t>711212601R00</t>
  </si>
  <si>
    <t>Těsnicí pás do spoje podlaha - stěna</t>
  </si>
  <si>
    <t>998711102R00</t>
  </si>
  <si>
    <t>Přesun hmot pro izolace proti vodě, výšky do 12 m</t>
  </si>
  <si>
    <t>712372121R00</t>
  </si>
  <si>
    <t>Krytina střech do 10° fólie, 4 kotvy/m2,ocel,dřevo</t>
  </si>
  <si>
    <t>28322103.AR</t>
  </si>
  <si>
    <t>Fólie PVC tl. 1,5 mm, š. 1300 mm střešní, šedá</t>
  </si>
  <si>
    <t>712378002R00</t>
  </si>
  <si>
    <t>Okapnice poplastovaná RŠ 200 mm</t>
  </si>
  <si>
    <t>712378006R00</t>
  </si>
  <si>
    <t>Rohová lišta vnější poplastovaná RŠ 100 mm</t>
  </si>
  <si>
    <t>712378007R00</t>
  </si>
  <si>
    <t>Rohová lišta vnitřní poplastovaná RŠ 100 mm</t>
  </si>
  <si>
    <t>712378110R00</t>
  </si>
  <si>
    <t>Vnitřní rohová tvarovka</t>
  </si>
  <si>
    <t>712378111R00</t>
  </si>
  <si>
    <t>Vnější rohová tvarovka</t>
  </si>
  <si>
    <t>712378101RT3</t>
  </si>
  <si>
    <t>Komínek odvětrání kanalizace s manžetou z PVC, pro DN 110 mm</t>
  </si>
  <si>
    <t>712378104RT3</t>
  </si>
  <si>
    <t>Prostup pro kabely s manžetou PVC, průměr prostupu 75 mm</t>
  </si>
  <si>
    <t>712378003R00</t>
  </si>
  <si>
    <t>Atiková okapnice poplastovaná RŠ 250 mm</t>
  </si>
  <si>
    <t>712378005R00</t>
  </si>
  <si>
    <t>Stěnová lišta vyhnutá poplastovaná RŠ 70 mm</t>
  </si>
  <si>
    <t>998712102R00</t>
  </si>
  <si>
    <t>Přesun hmot pro povlakové krytiny, výšky do 12 m</t>
  </si>
  <si>
    <t>713131143R00</t>
  </si>
  <si>
    <t>Montáž izolace na tmel a hmožd.4 ks/m2, beton, zateplení základů</t>
  </si>
  <si>
    <t>28375463R</t>
  </si>
  <si>
    <t>Deska polystyrenová XPS tl. 80 mm</t>
  </si>
  <si>
    <t>713131131R00</t>
  </si>
  <si>
    <t>Izolace tepelná stěn lepením, izolace ocel.nosníků</t>
  </si>
  <si>
    <t>713131130R00</t>
  </si>
  <si>
    <t>Izolace tepelná stěn vložením do konstrukce, zateplení stropu, ztužujícího věnce, separace</t>
  </si>
  <si>
    <t>28375930R</t>
  </si>
  <si>
    <t>Deska fasádní polystyrenová EPS 70 F tl. 20 mm, separace opěrná stěny</t>
  </si>
  <si>
    <t>283759204R</t>
  </si>
  <si>
    <t>Deska fasádní polystyrenová EPS 70 F  tl. 80 mm, strop, ztužující věnec</t>
  </si>
  <si>
    <t>283759206R</t>
  </si>
  <si>
    <t>Deska fasádní polystyrenová EPS 70 F  tl. 120 mm, izolace ocel.nosníků</t>
  </si>
  <si>
    <t>283759202R</t>
  </si>
  <si>
    <t>Deska fasádní polystyrenová EPS 70 F  tl. 40 mm</t>
  </si>
  <si>
    <t>713121121RT1</t>
  </si>
  <si>
    <t>Izolace tepelná podlah na sucho, dvouvrstvá, materiál ve specifikaci</t>
  </si>
  <si>
    <t>28375768.AR</t>
  </si>
  <si>
    <t>Deska izolační polystyrén samozhášivý EPS 150</t>
  </si>
  <si>
    <t>28376064R</t>
  </si>
  <si>
    <t>Deska izolační kročejová EPS T 4000 tl. 40-3 mm</t>
  </si>
  <si>
    <t>713121118RU1</t>
  </si>
  <si>
    <t>Montáž dilatačního pásku podél stěn, včetně dodávky pásku 15x100x1000 mm</t>
  </si>
  <si>
    <t>998713102R00</t>
  </si>
  <si>
    <t>Přesun hmot pro izolace tepelné, výšky do 12 m</t>
  </si>
  <si>
    <t>721176222R00</t>
  </si>
  <si>
    <t>Potrubí KG svodné (ležaté) v zemi D 110 x 3,2 mm, napojení drenáže a žlabu do vsaku</t>
  </si>
  <si>
    <t>721176223R00</t>
  </si>
  <si>
    <t>Potrubí KG svodné (ležaté) v zemi D 125 x 3,2 mm, retence dešťových vod</t>
  </si>
  <si>
    <t>28697991R</t>
  </si>
  <si>
    <t>Retenční nádrž na dešťovou vodu 15m3, samosná, včetně osazení</t>
  </si>
  <si>
    <t>7211</t>
  </si>
  <si>
    <t>Zařízení ZTI</t>
  </si>
  <si>
    <t>725210821R00</t>
  </si>
  <si>
    <t>Demontáž umyvadel bez výtokových armatur</t>
  </si>
  <si>
    <t>725220841R00</t>
  </si>
  <si>
    <t>Demontáž ocelové vany</t>
  </si>
  <si>
    <t>725810811R00</t>
  </si>
  <si>
    <t>Demontáž ventilu výtokového nástěnného</t>
  </si>
  <si>
    <t>725810812R00</t>
  </si>
  <si>
    <t>Demontáž ventilu výtokového stojánkového</t>
  </si>
  <si>
    <t>762342811R00</t>
  </si>
  <si>
    <t>Demontáž laťování střech, rozteč latí do 22 cm</t>
  </si>
  <si>
    <t>762342814R00</t>
  </si>
  <si>
    <t>Demontáž dřevěných kontralatí</t>
  </si>
  <si>
    <t>762342204RT4</t>
  </si>
  <si>
    <t>Montáž kontralatí přibitím, včetně dodávky řeziva, latě 4/6 cm</t>
  </si>
  <si>
    <t>762342203RT4</t>
  </si>
  <si>
    <t>Montáž laťování střech, vzdálenost latí 22 - 36 cm, včetně dodávky řeziva, latě 4/6 cm</t>
  </si>
  <si>
    <t>762322912RT3</t>
  </si>
  <si>
    <t>Srovnání krovu hranoly přes 100 cm2, včetně dodávky hranolů 60 x 140 mm</t>
  </si>
  <si>
    <t>Srovnání stávajícího krovu sedlové střechy.</t>
  </si>
  <si>
    <t>Nelze předvídat jak je krov rovný.</t>
  </si>
  <si>
    <t>Tato položka bude odsouhlasena při realizace TDI.</t>
  </si>
  <si>
    <t>998762102R00</t>
  </si>
  <si>
    <t>Přesun hmot pro tesařské konstrukce, výšky do 12 m</t>
  </si>
  <si>
    <t>763732112R00</t>
  </si>
  <si>
    <t>Montáž střech z vazníků příhradových dl. do 18 m, včetně příhradových vazníků</t>
  </si>
  <si>
    <t>763611232R00</t>
  </si>
  <si>
    <t>M.bednění střech z desek nad tl.18 mm,P+D,šroubo.</t>
  </si>
  <si>
    <t>60725017R</t>
  </si>
  <si>
    <t>Deska dřevoštěpková OSB 3 N tl. 25 mm</t>
  </si>
  <si>
    <t>763613131RU6</t>
  </si>
  <si>
    <t>M.záklopu stropů z desek do tl.18 mm,sraz,šroubov., vč. dodávky desky dřevotřískové tl. 18 mm, římsa</t>
  </si>
  <si>
    <t>998763101R00</t>
  </si>
  <si>
    <t>Přesun hmot pro dřevostavby, výšky do 12 m, stížený přesun</t>
  </si>
  <si>
    <t>764352810R00</t>
  </si>
  <si>
    <t>Demontáž žlabů půlkruh. rovných, rš 330 mm, do 30°</t>
  </si>
  <si>
    <t>764311201RT3</t>
  </si>
  <si>
    <t>Krytina profil z Pz s povrch.úpravou, tabule, z plechu tl. 0,55 mm, plocha přes 25 m2, do 30°</t>
  </si>
  <si>
    <t>764454801R00</t>
  </si>
  <si>
    <t>Demontáž odpadních trub kruhových,D 75 a 100 mm</t>
  </si>
  <si>
    <t>764339830R00</t>
  </si>
  <si>
    <t>Demontáž lemování komínů v ploše, hl. kryt, do 30°</t>
  </si>
  <si>
    <t>764453831R00</t>
  </si>
  <si>
    <t>Demontáž odboček o str.nebo D 75 na 100 mm</t>
  </si>
  <si>
    <t>764391820R00</t>
  </si>
  <si>
    <t>Demontáž závětrné lišty, rš 250 a 330 mm, do 30°</t>
  </si>
  <si>
    <t>764322830R00</t>
  </si>
  <si>
    <t>Demontáž oplechování okapů, TK, rš 400 mm, do 30°</t>
  </si>
  <si>
    <t>764351836R00</t>
  </si>
  <si>
    <t>Demontáž háků, sklon do 30°</t>
  </si>
  <si>
    <t>764352203R00</t>
  </si>
  <si>
    <t>Žlaby z Pz plechu s povrchovou úpravou, podokapní půlkruhové, rš 330 mm</t>
  </si>
  <si>
    <t>764359212R00</t>
  </si>
  <si>
    <t>Kotlík z Pz plechu s povrchovou úpravou, kónický pro trouby D do 125 mm</t>
  </si>
  <si>
    <t>764339210R00</t>
  </si>
  <si>
    <t>Lemování z Pz s povrchovou úpravou, komínů na vlnité krytině, v ploše</t>
  </si>
  <si>
    <t>764421250R00</t>
  </si>
  <si>
    <t>Oplechování říms z Pz plechu s povrchovou úpravou, rš 250 mm, okapnička</t>
  </si>
  <si>
    <t>764332270R00</t>
  </si>
  <si>
    <t>Lemování zdí Pz s povrchovou úpravou, krycí plech 2 díly, rš 750 mm</t>
  </si>
  <si>
    <t>764454202R00</t>
  </si>
  <si>
    <t>Odpadní trouby z Pz plechu s povrchovou úpravou, kruhové, D 100 mm</t>
  </si>
  <si>
    <t>764410850R00</t>
  </si>
  <si>
    <t>Demontáž oplechování parapetů,rš od 100 do 330 mm</t>
  </si>
  <si>
    <t>764411122R00</t>
  </si>
  <si>
    <t>Oplechování parapetů z tažených Al profilů, š.225</t>
  </si>
  <si>
    <t>764411121R00</t>
  </si>
  <si>
    <t>Oplechování parapetů z tažených Al profilů, š.210</t>
  </si>
  <si>
    <t>764411155R00</t>
  </si>
  <si>
    <t>Boční krytky, AL, pro šířku parapetu 195-240 mm</t>
  </si>
  <si>
    <t>pár</t>
  </si>
  <si>
    <t>998764102R00</t>
  </si>
  <si>
    <t>Přesun hmot pro klempířské konstr., výšky do 12 m</t>
  </si>
  <si>
    <t>765901103R00</t>
  </si>
  <si>
    <t>Fólie podstřešní paropropustná</t>
  </si>
  <si>
    <t>765311723R00</t>
  </si>
  <si>
    <t>Větrací mřížka okapní 5000 x 100 mm</t>
  </si>
  <si>
    <t>765323830R00</t>
  </si>
  <si>
    <t>Demontáž azbestocement.vlnovek, na konstr.,do suti, včetně všech s tím spojených nákladů</t>
  </si>
  <si>
    <t>765328813R00</t>
  </si>
  <si>
    <t>Dem.hřebenů a nároží vláknocem., kryt. vlnitá, suť</t>
  </si>
  <si>
    <t>766412133R00</t>
  </si>
  <si>
    <t>Fasádní dřevěný obklad, modřín, včetně dodávky materiálu, včetně protivětrné fólii</t>
  </si>
  <si>
    <t>766417111R00</t>
  </si>
  <si>
    <t>Podkladový rošt pod obložení stěn</t>
  </si>
  <si>
    <t>611981895R</t>
  </si>
  <si>
    <t>Hranol podkladový Modřín 40x60mm</t>
  </si>
  <si>
    <t>60515820R</t>
  </si>
  <si>
    <t>Hranol konstrukční masivní KVH NSi 80x80 mm l=5 m, NSi - nepohledový, SM, kvalita S10, vlhkost 15%</t>
  </si>
  <si>
    <t>766421811R00</t>
  </si>
  <si>
    <t>Demontáž obložení podhledů, římsa na stávajícím objektu</t>
  </si>
  <si>
    <t>766670011R00</t>
  </si>
  <si>
    <t>Montáž obložkové zárubně a dřevěného křídla dveří</t>
  </si>
  <si>
    <t>766670021R00</t>
  </si>
  <si>
    <t>Montáž kliky a štítku</t>
  </si>
  <si>
    <t>61181511R</t>
  </si>
  <si>
    <t>Zárubeň obložková NORMAL š. 70 cm/st. 6-17 cm</t>
  </si>
  <si>
    <t>61181512R</t>
  </si>
  <si>
    <t>Zárubeň obložková NORMAL š. 80 cm/st. 6-17 cm</t>
  </si>
  <si>
    <t>61181513R</t>
  </si>
  <si>
    <t>Zárubeň obložková NORMAL š. 90 cm/st. 6-17 cm</t>
  </si>
  <si>
    <t>611601202R</t>
  </si>
  <si>
    <t>Dveře vnitřní plné 1kř. 70x197 cm</t>
  </si>
  <si>
    <t>611601203R</t>
  </si>
  <si>
    <t>Dveře vnitřní plné 1kř. 80x197 cm</t>
  </si>
  <si>
    <t>611601204R</t>
  </si>
  <si>
    <t>Dveře vnitřní plné 1kř. 90x197 cm</t>
  </si>
  <si>
    <t>Dveře vnitřní plné 1kř. 90x197 cm, s madlem</t>
  </si>
  <si>
    <t>998766102R00</t>
  </si>
  <si>
    <t>Přesun hmot pro truhlářské konstr., výšky do 12 m</t>
  </si>
  <si>
    <t>767681210R00</t>
  </si>
  <si>
    <t>Montáž zárubní montovat.1kř. hl. 150, š. do 80 cm, zpětná montáž</t>
  </si>
  <si>
    <t>767681420R00</t>
  </si>
  <si>
    <t>Montáž zárubní montovat. 2kř. hl. 150, š. 145 cm, zpětná montáž</t>
  </si>
  <si>
    <t>767996804R00</t>
  </si>
  <si>
    <t>Demontáž atypických ocelových konstr. do 500 kg, ocelový přístřešek</t>
  </si>
  <si>
    <t>767999801R00</t>
  </si>
  <si>
    <t>Demontáž doplňků staveb o hmotnosti do 50 kg, sloup VO</t>
  </si>
  <si>
    <t>767162150R00</t>
  </si>
  <si>
    <t>Montáž zábradlí rovného z profilů, zdivo, nad 60kg, včetně dodávky zábradlí, pozinkováno</t>
  </si>
  <si>
    <t>998767102R00</t>
  </si>
  <si>
    <t>Přesun hmot pro zámečnické konstr., výšky do 12 m</t>
  </si>
  <si>
    <t>771101101R00</t>
  </si>
  <si>
    <t>Vysávání podlah prům.vysavačem pro pokládku dlažby</t>
  </si>
  <si>
    <t>771101210R00</t>
  </si>
  <si>
    <t>Penetrace podkladu pod dlažby</t>
  </si>
  <si>
    <t>771475014RU7</t>
  </si>
  <si>
    <t>Obklad soklíků keram.rovných, tmel,výška 10 cm, profiflex (lep), comfort (sp)</t>
  </si>
  <si>
    <t>771479001R00</t>
  </si>
  <si>
    <t>Řezání dlaždic keramických pro soklíky</t>
  </si>
  <si>
    <t>771575109RT1</t>
  </si>
  <si>
    <t>Montáž podlah keram.,hladké, tmel, 30x30 cm,  profiflex (lep),color perfect (sp)</t>
  </si>
  <si>
    <t>597642030R</t>
  </si>
  <si>
    <t>Dlažba matná 300x300x9 mm</t>
  </si>
  <si>
    <t>998771102R00</t>
  </si>
  <si>
    <t>Přesun hmot pro podlahy z dlaždic, výšky do 12 m</t>
  </si>
  <si>
    <t>776101121R00</t>
  </si>
  <si>
    <t>Provedení penetrace podkladu pod.povlak.podlahy</t>
  </si>
  <si>
    <t>776512000RT1</t>
  </si>
  <si>
    <t>Lepení povlakových podlah ze čtverců pryžových, pouze položení - pryž ve specifikaci</t>
  </si>
  <si>
    <t>27253001R</t>
  </si>
  <si>
    <t>Sportovní gumová podlaha tl.20mm černá</t>
  </si>
  <si>
    <t>776421100RU1</t>
  </si>
  <si>
    <t>Lepení podlahových soklíků z PVC a vinylu, včetně dodávky soklíku PVC</t>
  </si>
  <si>
    <t>998776102R00</t>
  </si>
  <si>
    <t>Přesun hmot pro podlahy povlakové, výšky do 12 m</t>
  </si>
  <si>
    <t>781101210R00</t>
  </si>
  <si>
    <t>Penetrace podkladu pod obklady</t>
  </si>
  <si>
    <t>781475120RT1</t>
  </si>
  <si>
    <t>Obklad vnitřní stěn keramický, do tmele, 30x60 cm, profiflex (lep),color perfect (sp)</t>
  </si>
  <si>
    <t>781497111RS3</t>
  </si>
  <si>
    <t>Lišta hliníková ukončovacích k obkladům , profil RB, pro tloušťku obkladu 10 mm</t>
  </si>
  <si>
    <t>597813741R</t>
  </si>
  <si>
    <t>Obkládačka 30x60cm</t>
  </si>
  <si>
    <t>998781102R00</t>
  </si>
  <si>
    <t>Přesun hmot pro obklady keramické, výšky do 12 m</t>
  </si>
  <si>
    <t>784191201R00</t>
  </si>
  <si>
    <t>Penetrace podkladu hloubková 1x</t>
  </si>
  <si>
    <t>784195212R00</t>
  </si>
  <si>
    <t>Malba bílá, bez penetrace, 2 x</t>
  </si>
  <si>
    <t>21001</t>
  </si>
  <si>
    <t>Elektroinstalace</t>
  </si>
  <si>
    <t>764391230R00</t>
  </si>
  <si>
    <t>Závětrná lišta z Pz plechu s povrchovou úpravou, rš 400 mm</t>
  </si>
  <si>
    <t>Izolace tepelná stěn lepením</t>
  </si>
  <si>
    <t>63151531R</t>
  </si>
  <si>
    <t>Deska z minerální plsti  1000x600x100 mm</t>
  </si>
  <si>
    <t>005121010R</t>
  </si>
  <si>
    <t>Vybudování zařízení staveniště</t>
  </si>
  <si>
    <t>Soubor</t>
  </si>
  <si>
    <t>004111020R</t>
  </si>
  <si>
    <t>Vypracování projektové dokumentace , dokumentace skutečného provedení stavby</t>
  </si>
  <si>
    <t>005111020R</t>
  </si>
  <si>
    <t>Geometrický plán</t>
  </si>
  <si>
    <t/>
  </si>
  <si>
    <t>SUM</t>
  </si>
  <si>
    <t>POPUZIV</t>
  </si>
  <si>
    <t>END</t>
  </si>
  <si>
    <t>SO 01 - rozšíření zázemí pro sportovce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</si>
</sst>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7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8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9" xfId="0" applyFont="1" applyBorder="1" applyAlignment="1">
      <alignment vertical="top" shrinkToFit="1"/>
    </xf>
    <xf numFmtId="164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5" borderId="39" xfId="0" applyNumberFormat="1" applyFont="1" applyFill="1" applyBorder="1" applyAlignment="1"/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26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17" fillId="0" borderId="0" xfId="0" applyNumberFormat="1" applyFont="1" applyBorder="1" applyAlignment="1">
      <alignment vertical="top" wrapText="1" shrinkToFit="1"/>
    </xf>
    <xf numFmtId="4" fontId="17" fillId="0" borderId="34" xfId="0" applyNumberFormat="1" applyFont="1" applyBorder="1" applyAlignment="1">
      <alignment vertical="top" wrapText="1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196" t="s">
        <v>39</v>
      </c>
      <c r="B2" s="196"/>
      <c r="C2" s="196"/>
      <c r="D2" s="196"/>
      <c r="E2" s="196"/>
      <c r="F2" s="196"/>
      <c r="G2" s="19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6"/>
  <sheetViews>
    <sheetView showGridLines="0" tabSelected="1" topLeftCell="B1" zoomScaleNormal="100" zoomScaleSheetLayoutView="75" workbookViewId="0">
      <selection activeCell="D4" sqref="D4:J4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228" t="s">
        <v>42</v>
      </c>
      <c r="C1" s="229"/>
      <c r="D1" s="229"/>
      <c r="E1" s="229"/>
      <c r="F1" s="229"/>
      <c r="G1" s="229"/>
      <c r="H1" s="229"/>
      <c r="I1" s="229"/>
      <c r="J1" s="230"/>
    </row>
    <row r="2" spans="1:15" ht="23.25" customHeight="1" x14ac:dyDescent="0.2">
      <c r="A2" s="4"/>
      <c r="B2" s="81" t="s">
        <v>40</v>
      </c>
      <c r="C2" s="82"/>
      <c r="D2" s="213" t="s">
        <v>46</v>
      </c>
      <c r="E2" s="214"/>
      <c r="F2" s="214"/>
      <c r="G2" s="214"/>
      <c r="H2" s="214"/>
      <c r="I2" s="214"/>
      <c r="J2" s="215"/>
      <c r="O2" s="2"/>
    </row>
    <row r="3" spans="1:15" ht="23.25" customHeight="1" x14ac:dyDescent="0.2">
      <c r="A3" s="4"/>
      <c r="B3" s="274" t="s">
        <v>764</v>
      </c>
      <c r="C3" s="275"/>
      <c r="D3" s="275"/>
      <c r="E3" s="275"/>
      <c r="F3" s="275"/>
      <c r="G3" s="275"/>
      <c r="H3" s="275"/>
      <c r="I3" s="275"/>
      <c r="J3" s="276"/>
      <c r="O3" s="2"/>
    </row>
    <row r="4" spans="1:15" ht="23.25" customHeight="1" x14ac:dyDescent="0.2">
      <c r="A4" s="4"/>
      <c r="B4" s="83" t="s">
        <v>45</v>
      </c>
      <c r="C4" s="84"/>
      <c r="D4" s="241" t="s">
        <v>43</v>
      </c>
      <c r="E4" s="242"/>
      <c r="F4" s="242"/>
      <c r="G4" s="242"/>
      <c r="H4" s="242"/>
      <c r="I4" s="242"/>
      <c r="J4" s="243"/>
    </row>
    <row r="5" spans="1:15" ht="23.25" hidden="1" customHeight="1" x14ac:dyDescent="0.2">
      <c r="A5" s="4"/>
      <c r="B5" s="85" t="s">
        <v>44</v>
      </c>
      <c r="C5" s="86"/>
      <c r="D5" s="87"/>
      <c r="E5" s="87"/>
      <c r="F5" s="88"/>
      <c r="G5" s="89"/>
      <c r="H5" s="88"/>
      <c r="I5" s="89"/>
      <c r="J5" s="90"/>
    </row>
    <row r="6" spans="1:15" ht="24" customHeight="1" x14ac:dyDescent="0.2">
      <c r="A6" s="4"/>
      <c r="B6" s="47" t="s">
        <v>21</v>
      </c>
      <c r="C6" s="5"/>
      <c r="D6" s="91" t="s">
        <v>47</v>
      </c>
      <c r="E6" s="26"/>
      <c r="F6" s="26"/>
      <c r="G6" s="26"/>
      <c r="H6" s="28" t="s">
        <v>33</v>
      </c>
      <c r="I6" s="91" t="s">
        <v>51</v>
      </c>
      <c r="J6" s="11"/>
    </row>
    <row r="7" spans="1:15" ht="15.75" customHeight="1" x14ac:dyDescent="0.2">
      <c r="A7" s="4"/>
      <c r="B7" s="41"/>
      <c r="C7" s="26"/>
      <c r="D7" s="91" t="s">
        <v>48</v>
      </c>
      <c r="E7" s="26"/>
      <c r="F7" s="26"/>
      <c r="G7" s="26"/>
      <c r="H7" s="28" t="s">
        <v>34</v>
      </c>
      <c r="I7" s="91" t="s">
        <v>52</v>
      </c>
      <c r="J7" s="11"/>
    </row>
    <row r="8" spans="1:15" ht="15.75" customHeight="1" x14ac:dyDescent="0.2">
      <c r="A8" s="4"/>
      <c r="B8" s="42"/>
      <c r="C8" s="92" t="s">
        <v>50</v>
      </c>
      <c r="D8" s="80" t="s">
        <v>49</v>
      </c>
      <c r="E8" s="34"/>
      <c r="F8" s="34"/>
      <c r="G8" s="34"/>
      <c r="H8" s="36"/>
      <c r="I8" s="34"/>
      <c r="J8" s="51"/>
    </row>
    <row r="9" spans="1:15" ht="24" hidden="1" customHeight="1" x14ac:dyDescent="0.2">
      <c r="A9" s="4"/>
      <c r="B9" s="47" t="s">
        <v>19</v>
      </c>
      <c r="C9" s="5"/>
      <c r="D9" s="35"/>
      <c r="E9" s="5"/>
      <c r="F9" s="5"/>
      <c r="G9" s="45"/>
      <c r="H9" s="28" t="s">
        <v>33</v>
      </c>
      <c r="I9" s="33"/>
      <c r="J9" s="11"/>
    </row>
    <row r="10" spans="1:15" ht="15.75" hidden="1" customHeight="1" x14ac:dyDescent="0.2">
      <c r="A10" s="4"/>
      <c r="B10" s="4"/>
      <c r="C10" s="5"/>
      <c r="D10" s="35"/>
      <c r="E10" s="5"/>
      <c r="F10" s="5"/>
      <c r="G10" s="45"/>
      <c r="H10" s="28" t="s">
        <v>34</v>
      </c>
      <c r="I10" s="33"/>
      <c r="J10" s="11"/>
    </row>
    <row r="11" spans="1:15" ht="15.75" hidden="1" customHeight="1" x14ac:dyDescent="0.2">
      <c r="A11" s="4"/>
      <c r="B11" s="52"/>
      <c r="C11" s="27"/>
      <c r="D11" s="46"/>
      <c r="E11" s="55"/>
      <c r="F11" s="55"/>
      <c r="G11" s="53"/>
      <c r="H11" s="53"/>
      <c r="I11" s="54"/>
      <c r="J11" s="51"/>
    </row>
    <row r="12" spans="1:15" ht="24" customHeight="1" x14ac:dyDescent="0.2">
      <c r="A12" s="4"/>
      <c r="B12" s="47" t="s">
        <v>18</v>
      </c>
      <c r="C12" s="5"/>
      <c r="D12" s="220"/>
      <c r="E12" s="220"/>
      <c r="F12" s="220"/>
      <c r="G12" s="220"/>
      <c r="H12" s="28" t="s">
        <v>33</v>
      </c>
      <c r="I12" s="94"/>
      <c r="J12" s="11"/>
    </row>
    <row r="13" spans="1:15" ht="15.75" customHeight="1" x14ac:dyDescent="0.2">
      <c r="A13" s="4"/>
      <c r="B13" s="41"/>
      <c r="C13" s="26"/>
      <c r="D13" s="239"/>
      <c r="E13" s="239"/>
      <c r="F13" s="239"/>
      <c r="G13" s="239"/>
      <c r="H13" s="28" t="s">
        <v>34</v>
      </c>
      <c r="I13" s="94"/>
      <c r="J13" s="11"/>
    </row>
    <row r="14" spans="1:15" ht="15.75" customHeight="1" x14ac:dyDescent="0.2">
      <c r="A14" s="4"/>
      <c r="B14" s="42"/>
      <c r="C14" s="93"/>
      <c r="D14" s="240"/>
      <c r="E14" s="240"/>
      <c r="F14" s="240"/>
      <c r="G14" s="240"/>
      <c r="H14" s="29"/>
      <c r="I14" s="34"/>
      <c r="J14" s="51"/>
    </row>
    <row r="15" spans="1:15" ht="24" hidden="1" customHeight="1" x14ac:dyDescent="0.2">
      <c r="A15" s="4"/>
      <c r="B15" s="66" t="s">
        <v>20</v>
      </c>
      <c r="C15" s="67"/>
      <c r="D15" s="68"/>
      <c r="E15" s="69"/>
      <c r="F15" s="69"/>
      <c r="G15" s="69"/>
      <c r="H15" s="70"/>
      <c r="I15" s="69"/>
      <c r="J15" s="71"/>
    </row>
    <row r="16" spans="1:15" ht="32.25" customHeight="1" x14ac:dyDescent="0.2">
      <c r="A16" s="4"/>
      <c r="B16" s="52" t="s">
        <v>31</v>
      </c>
      <c r="C16" s="72"/>
      <c r="D16" s="53"/>
      <c r="E16" s="219"/>
      <c r="F16" s="219"/>
      <c r="G16" s="237"/>
      <c r="H16" s="237"/>
      <c r="I16" s="237" t="s">
        <v>28</v>
      </c>
      <c r="J16" s="238"/>
    </row>
    <row r="17" spans="1:10" ht="23.25" customHeight="1" x14ac:dyDescent="0.2">
      <c r="A17" s="141" t="s">
        <v>23</v>
      </c>
      <c r="B17" s="142" t="s">
        <v>23</v>
      </c>
      <c r="C17" s="58"/>
      <c r="D17" s="59"/>
      <c r="E17" s="216"/>
      <c r="F17" s="217"/>
      <c r="G17" s="216"/>
      <c r="H17" s="217"/>
      <c r="I17" s="216">
        <f>SUMIF(F48:F82,A17,I48:I82)+SUMIF(F48:F82,"PSU",I48:I82)</f>
        <v>0</v>
      </c>
      <c r="J17" s="218"/>
    </row>
    <row r="18" spans="1:10" ht="23.25" customHeight="1" x14ac:dyDescent="0.2">
      <c r="A18" s="141" t="s">
        <v>24</v>
      </c>
      <c r="B18" s="142" t="s">
        <v>24</v>
      </c>
      <c r="C18" s="58"/>
      <c r="D18" s="59"/>
      <c r="E18" s="216"/>
      <c r="F18" s="217"/>
      <c r="G18" s="216"/>
      <c r="H18" s="217"/>
      <c r="I18" s="216">
        <f>SUMIF(F48:F82,A18,I48:I82)</f>
        <v>0</v>
      </c>
      <c r="J18" s="218"/>
    </row>
    <row r="19" spans="1:10" ht="23.25" customHeight="1" x14ac:dyDescent="0.2">
      <c r="A19" s="141" t="s">
        <v>25</v>
      </c>
      <c r="B19" s="142" t="s">
        <v>25</v>
      </c>
      <c r="C19" s="58"/>
      <c r="D19" s="59"/>
      <c r="E19" s="216"/>
      <c r="F19" s="217"/>
      <c r="G19" s="216"/>
      <c r="H19" s="217"/>
      <c r="I19" s="216">
        <f>SUMIF(F48:F82,A19,I48:I82)</f>
        <v>0</v>
      </c>
      <c r="J19" s="218"/>
    </row>
    <row r="20" spans="1:10" ht="23.25" customHeight="1" x14ac:dyDescent="0.2">
      <c r="A20" s="141" t="s">
        <v>126</v>
      </c>
      <c r="B20" s="142" t="s">
        <v>26</v>
      </c>
      <c r="C20" s="58"/>
      <c r="D20" s="59"/>
      <c r="E20" s="216"/>
      <c r="F20" s="217"/>
      <c r="G20" s="216"/>
      <c r="H20" s="217"/>
      <c r="I20" s="216">
        <f>SUMIF(F48:F82,A20,I48:I82)</f>
        <v>0</v>
      </c>
      <c r="J20" s="218"/>
    </row>
    <row r="21" spans="1:10" ht="23.25" customHeight="1" x14ac:dyDescent="0.2">
      <c r="A21" s="141" t="s">
        <v>124</v>
      </c>
      <c r="B21" s="142" t="s">
        <v>27</v>
      </c>
      <c r="C21" s="58"/>
      <c r="D21" s="59"/>
      <c r="E21" s="216"/>
      <c r="F21" s="217"/>
      <c r="G21" s="216"/>
      <c r="H21" s="217"/>
      <c r="I21" s="216">
        <f>SUMIF(F48:F82,A21,I48:I82)</f>
        <v>0</v>
      </c>
      <c r="J21" s="218"/>
    </row>
    <row r="22" spans="1:10" ht="23.25" customHeight="1" x14ac:dyDescent="0.2">
      <c r="A22" s="4"/>
      <c r="B22" s="74" t="s">
        <v>28</v>
      </c>
      <c r="C22" s="75"/>
      <c r="D22" s="76"/>
      <c r="E22" s="226"/>
      <c r="F22" s="235"/>
      <c r="G22" s="226"/>
      <c r="H22" s="235"/>
      <c r="I22" s="226">
        <f>SUM(I17:J21)</f>
        <v>0</v>
      </c>
      <c r="J22" s="227"/>
    </row>
    <row r="23" spans="1:10" ht="33" customHeight="1" x14ac:dyDescent="0.2">
      <c r="A23" s="4"/>
      <c r="B23" s="65" t="s">
        <v>32</v>
      </c>
      <c r="C23" s="58"/>
      <c r="D23" s="59"/>
      <c r="E23" s="64"/>
      <c r="F23" s="61"/>
      <c r="G23" s="50"/>
      <c r="H23" s="50"/>
      <c r="I23" s="50"/>
      <c r="J23" s="62"/>
    </row>
    <row r="24" spans="1:10" ht="23.25" customHeight="1" x14ac:dyDescent="0.2">
      <c r="A24" s="4"/>
      <c r="B24" s="57" t="s">
        <v>11</v>
      </c>
      <c r="C24" s="58"/>
      <c r="D24" s="59"/>
      <c r="E24" s="60">
        <v>15</v>
      </c>
      <c r="F24" s="61" t="s">
        <v>0</v>
      </c>
      <c r="G24" s="224">
        <f>ZakladDPHSniVypocet</f>
        <v>0</v>
      </c>
      <c r="H24" s="225"/>
      <c r="I24" s="225"/>
      <c r="J24" s="62" t="str">
        <f t="shared" ref="J24:J29" si="0">Mena</f>
        <v>CZK</v>
      </c>
    </row>
    <row r="25" spans="1:10" ht="23.25" customHeight="1" x14ac:dyDescent="0.2">
      <c r="A25" s="4"/>
      <c r="B25" s="57" t="s">
        <v>12</v>
      </c>
      <c r="C25" s="58"/>
      <c r="D25" s="59"/>
      <c r="E25" s="60">
        <f>SazbaDPH1</f>
        <v>15</v>
      </c>
      <c r="F25" s="61" t="s">
        <v>0</v>
      </c>
      <c r="G25" s="222">
        <f>ZakladDPHSni*SazbaDPH1/100</f>
        <v>0</v>
      </c>
      <c r="H25" s="223"/>
      <c r="I25" s="223"/>
      <c r="J25" s="62" t="str">
        <f t="shared" si="0"/>
        <v>CZK</v>
      </c>
    </row>
    <row r="26" spans="1:10" ht="23.25" customHeight="1" x14ac:dyDescent="0.2">
      <c r="A26" s="4"/>
      <c r="B26" s="57" t="s">
        <v>13</v>
      </c>
      <c r="C26" s="58"/>
      <c r="D26" s="59"/>
      <c r="E26" s="60">
        <v>21</v>
      </c>
      <c r="F26" s="61" t="s">
        <v>0</v>
      </c>
      <c r="G26" s="224">
        <f>ZakladDPHZaklVypocet</f>
        <v>0</v>
      </c>
      <c r="H26" s="225"/>
      <c r="I26" s="225"/>
      <c r="J26" s="62" t="str">
        <f t="shared" si="0"/>
        <v>CZK</v>
      </c>
    </row>
    <row r="27" spans="1:10" ht="23.25" customHeight="1" x14ac:dyDescent="0.2">
      <c r="A27" s="4"/>
      <c r="B27" s="49" t="s">
        <v>14</v>
      </c>
      <c r="C27" s="22"/>
      <c r="D27" s="18"/>
      <c r="E27" s="43">
        <f>SazbaDPH2</f>
        <v>21</v>
      </c>
      <c r="F27" s="44" t="s">
        <v>0</v>
      </c>
      <c r="G27" s="231">
        <f>ZakladDPHZakl*SazbaDPH2/100</f>
        <v>0</v>
      </c>
      <c r="H27" s="232"/>
      <c r="I27" s="232"/>
      <c r="J27" s="56" t="str">
        <f t="shared" si="0"/>
        <v>CZK</v>
      </c>
    </row>
    <row r="28" spans="1:10" ht="23.25" customHeight="1" thickBot="1" x14ac:dyDescent="0.25">
      <c r="A28" s="4"/>
      <c r="B28" s="48" t="s">
        <v>4</v>
      </c>
      <c r="C28" s="20"/>
      <c r="D28" s="23"/>
      <c r="E28" s="20"/>
      <c r="F28" s="21"/>
      <c r="G28" s="233">
        <f>0</f>
        <v>0</v>
      </c>
      <c r="H28" s="233"/>
      <c r="I28" s="233"/>
      <c r="J28" s="63" t="str">
        <f t="shared" si="0"/>
        <v>CZK</v>
      </c>
    </row>
    <row r="29" spans="1:10" ht="27.75" hidden="1" customHeight="1" thickBot="1" x14ac:dyDescent="0.25">
      <c r="A29" s="4"/>
      <c r="B29" s="113" t="s">
        <v>22</v>
      </c>
      <c r="C29" s="114"/>
      <c r="D29" s="114"/>
      <c r="E29" s="115"/>
      <c r="F29" s="116"/>
      <c r="G29" s="236">
        <f>ZakladDPHSniVypocet+ZakladDPHZaklVypocet</f>
        <v>0</v>
      </c>
      <c r="H29" s="236"/>
      <c r="I29" s="236"/>
      <c r="J29" s="117" t="str">
        <f t="shared" si="0"/>
        <v>CZK</v>
      </c>
    </row>
    <row r="30" spans="1:10" ht="27.75" customHeight="1" thickBot="1" x14ac:dyDescent="0.25">
      <c r="A30" s="4"/>
      <c r="B30" s="113" t="s">
        <v>35</v>
      </c>
      <c r="C30" s="118"/>
      <c r="D30" s="118"/>
      <c r="E30" s="118"/>
      <c r="F30" s="118"/>
      <c r="G30" s="234">
        <f>ZakladDPHSni+DPHSni+ZakladDPHZakl+DPHZakl+Zaokrouhleni</f>
        <v>0</v>
      </c>
      <c r="H30" s="234"/>
      <c r="I30" s="234"/>
      <c r="J30" s="119" t="s">
        <v>55</v>
      </c>
    </row>
    <row r="31" spans="1:10" ht="12.75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30" customHeight="1" x14ac:dyDescent="0.2">
      <c r="A32" s="4"/>
      <c r="B32" s="4"/>
      <c r="C32" s="5"/>
      <c r="D32" s="5"/>
      <c r="E32" s="5"/>
      <c r="F32" s="5"/>
      <c r="G32" s="45"/>
      <c r="H32" s="5"/>
      <c r="I32" s="45"/>
      <c r="J32" s="12"/>
    </row>
    <row r="33" spans="1:10" ht="18.75" customHeight="1" x14ac:dyDescent="0.2">
      <c r="A33" s="4"/>
      <c r="B33" s="24"/>
      <c r="C33" s="19" t="s">
        <v>10</v>
      </c>
      <c r="D33" s="39"/>
      <c r="E33" s="39"/>
      <c r="F33" s="19" t="s">
        <v>9</v>
      </c>
      <c r="G33" s="39"/>
      <c r="H33" s="40">
        <f ca="1">TODAY()</f>
        <v>44363</v>
      </c>
      <c r="I33" s="39"/>
      <c r="J33" s="12"/>
    </row>
    <row r="34" spans="1:10" ht="47.25" customHeight="1" x14ac:dyDescent="0.2">
      <c r="A34" s="4"/>
      <c r="B34" s="4"/>
      <c r="C34" s="5"/>
      <c r="D34" s="5"/>
      <c r="E34" s="5"/>
      <c r="F34" s="5"/>
      <c r="G34" s="45"/>
      <c r="H34" s="5"/>
      <c r="I34" s="45"/>
      <c r="J34" s="12"/>
    </row>
    <row r="35" spans="1:10" s="37" customFormat="1" ht="18.75" customHeight="1" x14ac:dyDescent="0.2">
      <c r="A35" s="30"/>
      <c r="B35" s="30"/>
      <c r="C35" s="31"/>
      <c r="D35" s="25"/>
      <c r="E35" s="25"/>
      <c r="F35" s="31"/>
      <c r="G35" s="32"/>
      <c r="H35" s="25"/>
      <c r="I35" s="32"/>
      <c r="J35" s="38"/>
    </row>
    <row r="36" spans="1:10" ht="12.75" customHeight="1" x14ac:dyDescent="0.2">
      <c r="A36" s="4"/>
      <c r="B36" s="4"/>
      <c r="C36" s="5"/>
      <c r="D36" s="221" t="s">
        <v>2</v>
      </c>
      <c r="E36" s="221"/>
      <c r="F36" s="5"/>
      <c r="G36" s="45"/>
      <c r="H36" s="13" t="s">
        <v>3</v>
      </c>
      <c r="I36" s="45"/>
      <c r="J36" s="12"/>
    </row>
    <row r="37" spans="1:10" ht="13.5" customHeight="1" thickBot="1" x14ac:dyDescent="0.25">
      <c r="A37" s="14"/>
      <c r="B37" s="14"/>
      <c r="C37" s="15"/>
      <c r="D37" s="15"/>
      <c r="E37" s="15"/>
      <c r="F37" s="15"/>
      <c r="G37" s="16"/>
      <c r="H37" s="15"/>
      <c r="I37" s="16"/>
      <c r="J37" s="17"/>
    </row>
    <row r="38" spans="1:10" ht="27" hidden="1" customHeight="1" x14ac:dyDescent="0.25">
      <c r="B38" s="77" t="s">
        <v>15</v>
      </c>
      <c r="C38" s="3"/>
      <c r="D38" s="3"/>
      <c r="E38" s="3"/>
      <c r="F38" s="105"/>
      <c r="G38" s="105"/>
      <c r="H38" s="105"/>
      <c r="I38" s="105"/>
      <c r="J38" s="3"/>
    </row>
    <row r="39" spans="1:10" ht="25.5" hidden="1" customHeight="1" x14ac:dyDescent="0.2">
      <c r="A39" s="97" t="s">
        <v>37</v>
      </c>
      <c r="B39" s="99" t="s">
        <v>16</v>
      </c>
      <c r="C39" s="100" t="s">
        <v>5</v>
      </c>
      <c r="D39" s="101"/>
      <c r="E39" s="101"/>
      <c r="F39" s="106" t="str">
        <f>B24</f>
        <v>Základ pro sníženou DPH</v>
      </c>
      <c r="G39" s="106" t="str">
        <f>B26</f>
        <v>Základ pro základní DPH</v>
      </c>
      <c r="H39" s="107" t="s">
        <v>17</v>
      </c>
      <c r="I39" s="107" t="s">
        <v>1</v>
      </c>
      <c r="J39" s="102" t="s">
        <v>0</v>
      </c>
    </row>
    <row r="40" spans="1:10" ht="25.5" hidden="1" customHeight="1" x14ac:dyDescent="0.2">
      <c r="A40" s="97">
        <v>1</v>
      </c>
      <c r="B40" s="103" t="s">
        <v>53</v>
      </c>
      <c r="C40" s="204" t="s">
        <v>46</v>
      </c>
      <c r="D40" s="205"/>
      <c r="E40" s="205"/>
      <c r="F40" s="108">
        <f>'Rozpočet Pol'!AC402</f>
        <v>0</v>
      </c>
      <c r="G40" s="109">
        <f>'Rozpočet Pol'!AD402</f>
        <v>0</v>
      </c>
      <c r="H40" s="110">
        <f>(F40*SazbaDPH1/100)+(G40*SazbaDPH2/100)</f>
        <v>0</v>
      </c>
      <c r="I40" s="110">
        <f>F40+G40+H40</f>
        <v>0</v>
      </c>
      <c r="J40" s="104" t="str">
        <f>IF(_xlfn.SINGLE(CenaCelkemVypocet)=0,"",I40/_xlfn.SINGLE(CenaCelkemVypocet)*100)</f>
        <v/>
      </c>
    </row>
    <row r="41" spans="1:10" ht="25.5" hidden="1" customHeight="1" x14ac:dyDescent="0.2">
      <c r="A41" s="97"/>
      <c r="B41" s="206" t="s">
        <v>54</v>
      </c>
      <c r="C41" s="207"/>
      <c r="D41" s="207"/>
      <c r="E41" s="208"/>
      <c r="F41" s="111">
        <f>SUMIF(A40:A40,"=1",F40:F40)</f>
        <v>0</v>
      </c>
      <c r="G41" s="112">
        <f>SUMIF(A40:A40,"=1",G40:G40)</f>
        <v>0</v>
      </c>
      <c r="H41" s="112">
        <f>SUMIF(A40:A40,"=1",H40:H40)</f>
        <v>0</v>
      </c>
      <c r="I41" s="112">
        <f>SUMIF(A40:A40,"=1",I40:I40)</f>
        <v>0</v>
      </c>
      <c r="J41" s="98">
        <f>SUMIF(A40:A40,"=1",J40:J40)</f>
        <v>0</v>
      </c>
    </row>
    <row r="45" spans="1:10" ht="15.75" x14ac:dyDescent="0.25">
      <c r="B45" s="120" t="s">
        <v>56</v>
      </c>
    </row>
    <row r="47" spans="1:10" ht="25.5" customHeight="1" x14ac:dyDescent="0.2">
      <c r="A47" s="121"/>
      <c r="B47" s="125" t="s">
        <v>16</v>
      </c>
      <c r="C47" s="125" t="s">
        <v>5</v>
      </c>
      <c r="D47" s="126"/>
      <c r="E47" s="126"/>
      <c r="F47" s="129" t="s">
        <v>57</v>
      </c>
      <c r="G47" s="129"/>
      <c r="H47" s="129"/>
      <c r="I47" s="209" t="s">
        <v>28</v>
      </c>
      <c r="J47" s="209"/>
    </row>
    <row r="48" spans="1:10" ht="25.5" customHeight="1" x14ac:dyDescent="0.2">
      <c r="A48" s="122"/>
      <c r="B48" s="130" t="s">
        <v>58</v>
      </c>
      <c r="C48" s="211" t="s">
        <v>59</v>
      </c>
      <c r="D48" s="212"/>
      <c r="E48" s="212"/>
      <c r="F48" s="132" t="s">
        <v>23</v>
      </c>
      <c r="G48" s="133"/>
      <c r="H48" s="133"/>
      <c r="I48" s="210">
        <f>'Rozpočet Pol'!G8</f>
        <v>0</v>
      </c>
      <c r="J48" s="210"/>
    </row>
    <row r="49" spans="1:10" ht="25.5" customHeight="1" x14ac:dyDescent="0.2">
      <c r="A49" s="122"/>
      <c r="B49" s="124" t="s">
        <v>60</v>
      </c>
      <c r="C49" s="199" t="s">
        <v>61</v>
      </c>
      <c r="D49" s="200"/>
      <c r="E49" s="200"/>
      <c r="F49" s="134" t="s">
        <v>23</v>
      </c>
      <c r="G49" s="135"/>
      <c r="H49" s="135"/>
      <c r="I49" s="198">
        <f>'Rozpočet Pol'!G32</f>
        <v>0</v>
      </c>
      <c r="J49" s="198"/>
    </row>
    <row r="50" spans="1:10" ht="25.5" customHeight="1" x14ac:dyDescent="0.2">
      <c r="A50" s="122"/>
      <c r="B50" s="124" t="s">
        <v>62</v>
      </c>
      <c r="C50" s="199" t="s">
        <v>63</v>
      </c>
      <c r="D50" s="200"/>
      <c r="E50" s="200"/>
      <c r="F50" s="134" t="s">
        <v>23</v>
      </c>
      <c r="G50" s="135"/>
      <c r="H50" s="135"/>
      <c r="I50" s="198">
        <f>'Rozpočet Pol'!G47</f>
        <v>0</v>
      </c>
      <c r="J50" s="198"/>
    </row>
    <row r="51" spans="1:10" ht="25.5" customHeight="1" x14ac:dyDescent="0.2">
      <c r="A51" s="122"/>
      <c r="B51" s="124" t="s">
        <v>64</v>
      </c>
      <c r="C51" s="199" t="s">
        <v>65</v>
      </c>
      <c r="D51" s="200"/>
      <c r="E51" s="200"/>
      <c r="F51" s="134" t="s">
        <v>23</v>
      </c>
      <c r="G51" s="135"/>
      <c r="H51" s="135"/>
      <c r="I51" s="198">
        <f>'Rozpočet Pol'!G88</f>
        <v>0</v>
      </c>
      <c r="J51" s="198"/>
    </row>
    <row r="52" spans="1:10" ht="25.5" customHeight="1" x14ac:dyDescent="0.2">
      <c r="A52" s="122"/>
      <c r="B52" s="124" t="s">
        <v>66</v>
      </c>
      <c r="C52" s="199" t="s">
        <v>67</v>
      </c>
      <c r="D52" s="200"/>
      <c r="E52" s="200"/>
      <c r="F52" s="134" t="s">
        <v>23</v>
      </c>
      <c r="G52" s="135"/>
      <c r="H52" s="135"/>
      <c r="I52" s="198">
        <f>'Rozpočet Pol'!G111</f>
        <v>0</v>
      </c>
      <c r="J52" s="198"/>
    </row>
    <row r="53" spans="1:10" ht="25.5" customHeight="1" x14ac:dyDescent="0.2">
      <c r="A53" s="122"/>
      <c r="B53" s="124" t="s">
        <v>68</v>
      </c>
      <c r="C53" s="199" t="s">
        <v>69</v>
      </c>
      <c r="D53" s="200"/>
      <c r="E53" s="200"/>
      <c r="F53" s="134" t="s">
        <v>23</v>
      </c>
      <c r="G53" s="135"/>
      <c r="H53" s="135"/>
      <c r="I53" s="198">
        <f>'Rozpočet Pol'!G120</f>
        <v>0</v>
      </c>
      <c r="J53" s="198"/>
    </row>
    <row r="54" spans="1:10" ht="25.5" customHeight="1" x14ac:dyDescent="0.2">
      <c r="A54" s="122"/>
      <c r="B54" s="124" t="s">
        <v>70</v>
      </c>
      <c r="C54" s="199" t="s">
        <v>71</v>
      </c>
      <c r="D54" s="200"/>
      <c r="E54" s="200"/>
      <c r="F54" s="134" t="s">
        <v>23</v>
      </c>
      <c r="G54" s="135"/>
      <c r="H54" s="135"/>
      <c r="I54" s="198">
        <f>'Rozpočet Pol'!G127</f>
        <v>0</v>
      </c>
      <c r="J54" s="198"/>
    </row>
    <row r="55" spans="1:10" ht="25.5" customHeight="1" x14ac:dyDescent="0.2">
      <c r="A55" s="122"/>
      <c r="B55" s="124" t="s">
        <v>72</v>
      </c>
      <c r="C55" s="199" t="s">
        <v>73</v>
      </c>
      <c r="D55" s="200"/>
      <c r="E55" s="200"/>
      <c r="F55" s="134" t="s">
        <v>23</v>
      </c>
      <c r="G55" s="135"/>
      <c r="H55" s="135"/>
      <c r="I55" s="198">
        <f>'Rozpočet Pol'!G144</f>
        <v>0</v>
      </c>
      <c r="J55" s="198"/>
    </row>
    <row r="56" spans="1:10" ht="25.5" customHeight="1" x14ac:dyDescent="0.2">
      <c r="A56" s="122"/>
      <c r="B56" s="124" t="s">
        <v>74</v>
      </c>
      <c r="C56" s="199" t="s">
        <v>75</v>
      </c>
      <c r="D56" s="200"/>
      <c r="E56" s="200"/>
      <c r="F56" s="134" t="s">
        <v>23</v>
      </c>
      <c r="G56" s="135"/>
      <c r="H56" s="135"/>
      <c r="I56" s="198">
        <f>'Rozpočet Pol'!G146</f>
        <v>0</v>
      </c>
      <c r="J56" s="198"/>
    </row>
    <row r="57" spans="1:10" ht="25.5" customHeight="1" x14ac:dyDescent="0.2">
      <c r="A57" s="122"/>
      <c r="B57" s="124" t="s">
        <v>76</v>
      </c>
      <c r="C57" s="199" t="s">
        <v>77</v>
      </c>
      <c r="D57" s="200"/>
      <c r="E57" s="200"/>
      <c r="F57" s="134" t="s">
        <v>23</v>
      </c>
      <c r="G57" s="135"/>
      <c r="H57" s="135"/>
      <c r="I57" s="198">
        <f>'Rozpočet Pol'!G149</f>
        <v>0</v>
      </c>
      <c r="J57" s="198"/>
    </row>
    <row r="58" spans="1:10" ht="25.5" customHeight="1" x14ac:dyDescent="0.2">
      <c r="A58" s="122"/>
      <c r="B58" s="124" t="s">
        <v>78</v>
      </c>
      <c r="C58" s="199" t="s">
        <v>79</v>
      </c>
      <c r="D58" s="200"/>
      <c r="E58" s="200"/>
      <c r="F58" s="134" t="s">
        <v>23</v>
      </c>
      <c r="G58" s="135"/>
      <c r="H58" s="135"/>
      <c r="I58" s="198">
        <f>'Rozpočet Pol'!G151</f>
        <v>0</v>
      </c>
      <c r="J58" s="198"/>
    </row>
    <row r="59" spans="1:10" ht="25.5" customHeight="1" x14ac:dyDescent="0.2">
      <c r="A59" s="122"/>
      <c r="B59" s="124" t="s">
        <v>80</v>
      </c>
      <c r="C59" s="199" t="s">
        <v>81</v>
      </c>
      <c r="D59" s="200"/>
      <c r="E59" s="200"/>
      <c r="F59" s="134" t="s">
        <v>23</v>
      </c>
      <c r="G59" s="135"/>
      <c r="H59" s="135"/>
      <c r="I59" s="198">
        <f>'Rozpočet Pol'!G156</f>
        <v>0</v>
      </c>
      <c r="J59" s="198"/>
    </row>
    <row r="60" spans="1:10" ht="25.5" customHeight="1" x14ac:dyDescent="0.2">
      <c r="A60" s="122"/>
      <c r="B60" s="124" t="s">
        <v>82</v>
      </c>
      <c r="C60" s="199" t="s">
        <v>83</v>
      </c>
      <c r="D60" s="200"/>
      <c r="E60" s="200"/>
      <c r="F60" s="134" t="s">
        <v>23</v>
      </c>
      <c r="G60" s="135"/>
      <c r="H60" s="135"/>
      <c r="I60" s="198">
        <f>'Rozpočet Pol'!G158</f>
        <v>0</v>
      </c>
      <c r="J60" s="198"/>
    </row>
    <row r="61" spans="1:10" ht="25.5" customHeight="1" x14ac:dyDescent="0.2">
      <c r="A61" s="122"/>
      <c r="B61" s="124" t="s">
        <v>84</v>
      </c>
      <c r="C61" s="199" t="s">
        <v>85</v>
      </c>
      <c r="D61" s="200"/>
      <c r="E61" s="200"/>
      <c r="F61" s="134" t="s">
        <v>23</v>
      </c>
      <c r="G61" s="135"/>
      <c r="H61" s="135"/>
      <c r="I61" s="198">
        <f>'Rozpočet Pol'!G162</f>
        <v>0</v>
      </c>
      <c r="J61" s="198"/>
    </row>
    <row r="62" spans="1:10" ht="25.5" customHeight="1" x14ac:dyDescent="0.2">
      <c r="A62" s="122"/>
      <c r="B62" s="124" t="s">
        <v>86</v>
      </c>
      <c r="C62" s="199" t="s">
        <v>87</v>
      </c>
      <c r="D62" s="200"/>
      <c r="E62" s="200"/>
      <c r="F62" s="134" t="s">
        <v>23</v>
      </c>
      <c r="G62" s="135"/>
      <c r="H62" s="135"/>
      <c r="I62" s="198">
        <f>'Rozpočet Pol'!G164</f>
        <v>0</v>
      </c>
      <c r="J62" s="198"/>
    </row>
    <row r="63" spans="1:10" ht="25.5" customHeight="1" x14ac:dyDescent="0.2">
      <c r="A63" s="122"/>
      <c r="B63" s="124" t="s">
        <v>88</v>
      </c>
      <c r="C63" s="199" t="s">
        <v>89</v>
      </c>
      <c r="D63" s="200"/>
      <c r="E63" s="200"/>
      <c r="F63" s="134" t="s">
        <v>23</v>
      </c>
      <c r="G63" s="135"/>
      <c r="H63" s="135"/>
      <c r="I63" s="198">
        <f>'Rozpočet Pol'!G184</f>
        <v>0</v>
      </c>
      <c r="J63" s="198"/>
    </row>
    <row r="64" spans="1:10" ht="25.5" customHeight="1" x14ac:dyDescent="0.2">
      <c r="A64" s="122"/>
      <c r="B64" s="124" t="s">
        <v>90</v>
      </c>
      <c r="C64" s="199" t="s">
        <v>91</v>
      </c>
      <c r="D64" s="200"/>
      <c r="E64" s="200"/>
      <c r="F64" s="134" t="s">
        <v>23</v>
      </c>
      <c r="G64" s="135"/>
      <c r="H64" s="135"/>
      <c r="I64" s="198">
        <f>'Rozpočet Pol'!G202</f>
        <v>0</v>
      </c>
      <c r="J64" s="198"/>
    </row>
    <row r="65" spans="1:10" ht="25.5" customHeight="1" x14ac:dyDescent="0.2">
      <c r="A65" s="122"/>
      <c r="B65" s="124" t="s">
        <v>92</v>
      </c>
      <c r="C65" s="199" t="s">
        <v>93</v>
      </c>
      <c r="D65" s="200"/>
      <c r="E65" s="200"/>
      <c r="F65" s="134" t="s">
        <v>24</v>
      </c>
      <c r="G65" s="135"/>
      <c r="H65" s="135"/>
      <c r="I65" s="198">
        <f>'Rozpočet Pol'!G204</f>
        <v>0</v>
      </c>
      <c r="J65" s="198"/>
    </row>
    <row r="66" spans="1:10" ht="25.5" customHeight="1" x14ac:dyDescent="0.2">
      <c r="A66" s="122"/>
      <c r="B66" s="124" t="s">
        <v>94</v>
      </c>
      <c r="C66" s="199" t="s">
        <v>95</v>
      </c>
      <c r="D66" s="200"/>
      <c r="E66" s="200"/>
      <c r="F66" s="134" t="s">
        <v>24</v>
      </c>
      <c r="G66" s="135"/>
      <c r="H66" s="135"/>
      <c r="I66" s="198">
        <f>'Rozpočet Pol'!G216</f>
        <v>0</v>
      </c>
      <c r="J66" s="198"/>
    </row>
    <row r="67" spans="1:10" ht="25.5" customHeight="1" x14ac:dyDescent="0.2">
      <c r="A67" s="122"/>
      <c r="B67" s="124" t="s">
        <v>96</v>
      </c>
      <c r="C67" s="199" t="s">
        <v>97</v>
      </c>
      <c r="D67" s="200"/>
      <c r="E67" s="200"/>
      <c r="F67" s="134" t="s">
        <v>24</v>
      </c>
      <c r="G67" s="135"/>
      <c r="H67" s="135"/>
      <c r="I67" s="198">
        <f>'Rozpočet Pol'!G229</f>
        <v>0</v>
      </c>
      <c r="J67" s="198"/>
    </row>
    <row r="68" spans="1:10" ht="25.5" customHeight="1" x14ac:dyDescent="0.2">
      <c r="A68" s="122"/>
      <c r="B68" s="124" t="s">
        <v>98</v>
      </c>
      <c r="C68" s="199" t="s">
        <v>99</v>
      </c>
      <c r="D68" s="200"/>
      <c r="E68" s="200"/>
      <c r="F68" s="134" t="s">
        <v>24</v>
      </c>
      <c r="G68" s="135"/>
      <c r="H68" s="135"/>
      <c r="I68" s="198">
        <f>'Rozpočet Pol'!G243</f>
        <v>0</v>
      </c>
      <c r="J68" s="198"/>
    </row>
    <row r="69" spans="1:10" ht="25.5" customHeight="1" x14ac:dyDescent="0.2">
      <c r="A69" s="122"/>
      <c r="B69" s="124" t="s">
        <v>100</v>
      </c>
      <c r="C69" s="199" t="s">
        <v>101</v>
      </c>
      <c r="D69" s="200"/>
      <c r="E69" s="200"/>
      <c r="F69" s="134" t="s">
        <v>24</v>
      </c>
      <c r="G69" s="135"/>
      <c r="H69" s="135"/>
      <c r="I69" s="198">
        <f>'Rozpočet Pol'!G248</f>
        <v>0</v>
      </c>
      <c r="J69" s="198"/>
    </row>
    <row r="70" spans="1:10" ht="25.5" customHeight="1" x14ac:dyDescent="0.2">
      <c r="A70" s="122"/>
      <c r="B70" s="124" t="s">
        <v>102</v>
      </c>
      <c r="C70" s="199" t="s">
        <v>103</v>
      </c>
      <c r="D70" s="200"/>
      <c r="E70" s="200"/>
      <c r="F70" s="134" t="s">
        <v>24</v>
      </c>
      <c r="G70" s="135"/>
      <c r="H70" s="135"/>
      <c r="I70" s="198">
        <f>'Rozpočet Pol'!G253</f>
        <v>0</v>
      </c>
      <c r="J70" s="198"/>
    </row>
    <row r="71" spans="1:10" ht="25.5" customHeight="1" x14ac:dyDescent="0.2">
      <c r="A71" s="122"/>
      <c r="B71" s="124" t="s">
        <v>104</v>
      </c>
      <c r="C71" s="199" t="s">
        <v>105</v>
      </c>
      <c r="D71" s="200"/>
      <c r="E71" s="200"/>
      <c r="F71" s="134" t="s">
        <v>24</v>
      </c>
      <c r="G71" s="135"/>
      <c r="H71" s="135"/>
      <c r="I71" s="198">
        <f>'Rozpočet Pol'!G263</f>
        <v>0</v>
      </c>
      <c r="J71" s="198"/>
    </row>
    <row r="72" spans="1:10" ht="25.5" customHeight="1" x14ac:dyDescent="0.2">
      <c r="A72" s="122"/>
      <c r="B72" s="124" t="s">
        <v>106</v>
      </c>
      <c r="C72" s="199" t="s">
        <v>107</v>
      </c>
      <c r="D72" s="200"/>
      <c r="E72" s="200"/>
      <c r="F72" s="134" t="s">
        <v>24</v>
      </c>
      <c r="G72" s="135"/>
      <c r="H72" s="135"/>
      <c r="I72" s="198">
        <f>'Rozpočet Pol'!G269</f>
        <v>0</v>
      </c>
      <c r="J72" s="198"/>
    </row>
    <row r="73" spans="1:10" ht="25.5" customHeight="1" x14ac:dyDescent="0.2">
      <c r="A73" s="122"/>
      <c r="B73" s="124" t="s">
        <v>108</v>
      </c>
      <c r="C73" s="199" t="s">
        <v>109</v>
      </c>
      <c r="D73" s="200"/>
      <c r="E73" s="200"/>
      <c r="F73" s="134" t="s">
        <v>24</v>
      </c>
      <c r="G73" s="135"/>
      <c r="H73" s="135"/>
      <c r="I73" s="198">
        <f>'Rozpočet Pol'!G289</f>
        <v>0</v>
      </c>
      <c r="J73" s="198"/>
    </row>
    <row r="74" spans="1:10" ht="25.5" customHeight="1" x14ac:dyDescent="0.2">
      <c r="A74" s="122"/>
      <c r="B74" s="124" t="s">
        <v>110</v>
      </c>
      <c r="C74" s="199" t="s">
        <v>111</v>
      </c>
      <c r="D74" s="200"/>
      <c r="E74" s="200"/>
      <c r="F74" s="134" t="s">
        <v>24</v>
      </c>
      <c r="G74" s="135"/>
      <c r="H74" s="135"/>
      <c r="I74" s="198">
        <f>'Rozpočet Pol'!G294</f>
        <v>0</v>
      </c>
      <c r="J74" s="198"/>
    </row>
    <row r="75" spans="1:10" ht="25.5" customHeight="1" x14ac:dyDescent="0.2">
      <c r="A75" s="122"/>
      <c r="B75" s="124" t="s">
        <v>112</v>
      </c>
      <c r="C75" s="199" t="s">
        <v>113</v>
      </c>
      <c r="D75" s="200"/>
      <c r="E75" s="200"/>
      <c r="F75" s="134" t="s">
        <v>24</v>
      </c>
      <c r="G75" s="135"/>
      <c r="H75" s="135"/>
      <c r="I75" s="198">
        <f>'Rozpočet Pol'!G310</f>
        <v>0</v>
      </c>
      <c r="J75" s="198"/>
    </row>
    <row r="76" spans="1:10" ht="25.5" customHeight="1" x14ac:dyDescent="0.2">
      <c r="A76" s="122"/>
      <c r="B76" s="124" t="s">
        <v>114</v>
      </c>
      <c r="C76" s="199" t="s">
        <v>115</v>
      </c>
      <c r="D76" s="200"/>
      <c r="E76" s="200"/>
      <c r="F76" s="134" t="s">
        <v>24</v>
      </c>
      <c r="G76" s="135"/>
      <c r="H76" s="135"/>
      <c r="I76" s="198">
        <f>'Rozpočet Pol'!G317</f>
        <v>0</v>
      </c>
      <c r="J76" s="198"/>
    </row>
    <row r="77" spans="1:10" ht="25.5" customHeight="1" x14ac:dyDescent="0.2">
      <c r="A77" s="122"/>
      <c r="B77" s="124" t="s">
        <v>116</v>
      </c>
      <c r="C77" s="199" t="s">
        <v>117</v>
      </c>
      <c r="D77" s="200"/>
      <c r="E77" s="200"/>
      <c r="F77" s="134" t="s">
        <v>24</v>
      </c>
      <c r="G77" s="135"/>
      <c r="H77" s="135"/>
      <c r="I77" s="198">
        <f>'Rozpočet Pol'!G325</f>
        <v>0</v>
      </c>
      <c r="J77" s="198"/>
    </row>
    <row r="78" spans="1:10" ht="25.5" customHeight="1" x14ac:dyDescent="0.2">
      <c r="A78" s="122"/>
      <c r="B78" s="124" t="s">
        <v>118</v>
      </c>
      <c r="C78" s="199" t="s">
        <v>119</v>
      </c>
      <c r="D78" s="200"/>
      <c r="E78" s="200"/>
      <c r="F78" s="134" t="s">
        <v>24</v>
      </c>
      <c r="G78" s="135"/>
      <c r="H78" s="135"/>
      <c r="I78" s="198">
        <f>'Rozpočet Pol'!G331</f>
        <v>0</v>
      </c>
      <c r="J78" s="198"/>
    </row>
    <row r="79" spans="1:10" ht="25.5" customHeight="1" x14ac:dyDescent="0.2">
      <c r="A79" s="122"/>
      <c r="B79" s="124" t="s">
        <v>120</v>
      </c>
      <c r="C79" s="199" t="s">
        <v>121</v>
      </c>
      <c r="D79" s="200"/>
      <c r="E79" s="200"/>
      <c r="F79" s="134" t="s">
        <v>24</v>
      </c>
      <c r="G79" s="135"/>
      <c r="H79" s="135"/>
      <c r="I79" s="198">
        <f>'Rozpočet Pol'!G337</f>
        <v>0</v>
      </c>
      <c r="J79" s="198"/>
    </row>
    <row r="80" spans="1:10" ht="25.5" customHeight="1" x14ac:dyDescent="0.2">
      <c r="A80" s="122"/>
      <c r="B80" s="124" t="s">
        <v>122</v>
      </c>
      <c r="C80" s="199" t="s">
        <v>123</v>
      </c>
      <c r="D80" s="200"/>
      <c r="E80" s="200"/>
      <c r="F80" s="134" t="s">
        <v>25</v>
      </c>
      <c r="G80" s="135"/>
      <c r="H80" s="135"/>
      <c r="I80" s="198">
        <f>'Rozpočet Pol'!G340</f>
        <v>0</v>
      </c>
      <c r="J80" s="198"/>
    </row>
    <row r="81" spans="1:10" ht="25.5" customHeight="1" x14ac:dyDescent="0.2">
      <c r="A81" s="122"/>
      <c r="B81" s="124" t="s">
        <v>124</v>
      </c>
      <c r="C81" s="199" t="s">
        <v>125</v>
      </c>
      <c r="D81" s="200"/>
      <c r="E81" s="200"/>
      <c r="F81" s="134" t="s">
        <v>124</v>
      </c>
      <c r="G81" s="135"/>
      <c r="H81" s="135"/>
      <c r="I81" s="198">
        <f>'Rozpočet Pol'!G342</f>
        <v>0</v>
      </c>
      <c r="J81" s="198"/>
    </row>
    <row r="82" spans="1:10" ht="25.5" customHeight="1" x14ac:dyDescent="0.2">
      <c r="A82" s="122"/>
      <c r="B82" s="131" t="s">
        <v>126</v>
      </c>
      <c r="C82" s="202" t="s">
        <v>26</v>
      </c>
      <c r="D82" s="203"/>
      <c r="E82" s="203"/>
      <c r="F82" s="136" t="s">
        <v>126</v>
      </c>
      <c r="G82" s="137"/>
      <c r="H82" s="137"/>
      <c r="I82" s="201">
        <f>'Rozpočet Pol'!G397</f>
        <v>0</v>
      </c>
      <c r="J82" s="201"/>
    </row>
    <row r="83" spans="1:10" ht="25.5" customHeight="1" x14ac:dyDescent="0.2">
      <c r="A83" s="123"/>
      <c r="B83" s="127" t="s">
        <v>1</v>
      </c>
      <c r="C83" s="127"/>
      <c r="D83" s="128"/>
      <c r="E83" s="128"/>
      <c r="F83" s="138"/>
      <c r="G83" s="139"/>
      <c r="H83" s="139"/>
      <c r="I83" s="197">
        <f>SUM(I48:I82)</f>
        <v>0</v>
      </c>
      <c r="J83" s="197"/>
    </row>
    <row r="84" spans="1:10" x14ac:dyDescent="0.2">
      <c r="F84" s="140"/>
      <c r="G84" s="96"/>
      <c r="H84" s="140"/>
      <c r="I84" s="96"/>
      <c r="J84" s="96"/>
    </row>
    <row r="85" spans="1:10" x14ac:dyDescent="0.2">
      <c r="F85" s="140"/>
      <c r="G85" s="96"/>
      <c r="H85" s="140"/>
      <c r="I85" s="96"/>
      <c r="J85" s="96"/>
    </row>
    <row r="86" spans="1:10" x14ac:dyDescent="0.2">
      <c r="F86" s="140"/>
      <c r="G86" s="96"/>
      <c r="H86" s="140"/>
      <c r="I86" s="96"/>
      <c r="J86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10">
    <mergeCell ref="B1:J1"/>
    <mergeCell ref="G27:I27"/>
    <mergeCell ref="G28:I28"/>
    <mergeCell ref="G30:I30"/>
    <mergeCell ref="G26:I26"/>
    <mergeCell ref="I17:J17"/>
    <mergeCell ref="I20:J20"/>
    <mergeCell ref="E22:F22"/>
    <mergeCell ref="G22:H22"/>
    <mergeCell ref="G29:I29"/>
    <mergeCell ref="G16:H16"/>
    <mergeCell ref="I16:J16"/>
    <mergeCell ref="E17:F17"/>
    <mergeCell ref="D13:G13"/>
    <mergeCell ref="D14:G14"/>
    <mergeCell ref="D4:J4"/>
    <mergeCell ref="B3:J3"/>
    <mergeCell ref="D36:E36"/>
    <mergeCell ref="G25:I25"/>
    <mergeCell ref="G24:I24"/>
    <mergeCell ref="E20:F20"/>
    <mergeCell ref="E21:F21"/>
    <mergeCell ref="I21:J21"/>
    <mergeCell ref="I22:J22"/>
    <mergeCell ref="G20:H20"/>
    <mergeCell ref="G21:H21"/>
    <mergeCell ref="D2:J2"/>
    <mergeCell ref="E18:F18"/>
    <mergeCell ref="G17:H17"/>
    <mergeCell ref="G18:H18"/>
    <mergeCell ref="G19:H19"/>
    <mergeCell ref="I18:J18"/>
    <mergeCell ref="I19:J19"/>
    <mergeCell ref="E19:F19"/>
    <mergeCell ref="E16:F16"/>
    <mergeCell ref="D12:G12"/>
    <mergeCell ref="I50:J50"/>
    <mergeCell ref="C50:E50"/>
    <mergeCell ref="I51:J51"/>
    <mergeCell ref="C51:E51"/>
    <mergeCell ref="I52:J52"/>
    <mergeCell ref="C52:E52"/>
    <mergeCell ref="C40:E40"/>
    <mergeCell ref="B41:E41"/>
    <mergeCell ref="I47:J47"/>
    <mergeCell ref="I48:J48"/>
    <mergeCell ref="C48:E48"/>
    <mergeCell ref="I49:J49"/>
    <mergeCell ref="C49:E49"/>
    <mergeCell ref="I56:J56"/>
    <mergeCell ref="C56:E56"/>
    <mergeCell ref="I57:J57"/>
    <mergeCell ref="C57:E57"/>
    <mergeCell ref="I58:J58"/>
    <mergeCell ref="C58:E58"/>
    <mergeCell ref="I53:J53"/>
    <mergeCell ref="C53:E53"/>
    <mergeCell ref="I54:J54"/>
    <mergeCell ref="C54:E54"/>
    <mergeCell ref="I55:J55"/>
    <mergeCell ref="C55:E55"/>
    <mergeCell ref="I62:J62"/>
    <mergeCell ref="C62:E62"/>
    <mergeCell ref="I63:J63"/>
    <mergeCell ref="C63:E63"/>
    <mergeCell ref="I64:J64"/>
    <mergeCell ref="C64:E64"/>
    <mergeCell ref="I59:J59"/>
    <mergeCell ref="C59:E59"/>
    <mergeCell ref="I60:J60"/>
    <mergeCell ref="C60:E60"/>
    <mergeCell ref="I61:J61"/>
    <mergeCell ref="C61:E61"/>
    <mergeCell ref="I68:J68"/>
    <mergeCell ref="C68:E68"/>
    <mergeCell ref="I69:J69"/>
    <mergeCell ref="C69:E69"/>
    <mergeCell ref="I70:J70"/>
    <mergeCell ref="C70:E70"/>
    <mergeCell ref="I65:J65"/>
    <mergeCell ref="C65:E65"/>
    <mergeCell ref="I66:J66"/>
    <mergeCell ref="C66:E66"/>
    <mergeCell ref="I67:J67"/>
    <mergeCell ref="C67:E67"/>
    <mergeCell ref="I74:J74"/>
    <mergeCell ref="C74:E74"/>
    <mergeCell ref="I75:J75"/>
    <mergeCell ref="C75:E75"/>
    <mergeCell ref="I76:J76"/>
    <mergeCell ref="C76:E76"/>
    <mergeCell ref="I71:J71"/>
    <mergeCell ref="C71:E71"/>
    <mergeCell ref="I72:J72"/>
    <mergeCell ref="C72:E72"/>
    <mergeCell ref="I73:J73"/>
    <mergeCell ref="C73:E73"/>
    <mergeCell ref="I83:J83"/>
    <mergeCell ref="I80:J80"/>
    <mergeCell ref="C80:E80"/>
    <mergeCell ref="I81:J81"/>
    <mergeCell ref="C81:E81"/>
    <mergeCell ref="I82:J82"/>
    <mergeCell ref="C82:E82"/>
    <mergeCell ref="I77:J77"/>
    <mergeCell ref="C77:E77"/>
    <mergeCell ref="I78:J78"/>
    <mergeCell ref="C78:E78"/>
    <mergeCell ref="I79:J79"/>
    <mergeCell ref="C79:E7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7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44" t="s">
        <v>6</v>
      </c>
      <c r="B1" s="244"/>
      <c r="C1" s="245"/>
      <c r="D1" s="244"/>
      <c r="E1" s="244"/>
      <c r="F1" s="244"/>
      <c r="G1" s="244"/>
    </row>
    <row r="2" spans="1:7" ht="24.95" customHeight="1" x14ac:dyDescent="0.2">
      <c r="A2" s="79" t="s">
        <v>41</v>
      </c>
      <c r="B2" s="78"/>
      <c r="C2" s="246"/>
      <c r="D2" s="246"/>
      <c r="E2" s="246"/>
      <c r="F2" s="246"/>
      <c r="G2" s="247"/>
    </row>
    <row r="3" spans="1:7" ht="24.95" hidden="1" customHeight="1" x14ac:dyDescent="0.2">
      <c r="A3" s="79" t="s">
        <v>7</v>
      </c>
      <c r="B3" s="78"/>
      <c r="C3" s="246"/>
      <c r="D3" s="246"/>
      <c r="E3" s="246"/>
      <c r="F3" s="246"/>
      <c r="G3" s="247"/>
    </row>
    <row r="4" spans="1:7" ht="24.95" hidden="1" customHeight="1" x14ac:dyDescent="0.2">
      <c r="A4" s="79" t="s">
        <v>8</v>
      </c>
      <c r="B4" s="78"/>
      <c r="C4" s="246"/>
      <c r="D4" s="246"/>
      <c r="E4" s="246"/>
      <c r="F4" s="246"/>
      <c r="G4" s="247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412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95" customWidth="1"/>
    <col min="3" max="3" width="38.28515625" style="9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267" t="s">
        <v>6</v>
      </c>
      <c r="B1" s="267"/>
      <c r="C1" s="267"/>
      <c r="D1" s="267"/>
      <c r="E1" s="267"/>
      <c r="F1" s="267"/>
      <c r="G1" s="267"/>
      <c r="AE1" t="s">
        <v>128</v>
      </c>
    </row>
    <row r="2" spans="1:60" ht="24.95" customHeight="1" x14ac:dyDescent="0.2">
      <c r="A2" s="145" t="s">
        <v>127</v>
      </c>
      <c r="B2" s="143"/>
      <c r="C2" s="268" t="s">
        <v>46</v>
      </c>
      <c r="D2" s="269"/>
      <c r="E2" s="269"/>
      <c r="F2" s="269"/>
      <c r="G2" s="270"/>
      <c r="AE2" t="s">
        <v>129</v>
      </c>
    </row>
    <row r="3" spans="1:60" ht="24.95" customHeight="1" x14ac:dyDescent="0.2">
      <c r="A3" s="146" t="s">
        <v>7</v>
      </c>
      <c r="B3" s="144"/>
      <c r="C3" s="271" t="s">
        <v>43</v>
      </c>
      <c r="D3" s="272"/>
      <c r="E3" s="272"/>
      <c r="F3" s="272"/>
      <c r="G3" s="273"/>
      <c r="AE3" t="s">
        <v>130</v>
      </c>
    </row>
    <row r="4" spans="1:60" ht="24.95" hidden="1" customHeight="1" x14ac:dyDescent="0.2">
      <c r="A4" s="146" t="s">
        <v>8</v>
      </c>
      <c r="B4" s="144"/>
      <c r="C4" s="271"/>
      <c r="D4" s="272"/>
      <c r="E4" s="272"/>
      <c r="F4" s="272"/>
      <c r="G4" s="273"/>
      <c r="AE4" t="s">
        <v>131</v>
      </c>
    </row>
    <row r="5" spans="1:60" hidden="1" x14ac:dyDescent="0.2">
      <c r="A5" s="147" t="s">
        <v>132</v>
      </c>
      <c r="B5" s="148"/>
      <c r="C5" s="149"/>
      <c r="D5" s="150"/>
      <c r="E5" s="150"/>
      <c r="F5" s="150"/>
      <c r="G5" s="151"/>
      <c r="AE5" t="s">
        <v>133</v>
      </c>
    </row>
    <row r="7" spans="1:60" ht="38.25" x14ac:dyDescent="0.2">
      <c r="A7" s="157" t="s">
        <v>134</v>
      </c>
      <c r="B7" s="158" t="s">
        <v>135</v>
      </c>
      <c r="C7" s="158" t="s">
        <v>136</v>
      </c>
      <c r="D7" s="157" t="s">
        <v>137</v>
      </c>
      <c r="E7" s="157" t="s">
        <v>138</v>
      </c>
      <c r="F7" s="152" t="s">
        <v>139</v>
      </c>
      <c r="G7" s="172" t="s">
        <v>28</v>
      </c>
      <c r="H7" s="173" t="s">
        <v>29</v>
      </c>
      <c r="I7" s="173" t="s">
        <v>140</v>
      </c>
      <c r="J7" s="173" t="s">
        <v>30</v>
      </c>
      <c r="K7" s="173" t="s">
        <v>141</v>
      </c>
      <c r="L7" s="173" t="s">
        <v>142</v>
      </c>
      <c r="M7" s="173" t="s">
        <v>143</v>
      </c>
      <c r="N7" s="173" t="s">
        <v>144</v>
      </c>
      <c r="O7" s="173" t="s">
        <v>145</v>
      </c>
      <c r="P7" s="173" t="s">
        <v>146</v>
      </c>
      <c r="Q7" s="173" t="s">
        <v>147</v>
      </c>
      <c r="R7" s="173" t="s">
        <v>148</v>
      </c>
      <c r="S7" s="173" t="s">
        <v>149</v>
      </c>
      <c r="T7" s="173" t="s">
        <v>150</v>
      </c>
      <c r="U7" s="160" t="s">
        <v>151</v>
      </c>
    </row>
    <row r="8" spans="1:60" x14ac:dyDescent="0.2">
      <c r="A8" s="174" t="s">
        <v>152</v>
      </c>
      <c r="B8" s="175" t="s">
        <v>58</v>
      </c>
      <c r="C8" s="176" t="s">
        <v>59</v>
      </c>
      <c r="D8" s="159"/>
      <c r="E8" s="177"/>
      <c r="F8" s="178"/>
      <c r="G8" s="178">
        <f>SUMIF(AE9:AE31,"&lt;&gt;NOR",G9:G31)</f>
        <v>0</v>
      </c>
      <c r="H8" s="178"/>
      <c r="I8" s="178">
        <f>SUM(I9:I31)</f>
        <v>0</v>
      </c>
      <c r="J8" s="178"/>
      <c r="K8" s="178">
        <f>SUM(K9:K31)</f>
        <v>0</v>
      </c>
      <c r="L8" s="178"/>
      <c r="M8" s="178">
        <f>SUM(M9:M31)</f>
        <v>0</v>
      </c>
      <c r="N8" s="159"/>
      <c r="O8" s="159">
        <f>SUM(O9:O31)</f>
        <v>55.381970000000003</v>
      </c>
      <c r="P8" s="159"/>
      <c r="Q8" s="159">
        <f>SUM(Q9:Q31)</f>
        <v>27.997</v>
      </c>
      <c r="R8" s="159"/>
      <c r="S8" s="159"/>
      <c r="T8" s="174"/>
      <c r="U8" s="159">
        <f>SUM(U9:U31)</f>
        <v>438.93000000000006</v>
      </c>
      <c r="AE8" t="s">
        <v>153</v>
      </c>
    </row>
    <row r="9" spans="1:60" ht="22.5" outlineLevel="1" x14ac:dyDescent="0.2">
      <c r="A9" s="154">
        <v>1</v>
      </c>
      <c r="B9" s="161" t="s">
        <v>154</v>
      </c>
      <c r="C9" s="190" t="s">
        <v>155</v>
      </c>
      <c r="D9" s="163" t="s">
        <v>156</v>
      </c>
      <c r="E9" s="167">
        <v>3</v>
      </c>
      <c r="F9" s="169"/>
      <c r="G9" s="170">
        <f t="shared" ref="G9:G26" si="0">ROUND(E9*F9,2)</f>
        <v>0</v>
      </c>
      <c r="H9" s="169"/>
      <c r="I9" s="170">
        <f t="shared" ref="I9:I26" si="1">ROUND(E9*H9,2)</f>
        <v>0</v>
      </c>
      <c r="J9" s="169"/>
      <c r="K9" s="170">
        <f t="shared" ref="K9:K26" si="2">ROUND(E9*J9,2)</f>
        <v>0</v>
      </c>
      <c r="L9" s="170">
        <v>21</v>
      </c>
      <c r="M9" s="170">
        <f t="shared" ref="M9:M26" si="3">G9*(1+L9/100)</f>
        <v>0</v>
      </c>
      <c r="N9" s="163">
        <v>0</v>
      </c>
      <c r="O9" s="163">
        <f t="shared" ref="O9:O26" si="4">ROUND(E9*N9,5)</f>
        <v>0</v>
      </c>
      <c r="P9" s="163">
        <v>0</v>
      </c>
      <c r="Q9" s="163">
        <f t="shared" ref="Q9:Q26" si="5">ROUND(E9*P9,5)</f>
        <v>0</v>
      </c>
      <c r="R9" s="163"/>
      <c r="S9" s="163"/>
      <c r="T9" s="164">
        <v>11.942</v>
      </c>
      <c r="U9" s="163">
        <f t="shared" ref="U9:U26" si="6">ROUND(E9*T9,2)</f>
        <v>35.83</v>
      </c>
      <c r="V9" s="153"/>
      <c r="W9" s="153"/>
      <c r="X9" s="153"/>
      <c r="Y9" s="153"/>
      <c r="Z9" s="153"/>
      <c r="AA9" s="153"/>
      <c r="AB9" s="153"/>
      <c r="AC9" s="153"/>
      <c r="AD9" s="153"/>
      <c r="AE9" s="153" t="s">
        <v>157</v>
      </c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</row>
    <row r="10" spans="1:60" ht="22.5" outlineLevel="1" x14ac:dyDescent="0.2">
      <c r="A10" s="154">
        <v>2</v>
      </c>
      <c r="B10" s="161" t="s">
        <v>158</v>
      </c>
      <c r="C10" s="190" t="s">
        <v>159</v>
      </c>
      <c r="D10" s="163" t="s">
        <v>156</v>
      </c>
      <c r="E10" s="167">
        <v>2</v>
      </c>
      <c r="F10" s="169"/>
      <c r="G10" s="170">
        <f t="shared" si="0"/>
        <v>0</v>
      </c>
      <c r="H10" s="169"/>
      <c r="I10" s="170">
        <f t="shared" si="1"/>
        <v>0</v>
      </c>
      <c r="J10" s="169"/>
      <c r="K10" s="170">
        <f t="shared" si="2"/>
        <v>0</v>
      </c>
      <c r="L10" s="170">
        <v>21</v>
      </c>
      <c r="M10" s="170">
        <f t="shared" si="3"/>
        <v>0</v>
      </c>
      <c r="N10" s="163">
        <v>1E-4</v>
      </c>
      <c r="O10" s="163">
        <f t="shared" si="4"/>
        <v>2.0000000000000001E-4</v>
      </c>
      <c r="P10" s="163">
        <v>0</v>
      </c>
      <c r="Q10" s="163">
        <f t="shared" si="5"/>
        <v>0</v>
      </c>
      <c r="R10" s="163"/>
      <c r="S10" s="163"/>
      <c r="T10" s="164">
        <v>2.5619999999999998</v>
      </c>
      <c r="U10" s="163">
        <f t="shared" si="6"/>
        <v>5.12</v>
      </c>
      <c r="V10" s="153"/>
      <c r="W10" s="153"/>
      <c r="X10" s="153"/>
      <c r="Y10" s="153"/>
      <c r="Z10" s="153"/>
      <c r="AA10" s="153"/>
      <c r="AB10" s="153"/>
      <c r="AC10" s="153"/>
      <c r="AD10" s="153"/>
      <c r="AE10" s="153" t="s">
        <v>160</v>
      </c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</row>
    <row r="11" spans="1:60" outlineLevel="1" x14ac:dyDescent="0.2">
      <c r="A11" s="154">
        <v>3</v>
      </c>
      <c r="B11" s="161" t="s">
        <v>161</v>
      </c>
      <c r="C11" s="190" t="s">
        <v>162</v>
      </c>
      <c r="D11" s="163" t="s">
        <v>163</v>
      </c>
      <c r="E11" s="167">
        <v>399.3</v>
      </c>
      <c r="F11" s="169"/>
      <c r="G11" s="170">
        <f t="shared" si="0"/>
        <v>0</v>
      </c>
      <c r="H11" s="169"/>
      <c r="I11" s="170">
        <f t="shared" si="1"/>
        <v>0</v>
      </c>
      <c r="J11" s="169"/>
      <c r="K11" s="170">
        <f t="shared" si="2"/>
        <v>0</v>
      </c>
      <c r="L11" s="170">
        <v>21</v>
      </c>
      <c r="M11" s="170">
        <f t="shared" si="3"/>
        <v>0</v>
      </c>
      <c r="N11" s="163">
        <v>0</v>
      </c>
      <c r="O11" s="163">
        <f t="shared" si="4"/>
        <v>0</v>
      </c>
      <c r="P11" s="163">
        <v>0</v>
      </c>
      <c r="Q11" s="163">
        <f t="shared" si="5"/>
        <v>0</v>
      </c>
      <c r="R11" s="163"/>
      <c r="S11" s="163"/>
      <c r="T11" s="164">
        <v>0.187</v>
      </c>
      <c r="U11" s="163">
        <f t="shared" si="6"/>
        <v>74.67</v>
      </c>
      <c r="V11" s="153"/>
      <c r="W11" s="153"/>
      <c r="X11" s="153"/>
      <c r="Y11" s="153"/>
      <c r="Z11" s="153"/>
      <c r="AA11" s="153"/>
      <c r="AB11" s="153"/>
      <c r="AC11" s="153"/>
      <c r="AD11" s="153"/>
      <c r="AE11" s="153" t="s">
        <v>160</v>
      </c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</row>
    <row r="12" spans="1:60" outlineLevel="1" x14ac:dyDescent="0.2">
      <c r="A12" s="154">
        <v>4</v>
      </c>
      <c r="B12" s="161" t="s">
        <v>164</v>
      </c>
      <c r="C12" s="190" t="s">
        <v>165</v>
      </c>
      <c r="D12" s="163" t="s">
        <v>163</v>
      </c>
      <c r="E12" s="167">
        <v>67.44</v>
      </c>
      <c r="F12" s="169"/>
      <c r="G12" s="170">
        <f t="shared" si="0"/>
        <v>0</v>
      </c>
      <c r="H12" s="169"/>
      <c r="I12" s="170">
        <f t="shared" si="1"/>
        <v>0</v>
      </c>
      <c r="J12" s="169"/>
      <c r="K12" s="170">
        <f t="shared" si="2"/>
        <v>0</v>
      </c>
      <c r="L12" s="170">
        <v>21</v>
      </c>
      <c r="M12" s="170">
        <f t="shared" si="3"/>
        <v>0</v>
      </c>
      <c r="N12" s="163">
        <v>0</v>
      </c>
      <c r="O12" s="163">
        <f t="shared" si="4"/>
        <v>0</v>
      </c>
      <c r="P12" s="163">
        <v>0</v>
      </c>
      <c r="Q12" s="163">
        <f t="shared" si="5"/>
        <v>0</v>
      </c>
      <c r="R12" s="163"/>
      <c r="S12" s="163"/>
      <c r="T12" s="164">
        <v>0.36499999999999999</v>
      </c>
      <c r="U12" s="163">
        <f t="shared" si="6"/>
        <v>24.62</v>
      </c>
      <c r="V12" s="153"/>
      <c r="W12" s="153"/>
      <c r="X12" s="153"/>
      <c r="Y12" s="153"/>
      <c r="Z12" s="153"/>
      <c r="AA12" s="153"/>
      <c r="AB12" s="153"/>
      <c r="AC12" s="153"/>
      <c r="AD12" s="153"/>
      <c r="AE12" s="153" t="s">
        <v>160</v>
      </c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</row>
    <row r="13" spans="1:60" outlineLevel="1" x14ac:dyDescent="0.2">
      <c r="A13" s="154">
        <v>5</v>
      </c>
      <c r="B13" s="161" t="s">
        <v>166</v>
      </c>
      <c r="C13" s="190" t="s">
        <v>167</v>
      </c>
      <c r="D13" s="163" t="s">
        <v>163</v>
      </c>
      <c r="E13" s="167">
        <v>7.92</v>
      </c>
      <c r="F13" s="169"/>
      <c r="G13" s="170">
        <f t="shared" si="0"/>
        <v>0</v>
      </c>
      <c r="H13" s="169"/>
      <c r="I13" s="170">
        <f t="shared" si="1"/>
        <v>0</v>
      </c>
      <c r="J13" s="169"/>
      <c r="K13" s="170">
        <f t="shared" si="2"/>
        <v>0</v>
      </c>
      <c r="L13" s="170">
        <v>21</v>
      </c>
      <c r="M13" s="170">
        <f t="shared" si="3"/>
        <v>0</v>
      </c>
      <c r="N13" s="163">
        <v>0</v>
      </c>
      <c r="O13" s="163">
        <f t="shared" si="4"/>
        <v>0</v>
      </c>
      <c r="P13" s="163">
        <v>0</v>
      </c>
      <c r="Q13" s="163">
        <f t="shared" si="5"/>
        <v>0</v>
      </c>
      <c r="R13" s="163"/>
      <c r="S13" s="163"/>
      <c r="T13" s="164">
        <v>0.36499999999999999</v>
      </c>
      <c r="U13" s="163">
        <f t="shared" si="6"/>
        <v>2.89</v>
      </c>
      <c r="V13" s="153"/>
      <c r="W13" s="153"/>
      <c r="X13" s="153"/>
      <c r="Y13" s="153"/>
      <c r="Z13" s="153"/>
      <c r="AA13" s="153"/>
      <c r="AB13" s="153"/>
      <c r="AC13" s="153"/>
      <c r="AD13" s="153"/>
      <c r="AE13" s="153" t="s">
        <v>160</v>
      </c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</row>
    <row r="14" spans="1:60" ht="22.5" outlineLevel="1" x14ac:dyDescent="0.2">
      <c r="A14" s="154">
        <v>6</v>
      </c>
      <c r="B14" s="161" t="s">
        <v>168</v>
      </c>
      <c r="C14" s="190" t="s">
        <v>169</v>
      </c>
      <c r="D14" s="163" t="s">
        <v>163</v>
      </c>
      <c r="E14" s="167">
        <v>56.88</v>
      </c>
      <c r="F14" s="169"/>
      <c r="G14" s="170">
        <f t="shared" si="0"/>
        <v>0</v>
      </c>
      <c r="H14" s="169"/>
      <c r="I14" s="170">
        <f t="shared" si="1"/>
        <v>0</v>
      </c>
      <c r="J14" s="169"/>
      <c r="K14" s="170">
        <f t="shared" si="2"/>
        <v>0</v>
      </c>
      <c r="L14" s="170">
        <v>21</v>
      </c>
      <c r="M14" s="170">
        <f t="shared" si="3"/>
        <v>0</v>
      </c>
      <c r="N14" s="163">
        <v>0</v>
      </c>
      <c r="O14" s="163">
        <f t="shared" si="4"/>
        <v>0</v>
      </c>
      <c r="P14" s="163">
        <v>0</v>
      </c>
      <c r="Q14" s="163">
        <f t="shared" si="5"/>
        <v>0</v>
      </c>
      <c r="R14" s="163"/>
      <c r="S14" s="163"/>
      <c r="T14" s="164">
        <v>0.12</v>
      </c>
      <c r="U14" s="163">
        <f t="shared" si="6"/>
        <v>6.83</v>
      </c>
      <c r="V14" s="153"/>
      <c r="W14" s="153"/>
      <c r="X14" s="153"/>
      <c r="Y14" s="153"/>
      <c r="Z14" s="153"/>
      <c r="AA14" s="153"/>
      <c r="AB14" s="153"/>
      <c r="AC14" s="153"/>
      <c r="AD14" s="153"/>
      <c r="AE14" s="153" t="s">
        <v>160</v>
      </c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</row>
    <row r="15" spans="1:60" outlineLevel="1" x14ac:dyDescent="0.2">
      <c r="A15" s="154">
        <v>7</v>
      </c>
      <c r="B15" s="161" t="s">
        <v>170</v>
      </c>
      <c r="C15" s="190" t="s">
        <v>171</v>
      </c>
      <c r="D15" s="163" t="s">
        <v>163</v>
      </c>
      <c r="E15" s="167">
        <v>4.05</v>
      </c>
      <c r="F15" s="169"/>
      <c r="G15" s="170">
        <f t="shared" si="0"/>
        <v>0</v>
      </c>
      <c r="H15" s="169"/>
      <c r="I15" s="170">
        <f t="shared" si="1"/>
        <v>0</v>
      </c>
      <c r="J15" s="169"/>
      <c r="K15" s="170">
        <f t="shared" si="2"/>
        <v>0</v>
      </c>
      <c r="L15" s="170">
        <v>21</v>
      </c>
      <c r="M15" s="170">
        <f t="shared" si="3"/>
        <v>0</v>
      </c>
      <c r="N15" s="163">
        <v>0</v>
      </c>
      <c r="O15" s="163">
        <f t="shared" si="4"/>
        <v>0</v>
      </c>
      <c r="P15" s="163">
        <v>0</v>
      </c>
      <c r="Q15" s="163">
        <f t="shared" si="5"/>
        <v>0</v>
      </c>
      <c r="R15" s="163"/>
      <c r="S15" s="163"/>
      <c r="T15" s="164">
        <v>3.5329999999999999</v>
      </c>
      <c r="U15" s="163">
        <f t="shared" si="6"/>
        <v>14.31</v>
      </c>
      <c r="V15" s="153"/>
      <c r="W15" s="153"/>
      <c r="X15" s="153"/>
      <c r="Y15" s="153"/>
      <c r="Z15" s="153"/>
      <c r="AA15" s="153"/>
      <c r="AB15" s="153"/>
      <c r="AC15" s="153"/>
      <c r="AD15" s="153"/>
      <c r="AE15" s="153" t="s">
        <v>160</v>
      </c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</row>
    <row r="16" spans="1:60" ht="22.5" outlineLevel="1" x14ac:dyDescent="0.2">
      <c r="A16" s="154">
        <v>8</v>
      </c>
      <c r="B16" s="161" t="s">
        <v>172</v>
      </c>
      <c r="C16" s="190" t="s">
        <v>173</v>
      </c>
      <c r="D16" s="163" t="s">
        <v>163</v>
      </c>
      <c r="E16" s="167">
        <v>16.22</v>
      </c>
      <c r="F16" s="169"/>
      <c r="G16" s="170">
        <f t="shared" si="0"/>
        <v>0</v>
      </c>
      <c r="H16" s="169"/>
      <c r="I16" s="170">
        <f t="shared" si="1"/>
        <v>0</v>
      </c>
      <c r="J16" s="169"/>
      <c r="K16" s="170">
        <f t="shared" si="2"/>
        <v>0</v>
      </c>
      <c r="L16" s="170">
        <v>21</v>
      </c>
      <c r="M16" s="170">
        <f t="shared" si="3"/>
        <v>0</v>
      </c>
      <c r="N16" s="163">
        <v>1.7</v>
      </c>
      <c r="O16" s="163">
        <f t="shared" si="4"/>
        <v>27.574000000000002</v>
      </c>
      <c r="P16" s="163">
        <v>0</v>
      </c>
      <c r="Q16" s="163">
        <f t="shared" si="5"/>
        <v>0</v>
      </c>
      <c r="R16" s="163"/>
      <c r="S16" s="163"/>
      <c r="T16" s="164">
        <v>1.587</v>
      </c>
      <c r="U16" s="163">
        <f t="shared" si="6"/>
        <v>25.74</v>
      </c>
      <c r="V16" s="153"/>
      <c r="W16" s="153"/>
      <c r="X16" s="153"/>
      <c r="Y16" s="153"/>
      <c r="Z16" s="153"/>
      <c r="AA16" s="153"/>
      <c r="AB16" s="153"/>
      <c r="AC16" s="153"/>
      <c r="AD16" s="153"/>
      <c r="AE16" s="153" t="s">
        <v>160</v>
      </c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</row>
    <row r="17" spans="1:60" outlineLevel="1" x14ac:dyDescent="0.2">
      <c r="A17" s="154">
        <v>9</v>
      </c>
      <c r="B17" s="161" t="s">
        <v>174</v>
      </c>
      <c r="C17" s="190" t="s">
        <v>175</v>
      </c>
      <c r="D17" s="163" t="s">
        <v>163</v>
      </c>
      <c r="E17" s="167">
        <v>25.96</v>
      </c>
      <c r="F17" s="169"/>
      <c r="G17" s="170">
        <f t="shared" si="0"/>
        <v>0</v>
      </c>
      <c r="H17" s="169"/>
      <c r="I17" s="170">
        <f t="shared" si="1"/>
        <v>0</v>
      </c>
      <c r="J17" s="169"/>
      <c r="K17" s="170">
        <f t="shared" si="2"/>
        <v>0</v>
      </c>
      <c r="L17" s="170">
        <v>21</v>
      </c>
      <c r="M17" s="170">
        <f t="shared" si="3"/>
        <v>0</v>
      </c>
      <c r="N17" s="163">
        <v>0</v>
      </c>
      <c r="O17" s="163">
        <f t="shared" si="4"/>
        <v>0</v>
      </c>
      <c r="P17" s="163">
        <v>0</v>
      </c>
      <c r="Q17" s="163">
        <f t="shared" si="5"/>
        <v>0</v>
      </c>
      <c r="R17" s="163"/>
      <c r="S17" s="163"/>
      <c r="T17" s="164">
        <v>0.20200000000000001</v>
      </c>
      <c r="U17" s="163">
        <f t="shared" si="6"/>
        <v>5.24</v>
      </c>
      <c r="V17" s="153"/>
      <c r="W17" s="153"/>
      <c r="X17" s="153"/>
      <c r="Y17" s="153"/>
      <c r="Z17" s="153"/>
      <c r="AA17" s="153"/>
      <c r="AB17" s="153"/>
      <c r="AC17" s="153"/>
      <c r="AD17" s="153"/>
      <c r="AE17" s="153" t="s">
        <v>160</v>
      </c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</row>
    <row r="18" spans="1:60" outlineLevel="1" x14ac:dyDescent="0.2">
      <c r="A18" s="154">
        <v>10</v>
      </c>
      <c r="B18" s="161" t="s">
        <v>176</v>
      </c>
      <c r="C18" s="190" t="s">
        <v>177</v>
      </c>
      <c r="D18" s="163" t="s">
        <v>178</v>
      </c>
      <c r="E18" s="167">
        <v>22.2</v>
      </c>
      <c r="F18" s="169"/>
      <c r="G18" s="170">
        <f t="shared" si="0"/>
        <v>0</v>
      </c>
      <c r="H18" s="169"/>
      <c r="I18" s="170">
        <f t="shared" si="1"/>
        <v>0</v>
      </c>
      <c r="J18" s="169"/>
      <c r="K18" s="170">
        <f t="shared" si="2"/>
        <v>0</v>
      </c>
      <c r="L18" s="170">
        <v>21</v>
      </c>
      <c r="M18" s="170">
        <f t="shared" si="3"/>
        <v>0</v>
      </c>
      <c r="N18" s="163">
        <v>0</v>
      </c>
      <c r="O18" s="163">
        <f t="shared" si="4"/>
        <v>0</v>
      </c>
      <c r="P18" s="163">
        <v>0</v>
      </c>
      <c r="Q18" s="163">
        <f t="shared" si="5"/>
        <v>0</v>
      </c>
      <c r="R18" s="163"/>
      <c r="S18" s="163"/>
      <c r="T18" s="164">
        <v>2.5999999999999999E-2</v>
      </c>
      <c r="U18" s="163">
        <f t="shared" si="6"/>
        <v>0.57999999999999996</v>
      </c>
      <c r="V18" s="153"/>
      <c r="W18" s="153"/>
      <c r="X18" s="153"/>
      <c r="Y18" s="153"/>
      <c r="Z18" s="153"/>
      <c r="AA18" s="153"/>
      <c r="AB18" s="153"/>
      <c r="AC18" s="153"/>
      <c r="AD18" s="153"/>
      <c r="AE18" s="153" t="s">
        <v>160</v>
      </c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</row>
    <row r="19" spans="1:60" outlineLevel="1" x14ac:dyDescent="0.2">
      <c r="A19" s="154">
        <v>11</v>
      </c>
      <c r="B19" s="161" t="s">
        <v>179</v>
      </c>
      <c r="C19" s="190" t="s">
        <v>180</v>
      </c>
      <c r="D19" s="163" t="s">
        <v>181</v>
      </c>
      <c r="E19" s="167">
        <v>4.45</v>
      </c>
      <c r="F19" s="169"/>
      <c r="G19" s="170">
        <f t="shared" si="0"/>
        <v>0</v>
      </c>
      <c r="H19" s="169"/>
      <c r="I19" s="170">
        <f t="shared" si="1"/>
        <v>0</v>
      </c>
      <c r="J19" s="169"/>
      <c r="K19" s="170">
        <f t="shared" si="2"/>
        <v>0</v>
      </c>
      <c r="L19" s="170">
        <v>21</v>
      </c>
      <c r="M19" s="170">
        <f t="shared" si="3"/>
        <v>0</v>
      </c>
      <c r="N19" s="163">
        <v>1</v>
      </c>
      <c r="O19" s="163">
        <f t="shared" si="4"/>
        <v>4.45</v>
      </c>
      <c r="P19" s="163">
        <v>0</v>
      </c>
      <c r="Q19" s="163">
        <f t="shared" si="5"/>
        <v>0</v>
      </c>
      <c r="R19" s="163"/>
      <c r="S19" s="163"/>
      <c r="T19" s="164">
        <v>0</v>
      </c>
      <c r="U19" s="163">
        <f t="shared" si="6"/>
        <v>0</v>
      </c>
      <c r="V19" s="153"/>
      <c r="W19" s="153"/>
      <c r="X19" s="153"/>
      <c r="Y19" s="153"/>
      <c r="Z19" s="153"/>
      <c r="AA19" s="153"/>
      <c r="AB19" s="153"/>
      <c r="AC19" s="153"/>
      <c r="AD19" s="153"/>
      <c r="AE19" s="153" t="s">
        <v>182</v>
      </c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</row>
    <row r="20" spans="1:60" ht="22.5" outlineLevel="1" x14ac:dyDescent="0.2">
      <c r="A20" s="154">
        <v>12</v>
      </c>
      <c r="B20" s="161" t="s">
        <v>183</v>
      </c>
      <c r="C20" s="190" t="s">
        <v>184</v>
      </c>
      <c r="D20" s="163" t="s">
        <v>181</v>
      </c>
      <c r="E20" s="167">
        <v>23.35</v>
      </c>
      <c r="F20" s="169"/>
      <c r="G20" s="170">
        <f t="shared" si="0"/>
        <v>0</v>
      </c>
      <c r="H20" s="169"/>
      <c r="I20" s="170">
        <f t="shared" si="1"/>
        <v>0</v>
      </c>
      <c r="J20" s="169"/>
      <c r="K20" s="170">
        <f t="shared" si="2"/>
        <v>0</v>
      </c>
      <c r="L20" s="170">
        <v>21</v>
      </c>
      <c r="M20" s="170">
        <f t="shared" si="3"/>
        <v>0</v>
      </c>
      <c r="N20" s="163">
        <v>1</v>
      </c>
      <c r="O20" s="163">
        <f t="shared" si="4"/>
        <v>23.35</v>
      </c>
      <c r="P20" s="163">
        <v>0</v>
      </c>
      <c r="Q20" s="163">
        <f t="shared" si="5"/>
        <v>0</v>
      </c>
      <c r="R20" s="163"/>
      <c r="S20" s="163"/>
      <c r="T20" s="164">
        <v>0</v>
      </c>
      <c r="U20" s="163">
        <f t="shared" si="6"/>
        <v>0</v>
      </c>
      <c r="V20" s="153"/>
      <c r="W20" s="153"/>
      <c r="X20" s="153"/>
      <c r="Y20" s="153"/>
      <c r="Z20" s="153"/>
      <c r="AA20" s="153"/>
      <c r="AB20" s="153"/>
      <c r="AC20" s="153"/>
      <c r="AD20" s="153"/>
      <c r="AE20" s="153" t="s">
        <v>182</v>
      </c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</row>
    <row r="21" spans="1:60" outlineLevel="1" x14ac:dyDescent="0.2">
      <c r="A21" s="154">
        <v>13</v>
      </c>
      <c r="B21" s="161" t="s">
        <v>185</v>
      </c>
      <c r="C21" s="190" t="s">
        <v>186</v>
      </c>
      <c r="D21" s="163" t="s">
        <v>163</v>
      </c>
      <c r="E21" s="167">
        <v>531.54</v>
      </c>
      <c r="F21" s="169"/>
      <c r="G21" s="170">
        <f t="shared" si="0"/>
        <v>0</v>
      </c>
      <c r="H21" s="169"/>
      <c r="I21" s="170">
        <f t="shared" si="1"/>
        <v>0</v>
      </c>
      <c r="J21" s="169"/>
      <c r="K21" s="170">
        <f t="shared" si="2"/>
        <v>0</v>
      </c>
      <c r="L21" s="170">
        <v>21</v>
      </c>
      <c r="M21" s="170">
        <f t="shared" si="3"/>
        <v>0</v>
      </c>
      <c r="N21" s="163">
        <v>0</v>
      </c>
      <c r="O21" s="163">
        <f t="shared" si="4"/>
        <v>0</v>
      </c>
      <c r="P21" s="163">
        <v>0</v>
      </c>
      <c r="Q21" s="163">
        <f t="shared" si="5"/>
        <v>0</v>
      </c>
      <c r="R21" s="163"/>
      <c r="S21" s="163"/>
      <c r="T21" s="164">
        <v>7.3999999999999996E-2</v>
      </c>
      <c r="U21" s="163">
        <f t="shared" si="6"/>
        <v>39.33</v>
      </c>
      <c r="V21" s="153"/>
      <c r="W21" s="153"/>
      <c r="X21" s="153"/>
      <c r="Y21" s="153"/>
      <c r="Z21" s="153"/>
      <c r="AA21" s="153"/>
      <c r="AB21" s="153"/>
      <c r="AC21" s="153"/>
      <c r="AD21" s="153"/>
      <c r="AE21" s="153" t="s">
        <v>160</v>
      </c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</row>
    <row r="22" spans="1:60" outlineLevel="1" x14ac:dyDescent="0.2">
      <c r="A22" s="154">
        <v>14</v>
      </c>
      <c r="B22" s="161" t="s">
        <v>187</v>
      </c>
      <c r="C22" s="190" t="s">
        <v>188</v>
      </c>
      <c r="D22" s="163" t="s">
        <v>163</v>
      </c>
      <c r="E22" s="167">
        <v>432.83</v>
      </c>
      <c r="F22" s="169"/>
      <c r="G22" s="170">
        <f t="shared" si="0"/>
        <v>0</v>
      </c>
      <c r="H22" s="169"/>
      <c r="I22" s="170">
        <f t="shared" si="1"/>
        <v>0</v>
      </c>
      <c r="J22" s="169"/>
      <c r="K22" s="170">
        <f t="shared" si="2"/>
        <v>0</v>
      </c>
      <c r="L22" s="170">
        <v>21</v>
      </c>
      <c r="M22" s="170">
        <f t="shared" si="3"/>
        <v>0</v>
      </c>
      <c r="N22" s="163">
        <v>0</v>
      </c>
      <c r="O22" s="163">
        <f t="shared" si="4"/>
        <v>0</v>
      </c>
      <c r="P22" s="163">
        <v>0</v>
      </c>
      <c r="Q22" s="163">
        <f t="shared" si="5"/>
        <v>0</v>
      </c>
      <c r="R22" s="163"/>
      <c r="S22" s="163"/>
      <c r="T22" s="164">
        <v>1.0999999999999999E-2</v>
      </c>
      <c r="U22" s="163">
        <f t="shared" si="6"/>
        <v>4.76</v>
      </c>
      <c r="V22" s="153"/>
      <c r="W22" s="153"/>
      <c r="X22" s="153"/>
      <c r="Y22" s="153"/>
      <c r="Z22" s="153"/>
      <c r="AA22" s="153"/>
      <c r="AB22" s="153"/>
      <c r="AC22" s="153"/>
      <c r="AD22" s="153"/>
      <c r="AE22" s="153" t="s">
        <v>160</v>
      </c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</row>
    <row r="23" spans="1:60" outlineLevel="1" x14ac:dyDescent="0.2">
      <c r="A23" s="154">
        <v>15</v>
      </c>
      <c r="B23" s="161" t="s">
        <v>189</v>
      </c>
      <c r="C23" s="190" t="s">
        <v>190</v>
      </c>
      <c r="D23" s="163" t="s">
        <v>181</v>
      </c>
      <c r="E23" s="167">
        <v>865.66</v>
      </c>
      <c r="F23" s="169"/>
      <c r="G23" s="170">
        <f t="shared" si="0"/>
        <v>0</v>
      </c>
      <c r="H23" s="169"/>
      <c r="I23" s="170">
        <f t="shared" si="1"/>
        <v>0</v>
      </c>
      <c r="J23" s="169"/>
      <c r="K23" s="170">
        <f t="shared" si="2"/>
        <v>0</v>
      </c>
      <c r="L23" s="170">
        <v>21</v>
      </c>
      <c r="M23" s="170">
        <f t="shared" si="3"/>
        <v>0</v>
      </c>
      <c r="N23" s="163">
        <v>0</v>
      </c>
      <c r="O23" s="163">
        <f t="shared" si="4"/>
        <v>0</v>
      </c>
      <c r="P23" s="163">
        <v>0</v>
      </c>
      <c r="Q23" s="163">
        <f t="shared" si="5"/>
        <v>0</v>
      </c>
      <c r="R23" s="163"/>
      <c r="S23" s="163"/>
      <c r="T23" s="164">
        <v>0</v>
      </c>
      <c r="U23" s="163">
        <f t="shared" si="6"/>
        <v>0</v>
      </c>
      <c r="V23" s="153"/>
      <c r="W23" s="153"/>
      <c r="X23" s="153"/>
      <c r="Y23" s="153"/>
      <c r="Z23" s="153"/>
      <c r="AA23" s="153"/>
      <c r="AB23" s="153"/>
      <c r="AC23" s="153"/>
      <c r="AD23" s="153"/>
      <c r="AE23" s="153" t="s">
        <v>160</v>
      </c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</row>
    <row r="24" spans="1:60" outlineLevel="1" x14ac:dyDescent="0.2">
      <c r="A24" s="154">
        <v>16</v>
      </c>
      <c r="B24" s="161" t="s">
        <v>191</v>
      </c>
      <c r="C24" s="190" t="s">
        <v>192</v>
      </c>
      <c r="D24" s="163" t="s">
        <v>163</v>
      </c>
      <c r="E24" s="167">
        <v>51.5</v>
      </c>
      <c r="F24" s="169"/>
      <c r="G24" s="170">
        <f t="shared" si="0"/>
        <v>0</v>
      </c>
      <c r="H24" s="169"/>
      <c r="I24" s="170">
        <f t="shared" si="1"/>
        <v>0</v>
      </c>
      <c r="J24" s="169"/>
      <c r="K24" s="170">
        <f t="shared" si="2"/>
        <v>0</v>
      </c>
      <c r="L24" s="170">
        <v>21</v>
      </c>
      <c r="M24" s="170">
        <f t="shared" si="3"/>
        <v>0</v>
      </c>
      <c r="N24" s="163">
        <v>0</v>
      </c>
      <c r="O24" s="163">
        <f t="shared" si="4"/>
        <v>0</v>
      </c>
      <c r="P24" s="163">
        <v>0</v>
      </c>
      <c r="Q24" s="163">
        <f t="shared" si="5"/>
        <v>0</v>
      </c>
      <c r="R24" s="163"/>
      <c r="S24" s="163"/>
      <c r="T24" s="164">
        <v>1.1499999999999999</v>
      </c>
      <c r="U24" s="163">
        <f t="shared" si="6"/>
        <v>59.23</v>
      </c>
      <c r="V24" s="153"/>
      <c r="W24" s="153"/>
      <c r="X24" s="153"/>
      <c r="Y24" s="153"/>
      <c r="Z24" s="153"/>
      <c r="AA24" s="153"/>
      <c r="AB24" s="153"/>
      <c r="AC24" s="153"/>
      <c r="AD24" s="153"/>
      <c r="AE24" s="153" t="s">
        <v>160</v>
      </c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</row>
    <row r="25" spans="1:60" ht="22.5" outlineLevel="1" x14ac:dyDescent="0.2">
      <c r="A25" s="154">
        <v>17</v>
      </c>
      <c r="B25" s="161" t="s">
        <v>193</v>
      </c>
      <c r="C25" s="190" t="s">
        <v>194</v>
      </c>
      <c r="D25" s="163" t="s">
        <v>163</v>
      </c>
      <c r="E25" s="167">
        <v>21.25</v>
      </c>
      <c r="F25" s="169"/>
      <c r="G25" s="170">
        <f t="shared" si="0"/>
        <v>0</v>
      </c>
      <c r="H25" s="169"/>
      <c r="I25" s="170">
        <f t="shared" si="1"/>
        <v>0</v>
      </c>
      <c r="J25" s="169"/>
      <c r="K25" s="170">
        <f t="shared" si="2"/>
        <v>0</v>
      </c>
      <c r="L25" s="170">
        <v>21</v>
      </c>
      <c r="M25" s="170">
        <f t="shared" si="3"/>
        <v>0</v>
      </c>
      <c r="N25" s="163">
        <v>0</v>
      </c>
      <c r="O25" s="163">
        <f t="shared" si="4"/>
        <v>0</v>
      </c>
      <c r="P25" s="163">
        <v>0</v>
      </c>
      <c r="Q25" s="163">
        <f t="shared" si="5"/>
        <v>0</v>
      </c>
      <c r="R25" s="163"/>
      <c r="S25" s="163"/>
      <c r="T25" s="164">
        <v>2.1949999999999998</v>
      </c>
      <c r="U25" s="163">
        <f t="shared" si="6"/>
        <v>46.64</v>
      </c>
      <c r="V25" s="153"/>
      <c r="W25" s="153"/>
      <c r="X25" s="153"/>
      <c r="Y25" s="153"/>
      <c r="Z25" s="153"/>
      <c r="AA25" s="153"/>
      <c r="AB25" s="153"/>
      <c r="AC25" s="153"/>
      <c r="AD25" s="153"/>
      <c r="AE25" s="153" t="s">
        <v>160</v>
      </c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</row>
    <row r="26" spans="1:60" ht="22.5" outlineLevel="1" x14ac:dyDescent="0.2">
      <c r="A26" s="154">
        <v>18</v>
      </c>
      <c r="B26" s="161" t="s">
        <v>195</v>
      </c>
      <c r="C26" s="190" t="s">
        <v>196</v>
      </c>
      <c r="D26" s="163" t="s">
        <v>178</v>
      </c>
      <c r="E26" s="167">
        <v>40</v>
      </c>
      <c r="F26" s="169"/>
      <c r="G26" s="170">
        <f t="shared" si="0"/>
        <v>0</v>
      </c>
      <c r="H26" s="169"/>
      <c r="I26" s="170">
        <f t="shared" si="1"/>
        <v>0</v>
      </c>
      <c r="J26" s="169"/>
      <c r="K26" s="170">
        <f t="shared" si="2"/>
        <v>0</v>
      </c>
      <c r="L26" s="170">
        <v>21</v>
      </c>
      <c r="M26" s="170">
        <f t="shared" si="3"/>
        <v>0</v>
      </c>
      <c r="N26" s="163">
        <v>0</v>
      </c>
      <c r="O26" s="163">
        <f t="shared" si="4"/>
        <v>0</v>
      </c>
      <c r="P26" s="163">
        <v>0.22500000000000001</v>
      </c>
      <c r="Q26" s="163">
        <f t="shared" si="5"/>
        <v>9</v>
      </c>
      <c r="R26" s="163"/>
      <c r="S26" s="163"/>
      <c r="T26" s="164">
        <v>0.14199999999999999</v>
      </c>
      <c r="U26" s="163">
        <f t="shared" si="6"/>
        <v>5.68</v>
      </c>
      <c r="V26" s="153"/>
      <c r="W26" s="153"/>
      <c r="X26" s="153"/>
      <c r="Y26" s="153"/>
      <c r="Z26" s="153"/>
      <c r="AA26" s="153"/>
      <c r="AB26" s="153"/>
      <c r="AC26" s="153"/>
      <c r="AD26" s="153"/>
      <c r="AE26" s="153" t="s">
        <v>160</v>
      </c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</row>
    <row r="27" spans="1:60" outlineLevel="1" x14ac:dyDescent="0.2">
      <c r="A27" s="154"/>
      <c r="B27" s="161"/>
      <c r="C27" s="248" t="s">
        <v>197</v>
      </c>
      <c r="D27" s="249"/>
      <c r="E27" s="250"/>
      <c r="F27" s="251"/>
      <c r="G27" s="252"/>
      <c r="H27" s="170"/>
      <c r="I27" s="170"/>
      <c r="J27" s="170"/>
      <c r="K27" s="170"/>
      <c r="L27" s="170"/>
      <c r="M27" s="170"/>
      <c r="N27" s="163"/>
      <c r="O27" s="163"/>
      <c r="P27" s="163"/>
      <c r="Q27" s="163"/>
      <c r="R27" s="163"/>
      <c r="S27" s="163"/>
      <c r="T27" s="164"/>
      <c r="U27" s="163"/>
      <c r="V27" s="153"/>
      <c r="W27" s="153"/>
      <c r="X27" s="153"/>
      <c r="Y27" s="153"/>
      <c r="Z27" s="153"/>
      <c r="AA27" s="153"/>
      <c r="AB27" s="153"/>
      <c r="AC27" s="153"/>
      <c r="AD27" s="153"/>
      <c r="AE27" s="153" t="s">
        <v>198</v>
      </c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6" t="str">
        <f>C27</f>
        <v>Zpevněná plocha v kolizi s novou zpevněnou plochou a stavbou</v>
      </c>
      <c r="BB27" s="153"/>
      <c r="BC27" s="153"/>
      <c r="BD27" s="153"/>
      <c r="BE27" s="153"/>
      <c r="BF27" s="153"/>
      <c r="BG27" s="153"/>
      <c r="BH27" s="153"/>
    </row>
    <row r="28" spans="1:60" outlineLevel="1" x14ac:dyDescent="0.2">
      <c r="A28" s="154">
        <v>19</v>
      </c>
      <c r="B28" s="161" t="s">
        <v>199</v>
      </c>
      <c r="C28" s="190" t="s">
        <v>200</v>
      </c>
      <c r="D28" s="163" t="s">
        <v>201</v>
      </c>
      <c r="E28" s="167">
        <v>86.35</v>
      </c>
      <c r="F28" s="169"/>
      <c r="G28" s="170">
        <f>ROUND(E28*F28,2)</f>
        <v>0</v>
      </c>
      <c r="H28" s="169"/>
      <c r="I28" s="170">
        <f>ROUND(E28*H28,2)</f>
        <v>0</v>
      </c>
      <c r="J28" s="169"/>
      <c r="K28" s="170">
        <f>ROUND(E28*J28,2)</f>
        <v>0</v>
      </c>
      <c r="L28" s="170">
        <v>21</v>
      </c>
      <c r="M28" s="170">
        <f>G28*(1+L28/100)</f>
        <v>0</v>
      </c>
      <c r="N28" s="163">
        <v>0</v>
      </c>
      <c r="O28" s="163">
        <f>ROUND(E28*N28,5)</f>
        <v>0</v>
      </c>
      <c r="P28" s="163">
        <v>0.22</v>
      </c>
      <c r="Q28" s="163">
        <f>ROUND(E28*P28,5)</f>
        <v>18.997</v>
      </c>
      <c r="R28" s="163"/>
      <c r="S28" s="163"/>
      <c r="T28" s="164">
        <v>0.14299999999999999</v>
      </c>
      <c r="U28" s="163">
        <f>ROUND(E28*T28,2)</f>
        <v>12.35</v>
      </c>
      <c r="V28" s="153"/>
      <c r="W28" s="153"/>
      <c r="X28" s="153"/>
      <c r="Y28" s="153"/>
      <c r="Z28" s="153"/>
      <c r="AA28" s="153"/>
      <c r="AB28" s="153"/>
      <c r="AC28" s="153"/>
      <c r="AD28" s="153"/>
      <c r="AE28" s="153" t="s">
        <v>160</v>
      </c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</row>
    <row r="29" spans="1:60" outlineLevel="1" x14ac:dyDescent="0.2">
      <c r="A29" s="154"/>
      <c r="B29" s="161"/>
      <c r="C29" s="248" t="s">
        <v>202</v>
      </c>
      <c r="D29" s="249"/>
      <c r="E29" s="250"/>
      <c r="F29" s="251"/>
      <c r="G29" s="252"/>
      <c r="H29" s="170"/>
      <c r="I29" s="170"/>
      <c r="J29" s="170"/>
      <c r="K29" s="170"/>
      <c r="L29" s="170"/>
      <c r="M29" s="170"/>
      <c r="N29" s="163"/>
      <c r="O29" s="163"/>
      <c r="P29" s="163"/>
      <c r="Q29" s="163"/>
      <c r="R29" s="163"/>
      <c r="S29" s="163"/>
      <c r="T29" s="164"/>
      <c r="U29" s="163"/>
      <c r="V29" s="153"/>
      <c r="W29" s="153"/>
      <c r="X29" s="153"/>
      <c r="Y29" s="153"/>
      <c r="Z29" s="153"/>
      <c r="AA29" s="153"/>
      <c r="AB29" s="153"/>
      <c r="AC29" s="153"/>
      <c r="AD29" s="153"/>
      <c r="AE29" s="153" t="s">
        <v>198</v>
      </c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6" t="str">
        <f>C29</f>
        <v>Obrubníky v kolizi s novou zpevněnou plochou a stavbou</v>
      </c>
      <c r="BB29" s="153"/>
      <c r="BC29" s="153"/>
      <c r="BD29" s="153"/>
      <c r="BE29" s="153"/>
      <c r="BF29" s="153"/>
      <c r="BG29" s="153"/>
      <c r="BH29" s="153"/>
    </row>
    <row r="30" spans="1:60" outlineLevel="1" x14ac:dyDescent="0.2">
      <c r="A30" s="154">
        <v>20</v>
      </c>
      <c r="B30" s="161" t="s">
        <v>203</v>
      </c>
      <c r="C30" s="190" t="s">
        <v>204</v>
      </c>
      <c r="D30" s="163" t="s">
        <v>178</v>
      </c>
      <c r="E30" s="167">
        <v>259</v>
      </c>
      <c r="F30" s="169"/>
      <c r="G30" s="170">
        <f>ROUND(E30*F30,2)</f>
        <v>0</v>
      </c>
      <c r="H30" s="169"/>
      <c r="I30" s="170">
        <f>ROUND(E30*H30,2)</f>
        <v>0</v>
      </c>
      <c r="J30" s="169"/>
      <c r="K30" s="170">
        <f>ROUND(E30*J30,2)</f>
        <v>0</v>
      </c>
      <c r="L30" s="170">
        <v>21</v>
      </c>
      <c r="M30" s="170">
        <f>G30*(1+L30/100)</f>
        <v>0</v>
      </c>
      <c r="N30" s="163">
        <v>0</v>
      </c>
      <c r="O30" s="163">
        <f>ROUND(E30*N30,5)</f>
        <v>0</v>
      </c>
      <c r="P30" s="163">
        <v>0</v>
      </c>
      <c r="Q30" s="163">
        <f>ROUND(E30*P30,5)</f>
        <v>0</v>
      </c>
      <c r="R30" s="163"/>
      <c r="S30" s="163"/>
      <c r="T30" s="164">
        <v>0.17699999999999999</v>
      </c>
      <c r="U30" s="163">
        <f>ROUND(E30*T30,2)</f>
        <v>45.84</v>
      </c>
      <c r="V30" s="153"/>
      <c r="W30" s="153"/>
      <c r="X30" s="153"/>
      <c r="Y30" s="153"/>
      <c r="Z30" s="153"/>
      <c r="AA30" s="153"/>
      <c r="AB30" s="153"/>
      <c r="AC30" s="153"/>
      <c r="AD30" s="153"/>
      <c r="AE30" s="153" t="s">
        <v>160</v>
      </c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</row>
    <row r="31" spans="1:60" outlineLevel="1" x14ac:dyDescent="0.2">
      <c r="A31" s="154">
        <v>21</v>
      </c>
      <c r="B31" s="161" t="s">
        <v>205</v>
      </c>
      <c r="C31" s="190" t="s">
        <v>206</v>
      </c>
      <c r="D31" s="163" t="s">
        <v>178</v>
      </c>
      <c r="E31" s="167">
        <v>259</v>
      </c>
      <c r="F31" s="169"/>
      <c r="G31" s="170">
        <f>ROUND(E31*F31,2)</f>
        <v>0</v>
      </c>
      <c r="H31" s="169"/>
      <c r="I31" s="170">
        <f>ROUND(E31*H31,2)</f>
        <v>0</v>
      </c>
      <c r="J31" s="169"/>
      <c r="K31" s="170">
        <f>ROUND(E31*J31,2)</f>
        <v>0</v>
      </c>
      <c r="L31" s="170">
        <v>21</v>
      </c>
      <c r="M31" s="170">
        <f>G31*(1+L31/100)</f>
        <v>0</v>
      </c>
      <c r="N31" s="163">
        <v>3.0000000000000001E-5</v>
      </c>
      <c r="O31" s="163">
        <f>ROUND(E31*N31,5)</f>
        <v>7.77E-3</v>
      </c>
      <c r="P31" s="163">
        <v>0</v>
      </c>
      <c r="Q31" s="163">
        <f>ROUND(E31*P31,5)</f>
        <v>0</v>
      </c>
      <c r="R31" s="163"/>
      <c r="S31" s="163"/>
      <c r="T31" s="164">
        <v>0.113</v>
      </c>
      <c r="U31" s="163">
        <f>ROUND(E31*T31,2)</f>
        <v>29.27</v>
      </c>
      <c r="V31" s="153"/>
      <c r="W31" s="153"/>
      <c r="X31" s="153"/>
      <c r="Y31" s="153"/>
      <c r="Z31" s="153"/>
      <c r="AA31" s="153"/>
      <c r="AB31" s="153"/>
      <c r="AC31" s="153"/>
      <c r="AD31" s="153"/>
      <c r="AE31" s="153" t="s">
        <v>157</v>
      </c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</row>
    <row r="32" spans="1:60" x14ac:dyDescent="0.2">
      <c r="A32" s="155" t="s">
        <v>152</v>
      </c>
      <c r="B32" s="162" t="s">
        <v>60</v>
      </c>
      <c r="C32" s="191" t="s">
        <v>61</v>
      </c>
      <c r="D32" s="165"/>
      <c r="E32" s="168"/>
      <c r="F32" s="171"/>
      <c r="G32" s="171">
        <f>SUMIF(AE33:AE46,"&lt;&gt;NOR",G33:G46)</f>
        <v>0</v>
      </c>
      <c r="H32" s="171"/>
      <c r="I32" s="171">
        <f>SUM(I33:I46)</f>
        <v>0</v>
      </c>
      <c r="J32" s="171"/>
      <c r="K32" s="171">
        <f>SUM(K33:K46)</f>
        <v>0</v>
      </c>
      <c r="L32" s="171"/>
      <c r="M32" s="171">
        <f>SUM(M33:M46)</f>
        <v>0</v>
      </c>
      <c r="N32" s="165"/>
      <c r="O32" s="165">
        <f>SUM(O33:O46)</f>
        <v>230.80359000000001</v>
      </c>
      <c r="P32" s="165"/>
      <c r="Q32" s="165">
        <f>SUM(Q33:Q46)</f>
        <v>0</v>
      </c>
      <c r="R32" s="165"/>
      <c r="S32" s="165"/>
      <c r="T32" s="166"/>
      <c r="U32" s="165">
        <f>SUM(U33:U46)</f>
        <v>236.57</v>
      </c>
      <c r="AE32" t="s">
        <v>153</v>
      </c>
    </row>
    <row r="33" spans="1:60" outlineLevel="1" x14ac:dyDescent="0.2">
      <c r="A33" s="154">
        <v>22</v>
      </c>
      <c r="B33" s="161" t="s">
        <v>207</v>
      </c>
      <c r="C33" s="190" t="s">
        <v>208</v>
      </c>
      <c r="D33" s="163" t="s">
        <v>163</v>
      </c>
      <c r="E33" s="167">
        <v>16.065000000000001</v>
      </c>
      <c r="F33" s="169"/>
      <c r="G33" s="170">
        <f t="shared" ref="G33:G46" si="7">ROUND(E33*F33,2)</f>
        <v>0</v>
      </c>
      <c r="H33" s="169"/>
      <c r="I33" s="170">
        <f t="shared" ref="I33:I46" si="8">ROUND(E33*H33,2)</f>
        <v>0</v>
      </c>
      <c r="J33" s="169"/>
      <c r="K33" s="170">
        <f t="shared" ref="K33:K46" si="9">ROUND(E33*J33,2)</f>
        <v>0</v>
      </c>
      <c r="L33" s="170">
        <v>21</v>
      </c>
      <c r="M33" s="170">
        <f t="shared" ref="M33:M46" si="10">G33*(1+L33/100)</f>
        <v>0</v>
      </c>
      <c r="N33" s="163">
        <v>2.1</v>
      </c>
      <c r="O33" s="163">
        <f t="shared" ref="O33:O46" si="11">ROUND(E33*N33,5)</f>
        <v>33.736499999999999</v>
      </c>
      <c r="P33" s="163">
        <v>0</v>
      </c>
      <c r="Q33" s="163">
        <f t="shared" ref="Q33:Q46" si="12">ROUND(E33*P33,5)</f>
        <v>0</v>
      </c>
      <c r="R33" s="163"/>
      <c r="S33" s="163"/>
      <c r="T33" s="164">
        <v>0.96499999999999997</v>
      </c>
      <c r="U33" s="163">
        <f t="shared" ref="U33:U46" si="13">ROUND(E33*T33,2)</f>
        <v>15.5</v>
      </c>
      <c r="V33" s="153"/>
      <c r="W33" s="153"/>
      <c r="X33" s="153"/>
      <c r="Y33" s="153"/>
      <c r="Z33" s="153"/>
      <c r="AA33" s="153"/>
      <c r="AB33" s="153"/>
      <c r="AC33" s="153"/>
      <c r="AD33" s="153"/>
      <c r="AE33" s="153" t="s">
        <v>160</v>
      </c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</row>
    <row r="34" spans="1:60" ht="22.5" outlineLevel="1" x14ac:dyDescent="0.2">
      <c r="A34" s="154">
        <v>23</v>
      </c>
      <c r="B34" s="161" t="s">
        <v>209</v>
      </c>
      <c r="C34" s="190" t="s">
        <v>210</v>
      </c>
      <c r="D34" s="163" t="s">
        <v>163</v>
      </c>
      <c r="E34" s="167">
        <v>3.5175000000000001</v>
      </c>
      <c r="F34" s="169"/>
      <c r="G34" s="170">
        <f t="shared" si="7"/>
        <v>0</v>
      </c>
      <c r="H34" s="169"/>
      <c r="I34" s="170">
        <f t="shared" si="8"/>
        <v>0</v>
      </c>
      <c r="J34" s="169"/>
      <c r="K34" s="170">
        <f t="shared" si="9"/>
        <v>0</v>
      </c>
      <c r="L34" s="170">
        <v>21</v>
      </c>
      <c r="M34" s="170">
        <f t="shared" si="10"/>
        <v>0</v>
      </c>
      <c r="N34" s="163">
        <v>2.16</v>
      </c>
      <c r="O34" s="163">
        <f t="shared" si="11"/>
        <v>7.5978000000000003</v>
      </c>
      <c r="P34" s="163">
        <v>0</v>
      </c>
      <c r="Q34" s="163">
        <f t="shared" si="12"/>
        <v>0</v>
      </c>
      <c r="R34" s="163"/>
      <c r="S34" s="163"/>
      <c r="T34" s="164">
        <v>1.085</v>
      </c>
      <c r="U34" s="163">
        <f t="shared" si="13"/>
        <v>3.82</v>
      </c>
      <c r="V34" s="153"/>
      <c r="W34" s="153"/>
      <c r="X34" s="153"/>
      <c r="Y34" s="153"/>
      <c r="Z34" s="153"/>
      <c r="AA34" s="153"/>
      <c r="AB34" s="153"/>
      <c r="AC34" s="153"/>
      <c r="AD34" s="153"/>
      <c r="AE34" s="153" t="s">
        <v>160</v>
      </c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</row>
    <row r="35" spans="1:60" ht="22.5" outlineLevel="1" x14ac:dyDescent="0.2">
      <c r="A35" s="154">
        <v>24</v>
      </c>
      <c r="B35" s="161" t="s">
        <v>211</v>
      </c>
      <c r="C35" s="190" t="s">
        <v>212</v>
      </c>
      <c r="D35" s="163" t="s">
        <v>163</v>
      </c>
      <c r="E35" s="167">
        <v>1.52</v>
      </c>
      <c r="F35" s="169"/>
      <c r="G35" s="170">
        <f t="shared" si="7"/>
        <v>0</v>
      </c>
      <c r="H35" s="169"/>
      <c r="I35" s="170">
        <f t="shared" si="8"/>
        <v>0</v>
      </c>
      <c r="J35" s="169"/>
      <c r="K35" s="170">
        <f t="shared" si="9"/>
        <v>0</v>
      </c>
      <c r="L35" s="170">
        <v>21</v>
      </c>
      <c r="M35" s="170">
        <f t="shared" si="10"/>
        <v>0</v>
      </c>
      <c r="N35" s="163">
        <v>2.5249999999999999</v>
      </c>
      <c r="O35" s="163">
        <f t="shared" si="11"/>
        <v>3.8380000000000001</v>
      </c>
      <c r="P35" s="163">
        <v>0</v>
      </c>
      <c r="Q35" s="163">
        <f t="shared" si="12"/>
        <v>0</v>
      </c>
      <c r="R35" s="163"/>
      <c r="S35" s="163"/>
      <c r="T35" s="164">
        <v>0.47699999999999998</v>
      </c>
      <c r="U35" s="163">
        <f t="shared" si="13"/>
        <v>0.73</v>
      </c>
      <c r="V35" s="153"/>
      <c r="W35" s="153"/>
      <c r="X35" s="153"/>
      <c r="Y35" s="153"/>
      <c r="Z35" s="153"/>
      <c r="AA35" s="153"/>
      <c r="AB35" s="153"/>
      <c r="AC35" s="153"/>
      <c r="AD35" s="153"/>
      <c r="AE35" s="153" t="s">
        <v>160</v>
      </c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</row>
    <row r="36" spans="1:60" outlineLevel="1" x14ac:dyDescent="0.2">
      <c r="A36" s="154">
        <v>25</v>
      </c>
      <c r="B36" s="161" t="s">
        <v>213</v>
      </c>
      <c r="C36" s="190" t="s">
        <v>214</v>
      </c>
      <c r="D36" s="163" t="s">
        <v>163</v>
      </c>
      <c r="E36" s="167">
        <v>28.66</v>
      </c>
      <c r="F36" s="169"/>
      <c r="G36" s="170">
        <f t="shared" si="7"/>
        <v>0</v>
      </c>
      <c r="H36" s="169"/>
      <c r="I36" s="170">
        <f t="shared" si="8"/>
        <v>0</v>
      </c>
      <c r="J36" s="169"/>
      <c r="K36" s="170">
        <f t="shared" si="9"/>
        <v>0</v>
      </c>
      <c r="L36" s="170">
        <v>21</v>
      </c>
      <c r="M36" s="170">
        <f t="shared" si="10"/>
        <v>0</v>
      </c>
      <c r="N36" s="163">
        <v>2.5249999999999999</v>
      </c>
      <c r="O36" s="163">
        <f t="shared" si="11"/>
        <v>72.366500000000002</v>
      </c>
      <c r="P36" s="163">
        <v>0</v>
      </c>
      <c r="Q36" s="163">
        <f t="shared" si="12"/>
        <v>0</v>
      </c>
      <c r="R36" s="163"/>
      <c r="S36" s="163"/>
      <c r="T36" s="164">
        <v>0.48</v>
      </c>
      <c r="U36" s="163">
        <f t="shared" si="13"/>
        <v>13.76</v>
      </c>
      <c r="V36" s="153"/>
      <c r="W36" s="153"/>
      <c r="X36" s="153"/>
      <c r="Y36" s="153"/>
      <c r="Z36" s="153"/>
      <c r="AA36" s="153"/>
      <c r="AB36" s="153"/>
      <c r="AC36" s="153"/>
      <c r="AD36" s="153"/>
      <c r="AE36" s="153" t="s">
        <v>160</v>
      </c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</row>
    <row r="37" spans="1:60" outlineLevel="1" x14ac:dyDescent="0.2">
      <c r="A37" s="154">
        <v>26</v>
      </c>
      <c r="B37" s="161" t="s">
        <v>215</v>
      </c>
      <c r="C37" s="190" t="s">
        <v>216</v>
      </c>
      <c r="D37" s="163" t="s">
        <v>181</v>
      </c>
      <c r="E37" s="167">
        <v>0.68899999999999995</v>
      </c>
      <c r="F37" s="169"/>
      <c r="G37" s="170">
        <f t="shared" si="7"/>
        <v>0</v>
      </c>
      <c r="H37" s="169"/>
      <c r="I37" s="170">
        <f t="shared" si="8"/>
        <v>0</v>
      </c>
      <c r="J37" s="169"/>
      <c r="K37" s="170">
        <f t="shared" si="9"/>
        <v>0</v>
      </c>
      <c r="L37" s="170">
        <v>21</v>
      </c>
      <c r="M37" s="170">
        <f t="shared" si="10"/>
        <v>0</v>
      </c>
      <c r="N37" s="163">
        <v>1.0211600000000001</v>
      </c>
      <c r="O37" s="163">
        <f t="shared" si="11"/>
        <v>0.70357999999999998</v>
      </c>
      <c r="P37" s="163">
        <v>0</v>
      </c>
      <c r="Q37" s="163">
        <f t="shared" si="12"/>
        <v>0</v>
      </c>
      <c r="R37" s="163"/>
      <c r="S37" s="163"/>
      <c r="T37" s="164">
        <v>23.530999999999999</v>
      </c>
      <c r="U37" s="163">
        <f t="shared" si="13"/>
        <v>16.21</v>
      </c>
      <c r="V37" s="153"/>
      <c r="W37" s="153"/>
      <c r="X37" s="153"/>
      <c r="Y37" s="153"/>
      <c r="Z37" s="153"/>
      <c r="AA37" s="153"/>
      <c r="AB37" s="153"/>
      <c r="AC37" s="153"/>
      <c r="AD37" s="153"/>
      <c r="AE37" s="153" t="s">
        <v>160</v>
      </c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</row>
    <row r="38" spans="1:60" ht="22.5" outlineLevel="1" x14ac:dyDescent="0.2">
      <c r="A38" s="154">
        <v>27</v>
      </c>
      <c r="B38" s="161" t="s">
        <v>217</v>
      </c>
      <c r="C38" s="190" t="s">
        <v>218</v>
      </c>
      <c r="D38" s="163" t="s">
        <v>178</v>
      </c>
      <c r="E38" s="167">
        <v>42.15</v>
      </c>
      <c r="F38" s="169"/>
      <c r="G38" s="170">
        <f t="shared" si="7"/>
        <v>0</v>
      </c>
      <c r="H38" s="169"/>
      <c r="I38" s="170">
        <f t="shared" si="8"/>
        <v>0</v>
      </c>
      <c r="J38" s="169"/>
      <c r="K38" s="170">
        <f t="shared" si="9"/>
        <v>0</v>
      </c>
      <c r="L38" s="170">
        <v>21</v>
      </c>
      <c r="M38" s="170">
        <f t="shared" si="10"/>
        <v>0</v>
      </c>
      <c r="N38" s="163">
        <v>0.74</v>
      </c>
      <c r="O38" s="163">
        <f t="shared" si="11"/>
        <v>31.190999999999999</v>
      </c>
      <c r="P38" s="163">
        <v>0</v>
      </c>
      <c r="Q38" s="163">
        <f t="shared" si="12"/>
        <v>0</v>
      </c>
      <c r="R38" s="163"/>
      <c r="S38" s="163"/>
      <c r="T38" s="164">
        <v>1.1000000000000001</v>
      </c>
      <c r="U38" s="163">
        <f t="shared" si="13"/>
        <v>46.37</v>
      </c>
      <c r="V38" s="153"/>
      <c r="W38" s="153"/>
      <c r="X38" s="153"/>
      <c r="Y38" s="153"/>
      <c r="Z38" s="153"/>
      <c r="AA38" s="153"/>
      <c r="AB38" s="153"/>
      <c r="AC38" s="153"/>
      <c r="AD38" s="153"/>
      <c r="AE38" s="153" t="s">
        <v>160</v>
      </c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</row>
    <row r="39" spans="1:60" ht="22.5" outlineLevel="1" x14ac:dyDescent="0.2">
      <c r="A39" s="154">
        <v>28</v>
      </c>
      <c r="B39" s="161" t="s">
        <v>219</v>
      </c>
      <c r="C39" s="190" t="s">
        <v>220</v>
      </c>
      <c r="D39" s="163" t="s">
        <v>178</v>
      </c>
      <c r="E39" s="167">
        <v>24.94</v>
      </c>
      <c r="F39" s="169"/>
      <c r="G39" s="170">
        <f t="shared" si="7"/>
        <v>0</v>
      </c>
      <c r="H39" s="169"/>
      <c r="I39" s="170">
        <f t="shared" si="8"/>
        <v>0</v>
      </c>
      <c r="J39" s="169"/>
      <c r="K39" s="170">
        <f t="shared" si="9"/>
        <v>0</v>
      </c>
      <c r="L39" s="170">
        <v>21</v>
      </c>
      <c r="M39" s="170">
        <f t="shared" si="10"/>
        <v>0</v>
      </c>
      <c r="N39" s="163">
        <v>0.96299999999999997</v>
      </c>
      <c r="O39" s="163">
        <f t="shared" si="11"/>
        <v>24.017219999999998</v>
      </c>
      <c r="P39" s="163">
        <v>0</v>
      </c>
      <c r="Q39" s="163">
        <f t="shared" si="12"/>
        <v>0</v>
      </c>
      <c r="R39" s="163"/>
      <c r="S39" s="163"/>
      <c r="T39" s="164">
        <v>1.22</v>
      </c>
      <c r="U39" s="163">
        <f t="shared" si="13"/>
        <v>30.43</v>
      </c>
      <c r="V39" s="153"/>
      <c r="W39" s="153"/>
      <c r="X39" s="153"/>
      <c r="Y39" s="153"/>
      <c r="Z39" s="153"/>
      <c r="AA39" s="153"/>
      <c r="AB39" s="153"/>
      <c r="AC39" s="153"/>
      <c r="AD39" s="153"/>
      <c r="AE39" s="153" t="s">
        <v>160</v>
      </c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</row>
    <row r="40" spans="1:60" outlineLevel="1" x14ac:dyDescent="0.2">
      <c r="A40" s="154">
        <v>29</v>
      </c>
      <c r="B40" s="161" t="s">
        <v>221</v>
      </c>
      <c r="C40" s="190" t="s">
        <v>222</v>
      </c>
      <c r="D40" s="163" t="s">
        <v>181</v>
      </c>
      <c r="E40" s="167">
        <v>0.92400000000000004</v>
      </c>
      <c r="F40" s="169"/>
      <c r="G40" s="170">
        <f t="shared" si="7"/>
        <v>0</v>
      </c>
      <c r="H40" s="169"/>
      <c r="I40" s="170">
        <f t="shared" si="8"/>
        <v>0</v>
      </c>
      <c r="J40" s="169"/>
      <c r="K40" s="170">
        <f t="shared" si="9"/>
        <v>0</v>
      </c>
      <c r="L40" s="170">
        <v>21</v>
      </c>
      <c r="M40" s="170">
        <f t="shared" si="10"/>
        <v>0</v>
      </c>
      <c r="N40" s="163">
        <v>1.02159</v>
      </c>
      <c r="O40" s="163">
        <f t="shared" si="11"/>
        <v>0.94394999999999996</v>
      </c>
      <c r="P40" s="163">
        <v>0</v>
      </c>
      <c r="Q40" s="163">
        <f t="shared" si="12"/>
        <v>0</v>
      </c>
      <c r="R40" s="163"/>
      <c r="S40" s="163"/>
      <c r="T40" s="164">
        <v>22.384</v>
      </c>
      <c r="U40" s="163">
        <f t="shared" si="13"/>
        <v>20.68</v>
      </c>
      <c r="V40" s="153"/>
      <c r="W40" s="153"/>
      <c r="X40" s="153"/>
      <c r="Y40" s="153"/>
      <c r="Z40" s="153"/>
      <c r="AA40" s="153"/>
      <c r="AB40" s="153"/>
      <c r="AC40" s="153"/>
      <c r="AD40" s="153"/>
      <c r="AE40" s="153" t="s">
        <v>160</v>
      </c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</row>
    <row r="41" spans="1:60" outlineLevel="1" x14ac:dyDescent="0.2">
      <c r="A41" s="154">
        <v>30</v>
      </c>
      <c r="B41" s="161" t="s">
        <v>223</v>
      </c>
      <c r="C41" s="190" t="s">
        <v>224</v>
      </c>
      <c r="D41" s="163" t="s">
        <v>178</v>
      </c>
      <c r="E41" s="167">
        <v>11.41</v>
      </c>
      <c r="F41" s="169"/>
      <c r="G41" s="170">
        <f t="shared" si="7"/>
        <v>0</v>
      </c>
      <c r="H41" s="169"/>
      <c r="I41" s="170">
        <f t="shared" si="8"/>
        <v>0</v>
      </c>
      <c r="J41" s="169"/>
      <c r="K41" s="170">
        <f t="shared" si="9"/>
        <v>0</v>
      </c>
      <c r="L41" s="170">
        <v>21</v>
      </c>
      <c r="M41" s="170">
        <f t="shared" si="10"/>
        <v>0</v>
      </c>
      <c r="N41" s="163">
        <v>3.9199999999999999E-2</v>
      </c>
      <c r="O41" s="163">
        <f t="shared" si="11"/>
        <v>0.44727</v>
      </c>
      <c r="P41" s="163">
        <v>0</v>
      </c>
      <c r="Q41" s="163">
        <f t="shared" si="12"/>
        <v>0</v>
      </c>
      <c r="R41" s="163"/>
      <c r="S41" s="163"/>
      <c r="T41" s="164">
        <v>1.6</v>
      </c>
      <c r="U41" s="163">
        <f t="shared" si="13"/>
        <v>18.260000000000002</v>
      </c>
      <c r="V41" s="153"/>
      <c r="W41" s="153"/>
      <c r="X41" s="153"/>
      <c r="Y41" s="153"/>
      <c r="Z41" s="153"/>
      <c r="AA41" s="153"/>
      <c r="AB41" s="153"/>
      <c r="AC41" s="153"/>
      <c r="AD41" s="153"/>
      <c r="AE41" s="153" t="s">
        <v>160</v>
      </c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</row>
    <row r="42" spans="1:60" outlineLevel="1" x14ac:dyDescent="0.2">
      <c r="A42" s="154">
        <v>31</v>
      </c>
      <c r="B42" s="161" t="s">
        <v>225</v>
      </c>
      <c r="C42" s="190" t="s">
        <v>226</v>
      </c>
      <c r="D42" s="163" t="s">
        <v>178</v>
      </c>
      <c r="E42" s="167">
        <v>11.41</v>
      </c>
      <c r="F42" s="169"/>
      <c r="G42" s="170">
        <f t="shared" si="7"/>
        <v>0</v>
      </c>
      <c r="H42" s="169"/>
      <c r="I42" s="170">
        <f t="shared" si="8"/>
        <v>0</v>
      </c>
      <c r="J42" s="169"/>
      <c r="K42" s="170">
        <f t="shared" si="9"/>
        <v>0</v>
      </c>
      <c r="L42" s="170">
        <v>21</v>
      </c>
      <c r="M42" s="170">
        <f t="shared" si="10"/>
        <v>0</v>
      </c>
      <c r="N42" s="163">
        <v>0</v>
      </c>
      <c r="O42" s="163">
        <f t="shared" si="11"/>
        <v>0</v>
      </c>
      <c r="P42" s="163">
        <v>0</v>
      </c>
      <c r="Q42" s="163">
        <f t="shared" si="12"/>
        <v>0</v>
      </c>
      <c r="R42" s="163"/>
      <c r="S42" s="163"/>
      <c r="T42" s="164">
        <v>0.32</v>
      </c>
      <c r="U42" s="163">
        <f t="shared" si="13"/>
        <v>3.65</v>
      </c>
      <c r="V42" s="153"/>
      <c r="W42" s="153"/>
      <c r="X42" s="153"/>
      <c r="Y42" s="153"/>
      <c r="Z42" s="153"/>
      <c r="AA42" s="153"/>
      <c r="AB42" s="153"/>
      <c r="AC42" s="153"/>
      <c r="AD42" s="153"/>
      <c r="AE42" s="153" t="s">
        <v>160</v>
      </c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</row>
    <row r="43" spans="1:60" outlineLevel="1" x14ac:dyDescent="0.2">
      <c r="A43" s="154">
        <v>32</v>
      </c>
      <c r="B43" s="161" t="s">
        <v>227</v>
      </c>
      <c r="C43" s="190" t="s">
        <v>228</v>
      </c>
      <c r="D43" s="163" t="s">
        <v>163</v>
      </c>
      <c r="E43" s="167">
        <v>12.86</v>
      </c>
      <c r="F43" s="169"/>
      <c r="G43" s="170">
        <f t="shared" si="7"/>
        <v>0</v>
      </c>
      <c r="H43" s="169"/>
      <c r="I43" s="170">
        <f t="shared" si="8"/>
        <v>0</v>
      </c>
      <c r="J43" s="169"/>
      <c r="K43" s="170">
        <f t="shared" si="9"/>
        <v>0</v>
      </c>
      <c r="L43" s="170">
        <v>21</v>
      </c>
      <c r="M43" s="170">
        <f t="shared" si="10"/>
        <v>0</v>
      </c>
      <c r="N43" s="163">
        <v>2.5249999999999999</v>
      </c>
      <c r="O43" s="163">
        <f t="shared" si="11"/>
        <v>32.471499999999999</v>
      </c>
      <c r="P43" s="163">
        <v>0</v>
      </c>
      <c r="Q43" s="163">
        <f t="shared" si="12"/>
        <v>0</v>
      </c>
      <c r="R43" s="163"/>
      <c r="S43" s="163"/>
      <c r="T43" s="164">
        <v>0.48</v>
      </c>
      <c r="U43" s="163">
        <f t="shared" si="13"/>
        <v>6.17</v>
      </c>
      <c r="V43" s="153"/>
      <c r="W43" s="153"/>
      <c r="X43" s="153"/>
      <c r="Y43" s="153"/>
      <c r="Z43" s="153"/>
      <c r="AA43" s="153"/>
      <c r="AB43" s="153"/>
      <c r="AC43" s="153"/>
      <c r="AD43" s="153"/>
      <c r="AE43" s="153" t="s">
        <v>160</v>
      </c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</row>
    <row r="44" spans="1:60" ht="22.5" outlineLevel="1" x14ac:dyDescent="0.2">
      <c r="A44" s="154">
        <v>33</v>
      </c>
      <c r="B44" s="161" t="s">
        <v>229</v>
      </c>
      <c r="C44" s="190" t="s">
        <v>230</v>
      </c>
      <c r="D44" s="163" t="s">
        <v>181</v>
      </c>
      <c r="E44" s="167">
        <v>0.46800000000000003</v>
      </c>
      <c r="F44" s="169"/>
      <c r="G44" s="170">
        <f t="shared" si="7"/>
        <v>0</v>
      </c>
      <c r="H44" s="169"/>
      <c r="I44" s="170">
        <f t="shared" si="8"/>
        <v>0</v>
      </c>
      <c r="J44" s="169"/>
      <c r="K44" s="170">
        <f t="shared" si="9"/>
        <v>0</v>
      </c>
      <c r="L44" s="170">
        <v>21</v>
      </c>
      <c r="M44" s="170">
        <f t="shared" si="10"/>
        <v>0</v>
      </c>
      <c r="N44" s="163">
        <v>1.0554399999999999</v>
      </c>
      <c r="O44" s="163">
        <f t="shared" si="11"/>
        <v>0.49395</v>
      </c>
      <c r="P44" s="163">
        <v>0</v>
      </c>
      <c r="Q44" s="163">
        <f t="shared" si="12"/>
        <v>0</v>
      </c>
      <c r="R44" s="163"/>
      <c r="S44" s="163"/>
      <c r="T44" s="164">
        <v>15.231</v>
      </c>
      <c r="U44" s="163">
        <f t="shared" si="13"/>
        <v>7.13</v>
      </c>
      <c r="V44" s="153"/>
      <c r="W44" s="153"/>
      <c r="X44" s="153"/>
      <c r="Y44" s="153"/>
      <c r="Z44" s="153"/>
      <c r="AA44" s="153"/>
      <c r="AB44" s="153"/>
      <c r="AC44" s="153"/>
      <c r="AD44" s="153"/>
      <c r="AE44" s="153" t="s">
        <v>160</v>
      </c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</row>
    <row r="45" spans="1:60" ht="22.5" outlineLevel="1" x14ac:dyDescent="0.2">
      <c r="A45" s="154">
        <v>34</v>
      </c>
      <c r="B45" s="161" t="s">
        <v>231</v>
      </c>
      <c r="C45" s="190" t="s">
        <v>232</v>
      </c>
      <c r="D45" s="163" t="s">
        <v>201</v>
      </c>
      <c r="E45" s="167">
        <v>30</v>
      </c>
      <c r="F45" s="169"/>
      <c r="G45" s="170">
        <f t="shared" si="7"/>
        <v>0</v>
      </c>
      <c r="H45" s="169"/>
      <c r="I45" s="170">
        <f t="shared" si="8"/>
        <v>0</v>
      </c>
      <c r="J45" s="169"/>
      <c r="K45" s="170">
        <f t="shared" si="9"/>
        <v>0</v>
      </c>
      <c r="L45" s="170">
        <v>21</v>
      </c>
      <c r="M45" s="170">
        <f t="shared" si="10"/>
        <v>0</v>
      </c>
      <c r="N45" s="163">
        <v>0.42531000000000002</v>
      </c>
      <c r="O45" s="163">
        <f t="shared" si="11"/>
        <v>12.7593</v>
      </c>
      <c r="P45" s="163">
        <v>0</v>
      </c>
      <c r="Q45" s="163">
        <f t="shared" si="12"/>
        <v>0</v>
      </c>
      <c r="R45" s="163"/>
      <c r="S45" s="163"/>
      <c r="T45" s="164">
        <v>0.73929999999999996</v>
      </c>
      <c r="U45" s="163">
        <f t="shared" si="13"/>
        <v>22.18</v>
      </c>
      <c r="V45" s="153"/>
      <c r="W45" s="153"/>
      <c r="X45" s="153"/>
      <c r="Y45" s="153"/>
      <c r="Z45" s="153"/>
      <c r="AA45" s="153"/>
      <c r="AB45" s="153"/>
      <c r="AC45" s="153"/>
      <c r="AD45" s="153"/>
      <c r="AE45" s="153" t="s">
        <v>157</v>
      </c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</row>
    <row r="46" spans="1:60" outlineLevel="1" x14ac:dyDescent="0.2">
      <c r="A46" s="154">
        <v>35</v>
      </c>
      <c r="B46" s="161" t="s">
        <v>233</v>
      </c>
      <c r="C46" s="190" t="s">
        <v>234</v>
      </c>
      <c r="D46" s="163" t="s">
        <v>163</v>
      </c>
      <c r="E46" s="167">
        <v>4.05</v>
      </c>
      <c r="F46" s="169"/>
      <c r="G46" s="170">
        <f t="shared" si="7"/>
        <v>0</v>
      </c>
      <c r="H46" s="169"/>
      <c r="I46" s="170">
        <f t="shared" si="8"/>
        <v>0</v>
      </c>
      <c r="J46" s="169"/>
      <c r="K46" s="170">
        <f t="shared" si="9"/>
        <v>0</v>
      </c>
      <c r="L46" s="170">
        <v>21</v>
      </c>
      <c r="M46" s="170">
        <f t="shared" si="10"/>
        <v>0</v>
      </c>
      <c r="N46" s="163">
        <v>2.52766</v>
      </c>
      <c r="O46" s="163">
        <f t="shared" si="11"/>
        <v>10.237019999999999</v>
      </c>
      <c r="P46" s="163">
        <v>0</v>
      </c>
      <c r="Q46" s="163">
        <f t="shared" si="12"/>
        <v>0</v>
      </c>
      <c r="R46" s="163"/>
      <c r="S46" s="163"/>
      <c r="T46" s="164">
        <v>7.8220000000000001</v>
      </c>
      <c r="U46" s="163">
        <f t="shared" si="13"/>
        <v>31.68</v>
      </c>
      <c r="V46" s="153"/>
      <c r="W46" s="153"/>
      <c r="X46" s="153"/>
      <c r="Y46" s="153"/>
      <c r="Z46" s="153"/>
      <c r="AA46" s="153"/>
      <c r="AB46" s="153"/>
      <c r="AC46" s="153"/>
      <c r="AD46" s="153"/>
      <c r="AE46" s="153" t="s">
        <v>160</v>
      </c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</row>
    <row r="47" spans="1:60" x14ac:dyDescent="0.2">
      <c r="A47" s="155" t="s">
        <v>152</v>
      </c>
      <c r="B47" s="162" t="s">
        <v>62</v>
      </c>
      <c r="C47" s="191" t="s">
        <v>63</v>
      </c>
      <c r="D47" s="165"/>
      <c r="E47" s="168"/>
      <c r="F47" s="171"/>
      <c r="G47" s="171">
        <f>SUMIF(AE48:AE87,"&lt;&gt;NOR",G48:G87)</f>
        <v>0</v>
      </c>
      <c r="H47" s="171"/>
      <c r="I47" s="171">
        <f>SUM(I48:I87)</f>
        <v>0</v>
      </c>
      <c r="J47" s="171"/>
      <c r="K47" s="171">
        <f>SUM(K48:K87)</f>
        <v>0</v>
      </c>
      <c r="L47" s="171"/>
      <c r="M47" s="171">
        <f>SUM(M48:M87)</f>
        <v>0</v>
      </c>
      <c r="N47" s="165"/>
      <c r="O47" s="165">
        <f>SUM(O48:O87)</f>
        <v>109.23832999999999</v>
      </c>
      <c r="P47" s="165"/>
      <c r="Q47" s="165">
        <f>SUM(Q48:Q87)</f>
        <v>0</v>
      </c>
      <c r="R47" s="165"/>
      <c r="S47" s="165"/>
      <c r="T47" s="166"/>
      <c r="U47" s="165">
        <f>SUM(U48:U87)</f>
        <v>488.4799999999999</v>
      </c>
      <c r="AE47" t="s">
        <v>153</v>
      </c>
    </row>
    <row r="48" spans="1:60" ht="22.5" outlineLevel="1" x14ac:dyDescent="0.2">
      <c r="A48" s="154">
        <v>36</v>
      </c>
      <c r="B48" s="161" t="s">
        <v>235</v>
      </c>
      <c r="C48" s="190" t="s">
        <v>236</v>
      </c>
      <c r="D48" s="163" t="s">
        <v>201</v>
      </c>
      <c r="E48" s="167">
        <v>19</v>
      </c>
      <c r="F48" s="169"/>
      <c r="G48" s="170">
        <f t="shared" ref="G48:G81" si="14">ROUND(E48*F48,2)</f>
        <v>0</v>
      </c>
      <c r="H48" s="169"/>
      <c r="I48" s="170">
        <f t="shared" ref="I48:I81" si="15">ROUND(E48*H48,2)</f>
        <v>0</v>
      </c>
      <c r="J48" s="169"/>
      <c r="K48" s="170">
        <f t="shared" ref="K48:K81" si="16">ROUND(E48*J48,2)</f>
        <v>0</v>
      </c>
      <c r="L48" s="170">
        <v>21</v>
      </c>
      <c r="M48" s="170">
        <f t="shared" ref="M48:M81" si="17">G48*(1+L48/100)</f>
        <v>0</v>
      </c>
      <c r="N48" s="163">
        <v>6.7269999999999996E-2</v>
      </c>
      <c r="O48" s="163">
        <f t="shared" ref="O48:O81" si="18">ROUND(E48*N48,5)</f>
        <v>1.27813</v>
      </c>
      <c r="P48" s="163">
        <v>0</v>
      </c>
      <c r="Q48" s="163">
        <f t="shared" ref="Q48:Q81" si="19">ROUND(E48*P48,5)</f>
        <v>0</v>
      </c>
      <c r="R48" s="163"/>
      <c r="S48" s="163"/>
      <c r="T48" s="164">
        <v>0.23899999999999999</v>
      </c>
      <c r="U48" s="163">
        <f t="shared" ref="U48:U81" si="20">ROUND(E48*T48,2)</f>
        <v>4.54</v>
      </c>
      <c r="V48" s="153"/>
      <c r="W48" s="153"/>
      <c r="X48" s="153"/>
      <c r="Y48" s="153"/>
      <c r="Z48" s="153"/>
      <c r="AA48" s="153"/>
      <c r="AB48" s="153"/>
      <c r="AC48" s="153"/>
      <c r="AD48" s="153"/>
      <c r="AE48" s="153" t="s">
        <v>160</v>
      </c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</row>
    <row r="49" spans="1:60" ht="22.5" outlineLevel="1" x14ac:dyDescent="0.2">
      <c r="A49" s="154">
        <v>37</v>
      </c>
      <c r="B49" s="161" t="s">
        <v>237</v>
      </c>
      <c r="C49" s="190" t="s">
        <v>238</v>
      </c>
      <c r="D49" s="163" t="s">
        <v>178</v>
      </c>
      <c r="E49" s="167">
        <v>10.44</v>
      </c>
      <c r="F49" s="169"/>
      <c r="G49" s="170">
        <f t="shared" si="14"/>
        <v>0</v>
      </c>
      <c r="H49" s="169"/>
      <c r="I49" s="170">
        <f t="shared" si="15"/>
        <v>0</v>
      </c>
      <c r="J49" s="169"/>
      <c r="K49" s="170">
        <f t="shared" si="16"/>
        <v>0</v>
      </c>
      <c r="L49" s="170">
        <v>21</v>
      </c>
      <c r="M49" s="170">
        <f t="shared" si="17"/>
        <v>0</v>
      </c>
      <c r="N49" s="163">
        <v>0.20543</v>
      </c>
      <c r="O49" s="163">
        <f t="shared" si="18"/>
        <v>2.1446900000000002</v>
      </c>
      <c r="P49" s="163">
        <v>0</v>
      </c>
      <c r="Q49" s="163">
        <f t="shared" si="19"/>
        <v>0</v>
      </c>
      <c r="R49" s="163"/>
      <c r="S49" s="163"/>
      <c r="T49" s="164">
        <v>0.74</v>
      </c>
      <c r="U49" s="163">
        <f t="shared" si="20"/>
        <v>7.73</v>
      </c>
      <c r="V49" s="153"/>
      <c r="W49" s="153"/>
      <c r="X49" s="153"/>
      <c r="Y49" s="153"/>
      <c r="Z49" s="153"/>
      <c r="AA49" s="153"/>
      <c r="AB49" s="153"/>
      <c r="AC49" s="153"/>
      <c r="AD49" s="153"/>
      <c r="AE49" s="153" t="s">
        <v>160</v>
      </c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</row>
    <row r="50" spans="1:60" ht="22.5" outlineLevel="1" x14ac:dyDescent="0.2">
      <c r="A50" s="154">
        <v>38</v>
      </c>
      <c r="B50" s="161" t="s">
        <v>239</v>
      </c>
      <c r="C50" s="190" t="s">
        <v>240</v>
      </c>
      <c r="D50" s="163" t="s">
        <v>201</v>
      </c>
      <c r="E50" s="167">
        <v>45.5</v>
      </c>
      <c r="F50" s="169"/>
      <c r="G50" s="170">
        <f t="shared" si="14"/>
        <v>0</v>
      </c>
      <c r="H50" s="169"/>
      <c r="I50" s="170">
        <f t="shared" si="15"/>
        <v>0</v>
      </c>
      <c r="J50" s="169"/>
      <c r="K50" s="170">
        <f t="shared" si="16"/>
        <v>0</v>
      </c>
      <c r="L50" s="170">
        <v>21</v>
      </c>
      <c r="M50" s="170">
        <f t="shared" si="17"/>
        <v>0</v>
      </c>
      <c r="N50" s="163">
        <v>-3.6700000000000001E-3</v>
      </c>
      <c r="O50" s="163">
        <f t="shared" si="18"/>
        <v>-0.16699</v>
      </c>
      <c r="P50" s="163">
        <v>0</v>
      </c>
      <c r="Q50" s="163">
        <f t="shared" si="19"/>
        <v>0</v>
      </c>
      <c r="R50" s="163"/>
      <c r="S50" s="163"/>
      <c r="T50" s="164">
        <v>0</v>
      </c>
      <c r="U50" s="163">
        <f t="shared" si="20"/>
        <v>0</v>
      </c>
      <c r="V50" s="153"/>
      <c r="W50" s="153"/>
      <c r="X50" s="153"/>
      <c r="Y50" s="153"/>
      <c r="Z50" s="153"/>
      <c r="AA50" s="153"/>
      <c r="AB50" s="153"/>
      <c r="AC50" s="153"/>
      <c r="AD50" s="153"/>
      <c r="AE50" s="153" t="s">
        <v>160</v>
      </c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</row>
    <row r="51" spans="1:60" ht="22.5" outlineLevel="1" x14ac:dyDescent="0.2">
      <c r="A51" s="154">
        <v>39</v>
      </c>
      <c r="B51" s="161" t="s">
        <v>241</v>
      </c>
      <c r="C51" s="190" t="s">
        <v>242</v>
      </c>
      <c r="D51" s="163" t="s">
        <v>178</v>
      </c>
      <c r="E51" s="167">
        <v>210.78</v>
      </c>
      <c r="F51" s="169"/>
      <c r="G51" s="170">
        <f t="shared" si="14"/>
        <v>0</v>
      </c>
      <c r="H51" s="169"/>
      <c r="I51" s="170">
        <f t="shared" si="15"/>
        <v>0</v>
      </c>
      <c r="J51" s="169"/>
      <c r="K51" s="170">
        <f t="shared" si="16"/>
        <v>0</v>
      </c>
      <c r="L51" s="170">
        <v>21</v>
      </c>
      <c r="M51" s="170">
        <f t="shared" si="17"/>
        <v>0</v>
      </c>
      <c r="N51" s="163">
        <v>0.26268999999999998</v>
      </c>
      <c r="O51" s="163">
        <f t="shared" si="18"/>
        <v>55.369799999999998</v>
      </c>
      <c r="P51" s="163">
        <v>0</v>
      </c>
      <c r="Q51" s="163">
        <f t="shared" si="19"/>
        <v>0</v>
      </c>
      <c r="R51" s="163"/>
      <c r="S51" s="163"/>
      <c r="T51" s="164">
        <v>0.878</v>
      </c>
      <c r="U51" s="163">
        <f t="shared" si="20"/>
        <v>185.06</v>
      </c>
      <c r="V51" s="153"/>
      <c r="W51" s="153"/>
      <c r="X51" s="153"/>
      <c r="Y51" s="153"/>
      <c r="Z51" s="153"/>
      <c r="AA51" s="153"/>
      <c r="AB51" s="153"/>
      <c r="AC51" s="153"/>
      <c r="AD51" s="153"/>
      <c r="AE51" s="153" t="s">
        <v>160</v>
      </c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</row>
    <row r="52" spans="1:60" ht="22.5" outlineLevel="1" x14ac:dyDescent="0.2">
      <c r="A52" s="154">
        <v>40</v>
      </c>
      <c r="B52" s="161" t="s">
        <v>243</v>
      </c>
      <c r="C52" s="190" t="s">
        <v>244</v>
      </c>
      <c r="D52" s="163" t="s">
        <v>156</v>
      </c>
      <c r="E52" s="167">
        <v>8</v>
      </c>
      <c r="F52" s="169"/>
      <c r="G52" s="170">
        <f t="shared" si="14"/>
        <v>0</v>
      </c>
      <c r="H52" s="169"/>
      <c r="I52" s="170">
        <f t="shared" si="15"/>
        <v>0</v>
      </c>
      <c r="J52" s="169"/>
      <c r="K52" s="170">
        <f t="shared" si="16"/>
        <v>0</v>
      </c>
      <c r="L52" s="170">
        <v>21</v>
      </c>
      <c r="M52" s="170">
        <f t="shared" si="17"/>
        <v>0</v>
      </c>
      <c r="N52" s="163">
        <v>3.637E-2</v>
      </c>
      <c r="O52" s="163">
        <f t="shared" si="18"/>
        <v>0.29096</v>
      </c>
      <c r="P52" s="163">
        <v>0</v>
      </c>
      <c r="Q52" s="163">
        <f t="shared" si="19"/>
        <v>0</v>
      </c>
      <c r="R52" s="163"/>
      <c r="S52" s="163"/>
      <c r="T52" s="164">
        <v>0.245</v>
      </c>
      <c r="U52" s="163">
        <f t="shared" si="20"/>
        <v>1.96</v>
      </c>
      <c r="V52" s="153"/>
      <c r="W52" s="153"/>
      <c r="X52" s="153"/>
      <c r="Y52" s="153"/>
      <c r="Z52" s="153"/>
      <c r="AA52" s="153"/>
      <c r="AB52" s="153"/>
      <c r="AC52" s="153"/>
      <c r="AD52" s="153"/>
      <c r="AE52" s="153" t="s">
        <v>160</v>
      </c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</row>
    <row r="53" spans="1:60" ht="22.5" outlineLevel="1" x14ac:dyDescent="0.2">
      <c r="A53" s="154">
        <v>41</v>
      </c>
      <c r="B53" s="161" t="s">
        <v>245</v>
      </c>
      <c r="C53" s="190" t="s">
        <v>246</v>
      </c>
      <c r="D53" s="163" t="s">
        <v>156</v>
      </c>
      <c r="E53" s="167">
        <v>4</v>
      </c>
      <c r="F53" s="169"/>
      <c r="G53" s="170">
        <f t="shared" si="14"/>
        <v>0</v>
      </c>
      <c r="H53" s="169"/>
      <c r="I53" s="170">
        <f t="shared" si="15"/>
        <v>0</v>
      </c>
      <c r="J53" s="169"/>
      <c r="K53" s="170">
        <f t="shared" si="16"/>
        <v>0</v>
      </c>
      <c r="L53" s="170">
        <v>21</v>
      </c>
      <c r="M53" s="170">
        <f t="shared" si="17"/>
        <v>0</v>
      </c>
      <c r="N53" s="163">
        <v>5.4219999999999997E-2</v>
      </c>
      <c r="O53" s="163">
        <f t="shared" si="18"/>
        <v>0.21687999999999999</v>
      </c>
      <c r="P53" s="163">
        <v>0</v>
      </c>
      <c r="Q53" s="163">
        <f t="shared" si="19"/>
        <v>0</v>
      </c>
      <c r="R53" s="163"/>
      <c r="S53" s="163"/>
      <c r="T53" s="164">
        <v>0.26</v>
      </c>
      <c r="U53" s="163">
        <f t="shared" si="20"/>
        <v>1.04</v>
      </c>
      <c r="V53" s="153"/>
      <c r="W53" s="153"/>
      <c r="X53" s="153"/>
      <c r="Y53" s="153"/>
      <c r="Z53" s="153"/>
      <c r="AA53" s="153"/>
      <c r="AB53" s="153"/>
      <c r="AC53" s="153"/>
      <c r="AD53" s="153"/>
      <c r="AE53" s="153" t="s">
        <v>160</v>
      </c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</row>
    <row r="54" spans="1:60" ht="22.5" outlineLevel="1" x14ac:dyDescent="0.2">
      <c r="A54" s="154">
        <v>42</v>
      </c>
      <c r="B54" s="161" t="s">
        <v>247</v>
      </c>
      <c r="C54" s="190" t="s">
        <v>248</v>
      </c>
      <c r="D54" s="163" t="s">
        <v>156</v>
      </c>
      <c r="E54" s="167">
        <v>16</v>
      </c>
      <c r="F54" s="169"/>
      <c r="G54" s="170">
        <f t="shared" si="14"/>
        <v>0</v>
      </c>
      <c r="H54" s="169"/>
      <c r="I54" s="170">
        <f t="shared" si="15"/>
        <v>0</v>
      </c>
      <c r="J54" s="169"/>
      <c r="K54" s="170">
        <f t="shared" si="16"/>
        <v>0</v>
      </c>
      <c r="L54" s="170">
        <v>21</v>
      </c>
      <c r="M54" s="170">
        <f t="shared" si="17"/>
        <v>0</v>
      </c>
      <c r="N54" s="163">
        <v>0.12569</v>
      </c>
      <c r="O54" s="163">
        <f t="shared" si="18"/>
        <v>2.0110399999999999</v>
      </c>
      <c r="P54" s="163">
        <v>0</v>
      </c>
      <c r="Q54" s="163">
        <f t="shared" si="19"/>
        <v>0</v>
      </c>
      <c r="R54" s="163"/>
      <c r="S54" s="163"/>
      <c r="T54" s="164">
        <v>0.48</v>
      </c>
      <c r="U54" s="163">
        <f t="shared" si="20"/>
        <v>7.68</v>
      </c>
      <c r="V54" s="153"/>
      <c r="W54" s="153"/>
      <c r="X54" s="153"/>
      <c r="Y54" s="153"/>
      <c r="Z54" s="153"/>
      <c r="AA54" s="153"/>
      <c r="AB54" s="153"/>
      <c r="AC54" s="153"/>
      <c r="AD54" s="153"/>
      <c r="AE54" s="153" t="s">
        <v>160</v>
      </c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</row>
    <row r="55" spans="1:60" outlineLevel="1" x14ac:dyDescent="0.2">
      <c r="A55" s="154">
        <v>43</v>
      </c>
      <c r="B55" s="161" t="s">
        <v>249</v>
      </c>
      <c r="C55" s="190" t="s">
        <v>250</v>
      </c>
      <c r="D55" s="163" t="s">
        <v>201</v>
      </c>
      <c r="E55" s="167">
        <v>17.5</v>
      </c>
      <c r="F55" s="169"/>
      <c r="G55" s="170">
        <f t="shared" si="14"/>
        <v>0</v>
      </c>
      <c r="H55" s="169"/>
      <c r="I55" s="170">
        <f t="shared" si="15"/>
        <v>0</v>
      </c>
      <c r="J55" s="169"/>
      <c r="K55" s="170">
        <f t="shared" si="16"/>
        <v>0</v>
      </c>
      <c r="L55" s="170">
        <v>21</v>
      </c>
      <c r="M55" s="170">
        <f t="shared" si="17"/>
        <v>0</v>
      </c>
      <c r="N55" s="163">
        <v>5.5000000000000003E-4</v>
      </c>
      <c r="O55" s="163">
        <f t="shared" si="18"/>
        <v>9.6299999999999997E-3</v>
      </c>
      <c r="P55" s="163">
        <v>0</v>
      </c>
      <c r="Q55" s="163">
        <f t="shared" si="19"/>
        <v>0</v>
      </c>
      <c r="R55" s="163"/>
      <c r="S55" s="163"/>
      <c r="T55" s="164">
        <v>0.15</v>
      </c>
      <c r="U55" s="163">
        <f t="shared" si="20"/>
        <v>2.63</v>
      </c>
      <c r="V55" s="153"/>
      <c r="W55" s="153"/>
      <c r="X55" s="153"/>
      <c r="Y55" s="153"/>
      <c r="Z55" s="153"/>
      <c r="AA55" s="153"/>
      <c r="AB55" s="153"/>
      <c r="AC55" s="153"/>
      <c r="AD55" s="153"/>
      <c r="AE55" s="153" t="s">
        <v>160</v>
      </c>
      <c r="AF55" s="153"/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  <c r="BB55" s="153"/>
      <c r="BC55" s="153"/>
      <c r="BD55" s="153"/>
      <c r="BE55" s="153"/>
      <c r="BF55" s="153"/>
      <c r="BG55" s="153"/>
      <c r="BH55" s="153"/>
    </row>
    <row r="56" spans="1:60" ht="22.5" outlineLevel="1" x14ac:dyDescent="0.2">
      <c r="A56" s="154">
        <v>44</v>
      </c>
      <c r="B56" s="161" t="s">
        <v>251</v>
      </c>
      <c r="C56" s="190" t="s">
        <v>252</v>
      </c>
      <c r="D56" s="163" t="s">
        <v>181</v>
      </c>
      <c r="E56" s="167">
        <v>1.01</v>
      </c>
      <c r="F56" s="169"/>
      <c r="G56" s="170">
        <f t="shared" si="14"/>
        <v>0</v>
      </c>
      <c r="H56" s="169"/>
      <c r="I56" s="170">
        <f t="shared" si="15"/>
        <v>0</v>
      </c>
      <c r="J56" s="169"/>
      <c r="K56" s="170">
        <f t="shared" si="16"/>
        <v>0</v>
      </c>
      <c r="L56" s="170">
        <v>21</v>
      </c>
      <c r="M56" s="170">
        <f t="shared" si="17"/>
        <v>0</v>
      </c>
      <c r="N56" s="163">
        <v>1.0970899999999999</v>
      </c>
      <c r="O56" s="163">
        <f t="shared" si="18"/>
        <v>1.10806</v>
      </c>
      <c r="P56" s="163">
        <v>0</v>
      </c>
      <c r="Q56" s="163">
        <f t="shared" si="19"/>
        <v>0</v>
      </c>
      <c r="R56" s="163"/>
      <c r="S56" s="163"/>
      <c r="T56" s="164">
        <v>16.582999999999998</v>
      </c>
      <c r="U56" s="163">
        <f t="shared" si="20"/>
        <v>16.75</v>
      </c>
      <c r="V56" s="153"/>
      <c r="W56" s="153"/>
      <c r="X56" s="153"/>
      <c r="Y56" s="153"/>
      <c r="Z56" s="153"/>
      <c r="AA56" s="153"/>
      <c r="AB56" s="153"/>
      <c r="AC56" s="153"/>
      <c r="AD56" s="153"/>
      <c r="AE56" s="153" t="s">
        <v>160</v>
      </c>
      <c r="AF56" s="153"/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  <c r="BB56" s="153"/>
      <c r="BC56" s="153"/>
      <c r="BD56" s="153"/>
      <c r="BE56" s="153"/>
      <c r="BF56" s="153"/>
      <c r="BG56" s="153"/>
      <c r="BH56" s="153"/>
    </row>
    <row r="57" spans="1:60" ht="22.5" outlineLevel="1" x14ac:dyDescent="0.2">
      <c r="A57" s="154">
        <v>45</v>
      </c>
      <c r="B57" s="161" t="s">
        <v>253</v>
      </c>
      <c r="C57" s="190" t="s">
        <v>254</v>
      </c>
      <c r="D57" s="163" t="s">
        <v>181</v>
      </c>
      <c r="E57" s="167">
        <v>0.27200000000000002</v>
      </c>
      <c r="F57" s="169"/>
      <c r="G57" s="170">
        <f t="shared" si="14"/>
        <v>0</v>
      </c>
      <c r="H57" s="169"/>
      <c r="I57" s="170">
        <f t="shared" si="15"/>
        <v>0</v>
      </c>
      <c r="J57" s="169"/>
      <c r="K57" s="170">
        <f t="shared" si="16"/>
        <v>0</v>
      </c>
      <c r="L57" s="170">
        <v>21</v>
      </c>
      <c r="M57" s="170">
        <f t="shared" si="17"/>
        <v>0</v>
      </c>
      <c r="N57" s="163">
        <v>1.0900000000000001</v>
      </c>
      <c r="O57" s="163">
        <f t="shared" si="18"/>
        <v>0.29648000000000002</v>
      </c>
      <c r="P57" s="163">
        <v>0</v>
      </c>
      <c r="Q57" s="163">
        <f t="shared" si="19"/>
        <v>0</v>
      </c>
      <c r="R57" s="163"/>
      <c r="S57" s="163"/>
      <c r="T57" s="164">
        <v>18.8</v>
      </c>
      <c r="U57" s="163">
        <f t="shared" si="20"/>
        <v>5.1100000000000003</v>
      </c>
      <c r="V57" s="153"/>
      <c r="W57" s="153"/>
      <c r="X57" s="153"/>
      <c r="Y57" s="153"/>
      <c r="Z57" s="153"/>
      <c r="AA57" s="153"/>
      <c r="AB57" s="153"/>
      <c r="AC57" s="153"/>
      <c r="AD57" s="153"/>
      <c r="AE57" s="153" t="s">
        <v>160</v>
      </c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</row>
    <row r="58" spans="1:60" ht="22.5" outlineLevel="1" x14ac:dyDescent="0.2">
      <c r="A58" s="154">
        <v>46</v>
      </c>
      <c r="B58" s="161" t="s">
        <v>255</v>
      </c>
      <c r="C58" s="190" t="s">
        <v>256</v>
      </c>
      <c r="D58" s="163" t="s">
        <v>181</v>
      </c>
      <c r="E58" s="167">
        <v>0.441</v>
      </c>
      <c r="F58" s="169"/>
      <c r="G58" s="170">
        <f t="shared" si="14"/>
        <v>0</v>
      </c>
      <c r="H58" s="169"/>
      <c r="I58" s="170">
        <f t="shared" si="15"/>
        <v>0</v>
      </c>
      <c r="J58" s="169"/>
      <c r="K58" s="170">
        <f t="shared" si="16"/>
        <v>0</v>
      </c>
      <c r="L58" s="170">
        <v>21</v>
      </c>
      <c r="M58" s="170">
        <f t="shared" si="17"/>
        <v>0</v>
      </c>
      <c r="N58" s="163">
        <v>1.0900000000000001</v>
      </c>
      <c r="O58" s="163">
        <f t="shared" si="18"/>
        <v>0.48069000000000001</v>
      </c>
      <c r="P58" s="163">
        <v>0</v>
      </c>
      <c r="Q58" s="163">
        <f t="shared" si="19"/>
        <v>0</v>
      </c>
      <c r="R58" s="163"/>
      <c r="S58" s="163"/>
      <c r="T58" s="164">
        <v>18.8</v>
      </c>
      <c r="U58" s="163">
        <f t="shared" si="20"/>
        <v>8.2899999999999991</v>
      </c>
      <c r="V58" s="153"/>
      <c r="W58" s="153"/>
      <c r="X58" s="153"/>
      <c r="Y58" s="153"/>
      <c r="Z58" s="153"/>
      <c r="AA58" s="153"/>
      <c r="AB58" s="153"/>
      <c r="AC58" s="153"/>
      <c r="AD58" s="153"/>
      <c r="AE58" s="153" t="s">
        <v>160</v>
      </c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53"/>
      <c r="BE58" s="153"/>
      <c r="BF58" s="153"/>
      <c r="BG58" s="153"/>
      <c r="BH58" s="153"/>
    </row>
    <row r="59" spans="1:60" ht="22.5" outlineLevel="1" x14ac:dyDescent="0.2">
      <c r="A59" s="154">
        <v>47</v>
      </c>
      <c r="B59" s="161" t="s">
        <v>257</v>
      </c>
      <c r="C59" s="190" t="s">
        <v>258</v>
      </c>
      <c r="D59" s="163" t="s">
        <v>163</v>
      </c>
      <c r="E59" s="167">
        <v>2.73</v>
      </c>
      <c r="F59" s="169"/>
      <c r="G59" s="170">
        <f t="shared" si="14"/>
        <v>0</v>
      </c>
      <c r="H59" s="169"/>
      <c r="I59" s="170">
        <f t="shared" si="15"/>
        <v>0</v>
      </c>
      <c r="J59" s="169"/>
      <c r="K59" s="170">
        <f t="shared" si="16"/>
        <v>0</v>
      </c>
      <c r="L59" s="170">
        <v>21</v>
      </c>
      <c r="M59" s="170">
        <f t="shared" si="17"/>
        <v>0</v>
      </c>
      <c r="N59" s="163">
        <v>1.6563600000000001</v>
      </c>
      <c r="O59" s="163">
        <f t="shared" si="18"/>
        <v>4.5218600000000002</v>
      </c>
      <c r="P59" s="163">
        <v>0</v>
      </c>
      <c r="Q59" s="163">
        <f t="shared" si="19"/>
        <v>0</v>
      </c>
      <c r="R59" s="163"/>
      <c r="S59" s="163"/>
      <c r="T59" s="164">
        <v>3.9407000000000001</v>
      </c>
      <c r="U59" s="163">
        <f t="shared" si="20"/>
        <v>10.76</v>
      </c>
      <c r="V59" s="153"/>
      <c r="W59" s="153"/>
      <c r="X59" s="153"/>
      <c r="Y59" s="153"/>
      <c r="Z59" s="153"/>
      <c r="AA59" s="153"/>
      <c r="AB59" s="153"/>
      <c r="AC59" s="153"/>
      <c r="AD59" s="153"/>
      <c r="AE59" s="153" t="s">
        <v>160</v>
      </c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</row>
    <row r="60" spans="1:60" ht="22.5" outlineLevel="1" x14ac:dyDescent="0.2">
      <c r="A60" s="154">
        <v>48</v>
      </c>
      <c r="B60" s="161" t="s">
        <v>259</v>
      </c>
      <c r="C60" s="190" t="s">
        <v>260</v>
      </c>
      <c r="D60" s="163" t="s">
        <v>181</v>
      </c>
      <c r="E60" s="167">
        <v>0.95499999999999996</v>
      </c>
      <c r="F60" s="169"/>
      <c r="G60" s="170">
        <f t="shared" si="14"/>
        <v>0</v>
      </c>
      <c r="H60" s="169"/>
      <c r="I60" s="170">
        <f t="shared" si="15"/>
        <v>0</v>
      </c>
      <c r="J60" s="169"/>
      <c r="K60" s="170">
        <f t="shared" si="16"/>
        <v>0</v>
      </c>
      <c r="L60" s="170">
        <v>21</v>
      </c>
      <c r="M60" s="170">
        <f t="shared" si="17"/>
        <v>0</v>
      </c>
      <c r="N60" s="163">
        <v>1.0922099999999999</v>
      </c>
      <c r="O60" s="163">
        <f t="shared" si="18"/>
        <v>1.0430600000000001</v>
      </c>
      <c r="P60" s="163">
        <v>0</v>
      </c>
      <c r="Q60" s="163">
        <f t="shared" si="19"/>
        <v>0</v>
      </c>
      <c r="R60" s="163"/>
      <c r="S60" s="163"/>
      <c r="T60" s="164">
        <v>15.532999999999999</v>
      </c>
      <c r="U60" s="163">
        <f t="shared" si="20"/>
        <v>14.83</v>
      </c>
      <c r="V60" s="153"/>
      <c r="W60" s="153"/>
      <c r="X60" s="153"/>
      <c r="Y60" s="153"/>
      <c r="Z60" s="153"/>
      <c r="AA60" s="153"/>
      <c r="AB60" s="153"/>
      <c r="AC60" s="153"/>
      <c r="AD60" s="153"/>
      <c r="AE60" s="153" t="s">
        <v>160</v>
      </c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</row>
    <row r="61" spans="1:60" outlineLevel="1" x14ac:dyDescent="0.2">
      <c r="A61" s="154">
        <v>49</v>
      </c>
      <c r="B61" s="161" t="s">
        <v>261</v>
      </c>
      <c r="C61" s="190" t="s">
        <v>262</v>
      </c>
      <c r="D61" s="163" t="s">
        <v>178</v>
      </c>
      <c r="E61" s="167">
        <v>6</v>
      </c>
      <c r="F61" s="169"/>
      <c r="G61" s="170">
        <f t="shared" si="14"/>
        <v>0</v>
      </c>
      <c r="H61" s="169"/>
      <c r="I61" s="170">
        <f t="shared" si="15"/>
        <v>0</v>
      </c>
      <c r="J61" s="169"/>
      <c r="K61" s="170">
        <f t="shared" si="16"/>
        <v>0</v>
      </c>
      <c r="L61" s="170">
        <v>21</v>
      </c>
      <c r="M61" s="170">
        <f t="shared" si="17"/>
        <v>0</v>
      </c>
      <c r="N61" s="163">
        <v>8.8400000000000006E-3</v>
      </c>
      <c r="O61" s="163">
        <f t="shared" si="18"/>
        <v>5.3039999999999997E-2</v>
      </c>
      <c r="P61" s="163">
        <v>0</v>
      </c>
      <c r="Q61" s="163">
        <f t="shared" si="19"/>
        <v>0</v>
      </c>
      <c r="R61" s="163"/>
      <c r="S61" s="163"/>
      <c r="T61" s="164">
        <v>1.179</v>
      </c>
      <c r="U61" s="163">
        <f t="shared" si="20"/>
        <v>7.07</v>
      </c>
      <c r="V61" s="153"/>
      <c r="W61" s="153"/>
      <c r="X61" s="153"/>
      <c r="Y61" s="153"/>
      <c r="Z61" s="153"/>
      <c r="AA61" s="153"/>
      <c r="AB61" s="153"/>
      <c r="AC61" s="153"/>
      <c r="AD61" s="153"/>
      <c r="AE61" s="153" t="s">
        <v>160</v>
      </c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</row>
    <row r="62" spans="1:60" outlineLevel="1" x14ac:dyDescent="0.2">
      <c r="A62" s="154">
        <v>50</v>
      </c>
      <c r="B62" s="161" t="s">
        <v>263</v>
      </c>
      <c r="C62" s="190" t="s">
        <v>264</v>
      </c>
      <c r="D62" s="163" t="s">
        <v>178</v>
      </c>
      <c r="E62" s="167">
        <v>6</v>
      </c>
      <c r="F62" s="169"/>
      <c r="G62" s="170">
        <f t="shared" si="14"/>
        <v>0</v>
      </c>
      <c r="H62" s="169"/>
      <c r="I62" s="170">
        <f t="shared" si="15"/>
        <v>0</v>
      </c>
      <c r="J62" s="169"/>
      <c r="K62" s="170">
        <f t="shared" si="16"/>
        <v>0</v>
      </c>
      <c r="L62" s="170">
        <v>21</v>
      </c>
      <c r="M62" s="170">
        <f t="shared" si="17"/>
        <v>0</v>
      </c>
      <c r="N62" s="163">
        <v>0</v>
      </c>
      <c r="O62" s="163">
        <f t="shared" si="18"/>
        <v>0</v>
      </c>
      <c r="P62" s="163">
        <v>0</v>
      </c>
      <c r="Q62" s="163">
        <f t="shared" si="19"/>
        <v>0</v>
      </c>
      <c r="R62" s="163"/>
      <c r="S62" s="163"/>
      <c r="T62" s="164">
        <v>0.497</v>
      </c>
      <c r="U62" s="163">
        <f t="shared" si="20"/>
        <v>2.98</v>
      </c>
      <c r="V62" s="153"/>
      <c r="W62" s="153"/>
      <c r="X62" s="153"/>
      <c r="Y62" s="153"/>
      <c r="Z62" s="153"/>
      <c r="AA62" s="153"/>
      <c r="AB62" s="153"/>
      <c r="AC62" s="153"/>
      <c r="AD62" s="153"/>
      <c r="AE62" s="153" t="s">
        <v>160</v>
      </c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</row>
    <row r="63" spans="1:60" outlineLevel="1" x14ac:dyDescent="0.2">
      <c r="A63" s="154">
        <v>51</v>
      </c>
      <c r="B63" s="161" t="s">
        <v>265</v>
      </c>
      <c r="C63" s="190" t="s">
        <v>266</v>
      </c>
      <c r="D63" s="163" t="s">
        <v>163</v>
      </c>
      <c r="E63" s="167">
        <v>0.81</v>
      </c>
      <c r="F63" s="169"/>
      <c r="G63" s="170">
        <f t="shared" si="14"/>
        <v>0</v>
      </c>
      <c r="H63" s="169"/>
      <c r="I63" s="170">
        <f t="shared" si="15"/>
        <v>0</v>
      </c>
      <c r="J63" s="169"/>
      <c r="K63" s="170">
        <f t="shared" si="16"/>
        <v>0</v>
      </c>
      <c r="L63" s="170">
        <v>21</v>
      </c>
      <c r="M63" s="170">
        <f t="shared" si="17"/>
        <v>0</v>
      </c>
      <c r="N63" s="163">
        <v>2.52501</v>
      </c>
      <c r="O63" s="163">
        <f t="shared" si="18"/>
        <v>2.0452599999999999</v>
      </c>
      <c r="P63" s="163">
        <v>0</v>
      </c>
      <c r="Q63" s="163">
        <f t="shared" si="19"/>
        <v>0</v>
      </c>
      <c r="R63" s="163"/>
      <c r="S63" s="163"/>
      <c r="T63" s="164">
        <v>1.421</v>
      </c>
      <c r="U63" s="163">
        <f t="shared" si="20"/>
        <v>1.1499999999999999</v>
      </c>
      <c r="V63" s="153"/>
      <c r="W63" s="153"/>
      <c r="X63" s="153"/>
      <c r="Y63" s="153"/>
      <c r="Z63" s="153"/>
      <c r="AA63" s="153"/>
      <c r="AB63" s="153"/>
      <c r="AC63" s="153"/>
      <c r="AD63" s="153"/>
      <c r="AE63" s="153" t="s">
        <v>160</v>
      </c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</row>
    <row r="64" spans="1:60" outlineLevel="1" x14ac:dyDescent="0.2">
      <c r="A64" s="154">
        <v>52</v>
      </c>
      <c r="B64" s="161" t="s">
        <v>267</v>
      </c>
      <c r="C64" s="190" t="s">
        <v>268</v>
      </c>
      <c r="D64" s="163" t="s">
        <v>181</v>
      </c>
      <c r="E64" s="167">
        <v>0.107</v>
      </c>
      <c r="F64" s="169"/>
      <c r="G64" s="170">
        <f t="shared" si="14"/>
        <v>0</v>
      </c>
      <c r="H64" s="169"/>
      <c r="I64" s="170">
        <f t="shared" si="15"/>
        <v>0</v>
      </c>
      <c r="J64" s="169"/>
      <c r="K64" s="170">
        <f t="shared" si="16"/>
        <v>0</v>
      </c>
      <c r="L64" s="170">
        <v>21</v>
      </c>
      <c r="M64" s="170">
        <f t="shared" si="17"/>
        <v>0</v>
      </c>
      <c r="N64" s="163">
        <v>1.01292</v>
      </c>
      <c r="O64" s="163">
        <f t="shared" si="18"/>
        <v>0.10838</v>
      </c>
      <c r="P64" s="163">
        <v>0</v>
      </c>
      <c r="Q64" s="163">
        <f t="shared" si="19"/>
        <v>0</v>
      </c>
      <c r="R64" s="163"/>
      <c r="S64" s="163"/>
      <c r="T64" s="164">
        <v>25.812000000000001</v>
      </c>
      <c r="U64" s="163">
        <f t="shared" si="20"/>
        <v>2.76</v>
      </c>
      <c r="V64" s="153"/>
      <c r="W64" s="153"/>
      <c r="X64" s="153"/>
      <c r="Y64" s="153"/>
      <c r="Z64" s="153"/>
      <c r="AA64" s="153"/>
      <c r="AB64" s="153"/>
      <c r="AC64" s="153"/>
      <c r="AD64" s="153"/>
      <c r="AE64" s="153" t="s">
        <v>160</v>
      </c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</row>
    <row r="65" spans="1:60" ht="22.5" outlineLevel="1" x14ac:dyDescent="0.2">
      <c r="A65" s="154">
        <v>53</v>
      </c>
      <c r="B65" s="161" t="s">
        <v>269</v>
      </c>
      <c r="C65" s="190" t="s">
        <v>270</v>
      </c>
      <c r="D65" s="163" t="s">
        <v>178</v>
      </c>
      <c r="E65" s="167">
        <v>38.72</v>
      </c>
      <c r="F65" s="169"/>
      <c r="G65" s="170">
        <f t="shared" si="14"/>
        <v>0</v>
      </c>
      <c r="H65" s="169"/>
      <c r="I65" s="170">
        <f t="shared" si="15"/>
        <v>0</v>
      </c>
      <c r="J65" s="169"/>
      <c r="K65" s="170">
        <f t="shared" si="16"/>
        <v>0</v>
      </c>
      <c r="L65" s="170">
        <v>21</v>
      </c>
      <c r="M65" s="170">
        <f t="shared" si="17"/>
        <v>0</v>
      </c>
      <c r="N65" s="163">
        <v>7.4709999999999999E-2</v>
      </c>
      <c r="O65" s="163">
        <f t="shared" si="18"/>
        <v>2.8927700000000001</v>
      </c>
      <c r="P65" s="163">
        <v>0</v>
      </c>
      <c r="Q65" s="163">
        <f t="shared" si="19"/>
        <v>0</v>
      </c>
      <c r="R65" s="163"/>
      <c r="S65" s="163"/>
      <c r="T65" s="164">
        <v>0.52915000000000001</v>
      </c>
      <c r="U65" s="163">
        <f t="shared" si="20"/>
        <v>20.49</v>
      </c>
      <c r="V65" s="153"/>
      <c r="W65" s="153"/>
      <c r="X65" s="153"/>
      <c r="Y65" s="153"/>
      <c r="Z65" s="153"/>
      <c r="AA65" s="153"/>
      <c r="AB65" s="153"/>
      <c r="AC65" s="153"/>
      <c r="AD65" s="153"/>
      <c r="AE65" s="153" t="s">
        <v>160</v>
      </c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</row>
    <row r="66" spans="1:60" ht="22.5" outlineLevel="1" x14ac:dyDescent="0.2">
      <c r="A66" s="154">
        <v>54</v>
      </c>
      <c r="B66" s="161" t="s">
        <v>271</v>
      </c>
      <c r="C66" s="190" t="s">
        <v>272</v>
      </c>
      <c r="D66" s="163" t="s">
        <v>178</v>
      </c>
      <c r="E66" s="167">
        <v>242.255</v>
      </c>
      <c r="F66" s="169"/>
      <c r="G66" s="170">
        <f t="shared" si="14"/>
        <v>0</v>
      </c>
      <c r="H66" s="169"/>
      <c r="I66" s="170">
        <f t="shared" si="15"/>
        <v>0</v>
      </c>
      <c r="J66" s="169"/>
      <c r="K66" s="170">
        <f t="shared" si="16"/>
        <v>0</v>
      </c>
      <c r="L66" s="170">
        <v>21</v>
      </c>
      <c r="M66" s="170">
        <f t="shared" si="17"/>
        <v>0</v>
      </c>
      <c r="N66" s="163">
        <v>0.11219</v>
      </c>
      <c r="O66" s="163">
        <f t="shared" si="18"/>
        <v>27.17859</v>
      </c>
      <c r="P66" s="163">
        <v>0</v>
      </c>
      <c r="Q66" s="163">
        <f t="shared" si="19"/>
        <v>0</v>
      </c>
      <c r="R66" s="163"/>
      <c r="S66" s="163"/>
      <c r="T66" s="164">
        <v>0.55488999999999999</v>
      </c>
      <c r="U66" s="163">
        <f t="shared" si="20"/>
        <v>134.41999999999999</v>
      </c>
      <c r="V66" s="153"/>
      <c r="W66" s="153"/>
      <c r="X66" s="153"/>
      <c r="Y66" s="153"/>
      <c r="Z66" s="153"/>
      <c r="AA66" s="153"/>
      <c r="AB66" s="153"/>
      <c r="AC66" s="153"/>
      <c r="AD66" s="153"/>
      <c r="AE66" s="153" t="s">
        <v>160</v>
      </c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</row>
    <row r="67" spans="1:60" ht="22.5" outlineLevel="1" x14ac:dyDescent="0.2">
      <c r="A67" s="154">
        <v>55</v>
      </c>
      <c r="B67" s="161" t="s">
        <v>273</v>
      </c>
      <c r="C67" s="190" t="s">
        <v>274</v>
      </c>
      <c r="D67" s="163" t="s">
        <v>178</v>
      </c>
      <c r="E67" s="167">
        <v>42.85</v>
      </c>
      <c r="F67" s="169"/>
      <c r="G67" s="170">
        <f t="shared" si="14"/>
        <v>0</v>
      </c>
      <c r="H67" s="169"/>
      <c r="I67" s="170">
        <f t="shared" si="15"/>
        <v>0</v>
      </c>
      <c r="J67" s="169"/>
      <c r="K67" s="170">
        <f t="shared" si="16"/>
        <v>0</v>
      </c>
      <c r="L67" s="170">
        <v>21</v>
      </c>
      <c r="M67" s="170">
        <f t="shared" si="17"/>
        <v>0</v>
      </c>
      <c r="N67" s="163">
        <v>0.12138</v>
      </c>
      <c r="O67" s="163">
        <f t="shared" si="18"/>
        <v>5.20113</v>
      </c>
      <c r="P67" s="163">
        <v>0</v>
      </c>
      <c r="Q67" s="163">
        <f t="shared" si="19"/>
        <v>0</v>
      </c>
      <c r="R67" s="163"/>
      <c r="S67" s="163"/>
      <c r="T67" s="164">
        <v>0.55674999999999997</v>
      </c>
      <c r="U67" s="163">
        <f t="shared" si="20"/>
        <v>23.86</v>
      </c>
      <c r="V67" s="153"/>
      <c r="W67" s="153"/>
      <c r="X67" s="153"/>
      <c r="Y67" s="153"/>
      <c r="Z67" s="153"/>
      <c r="AA67" s="153"/>
      <c r="AB67" s="153"/>
      <c r="AC67" s="153"/>
      <c r="AD67" s="153"/>
      <c r="AE67" s="153" t="s">
        <v>160</v>
      </c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</row>
    <row r="68" spans="1:60" ht="22.5" outlineLevel="1" x14ac:dyDescent="0.2">
      <c r="A68" s="154">
        <v>56</v>
      </c>
      <c r="B68" s="161" t="s">
        <v>275</v>
      </c>
      <c r="C68" s="190" t="s">
        <v>276</v>
      </c>
      <c r="D68" s="163" t="s">
        <v>156</v>
      </c>
      <c r="E68" s="167">
        <v>6</v>
      </c>
      <c r="F68" s="169"/>
      <c r="G68" s="170">
        <f t="shared" si="14"/>
        <v>0</v>
      </c>
      <c r="H68" s="169"/>
      <c r="I68" s="170">
        <f t="shared" si="15"/>
        <v>0</v>
      </c>
      <c r="J68" s="169"/>
      <c r="K68" s="170">
        <f t="shared" si="16"/>
        <v>0</v>
      </c>
      <c r="L68" s="170">
        <v>21</v>
      </c>
      <c r="M68" s="170">
        <f t="shared" si="17"/>
        <v>0</v>
      </c>
      <c r="N68" s="163">
        <v>2.6509999999999999E-2</v>
      </c>
      <c r="O68" s="163">
        <f t="shared" si="18"/>
        <v>0.15906000000000001</v>
      </c>
      <c r="P68" s="163">
        <v>0</v>
      </c>
      <c r="Q68" s="163">
        <f t="shared" si="19"/>
        <v>0</v>
      </c>
      <c r="R68" s="163"/>
      <c r="S68" s="163"/>
      <c r="T68" s="164">
        <v>0.24199999999999999</v>
      </c>
      <c r="U68" s="163">
        <f t="shared" si="20"/>
        <v>1.45</v>
      </c>
      <c r="V68" s="153"/>
      <c r="W68" s="153"/>
      <c r="X68" s="153"/>
      <c r="Y68" s="153"/>
      <c r="Z68" s="153"/>
      <c r="AA68" s="153"/>
      <c r="AB68" s="153"/>
      <c r="AC68" s="153"/>
      <c r="AD68" s="153"/>
      <c r="AE68" s="153" t="s">
        <v>160</v>
      </c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</row>
    <row r="69" spans="1:60" ht="22.5" outlineLevel="1" x14ac:dyDescent="0.2">
      <c r="A69" s="154">
        <v>57</v>
      </c>
      <c r="B69" s="161" t="s">
        <v>277</v>
      </c>
      <c r="C69" s="190" t="s">
        <v>278</v>
      </c>
      <c r="D69" s="163" t="s">
        <v>156</v>
      </c>
      <c r="E69" s="167">
        <v>1</v>
      </c>
      <c r="F69" s="169"/>
      <c r="G69" s="170">
        <f t="shared" si="14"/>
        <v>0</v>
      </c>
      <c r="H69" s="169"/>
      <c r="I69" s="170">
        <f t="shared" si="15"/>
        <v>0</v>
      </c>
      <c r="J69" s="169"/>
      <c r="K69" s="170">
        <f t="shared" si="16"/>
        <v>0</v>
      </c>
      <c r="L69" s="170">
        <v>21</v>
      </c>
      <c r="M69" s="170">
        <f t="shared" si="17"/>
        <v>0</v>
      </c>
      <c r="N69" s="163">
        <v>5.2720000000000003E-2</v>
      </c>
      <c r="O69" s="163">
        <f t="shared" si="18"/>
        <v>5.2720000000000003E-2</v>
      </c>
      <c r="P69" s="163">
        <v>0</v>
      </c>
      <c r="Q69" s="163">
        <f t="shared" si="19"/>
        <v>0</v>
      </c>
      <c r="R69" s="163"/>
      <c r="S69" s="163"/>
      <c r="T69" s="164">
        <v>0.57789999999999997</v>
      </c>
      <c r="U69" s="163">
        <f t="shared" si="20"/>
        <v>0.57999999999999996</v>
      </c>
      <c r="V69" s="153"/>
      <c r="W69" s="153"/>
      <c r="X69" s="153"/>
      <c r="Y69" s="153"/>
      <c r="Z69" s="153"/>
      <c r="AA69" s="153"/>
      <c r="AB69" s="153"/>
      <c r="AC69" s="153"/>
      <c r="AD69" s="153"/>
      <c r="AE69" s="153" t="s">
        <v>160</v>
      </c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</row>
    <row r="70" spans="1:60" ht="22.5" outlineLevel="1" x14ac:dyDescent="0.2">
      <c r="A70" s="154">
        <v>58</v>
      </c>
      <c r="B70" s="161" t="s">
        <v>279</v>
      </c>
      <c r="C70" s="190" t="s">
        <v>280</v>
      </c>
      <c r="D70" s="163" t="s">
        <v>156</v>
      </c>
      <c r="E70" s="167">
        <v>12</v>
      </c>
      <c r="F70" s="169"/>
      <c r="G70" s="170">
        <f t="shared" si="14"/>
        <v>0</v>
      </c>
      <c r="H70" s="169"/>
      <c r="I70" s="170">
        <f t="shared" si="15"/>
        <v>0</v>
      </c>
      <c r="J70" s="169"/>
      <c r="K70" s="170">
        <f t="shared" si="16"/>
        <v>0</v>
      </c>
      <c r="L70" s="170">
        <v>21</v>
      </c>
      <c r="M70" s="170">
        <f t="shared" si="17"/>
        <v>0</v>
      </c>
      <c r="N70" s="163">
        <v>3.9789999999999999E-2</v>
      </c>
      <c r="O70" s="163">
        <f t="shared" si="18"/>
        <v>0.47748000000000002</v>
      </c>
      <c r="P70" s="163">
        <v>0</v>
      </c>
      <c r="Q70" s="163">
        <f t="shared" si="19"/>
        <v>0</v>
      </c>
      <c r="R70" s="163"/>
      <c r="S70" s="163"/>
      <c r="T70" s="164">
        <v>0.24199999999999999</v>
      </c>
      <c r="U70" s="163">
        <f t="shared" si="20"/>
        <v>2.9</v>
      </c>
      <c r="V70" s="153"/>
      <c r="W70" s="153"/>
      <c r="X70" s="153"/>
      <c r="Y70" s="153"/>
      <c r="Z70" s="153"/>
      <c r="AA70" s="153"/>
      <c r="AB70" s="153"/>
      <c r="AC70" s="153"/>
      <c r="AD70" s="153"/>
      <c r="AE70" s="153" t="s">
        <v>160</v>
      </c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</row>
    <row r="71" spans="1:60" ht="22.5" outlineLevel="1" x14ac:dyDescent="0.2">
      <c r="A71" s="154">
        <v>59</v>
      </c>
      <c r="B71" s="161" t="s">
        <v>281</v>
      </c>
      <c r="C71" s="190" t="s">
        <v>282</v>
      </c>
      <c r="D71" s="163" t="s">
        <v>178</v>
      </c>
      <c r="E71" s="167">
        <v>3.375</v>
      </c>
      <c r="F71" s="169"/>
      <c r="G71" s="170">
        <f t="shared" si="14"/>
        <v>0</v>
      </c>
      <c r="H71" s="169"/>
      <c r="I71" s="170">
        <f t="shared" si="15"/>
        <v>0</v>
      </c>
      <c r="J71" s="169"/>
      <c r="K71" s="170">
        <f t="shared" si="16"/>
        <v>0</v>
      </c>
      <c r="L71" s="170">
        <v>21</v>
      </c>
      <c r="M71" s="170">
        <f t="shared" si="17"/>
        <v>0</v>
      </c>
      <c r="N71" s="163">
        <v>0.36371999999999999</v>
      </c>
      <c r="O71" s="163">
        <f t="shared" si="18"/>
        <v>1.22756</v>
      </c>
      <c r="P71" s="163">
        <v>0</v>
      </c>
      <c r="Q71" s="163">
        <f t="shared" si="19"/>
        <v>0</v>
      </c>
      <c r="R71" s="163"/>
      <c r="S71" s="163"/>
      <c r="T71" s="164">
        <v>0.9</v>
      </c>
      <c r="U71" s="163">
        <f t="shared" si="20"/>
        <v>3.04</v>
      </c>
      <c r="V71" s="153"/>
      <c r="W71" s="153"/>
      <c r="X71" s="153"/>
      <c r="Y71" s="153"/>
      <c r="Z71" s="153"/>
      <c r="AA71" s="153"/>
      <c r="AB71" s="153"/>
      <c r="AC71" s="153"/>
      <c r="AD71" s="153"/>
      <c r="AE71" s="153" t="s">
        <v>160</v>
      </c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53"/>
      <c r="BH71" s="153"/>
    </row>
    <row r="72" spans="1:60" outlineLevel="1" x14ac:dyDescent="0.2">
      <c r="A72" s="154">
        <v>60</v>
      </c>
      <c r="B72" s="161" t="s">
        <v>283</v>
      </c>
      <c r="C72" s="190" t="s">
        <v>284</v>
      </c>
      <c r="D72" s="163" t="s">
        <v>201</v>
      </c>
      <c r="E72" s="167">
        <v>4.5</v>
      </c>
      <c r="F72" s="169"/>
      <c r="G72" s="170">
        <f t="shared" si="14"/>
        <v>0</v>
      </c>
      <c r="H72" s="169"/>
      <c r="I72" s="170">
        <f t="shared" si="15"/>
        <v>0</v>
      </c>
      <c r="J72" s="169"/>
      <c r="K72" s="170">
        <f t="shared" si="16"/>
        <v>0</v>
      </c>
      <c r="L72" s="170">
        <v>21</v>
      </c>
      <c r="M72" s="170">
        <f t="shared" si="17"/>
        <v>0</v>
      </c>
      <c r="N72" s="163">
        <v>5.3670000000000002E-2</v>
      </c>
      <c r="O72" s="163">
        <f t="shared" si="18"/>
        <v>0.24152000000000001</v>
      </c>
      <c r="P72" s="163">
        <v>0</v>
      </c>
      <c r="Q72" s="163">
        <f t="shared" si="19"/>
        <v>0</v>
      </c>
      <c r="R72" s="163"/>
      <c r="S72" s="163"/>
      <c r="T72" s="164">
        <v>0.23899999999999999</v>
      </c>
      <c r="U72" s="163">
        <f t="shared" si="20"/>
        <v>1.08</v>
      </c>
      <c r="V72" s="153"/>
      <c r="W72" s="153"/>
      <c r="X72" s="153"/>
      <c r="Y72" s="153"/>
      <c r="Z72" s="153"/>
      <c r="AA72" s="153"/>
      <c r="AB72" s="153"/>
      <c r="AC72" s="153"/>
      <c r="AD72" s="153"/>
      <c r="AE72" s="153" t="s">
        <v>160</v>
      </c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</row>
    <row r="73" spans="1:60" ht="22.5" outlineLevel="1" x14ac:dyDescent="0.2">
      <c r="A73" s="154">
        <v>61</v>
      </c>
      <c r="B73" s="161" t="s">
        <v>285</v>
      </c>
      <c r="C73" s="190" t="s">
        <v>286</v>
      </c>
      <c r="D73" s="163" t="s">
        <v>178</v>
      </c>
      <c r="E73" s="167">
        <v>13.6</v>
      </c>
      <c r="F73" s="169"/>
      <c r="G73" s="170">
        <f t="shared" si="14"/>
        <v>0</v>
      </c>
      <c r="H73" s="169"/>
      <c r="I73" s="170">
        <f t="shared" si="15"/>
        <v>0</v>
      </c>
      <c r="J73" s="169"/>
      <c r="K73" s="170">
        <f t="shared" si="16"/>
        <v>0</v>
      </c>
      <c r="L73" s="170">
        <v>21</v>
      </c>
      <c r="M73" s="170">
        <f t="shared" si="17"/>
        <v>0</v>
      </c>
      <c r="N73" s="163">
        <v>4.5679999999999998E-2</v>
      </c>
      <c r="O73" s="163">
        <f t="shared" si="18"/>
        <v>0.62124999999999997</v>
      </c>
      <c r="P73" s="163">
        <v>0</v>
      </c>
      <c r="Q73" s="163">
        <f t="shared" si="19"/>
        <v>0</v>
      </c>
      <c r="R73" s="163"/>
      <c r="S73" s="163"/>
      <c r="T73" s="164">
        <v>0.75800000000000001</v>
      </c>
      <c r="U73" s="163">
        <f t="shared" si="20"/>
        <v>10.31</v>
      </c>
      <c r="V73" s="153"/>
      <c r="W73" s="153"/>
      <c r="X73" s="153"/>
      <c r="Y73" s="153"/>
      <c r="Z73" s="153"/>
      <c r="AA73" s="153"/>
      <c r="AB73" s="153"/>
      <c r="AC73" s="153"/>
      <c r="AD73" s="153"/>
      <c r="AE73" s="153" t="s">
        <v>160</v>
      </c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153"/>
      <c r="BH73" s="153"/>
    </row>
    <row r="74" spans="1:60" ht="22.5" outlineLevel="1" x14ac:dyDescent="0.2">
      <c r="A74" s="154">
        <v>62</v>
      </c>
      <c r="B74" s="161" t="s">
        <v>287</v>
      </c>
      <c r="C74" s="190" t="s">
        <v>288</v>
      </c>
      <c r="D74" s="163" t="s">
        <v>178</v>
      </c>
      <c r="E74" s="167">
        <v>4.32</v>
      </c>
      <c r="F74" s="169"/>
      <c r="G74" s="170">
        <f t="shared" si="14"/>
        <v>0</v>
      </c>
      <c r="H74" s="169"/>
      <c r="I74" s="170">
        <f t="shared" si="15"/>
        <v>0</v>
      </c>
      <c r="J74" s="169"/>
      <c r="K74" s="170">
        <f t="shared" si="16"/>
        <v>0</v>
      </c>
      <c r="L74" s="170">
        <v>21</v>
      </c>
      <c r="M74" s="170">
        <f t="shared" si="17"/>
        <v>0</v>
      </c>
      <c r="N74" s="163">
        <v>2.1350000000000001E-2</v>
      </c>
      <c r="O74" s="163">
        <f t="shared" si="18"/>
        <v>9.2230000000000006E-2</v>
      </c>
      <c r="P74" s="163">
        <v>0</v>
      </c>
      <c r="Q74" s="163">
        <f t="shared" si="19"/>
        <v>0</v>
      </c>
      <c r="R74" s="163"/>
      <c r="S74" s="163"/>
      <c r="T74" s="164">
        <v>0.95799999999999996</v>
      </c>
      <c r="U74" s="163">
        <f t="shared" si="20"/>
        <v>4.1399999999999997</v>
      </c>
      <c r="V74" s="153"/>
      <c r="W74" s="153"/>
      <c r="X74" s="153"/>
      <c r="Y74" s="153"/>
      <c r="Z74" s="153"/>
      <c r="AA74" s="153"/>
      <c r="AB74" s="153"/>
      <c r="AC74" s="153"/>
      <c r="AD74" s="153"/>
      <c r="AE74" s="153" t="s">
        <v>157</v>
      </c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</row>
    <row r="75" spans="1:60" ht="22.5" outlineLevel="1" x14ac:dyDescent="0.2">
      <c r="A75" s="154">
        <v>63</v>
      </c>
      <c r="B75" s="161" t="s">
        <v>289</v>
      </c>
      <c r="C75" s="190" t="s">
        <v>290</v>
      </c>
      <c r="D75" s="163" t="s">
        <v>178</v>
      </c>
      <c r="E75" s="167">
        <v>1.8720000000000001</v>
      </c>
      <c r="F75" s="169"/>
      <c r="G75" s="170">
        <f t="shared" si="14"/>
        <v>0</v>
      </c>
      <c r="H75" s="169"/>
      <c r="I75" s="170">
        <f t="shared" si="15"/>
        <v>0</v>
      </c>
      <c r="J75" s="169"/>
      <c r="K75" s="170">
        <f t="shared" si="16"/>
        <v>0</v>
      </c>
      <c r="L75" s="170">
        <v>21</v>
      </c>
      <c r="M75" s="170">
        <f t="shared" si="17"/>
        <v>0</v>
      </c>
      <c r="N75" s="163">
        <v>1.3729999999999999E-2</v>
      </c>
      <c r="O75" s="163">
        <f t="shared" si="18"/>
        <v>2.5700000000000001E-2</v>
      </c>
      <c r="P75" s="163">
        <v>0</v>
      </c>
      <c r="Q75" s="163">
        <f t="shared" si="19"/>
        <v>0</v>
      </c>
      <c r="R75" s="163"/>
      <c r="S75" s="163"/>
      <c r="T75" s="164">
        <v>1.0109999999999999</v>
      </c>
      <c r="U75" s="163">
        <f t="shared" si="20"/>
        <v>1.89</v>
      </c>
      <c r="V75" s="153"/>
      <c r="W75" s="153"/>
      <c r="X75" s="153"/>
      <c r="Y75" s="153"/>
      <c r="Z75" s="153"/>
      <c r="AA75" s="153"/>
      <c r="AB75" s="153"/>
      <c r="AC75" s="153"/>
      <c r="AD75" s="153"/>
      <c r="AE75" s="153" t="s">
        <v>160</v>
      </c>
      <c r="AF75" s="153"/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153"/>
      <c r="BH75" s="153"/>
    </row>
    <row r="76" spans="1:60" ht="22.5" outlineLevel="1" x14ac:dyDescent="0.2">
      <c r="A76" s="154">
        <v>64</v>
      </c>
      <c r="B76" s="161" t="s">
        <v>291</v>
      </c>
      <c r="C76" s="190" t="s">
        <v>292</v>
      </c>
      <c r="D76" s="163" t="s">
        <v>178</v>
      </c>
      <c r="E76" s="167">
        <v>1.8720000000000001</v>
      </c>
      <c r="F76" s="169"/>
      <c r="G76" s="170">
        <f t="shared" si="14"/>
        <v>0</v>
      </c>
      <c r="H76" s="169"/>
      <c r="I76" s="170">
        <f t="shared" si="15"/>
        <v>0</v>
      </c>
      <c r="J76" s="169"/>
      <c r="K76" s="170">
        <f t="shared" si="16"/>
        <v>0</v>
      </c>
      <c r="L76" s="170">
        <v>21</v>
      </c>
      <c r="M76" s="170">
        <f t="shared" si="17"/>
        <v>0</v>
      </c>
      <c r="N76" s="163">
        <v>0</v>
      </c>
      <c r="O76" s="163">
        <f t="shared" si="18"/>
        <v>0</v>
      </c>
      <c r="P76" s="163">
        <v>0</v>
      </c>
      <c r="Q76" s="163">
        <f t="shared" si="19"/>
        <v>0</v>
      </c>
      <c r="R76" s="163"/>
      <c r="S76" s="163"/>
      <c r="T76" s="164">
        <v>0.57999999999999996</v>
      </c>
      <c r="U76" s="163">
        <f t="shared" si="20"/>
        <v>1.0900000000000001</v>
      </c>
      <c r="V76" s="153"/>
      <c r="W76" s="153"/>
      <c r="X76" s="153"/>
      <c r="Y76" s="153"/>
      <c r="Z76" s="153"/>
      <c r="AA76" s="153"/>
      <c r="AB76" s="153"/>
      <c r="AC76" s="153"/>
      <c r="AD76" s="153"/>
      <c r="AE76" s="153" t="s">
        <v>160</v>
      </c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</row>
    <row r="77" spans="1:60" ht="22.5" outlineLevel="1" x14ac:dyDescent="0.2">
      <c r="A77" s="154">
        <v>65</v>
      </c>
      <c r="B77" s="161" t="s">
        <v>293</v>
      </c>
      <c r="C77" s="190" t="s">
        <v>294</v>
      </c>
      <c r="D77" s="163" t="s">
        <v>163</v>
      </c>
      <c r="E77" s="167">
        <v>0.06</v>
      </c>
      <c r="F77" s="169"/>
      <c r="G77" s="170">
        <f t="shared" si="14"/>
        <v>0</v>
      </c>
      <c r="H77" s="169"/>
      <c r="I77" s="170">
        <f t="shared" si="15"/>
        <v>0</v>
      </c>
      <c r="J77" s="169"/>
      <c r="K77" s="170">
        <f t="shared" si="16"/>
        <v>0</v>
      </c>
      <c r="L77" s="170">
        <v>21</v>
      </c>
      <c r="M77" s="170">
        <f t="shared" si="17"/>
        <v>0</v>
      </c>
      <c r="N77" s="163">
        <v>2.53999</v>
      </c>
      <c r="O77" s="163">
        <f t="shared" si="18"/>
        <v>0.15240000000000001</v>
      </c>
      <c r="P77" s="163">
        <v>0</v>
      </c>
      <c r="Q77" s="163">
        <f t="shared" si="19"/>
        <v>0</v>
      </c>
      <c r="R77" s="163"/>
      <c r="S77" s="163"/>
      <c r="T77" s="164">
        <v>2.3039999999999998</v>
      </c>
      <c r="U77" s="163">
        <f t="shared" si="20"/>
        <v>0.14000000000000001</v>
      </c>
      <c r="V77" s="153"/>
      <c r="W77" s="153"/>
      <c r="X77" s="153"/>
      <c r="Y77" s="153"/>
      <c r="Z77" s="153"/>
      <c r="AA77" s="153"/>
      <c r="AB77" s="153"/>
      <c r="AC77" s="153"/>
      <c r="AD77" s="153"/>
      <c r="AE77" s="153" t="s">
        <v>160</v>
      </c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</row>
    <row r="78" spans="1:60" outlineLevel="1" x14ac:dyDescent="0.2">
      <c r="A78" s="154">
        <v>66</v>
      </c>
      <c r="B78" s="161" t="s">
        <v>295</v>
      </c>
      <c r="C78" s="190" t="s">
        <v>296</v>
      </c>
      <c r="D78" s="163" t="s">
        <v>181</v>
      </c>
      <c r="E78" s="167">
        <v>4.1000000000000002E-2</v>
      </c>
      <c r="F78" s="169"/>
      <c r="G78" s="170">
        <f t="shared" si="14"/>
        <v>0</v>
      </c>
      <c r="H78" s="169"/>
      <c r="I78" s="170">
        <f t="shared" si="15"/>
        <v>0</v>
      </c>
      <c r="J78" s="169"/>
      <c r="K78" s="170">
        <f t="shared" si="16"/>
        <v>0</v>
      </c>
      <c r="L78" s="170">
        <v>21</v>
      </c>
      <c r="M78" s="170">
        <f t="shared" si="17"/>
        <v>0</v>
      </c>
      <c r="N78" s="163">
        <v>1.02396</v>
      </c>
      <c r="O78" s="163">
        <f t="shared" si="18"/>
        <v>4.1980000000000003E-2</v>
      </c>
      <c r="P78" s="163">
        <v>0</v>
      </c>
      <c r="Q78" s="163">
        <f t="shared" si="19"/>
        <v>0</v>
      </c>
      <c r="R78" s="163"/>
      <c r="S78" s="163"/>
      <c r="T78" s="164">
        <v>29.568000000000001</v>
      </c>
      <c r="U78" s="163">
        <f t="shared" si="20"/>
        <v>1.21</v>
      </c>
      <c r="V78" s="153"/>
      <c r="W78" s="153"/>
      <c r="X78" s="153"/>
      <c r="Y78" s="153"/>
      <c r="Z78" s="153"/>
      <c r="AA78" s="153"/>
      <c r="AB78" s="153"/>
      <c r="AC78" s="153"/>
      <c r="AD78" s="153"/>
      <c r="AE78" s="153" t="s">
        <v>160</v>
      </c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</row>
    <row r="79" spans="1:60" ht="22.5" outlineLevel="1" x14ac:dyDescent="0.2">
      <c r="A79" s="154">
        <v>67</v>
      </c>
      <c r="B79" s="161" t="s">
        <v>297</v>
      </c>
      <c r="C79" s="190" t="s">
        <v>298</v>
      </c>
      <c r="D79" s="163" t="s">
        <v>178</v>
      </c>
      <c r="E79" s="167">
        <v>1.4</v>
      </c>
      <c r="F79" s="169"/>
      <c r="G79" s="170">
        <f t="shared" si="14"/>
        <v>0</v>
      </c>
      <c r="H79" s="169"/>
      <c r="I79" s="170">
        <f t="shared" si="15"/>
        <v>0</v>
      </c>
      <c r="J79" s="169"/>
      <c r="K79" s="170">
        <f t="shared" si="16"/>
        <v>0</v>
      </c>
      <c r="L79" s="170">
        <v>21</v>
      </c>
      <c r="M79" s="170">
        <f t="shared" si="17"/>
        <v>0</v>
      </c>
      <c r="N79" s="163">
        <v>4.4979999999999999E-2</v>
      </c>
      <c r="O79" s="163">
        <f t="shared" si="18"/>
        <v>6.2969999999999998E-2</v>
      </c>
      <c r="P79" s="163">
        <v>0</v>
      </c>
      <c r="Q79" s="163">
        <f t="shared" si="19"/>
        <v>0</v>
      </c>
      <c r="R79" s="163"/>
      <c r="S79" s="163"/>
      <c r="T79" s="164">
        <v>0.79700000000000004</v>
      </c>
      <c r="U79" s="163">
        <f t="shared" si="20"/>
        <v>1.1200000000000001</v>
      </c>
      <c r="V79" s="153"/>
      <c r="W79" s="153"/>
      <c r="X79" s="153"/>
      <c r="Y79" s="153"/>
      <c r="Z79" s="153"/>
      <c r="AA79" s="153"/>
      <c r="AB79" s="153"/>
      <c r="AC79" s="153"/>
      <c r="AD79" s="153"/>
      <c r="AE79" s="153" t="s">
        <v>160</v>
      </c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</row>
    <row r="80" spans="1:60" ht="22.5" outlineLevel="1" x14ac:dyDescent="0.2">
      <c r="A80" s="154">
        <v>68</v>
      </c>
      <c r="B80" s="161" t="s">
        <v>299</v>
      </c>
      <c r="C80" s="190" t="s">
        <v>300</v>
      </c>
      <c r="D80" s="163" t="s">
        <v>178</v>
      </c>
      <c r="E80" s="167">
        <v>1.4</v>
      </c>
      <c r="F80" s="169"/>
      <c r="G80" s="170">
        <f t="shared" si="14"/>
        <v>0</v>
      </c>
      <c r="H80" s="169"/>
      <c r="I80" s="170">
        <f t="shared" si="15"/>
        <v>0</v>
      </c>
      <c r="J80" s="169"/>
      <c r="K80" s="170">
        <f t="shared" si="16"/>
        <v>0</v>
      </c>
      <c r="L80" s="170">
        <v>21</v>
      </c>
      <c r="M80" s="170">
        <f t="shared" si="17"/>
        <v>0</v>
      </c>
      <c r="N80" s="163">
        <v>0</v>
      </c>
      <c r="O80" s="163">
        <f t="shared" si="18"/>
        <v>0</v>
      </c>
      <c r="P80" s="163">
        <v>0</v>
      </c>
      <c r="Q80" s="163">
        <f t="shared" si="19"/>
        <v>0</v>
      </c>
      <c r="R80" s="163"/>
      <c r="S80" s="163"/>
      <c r="T80" s="164">
        <v>0.3</v>
      </c>
      <c r="U80" s="163">
        <f t="shared" si="20"/>
        <v>0.42</v>
      </c>
      <c r="V80" s="153"/>
      <c r="W80" s="153"/>
      <c r="X80" s="153"/>
      <c r="Y80" s="153"/>
      <c r="Z80" s="153"/>
      <c r="AA80" s="153"/>
      <c r="AB80" s="153"/>
      <c r="AC80" s="153"/>
      <c r="AD80" s="153"/>
      <c r="AE80" s="153" t="s">
        <v>160</v>
      </c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</row>
    <row r="81" spans="1:60" ht="22.5" outlineLevel="1" x14ac:dyDescent="0.2">
      <c r="A81" s="154">
        <v>69</v>
      </c>
      <c r="B81" s="161" t="s">
        <v>301</v>
      </c>
      <c r="C81" s="190" t="s">
        <v>302</v>
      </c>
      <c r="D81" s="163" t="s">
        <v>303</v>
      </c>
      <c r="E81" s="167">
        <v>1</v>
      </c>
      <c r="F81" s="169"/>
      <c r="G81" s="170">
        <f t="shared" si="14"/>
        <v>0</v>
      </c>
      <c r="H81" s="169"/>
      <c r="I81" s="170">
        <f t="shared" si="15"/>
        <v>0</v>
      </c>
      <c r="J81" s="169"/>
      <c r="K81" s="170">
        <f t="shared" si="16"/>
        <v>0</v>
      </c>
      <c r="L81" s="170">
        <v>21</v>
      </c>
      <c r="M81" s="170">
        <f t="shared" si="17"/>
        <v>0</v>
      </c>
      <c r="N81" s="163">
        <v>0</v>
      </c>
      <c r="O81" s="163">
        <f t="shared" si="18"/>
        <v>0</v>
      </c>
      <c r="P81" s="163">
        <v>0</v>
      </c>
      <c r="Q81" s="163">
        <f t="shared" si="19"/>
        <v>0</v>
      </c>
      <c r="R81" s="163"/>
      <c r="S81" s="163"/>
      <c r="T81" s="164">
        <v>0</v>
      </c>
      <c r="U81" s="163">
        <f t="shared" si="20"/>
        <v>0</v>
      </c>
      <c r="V81" s="153"/>
      <c r="W81" s="153"/>
      <c r="X81" s="153"/>
      <c r="Y81" s="153"/>
      <c r="Z81" s="153"/>
      <c r="AA81" s="153"/>
      <c r="AB81" s="153"/>
      <c r="AC81" s="153"/>
      <c r="AD81" s="153"/>
      <c r="AE81" s="153" t="s">
        <v>160</v>
      </c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</row>
    <row r="82" spans="1:60" outlineLevel="1" x14ac:dyDescent="0.2">
      <c r="A82" s="154"/>
      <c r="B82" s="161"/>
      <c r="C82" s="248" t="s">
        <v>304</v>
      </c>
      <c r="D82" s="249"/>
      <c r="E82" s="250"/>
      <c r="F82" s="251"/>
      <c r="G82" s="252"/>
      <c r="H82" s="170"/>
      <c r="I82" s="170"/>
      <c r="J82" s="170"/>
      <c r="K82" s="170"/>
      <c r="L82" s="170"/>
      <c r="M82" s="170"/>
      <c r="N82" s="163"/>
      <c r="O82" s="163"/>
      <c r="P82" s="163"/>
      <c r="Q82" s="163"/>
      <c r="R82" s="163"/>
      <c r="S82" s="163"/>
      <c r="T82" s="164"/>
      <c r="U82" s="163"/>
      <c r="V82" s="153"/>
      <c r="W82" s="153"/>
      <c r="X82" s="153"/>
      <c r="Y82" s="153"/>
      <c r="Z82" s="153"/>
      <c r="AA82" s="153"/>
      <c r="AB82" s="153"/>
      <c r="AC82" s="153"/>
      <c r="AD82" s="153"/>
      <c r="AE82" s="153" t="s">
        <v>198</v>
      </c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6" t="str">
        <f t="shared" ref="BA82:BA87" si="21">C82</f>
        <v>Bude se provádět napojení nového objektu ke stávajícímu.</v>
      </c>
      <c r="BB82" s="153"/>
      <c r="BC82" s="153"/>
      <c r="BD82" s="153"/>
      <c r="BE82" s="153"/>
      <c r="BF82" s="153"/>
      <c r="BG82" s="153"/>
      <c r="BH82" s="153"/>
    </row>
    <row r="83" spans="1:60" outlineLevel="1" x14ac:dyDescent="0.2">
      <c r="A83" s="154"/>
      <c r="B83" s="161"/>
      <c r="C83" s="248" t="s">
        <v>305</v>
      </c>
      <c r="D83" s="249"/>
      <c r="E83" s="250"/>
      <c r="F83" s="251"/>
      <c r="G83" s="252"/>
      <c r="H83" s="170"/>
      <c r="I83" s="170"/>
      <c r="J83" s="170"/>
      <c r="K83" s="170"/>
      <c r="L83" s="170"/>
      <c r="M83" s="170"/>
      <c r="N83" s="163"/>
      <c r="O83" s="163"/>
      <c r="P83" s="163"/>
      <c r="Q83" s="163"/>
      <c r="R83" s="163"/>
      <c r="S83" s="163"/>
      <c r="T83" s="164"/>
      <c r="U83" s="163"/>
      <c r="V83" s="153"/>
      <c r="W83" s="153"/>
      <c r="X83" s="153"/>
      <c r="Y83" s="153"/>
      <c r="Z83" s="153"/>
      <c r="AA83" s="153"/>
      <c r="AB83" s="153"/>
      <c r="AC83" s="153"/>
      <c r="AD83" s="153"/>
      <c r="AE83" s="153" t="s">
        <v>198</v>
      </c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6" t="str">
        <f t="shared" si="21"/>
        <v>Při napojení se můžou vyskytnou práce, které nelze předvídat.</v>
      </c>
      <c r="BB83" s="153"/>
      <c r="BC83" s="153"/>
      <c r="BD83" s="153"/>
      <c r="BE83" s="153"/>
      <c r="BF83" s="153"/>
      <c r="BG83" s="153"/>
      <c r="BH83" s="153"/>
    </row>
    <row r="84" spans="1:60" ht="22.5" outlineLevel="1" x14ac:dyDescent="0.2">
      <c r="A84" s="154"/>
      <c r="B84" s="161"/>
      <c r="C84" s="248" t="s">
        <v>306</v>
      </c>
      <c r="D84" s="249"/>
      <c r="E84" s="250"/>
      <c r="F84" s="251"/>
      <c r="G84" s="252"/>
      <c r="H84" s="170"/>
      <c r="I84" s="170"/>
      <c r="J84" s="170"/>
      <c r="K84" s="170"/>
      <c r="L84" s="170"/>
      <c r="M84" s="170"/>
      <c r="N84" s="163"/>
      <c r="O84" s="163"/>
      <c r="P84" s="163"/>
      <c r="Q84" s="163"/>
      <c r="R84" s="163"/>
      <c r="S84" s="163"/>
      <c r="T84" s="164"/>
      <c r="U84" s="163"/>
      <c r="V84" s="153"/>
      <c r="W84" s="153"/>
      <c r="X84" s="153"/>
      <c r="Y84" s="153"/>
      <c r="Z84" s="153"/>
      <c r="AA84" s="153"/>
      <c r="AB84" s="153"/>
      <c r="AC84" s="153"/>
      <c r="AD84" s="153"/>
      <c r="AE84" s="153" t="s">
        <v>198</v>
      </c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6" t="str">
        <f t="shared" si="21"/>
        <v>Jedná se o starou budovu a neví se přesné skladby a složení konstrukcí v místech, kde bude napojena na novou.</v>
      </c>
      <c r="BB84" s="153"/>
      <c r="BC84" s="153"/>
      <c r="BD84" s="153"/>
      <c r="BE84" s="153"/>
      <c r="BF84" s="153"/>
      <c r="BG84" s="153"/>
      <c r="BH84" s="153"/>
    </row>
    <row r="85" spans="1:60" outlineLevel="1" x14ac:dyDescent="0.2">
      <c r="A85" s="154"/>
      <c r="B85" s="161"/>
      <c r="C85" s="248" t="s">
        <v>307</v>
      </c>
      <c r="D85" s="249"/>
      <c r="E85" s="250"/>
      <c r="F85" s="251"/>
      <c r="G85" s="252"/>
      <c r="H85" s="170"/>
      <c r="I85" s="170"/>
      <c r="J85" s="170"/>
      <c r="K85" s="170"/>
      <c r="L85" s="170"/>
      <c r="M85" s="170"/>
      <c r="N85" s="163"/>
      <c r="O85" s="163"/>
      <c r="P85" s="163"/>
      <c r="Q85" s="163"/>
      <c r="R85" s="163"/>
      <c r="S85" s="163"/>
      <c r="T85" s="164"/>
      <c r="U85" s="163"/>
      <c r="V85" s="153"/>
      <c r="W85" s="153"/>
      <c r="X85" s="153"/>
      <c r="Y85" s="153"/>
      <c r="Z85" s="153"/>
      <c r="AA85" s="153"/>
      <c r="AB85" s="153"/>
      <c r="AC85" s="153"/>
      <c r="AD85" s="153"/>
      <c r="AE85" s="153" t="s">
        <v>198</v>
      </c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6" t="str">
        <f t="shared" si="21"/>
        <v>Posouzení zdiva a stropní konstrukce.</v>
      </c>
      <c r="BB85" s="153"/>
      <c r="BC85" s="153"/>
      <c r="BD85" s="153"/>
      <c r="BE85" s="153"/>
      <c r="BF85" s="153"/>
      <c r="BG85" s="153"/>
      <c r="BH85" s="153"/>
    </row>
    <row r="86" spans="1:60" outlineLevel="1" x14ac:dyDescent="0.2">
      <c r="A86" s="154"/>
      <c r="B86" s="161"/>
      <c r="C86" s="248" t="s">
        <v>308</v>
      </c>
      <c r="D86" s="249"/>
      <c r="E86" s="250"/>
      <c r="F86" s="251"/>
      <c r="G86" s="252"/>
      <c r="H86" s="170"/>
      <c r="I86" s="170"/>
      <c r="J86" s="170"/>
      <c r="K86" s="170"/>
      <c r="L86" s="170"/>
      <c r="M86" s="170"/>
      <c r="N86" s="163"/>
      <c r="O86" s="163"/>
      <c r="P86" s="163"/>
      <c r="Q86" s="163"/>
      <c r="R86" s="163"/>
      <c r="S86" s="163"/>
      <c r="T86" s="164"/>
      <c r="U86" s="163"/>
      <c r="V86" s="153"/>
      <c r="W86" s="153"/>
      <c r="X86" s="153"/>
      <c r="Y86" s="153"/>
      <c r="Z86" s="153"/>
      <c r="AA86" s="153"/>
      <c r="AB86" s="153"/>
      <c r="AC86" s="153"/>
      <c r="AD86" s="153"/>
      <c r="AE86" s="153" t="s">
        <v>198</v>
      </c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6" t="str">
        <f t="shared" si="21"/>
        <v>Včetně stávající konstrukce sedlové střechy a posunu příhradového vazníku.</v>
      </c>
      <c r="BB86" s="153"/>
      <c r="BC86" s="153"/>
      <c r="BD86" s="153"/>
      <c r="BE86" s="153"/>
      <c r="BF86" s="153"/>
      <c r="BG86" s="153"/>
      <c r="BH86" s="153"/>
    </row>
    <row r="87" spans="1:60" outlineLevel="1" x14ac:dyDescent="0.2">
      <c r="A87" s="154"/>
      <c r="B87" s="161"/>
      <c r="C87" s="248" t="s">
        <v>309</v>
      </c>
      <c r="D87" s="249"/>
      <c r="E87" s="250"/>
      <c r="F87" s="251"/>
      <c r="G87" s="252"/>
      <c r="H87" s="170"/>
      <c r="I87" s="170"/>
      <c r="J87" s="170"/>
      <c r="K87" s="170"/>
      <c r="L87" s="170"/>
      <c r="M87" s="170"/>
      <c r="N87" s="163"/>
      <c r="O87" s="163"/>
      <c r="P87" s="163"/>
      <c r="Q87" s="163"/>
      <c r="R87" s="163"/>
      <c r="S87" s="163"/>
      <c r="T87" s="164"/>
      <c r="U87" s="163"/>
      <c r="V87" s="153"/>
      <c r="W87" s="153"/>
      <c r="X87" s="153"/>
      <c r="Y87" s="153"/>
      <c r="Z87" s="153"/>
      <c r="AA87" s="153"/>
      <c r="AB87" s="153"/>
      <c r="AC87" s="153"/>
      <c r="AD87" s="153"/>
      <c r="AE87" s="153" t="s">
        <v>198</v>
      </c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6" t="str">
        <f t="shared" si="21"/>
        <v>Tyto práce budou odsouhlaseny při realizaci na místě stavby TDI.</v>
      </c>
      <c r="BB87" s="153"/>
      <c r="BC87" s="153"/>
      <c r="BD87" s="153"/>
      <c r="BE87" s="153"/>
      <c r="BF87" s="153"/>
      <c r="BG87" s="153"/>
      <c r="BH87" s="153"/>
    </row>
    <row r="88" spans="1:60" x14ac:dyDescent="0.2">
      <c r="A88" s="155" t="s">
        <v>152</v>
      </c>
      <c r="B88" s="162" t="s">
        <v>64</v>
      </c>
      <c r="C88" s="191" t="s">
        <v>65</v>
      </c>
      <c r="D88" s="165"/>
      <c r="E88" s="168"/>
      <c r="F88" s="171"/>
      <c r="G88" s="171">
        <f>SUMIF(AE89:AE110,"&lt;&gt;NOR",G89:G110)</f>
        <v>0</v>
      </c>
      <c r="H88" s="171"/>
      <c r="I88" s="171">
        <f>SUM(I89:I110)</f>
        <v>0</v>
      </c>
      <c r="J88" s="171"/>
      <c r="K88" s="171">
        <f>SUM(K89:K110)</f>
        <v>0</v>
      </c>
      <c r="L88" s="171"/>
      <c r="M88" s="171">
        <f>SUM(M89:M110)</f>
        <v>0</v>
      </c>
      <c r="N88" s="165"/>
      <c r="O88" s="165">
        <f>SUM(O89:O110)</f>
        <v>91.92631999999999</v>
      </c>
      <c r="P88" s="165"/>
      <c r="Q88" s="165">
        <f>SUM(Q89:Q110)</f>
        <v>0</v>
      </c>
      <c r="R88" s="165"/>
      <c r="S88" s="165"/>
      <c r="T88" s="166"/>
      <c r="U88" s="165">
        <f>SUM(U89:U110)</f>
        <v>363.39</v>
      </c>
      <c r="AE88" t="s">
        <v>153</v>
      </c>
    </row>
    <row r="89" spans="1:60" outlineLevel="1" x14ac:dyDescent="0.2">
      <c r="A89" s="154">
        <v>70</v>
      </c>
      <c r="B89" s="161" t="s">
        <v>310</v>
      </c>
      <c r="C89" s="190" t="s">
        <v>311</v>
      </c>
      <c r="D89" s="163" t="s">
        <v>163</v>
      </c>
      <c r="E89" s="167">
        <v>10.445</v>
      </c>
      <c r="F89" s="169"/>
      <c r="G89" s="170">
        <f t="shared" ref="G89:G110" si="22">ROUND(E89*F89,2)</f>
        <v>0</v>
      </c>
      <c r="H89" s="169"/>
      <c r="I89" s="170">
        <f t="shared" ref="I89:I110" si="23">ROUND(E89*H89,2)</f>
        <v>0</v>
      </c>
      <c r="J89" s="169"/>
      <c r="K89" s="170">
        <f t="shared" ref="K89:K110" si="24">ROUND(E89*J89,2)</f>
        <v>0</v>
      </c>
      <c r="L89" s="170">
        <v>21</v>
      </c>
      <c r="M89" s="170">
        <f t="shared" ref="M89:M110" si="25">G89*(1+L89/100)</f>
        <v>0</v>
      </c>
      <c r="N89" s="163">
        <v>2.5251399999999999</v>
      </c>
      <c r="O89" s="163">
        <f t="shared" ref="O89:O110" si="26">ROUND(E89*N89,5)</f>
        <v>26.37509</v>
      </c>
      <c r="P89" s="163">
        <v>0</v>
      </c>
      <c r="Q89" s="163">
        <f t="shared" ref="Q89:Q110" si="27">ROUND(E89*P89,5)</f>
        <v>0</v>
      </c>
      <c r="R89" s="163"/>
      <c r="S89" s="163"/>
      <c r="T89" s="164">
        <v>0.98699999999999999</v>
      </c>
      <c r="U89" s="163">
        <f t="shared" ref="U89:U110" si="28">ROUND(E89*T89,2)</f>
        <v>10.31</v>
      </c>
      <c r="V89" s="153"/>
      <c r="W89" s="153"/>
      <c r="X89" s="153"/>
      <c r="Y89" s="153"/>
      <c r="Z89" s="153"/>
      <c r="AA89" s="153"/>
      <c r="AB89" s="153"/>
      <c r="AC89" s="153"/>
      <c r="AD89" s="153"/>
      <c r="AE89" s="153" t="s">
        <v>160</v>
      </c>
      <c r="AF89" s="153"/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</row>
    <row r="90" spans="1:60" ht="22.5" outlineLevel="1" x14ac:dyDescent="0.2">
      <c r="A90" s="154">
        <v>71</v>
      </c>
      <c r="B90" s="161" t="s">
        <v>312</v>
      </c>
      <c r="C90" s="190" t="s">
        <v>313</v>
      </c>
      <c r="D90" s="163" t="s">
        <v>178</v>
      </c>
      <c r="E90" s="167">
        <v>17.61</v>
      </c>
      <c r="F90" s="169"/>
      <c r="G90" s="170">
        <f t="shared" si="22"/>
        <v>0</v>
      </c>
      <c r="H90" s="169"/>
      <c r="I90" s="170">
        <f t="shared" si="23"/>
        <v>0</v>
      </c>
      <c r="J90" s="169"/>
      <c r="K90" s="170">
        <f t="shared" si="24"/>
        <v>0</v>
      </c>
      <c r="L90" s="170">
        <v>21</v>
      </c>
      <c r="M90" s="170">
        <f t="shared" si="25"/>
        <v>0</v>
      </c>
      <c r="N90" s="163">
        <v>4.2520000000000002E-2</v>
      </c>
      <c r="O90" s="163">
        <f t="shared" si="26"/>
        <v>0.74878</v>
      </c>
      <c r="P90" s="163">
        <v>0</v>
      </c>
      <c r="Q90" s="163">
        <f t="shared" si="27"/>
        <v>0</v>
      </c>
      <c r="R90" s="163"/>
      <c r="S90" s="163"/>
      <c r="T90" s="164">
        <v>0.879</v>
      </c>
      <c r="U90" s="163">
        <f t="shared" si="28"/>
        <v>15.48</v>
      </c>
      <c r="V90" s="153"/>
      <c r="W90" s="153"/>
      <c r="X90" s="153"/>
      <c r="Y90" s="153"/>
      <c r="Z90" s="153"/>
      <c r="AA90" s="153"/>
      <c r="AB90" s="153"/>
      <c r="AC90" s="153"/>
      <c r="AD90" s="153"/>
      <c r="AE90" s="153" t="s">
        <v>160</v>
      </c>
      <c r="AF90" s="153"/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</row>
    <row r="91" spans="1:60" ht="22.5" outlineLevel="1" x14ac:dyDescent="0.2">
      <c r="A91" s="154">
        <v>72</v>
      </c>
      <c r="B91" s="161" t="s">
        <v>314</v>
      </c>
      <c r="C91" s="190" t="s">
        <v>315</v>
      </c>
      <c r="D91" s="163" t="s">
        <v>178</v>
      </c>
      <c r="E91" s="167">
        <v>17.61</v>
      </c>
      <c r="F91" s="169"/>
      <c r="G91" s="170">
        <f t="shared" si="22"/>
        <v>0</v>
      </c>
      <c r="H91" s="169"/>
      <c r="I91" s="170">
        <f t="shared" si="23"/>
        <v>0</v>
      </c>
      <c r="J91" s="169"/>
      <c r="K91" s="170">
        <f t="shared" si="24"/>
        <v>0</v>
      </c>
      <c r="L91" s="170">
        <v>21</v>
      </c>
      <c r="M91" s="170">
        <f t="shared" si="25"/>
        <v>0</v>
      </c>
      <c r="N91" s="163">
        <v>0</v>
      </c>
      <c r="O91" s="163">
        <f t="shared" si="26"/>
        <v>0</v>
      </c>
      <c r="P91" s="163">
        <v>0</v>
      </c>
      <c r="Q91" s="163">
        <f t="shared" si="27"/>
        <v>0</v>
      </c>
      <c r="R91" s="163"/>
      <c r="S91" s="163"/>
      <c r="T91" s="164">
        <v>0.436</v>
      </c>
      <c r="U91" s="163">
        <f t="shared" si="28"/>
        <v>7.68</v>
      </c>
      <c r="V91" s="153"/>
      <c r="W91" s="153"/>
      <c r="X91" s="153"/>
      <c r="Y91" s="153"/>
      <c r="Z91" s="153"/>
      <c r="AA91" s="153"/>
      <c r="AB91" s="153"/>
      <c r="AC91" s="153"/>
      <c r="AD91" s="153"/>
      <c r="AE91" s="153" t="s">
        <v>160</v>
      </c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</row>
    <row r="92" spans="1:60" outlineLevel="1" x14ac:dyDescent="0.2">
      <c r="A92" s="154">
        <v>73</v>
      </c>
      <c r="B92" s="161" t="s">
        <v>316</v>
      </c>
      <c r="C92" s="190" t="s">
        <v>317</v>
      </c>
      <c r="D92" s="163" t="s">
        <v>201</v>
      </c>
      <c r="E92" s="167">
        <v>12.08</v>
      </c>
      <c r="F92" s="169"/>
      <c r="G92" s="170">
        <f t="shared" si="22"/>
        <v>0</v>
      </c>
      <c r="H92" s="169"/>
      <c r="I92" s="170">
        <f t="shared" si="23"/>
        <v>0</v>
      </c>
      <c r="J92" s="169"/>
      <c r="K92" s="170">
        <f t="shared" si="24"/>
        <v>0</v>
      </c>
      <c r="L92" s="170">
        <v>21</v>
      </c>
      <c r="M92" s="170">
        <f t="shared" si="25"/>
        <v>0</v>
      </c>
      <c r="N92" s="163">
        <v>3.0470000000000001E-2</v>
      </c>
      <c r="O92" s="163">
        <f t="shared" si="26"/>
        <v>0.36808000000000002</v>
      </c>
      <c r="P92" s="163">
        <v>0</v>
      </c>
      <c r="Q92" s="163">
        <f t="shared" si="27"/>
        <v>0</v>
      </c>
      <c r="R92" s="163"/>
      <c r="S92" s="163"/>
      <c r="T92" s="164">
        <v>0.87</v>
      </c>
      <c r="U92" s="163">
        <f t="shared" si="28"/>
        <v>10.51</v>
      </c>
      <c r="V92" s="153"/>
      <c r="W92" s="153"/>
      <c r="X92" s="153"/>
      <c r="Y92" s="153"/>
      <c r="Z92" s="153"/>
      <c r="AA92" s="153"/>
      <c r="AB92" s="153"/>
      <c r="AC92" s="153"/>
      <c r="AD92" s="153"/>
      <c r="AE92" s="153" t="s">
        <v>160</v>
      </c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</row>
    <row r="93" spans="1:60" outlineLevel="1" x14ac:dyDescent="0.2">
      <c r="A93" s="154">
        <v>74</v>
      </c>
      <c r="B93" s="161" t="s">
        <v>318</v>
      </c>
      <c r="C93" s="190" t="s">
        <v>319</v>
      </c>
      <c r="D93" s="163" t="s">
        <v>201</v>
      </c>
      <c r="E93" s="167">
        <v>12.08</v>
      </c>
      <c r="F93" s="169"/>
      <c r="G93" s="170">
        <f t="shared" si="22"/>
        <v>0</v>
      </c>
      <c r="H93" s="169"/>
      <c r="I93" s="170">
        <f t="shared" si="23"/>
        <v>0</v>
      </c>
      <c r="J93" s="169"/>
      <c r="K93" s="170">
        <f t="shared" si="24"/>
        <v>0</v>
      </c>
      <c r="L93" s="170">
        <v>21</v>
      </c>
      <c r="M93" s="170">
        <f t="shared" si="25"/>
        <v>0</v>
      </c>
      <c r="N93" s="163">
        <v>0</v>
      </c>
      <c r="O93" s="163">
        <f t="shared" si="26"/>
        <v>0</v>
      </c>
      <c r="P93" s="163">
        <v>0</v>
      </c>
      <c r="Q93" s="163">
        <f t="shared" si="27"/>
        <v>0</v>
      </c>
      <c r="R93" s="163"/>
      <c r="S93" s="163"/>
      <c r="T93" s="164">
        <v>0.23200000000000001</v>
      </c>
      <c r="U93" s="163">
        <f t="shared" si="28"/>
        <v>2.8</v>
      </c>
      <c r="V93" s="153"/>
      <c r="W93" s="153"/>
      <c r="X93" s="153"/>
      <c r="Y93" s="153"/>
      <c r="Z93" s="153"/>
      <c r="AA93" s="153"/>
      <c r="AB93" s="153"/>
      <c r="AC93" s="153"/>
      <c r="AD93" s="153"/>
      <c r="AE93" s="153" t="s">
        <v>160</v>
      </c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</row>
    <row r="94" spans="1:60" outlineLevel="1" x14ac:dyDescent="0.2">
      <c r="A94" s="154">
        <v>75</v>
      </c>
      <c r="B94" s="161" t="s">
        <v>320</v>
      </c>
      <c r="C94" s="190" t="s">
        <v>321</v>
      </c>
      <c r="D94" s="163" t="s">
        <v>181</v>
      </c>
      <c r="E94" s="167">
        <v>0.38900000000000001</v>
      </c>
      <c r="F94" s="169"/>
      <c r="G94" s="170">
        <f t="shared" si="22"/>
        <v>0</v>
      </c>
      <c r="H94" s="169"/>
      <c r="I94" s="170">
        <f t="shared" si="23"/>
        <v>0</v>
      </c>
      <c r="J94" s="169"/>
      <c r="K94" s="170">
        <f t="shared" si="24"/>
        <v>0</v>
      </c>
      <c r="L94" s="170">
        <v>21</v>
      </c>
      <c r="M94" s="170">
        <f t="shared" si="25"/>
        <v>0</v>
      </c>
      <c r="N94" s="163">
        <v>1.02139</v>
      </c>
      <c r="O94" s="163">
        <f t="shared" si="26"/>
        <v>0.39732000000000001</v>
      </c>
      <c r="P94" s="163">
        <v>0</v>
      </c>
      <c r="Q94" s="163">
        <f t="shared" si="27"/>
        <v>0</v>
      </c>
      <c r="R94" s="163"/>
      <c r="S94" s="163"/>
      <c r="T94" s="164">
        <v>26.616</v>
      </c>
      <c r="U94" s="163">
        <f t="shared" si="28"/>
        <v>10.35</v>
      </c>
      <c r="V94" s="153"/>
      <c r="W94" s="153"/>
      <c r="X94" s="153"/>
      <c r="Y94" s="153"/>
      <c r="Z94" s="153"/>
      <c r="AA94" s="153"/>
      <c r="AB94" s="153"/>
      <c r="AC94" s="153"/>
      <c r="AD94" s="153"/>
      <c r="AE94" s="153" t="s">
        <v>160</v>
      </c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</row>
    <row r="95" spans="1:60" outlineLevel="1" x14ac:dyDescent="0.2">
      <c r="A95" s="154">
        <v>76</v>
      </c>
      <c r="B95" s="161" t="s">
        <v>322</v>
      </c>
      <c r="C95" s="190" t="s">
        <v>323</v>
      </c>
      <c r="D95" s="163" t="s">
        <v>156</v>
      </c>
      <c r="E95" s="167">
        <v>4</v>
      </c>
      <c r="F95" s="169"/>
      <c r="G95" s="170">
        <f t="shared" si="22"/>
        <v>0</v>
      </c>
      <c r="H95" s="169"/>
      <c r="I95" s="170">
        <f t="shared" si="23"/>
        <v>0</v>
      </c>
      <c r="J95" s="169"/>
      <c r="K95" s="170">
        <f t="shared" si="24"/>
        <v>0</v>
      </c>
      <c r="L95" s="170">
        <v>21</v>
      </c>
      <c r="M95" s="170">
        <f t="shared" si="25"/>
        <v>0</v>
      </c>
      <c r="N95" s="163">
        <v>1.2999999999999999E-2</v>
      </c>
      <c r="O95" s="163">
        <f t="shared" si="26"/>
        <v>5.1999999999999998E-2</v>
      </c>
      <c r="P95" s="163">
        <v>0</v>
      </c>
      <c r="Q95" s="163">
        <f t="shared" si="27"/>
        <v>0</v>
      </c>
      <c r="R95" s="163"/>
      <c r="S95" s="163"/>
      <c r="T95" s="164">
        <v>1.282</v>
      </c>
      <c r="U95" s="163">
        <f t="shared" si="28"/>
        <v>5.13</v>
      </c>
      <c r="V95" s="153"/>
      <c r="W95" s="153"/>
      <c r="X95" s="153"/>
      <c r="Y95" s="153"/>
      <c r="Z95" s="153"/>
      <c r="AA95" s="153"/>
      <c r="AB95" s="153"/>
      <c r="AC95" s="153"/>
      <c r="AD95" s="153"/>
      <c r="AE95" s="153" t="s">
        <v>160</v>
      </c>
      <c r="AF95" s="153"/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</row>
    <row r="96" spans="1:60" ht="22.5" outlineLevel="1" x14ac:dyDescent="0.2">
      <c r="A96" s="154">
        <v>77</v>
      </c>
      <c r="B96" s="161" t="s">
        <v>324</v>
      </c>
      <c r="C96" s="190" t="s">
        <v>325</v>
      </c>
      <c r="D96" s="163" t="s">
        <v>178</v>
      </c>
      <c r="E96" s="167">
        <v>92.23</v>
      </c>
      <c r="F96" s="169"/>
      <c r="G96" s="170">
        <f t="shared" si="22"/>
        <v>0</v>
      </c>
      <c r="H96" s="169"/>
      <c r="I96" s="170">
        <f t="shared" si="23"/>
        <v>0</v>
      </c>
      <c r="J96" s="169"/>
      <c r="K96" s="170">
        <f t="shared" si="24"/>
        <v>0</v>
      </c>
      <c r="L96" s="170">
        <v>21</v>
      </c>
      <c r="M96" s="170">
        <f t="shared" si="25"/>
        <v>0</v>
      </c>
      <c r="N96" s="163">
        <v>0.35748000000000002</v>
      </c>
      <c r="O96" s="163">
        <f t="shared" si="26"/>
        <v>32.970379999999999</v>
      </c>
      <c r="P96" s="163">
        <v>0</v>
      </c>
      <c r="Q96" s="163">
        <f t="shared" si="27"/>
        <v>0</v>
      </c>
      <c r="R96" s="163"/>
      <c r="S96" s="163"/>
      <c r="T96" s="164">
        <v>1.2070000000000001</v>
      </c>
      <c r="U96" s="163">
        <f t="shared" si="28"/>
        <v>111.32</v>
      </c>
      <c r="V96" s="153"/>
      <c r="W96" s="153"/>
      <c r="X96" s="153"/>
      <c r="Y96" s="153"/>
      <c r="Z96" s="153"/>
      <c r="AA96" s="153"/>
      <c r="AB96" s="153"/>
      <c r="AC96" s="153"/>
      <c r="AD96" s="153"/>
      <c r="AE96" s="153" t="s">
        <v>160</v>
      </c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</row>
    <row r="97" spans="1:60" ht="22.5" outlineLevel="1" x14ac:dyDescent="0.2">
      <c r="A97" s="154">
        <v>78</v>
      </c>
      <c r="B97" s="161" t="s">
        <v>326</v>
      </c>
      <c r="C97" s="190" t="s">
        <v>327</v>
      </c>
      <c r="D97" s="163" t="s">
        <v>181</v>
      </c>
      <c r="E97" s="167">
        <v>0.58599999999999997</v>
      </c>
      <c r="F97" s="169"/>
      <c r="G97" s="170">
        <f t="shared" si="22"/>
        <v>0</v>
      </c>
      <c r="H97" s="169"/>
      <c r="I97" s="170">
        <f t="shared" si="23"/>
        <v>0</v>
      </c>
      <c r="J97" s="169"/>
      <c r="K97" s="170">
        <f t="shared" si="24"/>
        <v>0</v>
      </c>
      <c r="L97" s="170">
        <v>21</v>
      </c>
      <c r="M97" s="170">
        <f t="shared" si="25"/>
        <v>0</v>
      </c>
      <c r="N97" s="163">
        <v>1.04548</v>
      </c>
      <c r="O97" s="163">
        <f t="shared" si="26"/>
        <v>0.61265000000000003</v>
      </c>
      <c r="P97" s="163">
        <v>0</v>
      </c>
      <c r="Q97" s="163">
        <f t="shared" si="27"/>
        <v>0</v>
      </c>
      <c r="R97" s="163"/>
      <c r="S97" s="163"/>
      <c r="T97" s="164">
        <v>15.211</v>
      </c>
      <c r="U97" s="163">
        <f t="shared" si="28"/>
        <v>8.91</v>
      </c>
      <c r="V97" s="153"/>
      <c r="W97" s="153"/>
      <c r="X97" s="153"/>
      <c r="Y97" s="153"/>
      <c r="Z97" s="153"/>
      <c r="AA97" s="153"/>
      <c r="AB97" s="153"/>
      <c r="AC97" s="153"/>
      <c r="AD97" s="153"/>
      <c r="AE97" s="153" t="s">
        <v>160</v>
      </c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</row>
    <row r="98" spans="1:60" ht="22.5" outlineLevel="1" x14ac:dyDescent="0.2">
      <c r="A98" s="154">
        <v>79</v>
      </c>
      <c r="B98" s="161" t="s">
        <v>328</v>
      </c>
      <c r="C98" s="190" t="s">
        <v>329</v>
      </c>
      <c r="D98" s="163" t="s">
        <v>156</v>
      </c>
      <c r="E98" s="167">
        <v>22</v>
      </c>
      <c r="F98" s="169"/>
      <c r="G98" s="170">
        <f t="shared" si="22"/>
        <v>0</v>
      </c>
      <c r="H98" s="169"/>
      <c r="I98" s="170">
        <f t="shared" si="23"/>
        <v>0</v>
      </c>
      <c r="J98" s="169"/>
      <c r="K98" s="170">
        <f t="shared" si="24"/>
        <v>0</v>
      </c>
      <c r="L98" s="170">
        <v>21</v>
      </c>
      <c r="M98" s="170">
        <f t="shared" si="25"/>
        <v>0</v>
      </c>
      <c r="N98" s="163">
        <v>0.15264</v>
      </c>
      <c r="O98" s="163">
        <f t="shared" si="26"/>
        <v>3.3580800000000002</v>
      </c>
      <c r="P98" s="163">
        <v>0</v>
      </c>
      <c r="Q98" s="163">
        <f t="shared" si="27"/>
        <v>0</v>
      </c>
      <c r="R98" s="163"/>
      <c r="S98" s="163"/>
      <c r="T98" s="164">
        <v>0</v>
      </c>
      <c r="U98" s="163">
        <f t="shared" si="28"/>
        <v>0</v>
      </c>
      <c r="V98" s="153"/>
      <c r="W98" s="153"/>
      <c r="X98" s="153"/>
      <c r="Y98" s="153"/>
      <c r="Z98" s="153"/>
      <c r="AA98" s="153"/>
      <c r="AB98" s="153"/>
      <c r="AC98" s="153"/>
      <c r="AD98" s="153"/>
      <c r="AE98" s="153" t="s">
        <v>182</v>
      </c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</row>
    <row r="99" spans="1:60" ht="22.5" outlineLevel="1" x14ac:dyDescent="0.2">
      <c r="A99" s="154">
        <v>80</v>
      </c>
      <c r="B99" s="161" t="s">
        <v>330</v>
      </c>
      <c r="C99" s="190" t="s">
        <v>331</v>
      </c>
      <c r="D99" s="163" t="s">
        <v>201</v>
      </c>
      <c r="E99" s="167">
        <v>16.75</v>
      </c>
      <c r="F99" s="169"/>
      <c r="G99" s="170">
        <f t="shared" si="22"/>
        <v>0</v>
      </c>
      <c r="H99" s="169"/>
      <c r="I99" s="170">
        <f t="shared" si="23"/>
        <v>0</v>
      </c>
      <c r="J99" s="169"/>
      <c r="K99" s="170">
        <f t="shared" si="24"/>
        <v>0</v>
      </c>
      <c r="L99" s="170">
        <v>21</v>
      </c>
      <c r="M99" s="170">
        <f t="shared" si="25"/>
        <v>0</v>
      </c>
      <c r="N99" s="163">
        <v>6.5079999999999999E-2</v>
      </c>
      <c r="O99" s="163">
        <f t="shared" si="26"/>
        <v>1.09009</v>
      </c>
      <c r="P99" s="163">
        <v>0</v>
      </c>
      <c r="Q99" s="163">
        <f t="shared" si="27"/>
        <v>0</v>
      </c>
      <c r="R99" s="163"/>
      <c r="S99" s="163"/>
      <c r="T99" s="164">
        <v>0.10428999999999999</v>
      </c>
      <c r="U99" s="163">
        <f t="shared" si="28"/>
        <v>1.75</v>
      </c>
      <c r="V99" s="153"/>
      <c r="W99" s="153"/>
      <c r="X99" s="153"/>
      <c r="Y99" s="153"/>
      <c r="Z99" s="153"/>
      <c r="AA99" s="153"/>
      <c r="AB99" s="153"/>
      <c r="AC99" s="153"/>
      <c r="AD99" s="153"/>
      <c r="AE99" s="153" t="s">
        <v>160</v>
      </c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</row>
    <row r="100" spans="1:60" outlineLevel="1" x14ac:dyDescent="0.2">
      <c r="A100" s="154">
        <v>81</v>
      </c>
      <c r="B100" s="161" t="s">
        <v>332</v>
      </c>
      <c r="C100" s="190" t="s">
        <v>333</v>
      </c>
      <c r="D100" s="163" t="s">
        <v>163</v>
      </c>
      <c r="E100" s="167">
        <v>2.54</v>
      </c>
      <c r="F100" s="169"/>
      <c r="G100" s="170">
        <f t="shared" si="22"/>
        <v>0</v>
      </c>
      <c r="H100" s="169"/>
      <c r="I100" s="170">
        <f t="shared" si="23"/>
        <v>0</v>
      </c>
      <c r="J100" s="169"/>
      <c r="K100" s="170">
        <f t="shared" si="24"/>
        <v>0</v>
      </c>
      <c r="L100" s="170">
        <v>21</v>
      </c>
      <c r="M100" s="170">
        <f t="shared" si="25"/>
        <v>0</v>
      </c>
      <c r="N100" s="163">
        <v>2.5251100000000002</v>
      </c>
      <c r="O100" s="163">
        <f t="shared" si="26"/>
        <v>6.41378</v>
      </c>
      <c r="P100" s="163">
        <v>0</v>
      </c>
      <c r="Q100" s="163">
        <f t="shared" si="27"/>
        <v>0</v>
      </c>
      <c r="R100" s="163"/>
      <c r="S100" s="163"/>
      <c r="T100" s="164">
        <v>1.448</v>
      </c>
      <c r="U100" s="163">
        <f t="shared" si="28"/>
        <v>3.68</v>
      </c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 t="s">
        <v>160</v>
      </c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</row>
    <row r="101" spans="1:60" outlineLevel="1" x14ac:dyDescent="0.2">
      <c r="A101" s="154">
        <v>82</v>
      </c>
      <c r="B101" s="161" t="s">
        <v>334</v>
      </c>
      <c r="C101" s="190" t="s">
        <v>335</v>
      </c>
      <c r="D101" s="163" t="s">
        <v>178</v>
      </c>
      <c r="E101" s="167">
        <v>14.07</v>
      </c>
      <c r="F101" s="169"/>
      <c r="G101" s="170">
        <f t="shared" si="22"/>
        <v>0</v>
      </c>
      <c r="H101" s="169"/>
      <c r="I101" s="170">
        <f t="shared" si="23"/>
        <v>0</v>
      </c>
      <c r="J101" s="169"/>
      <c r="K101" s="170">
        <f t="shared" si="24"/>
        <v>0</v>
      </c>
      <c r="L101" s="170">
        <v>21</v>
      </c>
      <c r="M101" s="170">
        <f t="shared" si="25"/>
        <v>0</v>
      </c>
      <c r="N101" s="163">
        <v>7.8200000000000006E-3</v>
      </c>
      <c r="O101" s="163">
        <f t="shared" si="26"/>
        <v>0.11003</v>
      </c>
      <c r="P101" s="163">
        <v>0</v>
      </c>
      <c r="Q101" s="163">
        <f t="shared" si="27"/>
        <v>0</v>
      </c>
      <c r="R101" s="163"/>
      <c r="S101" s="163"/>
      <c r="T101" s="164">
        <v>0.79</v>
      </c>
      <c r="U101" s="163">
        <f t="shared" si="28"/>
        <v>11.12</v>
      </c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 t="s">
        <v>160</v>
      </c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</row>
    <row r="102" spans="1:60" outlineLevel="1" x14ac:dyDescent="0.2">
      <c r="A102" s="154">
        <v>83</v>
      </c>
      <c r="B102" s="161" t="s">
        <v>336</v>
      </c>
      <c r="C102" s="190" t="s">
        <v>337</v>
      </c>
      <c r="D102" s="163" t="s">
        <v>178</v>
      </c>
      <c r="E102" s="167">
        <v>14.7</v>
      </c>
      <c r="F102" s="169"/>
      <c r="G102" s="170">
        <f t="shared" si="22"/>
        <v>0</v>
      </c>
      <c r="H102" s="169"/>
      <c r="I102" s="170">
        <f t="shared" si="23"/>
        <v>0</v>
      </c>
      <c r="J102" s="169"/>
      <c r="K102" s="170">
        <f t="shared" si="24"/>
        <v>0</v>
      </c>
      <c r="L102" s="170">
        <v>21</v>
      </c>
      <c r="M102" s="170">
        <f t="shared" si="25"/>
        <v>0</v>
      </c>
      <c r="N102" s="163">
        <v>0</v>
      </c>
      <c r="O102" s="163">
        <f t="shared" si="26"/>
        <v>0</v>
      </c>
      <c r="P102" s="163">
        <v>0</v>
      </c>
      <c r="Q102" s="163">
        <f t="shared" si="27"/>
        <v>0</v>
      </c>
      <c r="R102" s="163"/>
      <c r="S102" s="163"/>
      <c r="T102" s="164">
        <v>0.24</v>
      </c>
      <c r="U102" s="163">
        <f t="shared" si="28"/>
        <v>3.53</v>
      </c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 t="s">
        <v>160</v>
      </c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</row>
    <row r="103" spans="1:60" outlineLevel="1" x14ac:dyDescent="0.2">
      <c r="A103" s="154">
        <v>84</v>
      </c>
      <c r="B103" s="161" t="s">
        <v>338</v>
      </c>
      <c r="C103" s="190" t="s">
        <v>339</v>
      </c>
      <c r="D103" s="163" t="s">
        <v>181</v>
      </c>
      <c r="E103" s="167">
        <v>0.223</v>
      </c>
      <c r="F103" s="169"/>
      <c r="G103" s="170">
        <f t="shared" si="22"/>
        <v>0</v>
      </c>
      <c r="H103" s="169"/>
      <c r="I103" s="170">
        <f t="shared" si="23"/>
        <v>0</v>
      </c>
      <c r="J103" s="169"/>
      <c r="K103" s="170">
        <f t="shared" si="24"/>
        <v>0</v>
      </c>
      <c r="L103" s="170">
        <v>21</v>
      </c>
      <c r="M103" s="170">
        <f t="shared" si="25"/>
        <v>0</v>
      </c>
      <c r="N103" s="163">
        <v>1.0166500000000001</v>
      </c>
      <c r="O103" s="163">
        <f t="shared" si="26"/>
        <v>0.22670999999999999</v>
      </c>
      <c r="P103" s="163">
        <v>0</v>
      </c>
      <c r="Q103" s="163">
        <f t="shared" si="27"/>
        <v>0</v>
      </c>
      <c r="R103" s="163"/>
      <c r="S103" s="163"/>
      <c r="T103" s="164">
        <v>27.672999999999998</v>
      </c>
      <c r="U103" s="163">
        <f t="shared" si="28"/>
        <v>6.17</v>
      </c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 t="s">
        <v>160</v>
      </c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</row>
    <row r="104" spans="1:60" outlineLevel="1" x14ac:dyDescent="0.2">
      <c r="A104" s="154">
        <v>85</v>
      </c>
      <c r="B104" s="161" t="s">
        <v>340</v>
      </c>
      <c r="C104" s="190" t="s">
        <v>341</v>
      </c>
      <c r="D104" s="163" t="s">
        <v>163</v>
      </c>
      <c r="E104" s="167">
        <v>6.6020750000000001</v>
      </c>
      <c r="F104" s="169"/>
      <c r="G104" s="170">
        <f t="shared" si="22"/>
        <v>0</v>
      </c>
      <c r="H104" s="169"/>
      <c r="I104" s="170">
        <f t="shared" si="23"/>
        <v>0</v>
      </c>
      <c r="J104" s="169"/>
      <c r="K104" s="170">
        <f t="shared" si="24"/>
        <v>0</v>
      </c>
      <c r="L104" s="170">
        <v>21</v>
      </c>
      <c r="M104" s="170">
        <f t="shared" si="25"/>
        <v>0</v>
      </c>
      <c r="N104" s="163">
        <v>2.5251100000000002</v>
      </c>
      <c r="O104" s="163">
        <f t="shared" si="26"/>
        <v>16.670970000000001</v>
      </c>
      <c r="P104" s="163">
        <v>0</v>
      </c>
      <c r="Q104" s="163">
        <f t="shared" si="27"/>
        <v>0</v>
      </c>
      <c r="R104" s="163"/>
      <c r="S104" s="163"/>
      <c r="T104" s="164">
        <v>1.448</v>
      </c>
      <c r="U104" s="163">
        <f t="shared" si="28"/>
        <v>9.56</v>
      </c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 t="s">
        <v>160</v>
      </c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</row>
    <row r="105" spans="1:60" outlineLevel="1" x14ac:dyDescent="0.2">
      <c r="A105" s="154">
        <v>86</v>
      </c>
      <c r="B105" s="161" t="s">
        <v>334</v>
      </c>
      <c r="C105" s="190" t="s">
        <v>335</v>
      </c>
      <c r="D105" s="163" t="s">
        <v>178</v>
      </c>
      <c r="E105" s="167">
        <v>79.463999999999999</v>
      </c>
      <c r="F105" s="169"/>
      <c r="G105" s="170">
        <f t="shared" si="22"/>
        <v>0</v>
      </c>
      <c r="H105" s="169"/>
      <c r="I105" s="170">
        <f t="shared" si="23"/>
        <v>0</v>
      </c>
      <c r="J105" s="169"/>
      <c r="K105" s="170">
        <f t="shared" si="24"/>
        <v>0</v>
      </c>
      <c r="L105" s="170">
        <v>21</v>
      </c>
      <c r="M105" s="170">
        <f t="shared" si="25"/>
        <v>0</v>
      </c>
      <c r="N105" s="163">
        <v>7.8200000000000006E-3</v>
      </c>
      <c r="O105" s="163">
        <f t="shared" si="26"/>
        <v>0.62141000000000002</v>
      </c>
      <c r="P105" s="163">
        <v>0</v>
      </c>
      <c r="Q105" s="163">
        <f t="shared" si="27"/>
        <v>0</v>
      </c>
      <c r="R105" s="163"/>
      <c r="S105" s="163"/>
      <c r="T105" s="164">
        <v>0.79</v>
      </c>
      <c r="U105" s="163">
        <f t="shared" si="28"/>
        <v>62.78</v>
      </c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 t="s">
        <v>160</v>
      </c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</row>
    <row r="106" spans="1:60" outlineLevel="1" x14ac:dyDescent="0.2">
      <c r="A106" s="154">
        <v>87</v>
      </c>
      <c r="B106" s="161" t="s">
        <v>336</v>
      </c>
      <c r="C106" s="190" t="s">
        <v>337</v>
      </c>
      <c r="D106" s="163" t="s">
        <v>178</v>
      </c>
      <c r="E106" s="167">
        <v>79.463999999999999</v>
      </c>
      <c r="F106" s="169"/>
      <c r="G106" s="170">
        <f t="shared" si="22"/>
        <v>0</v>
      </c>
      <c r="H106" s="169"/>
      <c r="I106" s="170">
        <f t="shared" si="23"/>
        <v>0</v>
      </c>
      <c r="J106" s="169"/>
      <c r="K106" s="170">
        <f t="shared" si="24"/>
        <v>0</v>
      </c>
      <c r="L106" s="170">
        <v>21</v>
      </c>
      <c r="M106" s="170">
        <f t="shared" si="25"/>
        <v>0</v>
      </c>
      <c r="N106" s="163">
        <v>0</v>
      </c>
      <c r="O106" s="163">
        <f t="shared" si="26"/>
        <v>0</v>
      </c>
      <c r="P106" s="163">
        <v>0</v>
      </c>
      <c r="Q106" s="163">
        <f t="shared" si="27"/>
        <v>0</v>
      </c>
      <c r="R106" s="163"/>
      <c r="S106" s="163"/>
      <c r="T106" s="164">
        <v>0.24</v>
      </c>
      <c r="U106" s="163">
        <f t="shared" si="28"/>
        <v>19.07</v>
      </c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 t="s">
        <v>160</v>
      </c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</row>
    <row r="107" spans="1:60" outlineLevel="1" x14ac:dyDescent="0.2">
      <c r="A107" s="154">
        <v>88</v>
      </c>
      <c r="B107" s="161" t="s">
        <v>338</v>
      </c>
      <c r="C107" s="190" t="s">
        <v>339</v>
      </c>
      <c r="D107" s="163" t="s">
        <v>181</v>
      </c>
      <c r="E107" s="167">
        <v>0.64800000000000002</v>
      </c>
      <c r="F107" s="169"/>
      <c r="G107" s="170">
        <f t="shared" si="22"/>
        <v>0</v>
      </c>
      <c r="H107" s="169"/>
      <c r="I107" s="170">
        <f t="shared" si="23"/>
        <v>0</v>
      </c>
      <c r="J107" s="169"/>
      <c r="K107" s="170">
        <f t="shared" si="24"/>
        <v>0</v>
      </c>
      <c r="L107" s="170">
        <v>21</v>
      </c>
      <c r="M107" s="170">
        <f t="shared" si="25"/>
        <v>0</v>
      </c>
      <c r="N107" s="163">
        <v>1.0166500000000001</v>
      </c>
      <c r="O107" s="163">
        <f t="shared" si="26"/>
        <v>0.65878999999999999</v>
      </c>
      <c r="P107" s="163">
        <v>0</v>
      </c>
      <c r="Q107" s="163">
        <f t="shared" si="27"/>
        <v>0</v>
      </c>
      <c r="R107" s="163"/>
      <c r="S107" s="163"/>
      <c r="T107" s="164">
        <v>27.672999999999998</v>
      </c>
      <c r="U107" s="163">
        <f t="shared" si="28"/>
        <v>17.93</v>
      </c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 t="s">
        <v>160</v>
      </c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</row>
    <row r="108" spans="1:60" ht="22.5" outlineLevel="1" x14ac:dyDescent="0.2">
      <c r="A108" s="154">
        <v>89</v>
      </c>
      <c r="B108" s="161" t="s">
        <v>342</v>
      </c>
      <c r="C108" s="190" t="s">
        <v>343</v>
      </c>
      <c r="D108" s="163" t="s">
        <v>156</v>
      </c>
      <c r="E108" s="167">
        <v>2</v>
      </c>
      <c r="F108" s="169"/>
      <c r="G108" s="170">
        <f t="shared" si="22"/>
        <v>0</v>
      </c>
      <c r="H108" s="169"/>
      <c r="I108" s="170">
        <f t="shared" si="23"/>
        <v>0</v>
      </c>
      <c r="J108" s="169"/>
      <c r="K108" s="170">
        <f t="shared" si="24"/>
        <v>0</v>
      </c>
      <c r="L108" s="170">
        <v>21</v>
      </c>
      <c r="M108" s="170">
        <f t="shared" si="25"/>
        <v>0</v>
      </c>
      <c r="N108" s="163">
        <v>8.5650000000000004E-2</v>
      </c>
      <c r="O108" s="163">
        <f t="shared" si="26"/>
        <v>0.17130000000000001</v>
      </c>
      <c r="P108" s="163">
        <v>0</v>
      </c>
      <c r="Q108" s="163">
        <f t="shared" si="27"/>
        <v>0</v>
      </c>
      <c r="R108" s="163"/>
      <c r="S108" s="163"/>
      <c r="T108" s="164">
        <v>2.2559999999999998</v>
      </c>
      <c r="U108" s="163">
        <f t="shared" si="28"/>
        <v>4.51</v>
      </c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 t="s">
        <v>160</v>
      </c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</row>
    <row r="109" spans="1:60" ht="22.5" outlineLevel="1" x14ac:dyDescent="0.2">
      <c r="A109" s="154">
        <v>90</v>
      </c>
      <c r="B109" s="161" t="s">
        <v>344</v>
      </c>
      <c r="C109" s="190" t="s">
        <v>345</v>
      </c>
      <c r="D109" s="163" t="s">
        <v>346</v>
      </c>
      <c r="E109" s="167">
        <v>7.4</v>
      </c>
      <c r="F109" s="169"/>
      <c r="G109" s="170">
        <f t="shared" si="22"/>
        <v>0</v>
      </c>
      <c r="H109" s="169"/>
      <c r="I109" s="170">
        <f t="shared" si="23"/>
        <v>0</v>
      </c>
      <c r="J109" s="169"/>
      <c r="K109" s="170">
        <f t="shared" si="24"/>
        <v>0</v>
      </c>
      <c r="L109" s="170">
        <v>21</v>
      </c>
      <c r="M109" s="170">
        <f t="shared" si="25"/>
        <v>0</v>
      </c>
      <c r="N109" s="163">
        <v>0.13963999999999999</v>
      </c>
      <c r="O109" s="163">
        <f t="shared" si="26"/>
        <v>1.0333399999999999</v>
      </c>
      <c r="P109" s="163">
        <v>0</v>
      </c>
      <c r="Q109" s="163">
        <f t="shared" si="27"/>
        <v>0</v>
      </c>
      <c r="R109" s="163"/>
      <c r="S109" s="163"/>
      <c r="T109" s="164">
        <v>5.2212500000000004</v>
      </c>
      <c r="U109" s="163">
        <f t="shared" si="28"/>
        <v>38.64</v>
      </c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 t="s">
        <v>157</v>
      </c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</row>
    <row r="110" spans="1:60" ht="22.5" outlineLevel="1" x14ac:dyDescent="0.2">
      <c r="A110" s="154">
        <v>91</v>
      </c>
      <c r="B110" s="161" t="s">
        <v>347</v>
      </c>
      <c r="C110" s="190" t="s">
        <v>348</v>
      </c>
      <c r="D110" s="163" t="s">
        <v>156</v>
      </c>
      <c r="E110" s="167">
        <v>6</v>
      </c>
      <c r="F110" s="169"/>
      <c r="G110" s="170">
        <f t="shared" si="22"/>
        <v>0</v>
      </c>
      <c r="H110" s="169"/>
      <c r="I110" s="170">
        <f t="shared" si="23"/>
        <v>0</v>
      </c>
      <c r="J110" s="169"/>
      <c r="K110" s="170">
        <f t="shared" si="24"/>
        <v>0</v>
      </c>
      <c r="L110" s="170">
        <v>21</v>
      </c>
      <c r="M110" s="170">
        <f t="shared" si="25"/>
        <v>0</v>
      </c>
      <c r="N110" s="163">
        <v>7.92E-3</v>
      </c>
      <c r="O110" s="163">
        <f t="shared" si="26"/>
        <v>4.752E-2</v>
      </c>
      <c r="P110" s="163">
        <v>0</v>
      </c>
      <c r="Q110" s="163">
        <f t="shared" si="27"/>
        <v>0</v>
      </c>
      <c r="R110" s="163"/>
      <c r="S110" s="163"/>
      <c r="T110" s="164">
        <v>0.36</v>
      </c>
      <c r="U110" s="163">
        <f t="shared" si="28"/>
        <v>2.16</v>
      </c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 t="s">
        <v>160</v>
      </c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</row>
    <row r="111" spans="1:60" x14ac:dyDescent="0.2">
      <c r="A111" s="155" t="s">
        <v>152</v>
      </c>
      <c r="B111" s="162" t="s">
        <v>66</v>
      </c>
      <c r="C111" s="191" t="s">
        <v>67</v>
      </c>
      <c r="D111" s="165"/>
      <c r="E111" s="168"/>
      <c r="F111" s="171"/>
      <c r="G111" s="171">
        <f>SUMIF(AE112:AE119,"&lt;&gt;NOR",G112:G119)</f>
        <v>0</v>
      </c>
      <c r="H111" s="171"/>
      <c r="I111" s="171">
        <f>SUM(I112:I119)</f>
        <v>0</v>
      </c>
      <c r="J111" s="171"/>
      <c r="K111" s="171">
        <f>SUM(K112:K119)</f>
        <v>0</v>
      </c>
      <c r="L111" s="171"/>
      <c r="M111" s="171">
        <f>SUM(M112:M119)</f>
        <v>0</v>
      </c>
      <c r="N111" s="165"/>
      <c r="O111" s="165">
        <f>SUM(O112:O119)</f>
        <v>76.262150000000005</v>
      </c>
      <c r="P111" s="165"/>
      <c r="Q111" s="165">
        <f>SUM(Q112:Q119)</f>
        <v>0</v>
      </c>
      <c r="R111" s="165"/>
      <c r="S111" s="165"/>
      <c r="T111" s="166"/>
      <c r="U111" s="165">
        <f>SUM(U112:U119)</f>
        <v>55.15</v>
      </c>
      <c r="AE111" t="s">
        <v>153</v>
      </c>
    </row>
    <row r="112" spans="1:60" ht="22.5" outlineLevel="1" x14ac:dyDescent="0.2">
      <c r="A112" s="154">
        <v>92</v>
      </c>
      <c r="B112" s="161" t="s">
        <v>349</v>
      </c>
      <c r="C112" s="190" t="s">
        <v>350</v>
      </c>
      <c r="D112" s="163" t="s">
        <v>178</v>
      </c>
      <c r="E112" s="167">
        <v>23.45</v>
      </c>
      <c r="F112" s="169"/>
      <c r="G112" s="170">
        <f t="shared" ref="G112:G119" si="29">ROUND(E112*F112,2)</f>
        <v>0</v>
      </c>
      <c r="H112" s="169"/>
      <c r="I112" s="170">
        <f t="shared" ref="I112:I119" si="30">ROUND(E112*H112,2)</f>
        <v>0</v>
      </c>
      <c r="J112" s="169"/>
      <c r="K112" s="170">
        <f t="shared" ref="K112:K119" si="31">ROUND(E112*J112,2)</f>
        <v>0</v>
      </c>
      <c r="L112" s="170">
        <v>21</v>
      </c>
      <c r="M112" s="170">
        <f t="shared" ref="M112:M119" si="32">G112*(1+L112/100)</f>
        <v>0</v>
      </c>
      <c r="N112" s="163">
        <v>0.40586</v>
      </c>
      <c r="O112" s="163">
        <f t="shared" ref="O112:O119" si="33">ROUND(E112*N112,5)</f>
        <v>9.5174199999999995</v>
      </c>
      <c r="P112" s="163">
        <v>0</v>
      </c>
      <c r="Q112" s="163">
        <f t="shared" ref="Q112:Q119" si="34">ROUND(E112*P112,5)</f>
        <v>0</v>
      </c>
      <c r="R112" s="163"/>
      <c r="S112" s="163"/>
      <c r="T112" s="164">
        <v>0.317</v>
      </c>
      <c r="U112" s="163">
        <f t="shared" ref="U112:U119" si="35">ROUND(E112*T112,2)</f>
        <v>7.43</v>
      </c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 t="s">
        <v>160</v>
      </c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</row>
    <row r="113" spans="1:60" outlineLevel="1" x14ac:dyDescent="0.2">
      <c r="A113" s="154">
        <v>93</v>
      </c>
      <c r="B113" s="161" t="s">
        <v>351</v>
      </c>
      <c r="C113" s="190" t="s">
        <v>352</v>
      </c>
      <c r="D113" s="163" t="s">
        <v>156</v>
      </c>
      <c r="E113" s="167">
        <v>112</v>
      </c>
      <c r="F113" s="169"/>
      <c r="G113" s="170">
        <f t="shared" si="29"/>
        <v>0</v>
      </c>
      <c r="H113" s="169"/>
      <c r="I113" s="170">
        <f t="shared" si="30"/>
        <v>0</v>
      </c>
      <c r="J113" s="169"/>
      <c r="K113" s="170">
        <f t="shared" si="31"/>
        <v>0</v>
      </c>
      <c r="L113" s="170">
        <v>21</v>
      </c>
      <c r="M113" s="170">
        <f t="shared" si="32"/>
        <v>0</v>
      </c>
      <c r="N113" s="163">
        <v>4.2000000000000003E-2</v>
      </c>
      <c r="O113" s="163">
        <f t="shared" si="33"/>
        <v>4.7039999999999997</v>
      </c>
      <c r="P113" s="163">
        <v>0</v>
      </c>
      <c r="Q113" s="163">
        <f t="shared" si="34"/>
        <v>0</v>
      </c>
      <c r="R113" s="163"/>
      <c r="S113" s="163"/>
      <c r="T113" s="164">
        <v>0</v>
      </c>
      <c r="U113" s="163">
        <f t="shared" si="35"/>
        <v>0</v>
      </c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 t="s">
        <v>182</v>
      </c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</row>
    <row r="114" spans="1:60" outlineLevel="1" x14ac:dyDescent="0.2">
      <c r="A114" s="154">
        <v>94</v>
      </c>
      <c r="B114" s="161" t="s">
        <v>353</v>
      </c>
      <c r="C114" s="190" t="s">
        <v>354</v>
      </c>
      <c r="D114" s="163" t="s">
        <v>178</v>
      </c>
      <c r="E114" s="167">
        <v>100</v>
      </c>
      <c r="F114" s="169"/>
      <c r="G114" s="170">
        <f t="shared" si="29"/>
        <v>0</v>
      </c>
      <c r="H114" s="169"/>
      <c r="I114" s="170">
        <f t="shared" si="30"/>
        <v>0</v>
      </c>
      <c r="J114" s="169"/>
      <c r="K114" s="170">
        <f t="shared" si="31"/>
        <v>0</v>
      </c>
      <c r="L114" s="170">
        <v>21</v>
      </c>
      <c r="M114" s="170">
        <f t="shared" si="32"/>
        <v>0</v>
      </c>
      <c r="N114" s="163">
        <v>0.39900000000000002</v>
      </c>
      <c r="O114" s="163">
        <f t="shared" si="33"/>
        <v>39.9</v>
      </c>
      <c r="P114" s="163">
        <v>0</v>
      </c>
      <c r="Q114" s="163">
        <f t="shared" si="34"/>
        <v>0</v>
      </c>
      <c r="R114" s="163"/>
      <c r="S114" s="163"/>
      <c r="T114" s="164">
        <v>1.9E-2</v>
      </c>
      <c r="U114" s="163">
        <f t="shared" si="35"/>
        <v>1.9</v>
      </c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 t="s">
        <v>160</v>
      </c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</row>
    <row r="115" spans="1:60" outlineLevel="1" x14ac:dyDescent="0.2">
      <c r="A115" s="154">
        <v>95</v>
      </c>
      <c r="B115" s="161" t="s">
        <v>355</v>
      </c>
      <c r="C115" s="190" t="s">
        <v>356</v>
      </c>
      <c r="D115" s="163" t="s">
        <v>178</v>
      </c>
      <c r="E115" s="167">
        <v>100</v>
      </c>
      <c r="F115" s="169"/>
      <c r="G115" s="170">
        <f t="shared" si="29"/>
        <v>0</v>
      </c>
      <c r="H115" s="169"/>
      <c r="I115" s="170">
        <f t="shared" si="30"/>
        <v>0</v>
      </c>
      <c r="J115" s="169"/>
      <c r="K115" s="170">
        <f t="shared" si="31"/>
        <v>0</v>
      </c>
      <c r="L115" s="170">
        <v>21</v>
      </c>
      <c r="M115" s="170">
        <f t="shared" si="32"/>
        <v>0</v>
      </c>
      <c r="N115" s="163">
        <v>7.3899999999999993E-2</v>
      </c>
      <c r="O115" s="163">
        <f t="shared" si="33"/>
        <v>7.39</v>
      </c>
      <c r="P115" s="163">
        <v>0</v>
      </c>
      <c r="Q115" s="163">
        <f t="shared" si="34"/>
        <v>0</v>
      </c>
      <c r="R115" s="163"/>
      <c r="S115" s="163"/>
      <c r="T115" s="164">
        <v>0.45200000000000001</v>
      </c>
      <c r="U115" s="163">
        <f t="shared" si="35"/>
        <v>45.2</v>
      </c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 t="s">
        <v>160</v>
      </c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</row>
    <row r="116" spans="1:60" outlineLevel="1" x14ac:dyDescent="0.2">
      <c r="A116" s="154">
        <v>96</v>
      </c>
      <c r="B116" s="161" t="s">
        <v>357</v>
      </c>
      <c r="C116" s="190" t="s">
        <v>358</v>
      </c>
      <c r="D116" s="163" t="s">
        <v>178</v>
      </c>
      <c r="E116" s="167">
        <v>112.125</v>
      </c>
      <c r="F116" s="169"/>
      <c r="G116" s="170">
        <f t="shared" si="29"/>
        <v>0</v>
      </c>
      <c r="H116" s="169"/>
      <c r="I116" s="170">
        <f t="shared" si="30"/>
        <v>0</v>
      </c>
      <c r="J116" s="169"/>
      <c r="K116" s="170">
        <f t="shared" si="31"/>
        <v>0</v>
      </c>
      <c r="L116" s="170">
        <v>21</v>
      </c>
      <c r="M116" s="170">
        <f t="shared" si="32"/>
        <v>0</v>
      </c>
      <c r="N116" s="163">
        <v>0.12959999999999999</v>
      </c>
      <c r="O116" s="163">
        <f t="shared" si="33"/>
        <v>14.5314</v>
      </c>
      <c r="P116" s="163">
        <v>0</v>
      </c>
      <c r="Q116" s="163">
        <f t="shared" si="34"/>
        <v>0</v>
      </c>
      <c r="R116" s="163"/>
      <c r="S116" s="163"/>
      <c r="T116" s="164">
        <v>0</v>
      </c>
      <c r="U116" s="163">
        <f t="shared" si="35"/>
        <v>0</v>
      </c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 t="s">
        <v>182</v>
      </c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</row>
    <row r="117" spans="1:60" ht="22.5" outlineLevel="1" x14ac:dyDescent="0.2">
      <c r="A117" s="154">
        <v>97</v>
      </c>
      <c r="B117" s="161" t="s">
        <v>359</v>
      </c>
      <c r="C117" s="190" t="s">
        <v>360</v>
      </c>
      <c r="D117" s="163" t="s">
        <v>156</v>
      </c>
      <c r="E117" s="167">
        <v>2.4</v>
      </c>
      <c r="F117" s="169"/>
      <c r="G117" s="170">
        <f t="shared" si="29"/>
        <v>0</v>
      </c>
      <c r="H117" s="169"/>
      <c r="I117" s="170">
        <f t="shared" si="30"/>
        <v>0</v>
      </c>
      <c r="J117" s="169"/>
      <c r="K117" s="170">
        <f t="shared" si="31"/>
        <v>0</v>
      </c>
      <c r="L117" s="170">
        <v>21</v>
      </c>
      <c r="M117" s="170">
        <f t="shared" si="32"/>
        <v>0</v>
      </c>
      <c r="N117" s="163">
        <v>9.1249999999999998E-2</v>
      </c>
      <c r="O117" s="163">
        <f t="shared" si="33"/>
        <v>0.219</v>
      </c>
      <c r="P117" s="163">
        <v>0</v>
      </c>
      <c r="Q117" s="163">
        <f t="shared" si="34"/>
        <v>0</v>
      </c>
      <c r="R117" s="163"/>
      <c r="S117" s="163"/>
      <c r="T117" s="164">
        <v>0.22581999999999999</v>
      </c>
      <c r="U117" s="163">
        <f t="shared" si="35"/>
        <v>0.54</v>
      </c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 t="s">
        <v>160</v>
      </c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</row>
    <row r="118" spans="1:60" outlineLevel="1" x14ac:dyDescent="0.2">
      <c r="A118" s="154">
        <v>98</v>
      </c>
      <c r="B118" s="161" t="s">
        <v>361</v>
      </c>
      <c r="C118" s="190" t="s">
        <v>362</v>
      </c>
      <c r="D118" s="163" t="s">
        <v>156</v>
      </c>
      <c r="E118" s="167">
        <v>2</v>
      </c>
      <c r="F118" s="169"/>
      <c r="G118" s="170">
        <f t="shared" si="29"/>
        <v>0</v>
      </c>
      <c r="H118" s="169"/>
      <c r="I118" s="170">
        <f t="shared" si="30"/>
        <v>0</v>
      </c>
      <c r="J118" s="169"/>
      <c r="K118" s="170">
        <f t="shared" si="31"/>
        <v>0</v>
      </c>
      <c r="L118" s="170">
        <v>21</v>
      </c>
      <c r="M118" s="170">
        <f t="shared" si="32"/>
        <v>0</v>
      </c>
      <c r="N118" s="163">
        <v>1.1E-4</v>
      </c>
      <c r="O118" s="163">
        <f t="shared" si="33"/>
        <v>2.2000000000000001E-4</v>
      </c>
      <c r="P118" s="163">
        <v>0</v>
      </c>
      <c r="Q118" s="163">
        <f t="shared" si="34"/>
        <v>0</v>
      </c>
      <c r="R118" s="163"/>
      <c r="S118" s="163"/>
      <c r="T118" s="164">
        <v>0.02</v>
      </c>
      <c r="U118" s="163">
        <f t="shared" si="35"/>
        <v>0.04</v>
      </c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 t="s">
        <v>160</v>
      </c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</row>
    <row r="119" spans="1:60" outlineLevel="1" x14ac:dyDescent="0.2">
      <c r="A119" s="154">
        <v>99</v>
      </c>
      <c r="B119" s="161" t="s">
        <v>363</v>
      </c>
      <c r="C119" s="190" t="s">
        <v>364</v>
      </c>
      <c r="D119" s="163" t="s">
        <v>156</v>
      </c>
      <c r="E119" s="167">
        <v>1</v>
      </c>
      <c r="F119" s="169"/>
      <c r="G119" s="170">
        <f t="shared" si="29"/>
        <v>0</v>
      </c>
      <c r="H119" s="169"/>
      <c r="I119" s="170">
        <f t="shared" si="30"/>
        <v>0</v>
      </c>
      <c r="J119" s="169"/>
      <c r="K119" s="170">
        <f t="shared" si="31"/>
        <v>0</v>
      </c>
      <c r="L119" s="170">
        <v>21</v>
      </c>
      <c r="M119" s="170">
        <f t="shared" si="32"/>
        <v>0</v>
      </c>
      <c r="N119" s="163">
        <v>1.1E-4</v>
      </c>
      <c r="O119" s="163">
        <f t="shared" si="33"/>
        <v>1.1E-4</v>
      </c>
      <c r="P119" s="163">
        <v>0</v>
      </c>
      <c r="Q119" s="163">
        <f t="shared" si="34"/>
        <v>0</v>
      </c>
      <c r="R119" s="163"/>
      <c r="S119" s="163"/>
      <c r="T119" s="164">
        <v>0.04</v>
      </c>
      <c r="U119" s="163">
        <f t="shared" si="35"/>
        <v>0.04</v>
      </c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 t="s">
        <v>160</v>
      </c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</row>
    <row r="120" spans="1:60" x14ac:dyDescent="0.2">
      <c r="A120" s="155" t="s">
        <v>152</v>
      </c>
      <c r="B120" s="162" t="s">
        <v>68</v>
      </c>
      <c r="C120" s="191" t="s">
        <v>69</v>
      </c>
      <c r="D120" s="165"/>
      <c r="E120" s="168"/>
      <c r="F120" s="171"/>
      <c r="G120" s="171">
        <f>SUMIF(AE121:AE126,"&lt;&gt;NOR",G121:G126)</f>
        <v>0</v>
      </c>
      <c r="H120" s="171"/>
      <c r="I120" s="171">
        <f>SUM(I121:I126)</f>
        <v>0</v>
      </c>
      <c r="J120" s="171"/>
      <c r="K120" s="171">
        <f>SUM(K121:K126)</f>
        <v>0</v>
      </c>
      <c r="L120" s="171"/>
      <c r="M120" s="171">
        <f>SUM(M121:M126)</f>
        <v>0</v>
      </c>
      <c r="N120" s="165"/>
      <c r="O120" s="165">
        <f>SUM(O121:O126)</f>
        <v>51.426819999999999</v>
      </c>
      <c r="P120" s="165"/>
      <c r="Q120" s="165">
        <f>SUM(Q121:Q126)</f>
        <v>0</v>
      </c>
      <c r="R120" s="165"/>
      <c r="S120" s="165"/>
      <c r="T120" s="166"/>
      <c r="U120" s="165">
        <f>SUM(U121:U126)</f>
        <v>910.97</v>
      </c>
      <c r="AE120" t="s">
        <v>153</v>
      </c>
    </row>
    <row r="121" spans="1:60" outlineLevel="1" x14ac:dyDescent="0.2">
      <c r="A121" s="154">
        <v>100</v>
      </c>
      <c r="B121" s="161" t="s">
        <v>365</v>
      </c>
      <c r="C121" s="190" t="s">
        <v>366</v>
      </c>
      <c r="D121" s="163" t="s">
        <v>178</v>
      </c>
      <c r="E121" s="167">
        <v>43.05</v>
      </c>
      <c r="F121" s="169"/>
      <c r="G121" s="170">
        <f t="shared" ref="G121:G126" si="36">ROUND(E121*F121,2)</f>
        <v>0</v>
      </c>
      <c r="H121" s="169"/>
      <c r="I121" s="170">
        <f t="shared" ref="I121:I126" si="37">ROUND(E121*H121,2)</f>
        <v>0</v>
      </c>
      <c r="J121" s="169"/>
      <c r="K121" s="170">
        <f t="shared" ref="K121:K126" si="38">ROUND(E121*J121,2)</f>
        <v>0</v>
      </c>
      <c r="L121" s="170">
        <v>21</v>
      </c>
      <c r="M121" s="170">
        <f t="shared" ref="M121:M126" si="39">G121*(1+L121/100)</f>
        <v>0</v>
      </c>
      <c r="N121" s="163">
        <v>4.0000000000000003E-5</v>
      </c>
      <c r="O121" s="163">
        <f t="shared" ref="O121:O126" si="40">ROUND(E121*N121,5)</f>
        <v>1.72E-3</v>
      </c>
      <c r="P121" s="163">
        <v>0</v>
      </c>
      <c r="Q121" s="163">
        <f t="shared" ref="Q121:Q126" si="41">ROUND(E121*P121,5)</f>
        <v>0</v>
      </c>
      <c r="R121" s="163"/>
      <c r="S121" s="163"/>
      <c r="T121" s="164">
        <v>7.8E-2</v>
      </c>
      <c r="U121" s="163">
        <f t="shared" ref="U121:U126" si="42">ROUND(E121*T121,2)</f>
        <v>3.36</v>
      </c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 t="s">
        <v>160</v>
      </c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</row>
    <row r="122" spans="1:60" outlineLevel="1" x14ac:dyDescent="0.2">
      <c r="A122" s="154">
        <v>101</v>
      </c>
      <c r="B122" s="161" t="s">
        <v>367</v>
      </c>
      <c r="C122" s="190" t="s">
        <v>368</v>
      </c>
      <c r="D122" s="163" t="s">
        <v>201</v>
      </c>
      <c r="E122" s="167">
        <v>71.650000000000006</v>
      </c>
      <c r="F122" s="169"/>
      <c r="G122" s="170">
        <f t="shared" si="36"/>
        <v>0</v>
      </c>
      <c r="H122" s="169"/>
      <c r="I122" s="170">
        <f t="shared" si="37"/>
        <v>0</v>
      </c>
      <c r="J122" s="169"/>
      <c r="K122" s="170">
        <f t="shared" si="38"/>
        <v>0</v>
      </c>
      <c r="L122" s="170">
        <v>21</v>
      </c>
      <c r="M122" s="170">
        <f t="shared" si="39"/>
        <v>0</v>
      </c>
      <c r="N122" s="163">
        <v>1.4999999999999999E-4</v>
      </c>
      <c r="O122" s="163">
        <f t="shared" si="40"/>
        <v>1.0749999999999999E-2</v>
      </c>
      <c r="P122" s="163">
        <v>0</v>
      </c>
      <c r="Q122" s="163">
        <f t="shared" si="41"/>
        <v>0</v>
      </c>
      <c r="R122" s="163"/>
      <c r="S122" s="163"/>
      <c r="T122" s="164">
        <v>0.05</v>
      </c>
      <c r="U122" s="163">
        <f t="shared" si="42"/>
        <v>3.58</v>
      </c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 t="s">
        <v>160</v>
      </c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</row>
    <row r="123" spans="1:60" outlineLevel="1" x14ac:dyDescent="0.2">
      <c r="A123" s="154">
        <v>102</v>
      </c>
      <c r="B123" s="161" t="s">
        <v>369</v>
      </c>
      <c r="C123" s="190" t="s">
        <v>370</v>
      </c>
      <c r="D123" s="163" t="s">
        <v>201</v>
      </c>
      <c r="E123" s="167">
        <v>79.75</v>
      </c>
      <c r="F123" s="169"/>
      <c r="G123" s="170">
        <f t="shared" si="36"/>
        <v>0</v>
      </c>
      <c r="H123" s="169"/>
      <c r="I123" s="170">
        <f t="shared" si="37"/>
        <v>0</v>
      </c>
      <c r="J123" s="169"/>
      <c r="K123" s="170">
        <f t="shared" si="38"/>
        <v>0</v>
      </c>
      <c r="L123" s="170">
        <v>21</v>
      </c>
      <c r="M123" s="170">
        <f t="shared" si="39"/>
        <v>0</v>
      </c>
      <c r="N123" s="163">
        <v>4.6000000000000001E-4</v>
      </c>
      <c r="O123" s="163">
        <f t="shared" si="40"/>
        <v>3.669E-2</v>
      </c>
      <c r="P123" s="163">
        <v>0</v>
      </c>
      <c r="Q123" s="163">
        <f t="shared" si="41"/>
        <v>0</v>
      </c>
      <c r="R123" s="163"/>
      <c r="S123" s="163"/>
      <c r="T123" s="164">
        <v>0</v>
      </c>
      <c r="U123" s="163">
        <f t="shared" si="42"/>
        <v>0</v>
      </c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 t="s">
        <v>160</v>
      </c>
      <c r="AF123" s="153"/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</row>
    <row r="124" spans="1:60" outlineLevel="1" x14ac:dyDescent="0.2">
      <c r="A124" s="154">
        <v>103</v>
      </c>
      <c r="B124" s="161" t="s">
        <v>371</v>
      </c>
      <c r="C124" s="190" t="s">
        <v>372</v>
      </c>
      <c r="D124" s="163" t="s">
        <v>178</v>
      </c>
      <c r="E124" s="167">
        <v>140.4</v>
      </c>
      <c r="F124" s="169"/>
      <c r="G124" s="170">
        <f t="shared" si="36"/>
        <v>0</v>
      </c>
      <c r="H124" s="169"/>
      <c r="I124" s="170">
        <f t="shared" si="37"/>
        <v>0</v>
      </c>
      <c r="J124" s="169"/>
      <c r="K124" s="170">
        <f t="shared" si="38"/>
        <v>0</v>
      </c>
      <c r="L124" s="170">
        <v>21</v>
      </c>
      <c r="M124" s="170">
        <f t="shared" si="39"/>
        <v>0</v>
      </c>
      <c r="N124" s="163">
        <v>4.0500000000000001E-2</v>
      </c>
      <c r="O124" s="163">
        <f t="shared" si="40"/>
        <v>5.6862000000000004</v>
      </c>
      <c r="P124" s="163">
        <v>0</v>
      </c>
      <c r="Q124" s="163">
        <f t="shared" si="41"/>
        <v>0</v>
      </c>
      <c r="R124" s="163"/>
      <c r="S124" s="163"/>
      <c r="T124" s="164">
        <v>1.0973999999999999</v>
      </c>
      <c r="U124" s="163">
        <f t="shared" si="42"/>
        <v>154.07</v>
      </c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 t="s">
        <v>160</v>
      </c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</row>
    <row r="125" spans="1:60" outlineLevel="1" x14ac:dyDescent="0.2">
      <c r="A125" s="154">
        <v>104</v>
      </c>
      <c r="B125" s="161" t="s">
        <v>373</v>
      </c>
      <c r="C125" s="190" t="s">
        <v>374</v>
      </c>
      <c r="D125" s="163" t="s">
        <v>178</v>
      </c>
      <c r="E125" s="167">
        <v>804.39</v>
      </c>
      <c r="F125" s="169"/>
      <c r="G125" s="170">
        <f t="shared" si="36"/>
        <v>0</v>
      </c>
      <c r="H125" s="169"/>
      <c r="I125" s="170">
        <f t="shared" si="37"/>
        <v>0</v>
      </c>
      <c r="J125" s="169"/>
      <c r="K125" s="170">
        <f t="shared" si="38"/>
        <v>0</v>
      </c>
      <c r="L125" s="170">
        <v>21</v>
      </c>
      <c r="M125" s="170">
        <f t="shared" si="39"/>
        <v>0</v>
      </c>
      <c r="N125" s="163">
        <v>4.7660000000000001E-2</v>
      </c>
      <c r="O125" s="163">
        <f t="shared" si="40"/>
        <v>38.337229999999998</v>
      </c>
      <c r="P125" s="163">
        <v>0</v>
      </c>
      <c r="Q125" s="163">
        <f t="shared" si="41"/>
        <v>0</v>
      </c>
      <c r="R125" s="163"/>
      <c r="S125" s="163"/>
      <c r="T125" s="164">
        <v>0.84</v>
      </c>
      <c r="U125" s="163">
        <f t="shared" si="42"/>
        <v>675.69</v>
      </c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 t="s">
        <v>160</v>
      </c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</row>
    <row r="126" spans="1:60" outlineLevel="1" x14ac:dyDescent="0.2">
      <c r="A126" s="154">
        <v>105</v>
      </c>
      <c r="B126" s="161" t="s">
        <v>375</v>
      </c>
      <c r="C126" s="190" t="s">
        <v>376</v>
      </c>
      <c r="D126" s="163" t="s">
        <v>178</v>
      </c>
      <c r="E126" s="167">
        <v>187.56</v>
      </c>
      <c r="F126" s="169"/>
      <c r="G126" s="170">
        <f t="shared" si="36"/>
        <v>0</v>
      </c>
      <c r="H126" s="169"/>
      <c r="I126" s="170">
        <f t="shared" si="37"/>
        <v>0</v>
      </c>
      <c r="J126" s="169"/>
      <c r="K126" s="170">
        <f t="shared" si="38"/>
        <v>0</v>
      </c>
      <c r="L126" s="170">
        <v>21</v>
      </c>
      <c r="M126" s="170">
        <f t="shared" si="39"/>
        <v>0</v>
      </c>
      <c r="N126" s="163">
        <v>3.9210000000000002E-2</v>
      </c>
      <c r="O126" s="163">
        <f t="shared" si="40"/>
        <v>7.3542300000000003</v>
      </c>
      <c r="P126" s="163">
        <v>0</v>
      </c>
      <c r="Q126" s="163">
        <f t="shared" si="41"/>
        <v>0</v>
      </c>
      <c r="R126" s="163"/>
      <c r="S126" s="163"/>
      <c r="T126" s="164">
        <v>0.39600000000000002</v>
      </c>
      <c r="U126" s="163">
        <f t="shared" si="42"/>
        <v>74.27</v>
      </c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 t="s">
        <v>160</v>
      </c>
      <c r="AF126" s="153"/>
      <c r="AG126" s="153"/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  <c r="AX126" s="153"/>
      <c r="AY126" s="153"/>
      <c r="AZ126" s="153"/>
      <c r="BA126" s="153"/>
      <c r="BB126" s="153"/>
      <c r="BC126" s="153"/>
      <c r="BD126" s="153"/>
      <c r="BE126" s="153"/>
      <c r="BF126" s="153"/>
      <c r="BG126" s="153"/>
      <c r="BH126" s="153"/>
    </row>
    <row r="127" spans="1:60" x14ac:dyDescent="0.2">
      <c r="A127" s="155" t="s">
        <v>152</v>
      </c>
      <c r="B127" s="162" t="s">
        <v>70</v>
      </c>
      <c r="C127" s="191" t="s">
        <v>71</v>
      </c>
      <c r="D127" s="165"/>
      <c r="E127" s="168"/>
      <c r="F127" s="171"/>
      <c r="G127" s="171">
        <f>SUMIF(AE128:AE143,"&lt;&gt;NOR",G128:G143)</f>
        <v>0</v>
      </c>
      <c r="H127" s="171"/>
      <c r="I127" s="171">
        <f>SUM(I128:I143)</f>
        <v>0</v>
      </c>
      <c r="J127" s="171"/>
      <c r="K127" s="171">
        <f>SUM(K128:K143)</f>
        <v>0</v>
      </c>
      <c r="L127" s="171"/>
      <c r="M127" s="171">
        <f>SUM(M128:M143)</f>
        <v>0</v>
      </c>
      <c r="N127" s="165"/>
      <c r="O127" s="165">
        <f>SUM(O128:O143)</f>
        <v>12.883519999999999</v>
      </c>
      <c r="P127" s="165"/>
      <c r="Q127" s="165">
        <f>SUM(Q128:Q143)</f>
        <v>0</v>
      </c>
      <c r="R127" s="165"/>
      <c r="S127" s="165"/>
      <c r="T127" s="166"/>
      <c r="U127" s="165">
        <f>SUM(U128:U143)</f>
        <v>472.4899999999999</v>
      </c>
      <c r="AE127" t="s">
        <v>153</v>
      </c>
    </row>
    <row r="128" spans="1:60" outlineLevel="1" x14ac:dyDescent="0.2">
      <c r="A128" s="154">
        <v>106</v>
      </c>
      <c r="B128" s="161" t="s">
        <v>377</v>
      </c>
      <c r="C128" s="190" t="s">
        <v>378</v>
      </c>
      <c r="D128" s="163" t="s">
        <v>178</v>
      </c>
      <c r="E128" s="167">
        <v>316.68</v>
      </c>
      <c r="F128" s="169"/>
      <c r="G128" s="170">
        <f t="shared" ref="G128:G143" si="43">ROUND(E128*F128,2)</f>
        <v>0</v>
      </c>
      <c r="H128" s="169"/>
      <c r="I128" s="170">
        <f t="shared" ref="I128:I143" si="44">ROUND(E128*H128,2)</f>
        <v>0</v>
      </c>
      <c r="J128" s="169"/>
      <c r="K128" s="170">
        <f t="shared" ref="K128:K143" si="45">ROUND(E128*J128,2)</f>
        <v>0</v>
      </c>
      <c r="L128" s="170">
        <v>21</v>
      </c>
      <c r="M128" s="170">
        <f t="shared" ref="M128:M143" si="46">G128*(1+L128/100)</f>
        <v>0</v>
      </c>
      <c r="N128" s="163">
        <v>5.0000000000000002E-5</v>
      </c>
      <c r="O128" s="163">
        <f t="shared" ref="O128:O143" si="47">ROUND(E128*N128,5)</f>
        <v>1.583E-2</v>
      </c>
      <c r="P128" s="163">
        <v>0</v>
      </c>
      <c r="Q128" s="163">
        <f t="shared" ref="Q128:Q143" si="48">ROUND(E128*P128,5)</f>
        <v>0</v>
      </c>
      <c r="R128" s="163"/>
      <c r="S128" s="163"/>
      <c r="T128" s="164">
        <v>7.0000000000000007E-2</v>
      </c>
      <c r="U128" s="163">
        <f t="shared" ref="U128:U143" si="49">ROUND(E128*T128,2)</f>
        <v>22.17</v>
      </c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 t="s">
        <v>160</v>
      </c>
      <c r="AF128" s="153"/>
      <c r="AG128" s="153"/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  <c r="AU128" s="153"/>
      <c r="AV128" s="153"/>
      <c r="AW128" s="153"/>
      <c r="AX128" s="153"/>
      <c r="AY128" s="153"/>
      <c r="AZ128" s="153"/>
      <c r="BA128" s="153"/>
      <c r="BB128" s="153"/>
      <c r="BC128" s="153"/>
      <c r="BD128" s="153"/>
      <c r="BE128" s="153"/>
      <c r="BF128" s="153"/>
      <c r="BG128" s="153"/>
      <c r="BH128" s="153"/>
    </row>
    <row r="129" spans="1:60" outlineLevel="1" x14ac:dyDescent="0.2">
      <c r="A129" s="154">
        <v>107</v>
      </c>
      <c r="B129" s="161" t="s">
        <v>379</v>
      </c>
      <c r="C129" s="190" t="s">
        <v>380</v>
      </c>
      <c r="D129" s="163" t="s">
        <v>178</v>
      </c>
      <c r="E129" s="167">
        <v>43.05</v>
      </c>
      <c r="F129" s="169"/>
      <c r="G129" s="170">
        <f t="shared" si="43"/>
        <v>0</v>
      </c>
      <c r="H129" s="169"/>
      <c r="I129" s="170">
        <f t="shared" si="44"/>
        <v>0</v>
      </c>
      <c r="J129" s="169"/>
      <c r="K129" s="170">
        <f t="shared" si="45"/>
        <v>0</v>
      </c>
      <c r="L129" s="170">
        <v>21</v>
      </c>
      <c r="M129" s="170">
        <f t="shared" si="46"/>
        <v>0</v>
      </c>
      <c r="N129" s="163">
        <v>4.0000000000000003E-5</v>
      </c>
      <c r="O129" s="163">
        <f t="shared" si="47"/>
        <v>1.72E-3</v>
      </c>
      <c r="P129" s="163">
        <v>0</v>
      </c>
      <c r="Q129" s="163">
        <f t="shared" si="48"/>
        <v>0</v>
      </c>
      <c r="R129" s="163"/>
      <c r="S129" s="163"/>
      <c r="T129" s="164">
        <v>7.8E-2</v>
      </c>
      <c r="U129" s="163">
        <f t="shared" si="49"/>
        <v>3.36</v>
      </c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 t="s">
        <v>160</v>
      </c>
      <c r="AF129" s="153"/>
      <c r="AG129" s="153"/>
      <c r="AH129" s="153"/>
      <c r="AI129" s="153"/>
      <c r="AJ129" s="153"/>
      <c r="AK129" s="153"/>
      <c r="AL129" s="153"/>
      <c r="AM129" s="153"/>
      <c r="AN129" s="153"/>
      <c r="AO129" s="153"/>
      <c r="AP129" s="153"/>
      <c r="AQ129" s="153"/>
      <c r="AR129" s="153"/>
      <c r="AS129" s="153"/>
      <c r="AT129" s="153"/>
      <c r="AU129" s="153"/>
      <c r="AV129" s="153"/>
      <c r="AW129" s="153"/>
      <c r="AX129" s="153"/>
      <c r="AY129" s="153"/>
      <c r="AZ129" s="153"/>
      <c r="BA129" s="153"/>
      <c r="BB129" s="153"/>
      <c r="BC129" s="153"/>
      <c r="BD129" s="153"/>
      <c r="BE129" s="153"/>
      <c r="BF129" s="153"/>
      <c r="BG129" s="153"/>
      <c r="BH129" s="153"/>
    </row>
    <row r="130" spans="1:60" ht="22.5" outlineLevel="1" x14ac:dyDescent="0.2">
      <c r="A130" s="154">
        <v>108</v>
      </c>
      <c r="B130" s="161" t="s">
        <v>381</v>
      </c>
      <c r="C130" s="190" t="s">
        <v>382</v>
      </c>
      <c r="D130" s="163" t="s">
        <v>201</v>
      </c>
      <c r="E130" s="167">
        <v>113.95</v>
      </c>
      <c r="F130" s="169"/>
      <c r="G130" s="170">
        <f t="shared" si="43"/>
        <v>0</v>
      </c>
      <c r="H130" s="169"/>
      <c r="I130" s="170">
        <f t="shared" si="44"/>
        <v>0</v>
      </c>
      <c r="J130" s="169"/>
      <c r="K130" s="170">
        <f t="shared" si="45"/>
        <v>0</v>
      </c>
      <c r="L130" s="170">
        <v>21</v>
      </c>
      <c r="M130" s="170">
        <f t="shared" si="46"/>
        <v>0</v>
      </c>
      <c r="N130" s="163">
        <v>1.4999999999999999E-4</v>
      </c>
      <c r="O130" s="163">
        <f t="shared" si="47"/>
        <v>1.7090000000000001E-2</v>
      </c>
      <c r="P130" s="163">
        <v>0</v>
      </c>
      <c r="Q130" s="163">
        <f t="shared" si="48"/>
        <v>0</v>
      </c>
      <c r="R130" s="163"/>
      <c r="S130" s="163"/>
      <c r="T130" s="164">
        <v>0.06</v>
      </c>
      <c r="U130" s="163">
        <f t="shared" si="49"/>
        <v>6.84</v>
      </c>
      <c r="V130" s="153"/>
      <c r="W130" s="153"/>
      <c r="X130" s="153"/>
      <c r="Y130" s="153"/>
      <c r="Z130" s="153"/>
      <c r="AA130" s="153"/>
      <c r="AB130" s="153"/>
      <c r="AC130" s="153"/>
      <c r="AD130" s="153"/>
      <c r="AE130" s="153" t="s">
        <v>160</v>
      </c>
      <c r="AF130" s="153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3"/>
      <c r="AY130" s="153"/>
      <c r="AZ130" s="153"/>
      <c r="BA130" s="153"/>
      <c r="BB130" s="153"/>
      <c r="BC130" s="153"/>
      <c r="BD130" s="153"/>
      <c r="BE130" s="153"/>
      <c r="BF130" s="153"/>
      <c r="BG130" s="153"/>
      <c r="BH130" s="153"/>
    </row>
    <row r="131" spans="1:60" outlineLevel="1" x14ac:dyDescent="0.2">
      <c r="A131" s="154">
        <v>109</v>
      </c>
      <c r="B131" s="161" t="s">
        <v>383</v>
      </c>
      <c r="C131" s="190" t="s">
        <v>384</v>
      </c>
      <c r="D131" s="163" t="s">
        <v>201</v>
      </c>
      <c r="E131" s="167">
        <v>117.95</v>
      </c>
      <c r="F131" s="169"/>
      <c r="G131" s="170">
        <f t="shared" si="43"/>
        <v>0</v>
      </c>
      <c r="H131" s="169"/>
      <c r="I131" s="170">
        <f t="shared" si="44"/>
        <v>0</v>
      </c>
      <c r="J131" s="169"/>
      <c r="K131" s="170">
        <f t="shared" si="45"/>
        <v>0</v>
      </c>
      <c r="L131" s="170">
        <v>21</v>
      </c>
      <c r="M131" s="170">
        <f t="shared" si="46"/>
        <v>0</v>
      </c>
      <c r="N131" s="163">
        <v>4.4999999999999999E-4</v>
      </c>
      <c r="O131" s="163">
        <f t="shared" si="47"/>
        <v>5.3080000000000002E-2</v>
      </c>
      <c r="P131" s="163">
        <v>0</v>
      </c>
      <c r="Q131" s="163">
        <f t="shared" si="48"/>
        <v>0</v>
      </c>
      <c r="R131" s="163"/>
      <c r="S131" s="163"/>
      <c r="T131" s="164">
        <v>0</v>
      </c>
      <c r="U131" s="163">
        <f t="shared" si="49"/>
        <v>0</v>
      </c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 t="s">
        <v>160</v>
      </c>
      <c r="AF131" s="153"/>
      <c r="AG131" s="153"/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3"/>
      <c r="AR131" s="153"/>
      <c r="AS131" s="153"/>
      <c r="AT131" s="153"/>
      <c r="AU131" s="153"/>
      <c r="AV131" s="153"/>
      <c r="AW131" s="153"/>
      <c r="AX131" s="153"/>
      <c r="AY131" s="153"/>
      <c r="AZ131" s="153"/>
      <c r="BA131" s="153"/>
      <c r="BB131" s="153"/>
      <c r="BC131" s="153"/>
      <c r="BD131" s="153"/>
      <c r="BE131" s="153"/>
      <c r="BF131" s="153"/>
      <c r="BG131" s="153"/>
      <c r="BH131" s="153"/>
    </row>
    <row r="132" spans="1:60" ht="22.5" outlineLevel="1" x14ac:dyDescent="0.2">
      <c r="A132" s="154">
        <v>110</v>
      </c>
      <c r="B132" s="161" t="s">
        <v>385</v>
      </c>
      <c r="C132" s="190" t="s">
        <v>386</v>
      </c>
      <c r="D132" s="163" t="s">
        <v>178</v>
      </c>
      <c r="E132" s="167">
        <v>290.20999999999998</v>
      </c>
      <c r="F132" s="169"/>
      <c r="G132" s="170">
        <f t="shared" si="43"/>
        <v>0</v>
      </c>
      <c r="H132" s="169"/>
      <c r="I132" s="170">
        <f t="shared" si="44"/>
        <v>0</v>
      </c>
      <c r="J132" s="169"/>
      <c r="K132" s="170">
        <f t="shared" si="45"/>
        <v>0</v>
      </c>
      <c r="L132" s="170">
        <v>21</v>
      </c>
      <c r="M132" s="170">
        <f t="shared" si="46"/>
        <v>0</v>
      </c>
      <c r="N132" s="163">
        <v>3.1050000000000001E-2</v>
      </c>
      <c r="O132" s="163">
        <f t="shared" si="47"/>
        <v>9.0110200000000003</v>
      </c>
      <c r="P132" s="163">
        <v>0</v>
      </c>
      <c r="Q132" s="163">
        <f t="shared" si="48"/>
        <v>0</v>
      </c>
      <c r="R132" s="163"/>
      <c r="S132" s="163"/>
      <c r="T132" s="164">
        <v>0.25629999999999997</v>
      </c>
      <c r="U132" s="163">
        <f t="shared" si="49"/>
        <v>74.38</v>
      </c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 t="s">
        <v>160</v>
      </c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</row>
    <row r="133" spans="1:60" ht="22.5" outlineLevel="1" x14ac:dyDescent="0.2">
      <c r="A133" s="154">
        <v>111</v>
      </c>
      <c r="B133" s="161" t="s">
        <v>387</v>
      </c>
      <c r="C133" s="190" t="s">
        <v>388</v>
      </c>
      <c r="D133" s="163" t="s">
        <v>178</v>
      </c>
      <c r="E133" s="167">
        <v>135.88</v>
      </c>
      <c r="F133" s="169"/>
      <c r="G133" s="170">
        <f t="shared" si="43"/>
        <v>0</v>
      </c>
      <c r="H133" s="169"/>
      <c r="I133" s="170">
        <f t="shared" si="44"/>
        <v>0</v>
      </c>
      <c r="J133" s="169"/>
      <c r="K133" s="170">
        <f t="shared" si="45"/>
        <v>0</v>
      </c>
      <c r="L133" s="170">
        <v>21</v>
      </c>
      <c r="M133" s="170">
        <f t="shared" si="46"/>
        <v>0</v>
      </c>
      <c r="N133" s="163">
        <v>4.9100000000000003E-3</v>
      </c>
      <c r="O133" s="163">
        <f t="shared" si="47"/>
        <v>0.66717000000000004</v>
      </c>
      <c r="P133" s="163">
        <v>0</v>
      </c>
      <c r="Q133" s="163">
        <f t="shared" si="48"/>
        <v>0</v>
      </c>
      <c r="R133" s="163"/>
      <c r="S133" s="163"/>
      <c r="T133" s="164">
        <v>0.36199999999999999</v>
      </c>
      <c r="U133" s="163">
        <f t="shared" si="49"/>
        <v>49.19</v>
      </c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 t="s">
        <v>160</v>
      </c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</row>
    <row r="134" spans="1:60" ht="22.5" outlineLevel="1" x14ac:dyDescent="0.2">
      <c r="A134" s="154">
        <v>112</v>
      </c>
      <c r="B134" s="161" t="s">
        <v>389</v>
      </c>
      <c r="C134" s="190" t="s">
        <v>390</v>
      </c>
      <c r="D134" s="163" t="s">
        <v>178</v>
      </c>
      <c r="E134" s="167">
        <v>11.65</v>
      </c>
      <c r="F134" s="169"/>
      <c r="G134" s="170">
        <f t="shared" si="43"/>
        <v>0</v>
      </c>
      <c r="H134" s="169"/>
      <c r="I134" s="170">
        <f t="shared" si="44"/>
        <v>0</v>
      </c>
      <c r="J134" s="169"/>
      <c r="K134" s="170">
        <f t="shared" si="45"/>
        <v>0</v>
      </c>
      <c r="L134" s="170">
        <v>21</v>
      </c>
      <c r="M134" s="170">
        <f t="shared" si="46"/>
        <v>0</v>
      </c>
      <c r="N134" s="163">
        <v>8.5000000000000006E-3</v>
      </c>
      <c r="O134" s="163">
        <f t="shared" si="47"/>
        <v>9.9030000000000007E-2</v>
      </c>
      <c r="P134" s="163">
        <v>0</v>
      </c>
      <c r="Q134" s="163">
        <f t="shared" si="48"/>
        <v>0</v>
      </c>
      <c r="R134" s="163"/>
      <c r="S134" s="163"/>
      <c r="T134" s="164">
        <v>0.85699999999999998</v>
      </c>
      <c r="U134" s="163">
        <f t="shared" si="49"/>
        <v>9.98</v>
      </c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 t="s">
        <v>160</v>
      </c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</row>
    <row r="135" spans="1:60" ht="22.5" outlineLevel="1" x14ac:dyDescent="0.2">
      <c r="A135" s="154">
        <v>113</v>
      </c>
      <c r="B135" s="161" t="s">
        <v>391</v>
      </c>
      <c r="C135" s="190" t="s">
        <v>392</v>
      </c>
      <c r="D135" s="163" t="s">
        <v>178</v>
      </c>
      <c r="E135" s="167">
        <v>115.09</v>
      </c>
      <c r="F135" s="169"/>
      <c r="G135" s="170">
        <f t="shared" si="43"/>
        <v>0</v>
      </c>
      <c r="H135" s="169"/>
      <c r="I135" s="170">
        <f t="shared" si="44"/>
        <v>0</v>
      </c>
      <c r="J135" s="169"/>
      <c r="K135" s="170">
        <f t="shared" si="45"/>
        <v>0</v>
      </c>
      <c r="L135" s="170">
        <v>21</v>
      </c>
      <c r="M135" s="170">
        <f t="shared" si="46"/>
        <v>0</v>
      </c>
      <c r="N135" s="163">
        <v>9.4400000000000005E-3</v>
      </c>
      <c r="O135" s="163">
        <f t="shared" si="47"/>
        <v>1.0864499999999999</v>
      </c>
      <c r="P135" s="163">
        <v>0</v>
      </c>
      <c r="Q135" s="163">
        <f t="shared" si="48"/>
        <v>0</v>
      </c>
      <c r="R135" s="163"/>
      <c r="S135" s="163"/>
      <c r="T135" s="164">
        <v>0.85699999999999998</v>
      </c>
      <c r="U135" s="163">
        <f t="shared" si="49"/>
        <v>98.63</v>
      </c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 t="s">
        <v>160</v>
      </c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</row>
    <row r="136" spans="1:60" ht="22.5" outlineLevel="1" x14ac:dyDescent="0.2">
      <c r="A136" s="154">
        <v>114</v>
      </c>
      <c r="B136" s="161" t="s">
        <v>393</v>
      </c>
      <c r="C136" s="190" t="s">
        <v>394</v>
      </c>
      <c r="D136" s="163" t="s">
        <v>178</v>
      </c>
      <c r="E136" s="167">
        <v>26.72</v>
      </c>
      <c r="F136" s="169"/>
      <c r="G136" s="170">
        <f t="shared" si="43"/>
        <v>0</v>
      </c>
      <c r="H136" s="169"/>
      <c r="I136" s="170">
        <f t="shared" si="44"/>
        <v>0</v>
      </c>
      <c r="J136" s="169"/>
      <c r="K136" s="170">
        <f t="shared" si="45"/>
        <v>0</v>
      </c>
      <c r="L136" s="170">
        <v>21</v>
      </c>
      <c r="M136" s="170">
        <f t="shared" si="46"/>
        <v>0</v>
      </c>
      <c r="N136" s="163">
        <v>1.112E-2</v>
      </c>
      <c r="O136" s="163">
        <f t="shared" si="47"/>
        <v>0.29713000000000001</v>
      </c>
      <c r="P136" s="163">
        <v>0</v>
      </c>
      <c r="Q136" s="163">
        <f t="shared" si="48"/>
        <v>0</v>
      </c>
      <c r="R136" s="163"/>
      <c r="S136" s="163"/>
      <c r="T136" s="164">
        <v>0.85699999999999998</v>
      </c>
      <c r="U136" s="163">
        <f t="shared" si="49"/>
        <v>22.9</v>
      </c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 t="s">
        <v>160</v>
      </c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</row>
    <row r="137" spans="1:60" ht="22.5" outlineLevel="1" x14ac:dyDescent="0.2">
      <c r="A137" s="154">
        <v>115</v>
      </c>
      <c r="B137" s="161" t="s">
        <v>395</v>
      </c>
      <c r="C137" s="190" t="s">
        <v>396</v>
      </c>
      <c r="D137" s="163" t="s">
        <v>178</v>
      </c>
      <c r="E137" s="167">
        <v>51.42</v>
      </c>
      <c r="F137" s="169"/>
      <c r="G137" s="170">
        <f t="shared" si="43"/>
        <v>0</v>
      </c>
      <c r="H137" s="169"/>
      <c r="I137" s="170">
        <f t="shared" si="44"/>
        <v>0</v>
      </c>
      <c r="J137" s="169"/>
      <c r="K137" s="170">
        <f t="shared" si="45"/>
        <v>0</v>
      </c>
      <c r="L137" s="170">
        <v>21</v>
      </c>
      <c r="M137" s="170">
        <f t="shared" si="46"/>
        <v>0</v>
      </c>
      <c r="N137" s="163">
        <v>9.0600000000000003E-3</v>
      </c>
      <c r="O137" s="163">
        <f t="shared" si="47"/>
        <v>0.46587000000000001</v>
      </c>
      <c r="P137" s="163">
        <v>0</v>
      </c>
      <c r="Q137" s="163">
        <f t="shared" si="48"/>
        <v>0</v>
      </c>
      <c r="R137" s="163"/>
      <c r="S137" s="163"/>
      <c r="T137" s="164">
        <v>0.85699999999999998</v>
      </c>
      <c r="U137" s="163">
        <f t="shared" si="49"/>
        <v>44.07</v>
      </c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 t="s">
        <v>160</v>
      </c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</row>
    <row r="138" spans="1:60" ht="22.5" outlineLevel="1" x14ac:dyDescent="0.2">
      <c r="A138" s="154">
        <v>116</v>
      </c>
      <c r="B138" s="161" t="s">
        <v>397</v>
      </c>
      <c r="C138" s="190" t="s">
        <v>398</v>
      </c>
      <c r="D138" s="163" t="s">
        <v>178</v>
      </c>
      <c r="E138" s="167">
        <v>20.51</v>
      </c>
      <c r="F138" s="169"/>
      <c r="G138" s="170">
        <f t="shared" si="43"/>
        <v>0</v>
      </c>
      <c r="H138" s="169"/>
      <c r="I138" s="170">
        <f t="shared" si="44"/>
        <v>0</v>
      </c>
      <c r="J138" s="169"/>
      <c r="K138" s="170">
        <f t="shared" si="45"/>
        <v>0</v>
      </c>
      <c r="L138" s="170">
        <v>21</v>
      </c>
      <c r="M138" s="170">
        <f t="shared" si="46"/>
        <v>0</v>
      </c>
      <c r="N138" s="163">
        <v>9.9799999999999993E-3</v>
      </c>
      <c r="O138" s="163">
        <f t="shared" si="47"/>
        <v>0.20469000000000001</v>
      </c>
      <c r="P138" s="163">
        <v>0</v>
      </c>
      <c r="Q138" s="163">
        <f t="shared" si="48"/>
        <v>0</v>
      </c>
      <c r="R138" s="163"/>
      <c r="S138" s="163"/>
      <c r="T138" s="164">
        <v>2.3519999999999999</v>
      </c>
      <c r="U138" s="163">
        <f t="shared" si="49"/>
        <v>48.24</v>
      </c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 t="s">
        <v>160</v>
      </c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</row>
    <row r="139" spans="1:60" outlineLevel="1" x14ac:dyDescent="0.2">
      <c r="A139" s="154">
        <v>117</v>
      </c>
      <c r="B139" s="161" t="s">
        <v>399</v>
      </c>
      <c r="C139" s="190" t="s">
        <v>400</v>
      </c>
      <c r="D139" s="163" t="s">
        <v>178</v>
      </c>
      <c r="E139" s="167">
        <v>26.72</v>
      </c>
      <c r="F139" s="169"/>
      <c r="G139" s="170">
        <f t="shared" si="43"/>
        <v>0</v>
      </c>
      <c r="H139" s="169"/>
      <c r="I139" s="170">
        <f t="shared" si="44"/>
        <v>0</v>
      </c>
      <c r="J139" s="169"/>
      <c r="K139" s="170">
        <f t="shared" si="45"/>
        <v>0</v>
      </c>
      <c r="L139" s="170">
        <v>21</v>
      </c>
      <c r="M139" s="170">
        <f t="shared" si="46"/>
        <v>0</v>
      </c>
      <c r="N139" s="163">
        <v>6.1799999999999997E-3</v>
      </c>
      <c r="O139" s="163">
        <f t="shared" si="47"/>
        <v>0.16513</v>
      </c>
      <c r="P139" s="163">
        <v>0</v>
      </c>
      <c r="Q139" s="163">
        <f t="shared" si="48"/>
        <v>0</v>
      </c>
      <c r="R139" s="163"/>
      <c r="S139" s="163"/>
      <c r="T139" s="164">
        <v>0.5</v>
      </c>
      <c r="U139" s="163">
        <f t="shared" si="49"/>
        <v>13.36</v>
      </c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 t="s">
        <v>160</v>
      </c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</row>
    <row r="140" spans="1:60" outlineLevel="1" x14ac:dyDescent="0.2">
      <c r="A140" s="154">
        <v>118</v>
      </c>
      <c r="B140" s="161" t="s">
        <v>401</v>
      </c>
      <c r="C140" s="190" t="s">
        <v>402</v>
      </c>
      <c r="D140" s="163" t="s">
        <v>178</v>
      </c>
      <c r="E140" s="167">
        <v>259.73</v>
      </c>
      <c r="F140" s="169"/>
      <c r="G140" s="170">
        <f t="shared" si="43"/>
        <v>0</v>
      </c>
      <c r="H140" s="169"/>
      <c r="I140" s="170">
        <f t="shared" si="44"/>
        <v>0</v>
      </c>
      <c r="J140" s="169"/>
      <c r="K140" s="170">
        <f t="shared" si="45"/>
        <v>0</v>
      </c>
      <c r="L140" s="170">
        <v>21</v>
      </c>
      <c r="M140" s="170">
        <f t="shared" si="46"/>
        <v>0</v>
      </c>
      <c r="N140" s="163">
        <v>1.9000000000000001E-4</v>
      </c>
      <c r="O140" s="163">
        <f t="shared" si="47"/>
        <v>4.9349999999999998E-2</v>
      </c>
      <c r="P140" s="163">
        <v>0</v>
      </c>
      <c r="Q140" s="163">
        <f t="shared" si="48"/>
        <v>0</v>
      </c>
      <c r="R140" s="163"/>
      <c r="S140" s="163"/>
      <c r="T140" s="164">
        <v>5.1999999999999998E-2</v>
      </c>
      <c r="U140" s="163">
        <f t="shared" si="49"/>
        <v>13.51</v>
      </c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 t="s">
        <v>160</v>
      </c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</row>
    <row r="141" spans="1:60" outlineLevel="1" x14ac:dyDescent="0.2">
      <c r="A141" s="154">
        <v>119</v>
      </c>
      <c r="B141" s="161" t="s">
        <v>403</v>
      </c>
      <c r="C141" s="190" t="s">
        <v>404</v>
      </c>
      <c r="D141" s="163" t="s">
        <v>178</v>
      </c>
      <c r="E141" s="167">
        <v>259.73</v>
      </c>
      <c r="F141" s="169"/>
      <c r="G141" s="170">
        <f t="shared" si="43"/>
        <v>0</v>
      </c>
      <c r="H141" s="169"/>
      <c r="I141" s="170">
        <f t="shared" si="44"/>
        <v>0</v>
      </c>
      <c r="J141" s="169"/>
      <c r="K141" s="170">
        <f t="shared" si="45"/>
        <v>0</v>
      </c>
      <c r="L141" s="170">
        <v>21</v>
      </c>
      <c r="M141" s="170">
        <f t="shared" si="46"/>
        <v>0</v>
      </c>
      <c r="N141" s="163">
        <v>2.63E-3</v>
      </c>
      <c r="O141" s="163">
        <f t="shared" si="47"/>
        <v>0.68308999999999997</v>
      </c>
      <c r="P141" s="163">
        <v>0</v>
      </c>
      <c r="Q141" s="163">
        <f t="shared" si="48"/>
        <v>0</v>
      </c>
      <c r="R141" s="163"/>
      <c r="S141" s="163"/>
      <c r="T141" s="164">
        <v>0.22400999999999999</v>
      </c>
      <c r="U141" s="163">
        <f t="shared" si="49"/>
        <v>58.18</v>
      </c>
      <c r="V141" s="153"/>
      <c r="W141" s="153"/>
      <c r="X141" s="153"/>
      <c r="Y141" s="153"/>
      <c r="Z141" s="153"/>
      <c r="AA141" s="153"/>
      <c r="AB141" s="153"/>
      <c r="AC141" s="153"/>
      <c r="AD141" s="153"/>
      <c r="AE141" s="153" t="s">
        <v>160</v>
      </c>
      <c r="AF141" s="153"/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3"/>
      <c r="AY141" s="153"/>
      <c r="AZ141" s="153"/>
      <c r="BA141" s="153"/>
      <c r="BB141" s="153"/>
      <c r="BC141" s="153"/>
      <c r="BD141" s="153"/>
      <c r="BE141" s="153"/>
      <c r="BF141" s="153"/>
      <c r="BG141" s="153"/>
      <c r="BH141" s="153"/>
    </row>
    <row r="142" spans="1:60" outlineLevel="1" x14ac:dyDescent="0.2">
      <c r="A142" s="154">
        <v>120</v>
      </c>
      <c r="B142" s="161" t="s">
        <v>405</v>
      </c>
      <c r="C142" s="190" t="s">
        <v>406</v>
      </c>
      <c r="D142" s="163" t="s">
        <v>178</v>
      </c>
      <c r="E142" s="167">
        <v>20.51</v>
      </c>
      <c r="F142" s="169"/>
      <c r="G142" s="170">
        <f t="shared" si="43"/>
        <v>0</v>
      </c>
      <c r="H142" s="169"/>
      <c r="I142" s="170">
        <f t="shared" si="44"/>
        <v>0</v>
      </c>
      <c r="J142" s="169"/>
      <c r="K142" s="170">
        <f t="shared" si="45"/>
        <v>0</v>
      </c>
      <c r="L142" s="170">
        <v>21</v>
      </c>
      <c r="M142" s="170">
        <f t="shared" si="46"/>
        <v>0</v>
      </c>
      <c r="N142" s="163">
        <v>1.9000000000000001E-4</v>
      </c>
      <c r="O142" s="163">
        <f t="shared" si="47"/>
        <v>3.8999999999999998E-3</v>
      </c>
      <c r="P142" s="163">
        <v>0</v>
      </c>
      <c r="Q142" s="163">
        <f t="shared" si="48"/>
        <v>0</v>
      </c>
      <c r="R142" s="163"/>
      <c r="S142" s="163"/>
      <c r="T142" s="164">
        <v>6.83E-2</v>
      </c>
      <c r="U142" s="163">
        <f t="shared" si="49"/>
        <v>1.4</v>
      </c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 t="s">
        <v>160</v>
      </c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</row>
    <row r="143" spans="1:60" ht="22.5" outlineLevel="1" x14ac:dyDescent="0.2">
      <c r="A143" s="154">
        <v>121</v>
      </c>
      <c r="B143" s="161" t="s">
        <v>407</v>
      </c>
      <c r="C143" s="190" t="s">
        <v>408</v>
      </c>
      <c r="D143" s="163" t="s">
        <v>178</v>
      </c>
      <c r="E143" s="167">
        <v>20.51</v>
      </c>
      <c r="F143" s="169"/>
      <c r="G143" s="170">
        <f t="shared" si="43"/>
        <v>0</v>
      </c>
      <c r="H143" s="169"/>
      <c r="I143" s="170">
        <f t="shared" si="44"/>
        <v>0</v>
      </c>
      <c r="J143" s="169"/>
      <c r="K143" s="170">
        <f t="shared" si="45"/>
        <v>0</v>
      </c>
      <c r="L143" s="170">
        <v>21</v>
      </c>
      <c r="M143" s="170">
        <f t="shared" si="46"/>
        <v>0</v>
      </c>
      <c r="N143" s="163">
        <v>3.0699999999999998E-3</v>
      </c>
      <c r="O143" s="163">
        <f t="shared" si="47"/>
        <v>6.2969999999999998E-2</v>
      </c>
      <c r="P143" s="163">
        <v>0</v>
      </c>
      <c r="Q143" s="163">
        <f t="shared" si="48"/>
        <v>0</v>
      </c>
      <c r="R143" s="163"/>
      <c r="S143" s="163"/>
      <c r="T143" s="164">
        <v>0.30599999999999999</v>
      </c>
      <c r="U143" s="163">
        <f t="shared" si="49"/>
        <v>6.28</v>
      </c>
      <c r="V143" s="153"/>
      <c r="W143" s="153"/>
      <c r="X143" s="153"/>
      <c r="Y143" s="153"/>
      <c r="Z143" s="153"/>
      <c r="AA143" s="153"/>
      <c r="AB143" s="153"/>
      <c r="AC143" s="153"/>
      <c r="AD143" s="153"/>
      <c r="AE143" s="153" t="s">
        <v>160</v>
      </c>
      <c r="AF143" s="153"/>
      <c r="AG143" s="153"/>
      <c r="AH143" s="153"/>
      <c r="AI143" s="153"/>
      <c r="AJ143" s="153"/>
      <c r="AK143" s="153"/>
      <c r="AL143" s="153"/>
      <c r="AM143" s="153"/>
      <c r="AN143" s="153"/>
      <c r="AO143" s="153"/>
      <c r="AP143" s="153"/>
      <c r="AQ143" s="153"/>
      <c r="AR143" s="153"/>
      <c r="AS143" s="153"/>
      <c r="AT143" s="153"/>
      <c r="AU143" s="153"/>
      <c r="AV143" s="153"/>
      <c r="AW143" s="153"/>
      <c r="AX143" s="153"/>
      <c r="AY143" s="153"/>
      <c r="AZ143" s="153"/>
      <c r="BA143" s="153"/>
      <c r="BB143" s="153"/>
      <c r="BC143" s="153"/>
      <c r="BD143" s="153"/>
      <c r="BE143" s="153"/>
      <c r="BF143" s="153"/>
      <c r="BG143" s="153"/>
      <c r="BH143" s="153"/>
    </row>
    <row r="144" spans="1:60" x14ac:dyDescent="0.2">
      <c r="A144" s="155" t="s">
        <v>152</v>
      </c>
      <c r="B144" s="162" t="s">
        <v>72</v>
      </c>
      <c r="C144" s="191" t="s">
        <v>73</v>
      </c>
      <c r="D144" s="165"/>
      <c r="E144" s="168"/>
      <c r="F144" s="171"/>
      <c r="G144" s="171">
        <f>SUMIF(AE145:AE145,"&lt;&gt;NOR",G145:G145)</f>
        <v>0</v>
      </c>
      <c r="H144" s="171"/>
      <c r="I144" s="171">
        <f>SUM(I145:I145)</f>
        <v>0</v>
      </c>
      <c r="J144" s="171"/>
      <c r="K144" s="171">
        <f>SUM(K145:K145)</f>
        <v>0</v>
      </c>
      <c r="L144" s="171"/>
      <c r="M144" s="171">
        <f>SUM(M145:M145)</f>
        <v>0</v>
      </c>
      <c r="N144" s="165"/>
      <c r="O144" s="165">
        <f>SUM(O145:O145)</f>
        <v>38.045439999999999</v>
      </c>
      <c r="P144" s="165"/>
      <c r="Q144" s="165">
        <f>SUM(Q145:Q145)</f>
        <v>0</v>
      </c>
      <c r="R144" s="165"/>
      <c r="S144" s="165"/>
      <c r="T144" s="166"/>
      <c r="U144" s="165">
        <f>SUM(U145:U145)</f>
        <v>48.41</v>
      </c>
      <c r="AE144" t="s">
        <v>153</v>
      </c>
    </row>
    <row r="145" spans="1:60" outlineLevel="1" x14ac:dyDescent="0.2">
      <c r="A145" s="154">
        <v>122</v>
      </c>
      <c r="B145" s="161" t="s">
        <v>409</v>
      </c>
      <c r="C145" s="190" t="s">
        <v>410</v>
      </c>
      <c r="D145" s="163" t="s">
        <v>163</v>
      </c>
      <c r="E145" s="167">
        <v>15.067500000000001</v>
      </c>
      <c r="F145" s="169"/>
      <c r="G145" s="170">
        <f>ROUND(E145*F145,2)</f>
        <v>0</v>
      </c>
      <c r="H145" s="169"/>
      <c r="I145" s="170">
        <f>ROUND(E145*H145,2)</f>
        <v>0</v>
      </c>
      <c r="J145" s="169"/>
      <c r="K145" s="170">
        <f>ROUND(E145*J145,2)</f>
        <v>0</v>
      </c>
      <c r="L145" s="170">
        <v>21</v>
      </c>
      <c r="M145" s="170">
        <f>G145*(1+L145/100)</f>
        <v>0</v>
      </c>
      <c r="N145" s="163">
        <v>2.5249999999999999</v>
      </c>
      <c r="O145" s="163">
        <f>ROUND(E145*N145,5)</f>
        <v>38.045439999999999</v>
      </c>
      <c r="P145" s="163">
        <v>0</v>
      </c>
      <c r="Q145" s="163">
        <f>ROUND(E145*P145,5)</f>
        <v>0</v>
      </c>
      <c r="R145" s="163"/>
      <c r="S145" s="163"/>
      <c r="T145" s="164">
        <v>3.2130000000000001</v>
      </c>
      <c r="U145" s="163">
        <f>ROUND(E145*T145,2)</f>
        <v>48.41</v>
      </c>
      <c r="V145" s="153"/>
      <c r="W145" s="153"/>
      <c r="X145" s="153"/>
      <c r="Y145" s="153"/>
      <c r="Z145" s="153"/>
      <c r="AA145" s="153"/>
      <c r="AB145" s="153"/>
      <c r="AC145" s="153"/>
      <c r="AD145" s="153"/>
      <c r="AE145" s="153" t="s">
        <v>160</v>
      </c>
      <c r="AF145" s="153"/>
      <c r="AG145" s="153"/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  <c r="AV145" s="153"/>
      <c r="AW145" s="153"/>
      <c r="AX145" s="153"/>
      <c r="AY145" s="153"/>
      <c r="AZ145" s="153"/>
      <c r="BA145" s="153"/>
      <c r="BB145" s="153"/>
      <c r="BC145" s="153"/>
      <c r="BD145" s="153"/>
      <c r="BE145" s="153"/>
      <c r="BF145" s="153"/>
      <c r="BG145" s="153"/>
      <c r="BH145" s="153"/>
    </row>
    <row r="146" spans="1:60" x14ac:dyDescent="0.2">
      <c r="A146" s="155" t="s">
        <v>152</v>
      </c>
      <c r="B146" s="162" t="s">
        <v>74</v>
      </c>
      <c r="C146" s="191" t="s">
        <v>75</v>
      </c>
      <c r="D146" s="165"/>
      <c r="E146" s="168"/>
      <c r="F146" s="171"/>
      <c r="G146" s="171">
        <f>SUMIF(AE147:AE148,"&lt;&gt;NOR",G147:G148)</f>
        <v>0</v>
      </c>
      <c r="H146" s="171"/>
      <c r="I146" s="171">
        <f>SUM(I147:I148)</f>
        <v>0</v>
      </c>
      <c r="J146" s="171"/>
      <c r="K146" s="171">
        <f>SUM(K147:K148)</f>
        <v>0</v>
      </c>
      <c r="L146" s="171"/>
      <c r="M146" s="171">
        <f>SUM(M147:M148)</f>
        <v>0</v>
      </c>
      <c r="N146" s="165"/>
      <c r="O146" s="165">
        <f>SUM(O147:O148)</f>
        <v>0.25372</v>
      </c>
      <c r="P146" s="165"/>
      <c r="Q146" s="165">
        <f>SUM(Q147:Q148)</f>
        <v>0</v>
      </c>
      <c r="R146" s="165"/>
      <c r="S146" s="165"/>
      <c r="T146" s="166"/>
      <c r="U146" s="165">
        <f>SUM(U147:U148)</f>
        <v>17.21</v>
      </c>
      <c r="AE146" t="s">
        <v>153</v>
      </c>
    </row>
    <row r="147" spans="1:60" outlineLevel="1" x14ac:dyDescent="0.2">
      <c r="A147" s="154">
        <v>123</v>
      </c>
      <c r="B147" s="161" t="s">
        <v>411</v>
      </c>
      <c r="C147" s="190" t="s">
        <v>412</v>
      </c>
      <c r="D147" s="163" t="s">
        <v>303</v>
      </c>
      <c r="E147" s="167">
        <v>1</v>
      </c>
      <c r="F147" s="169"/>
      <c r="G147" s="170">
        <f>ROUND(E147*F147,2)</f>
        <v>0</v>
      </c>
      <c r="H147" s="169"/>
      <c r="I147" s="170">
        <f>ROUND(E147*H147,2)</f>
        <v>0</v>
      </c>
      <c r="J147" s="169"/>
      <c r="K147" s="170">
        <f>ROUND(E147*J147,2)</f>
        <v>0</v>
      </c>
      <c r="L147" s="170">
        <v>21</v>
      </c>
      <c r="M147" s="170">
        <f>G147*(1+L147/100)</f>
        <v>0</v>
      </c>
      <c r="N147" s="163">
        <v>4.0480000000000002E-2</v>
      </c>
      <c r="O147" s="163">
        <f>ROUND(E147*N147,5)</f>
        <v>4.0480000000000002E-2</v>
      </c>
      <c r="P147" s="163">
        <v>0</v>
      </c>
      <c r="Q147" s="163">
        <f>ROUND(E147*P147,5)</f>
        <v>0</v>
      </c>
      <c r="R147" s="163"/>
      <c r="S147" s="163"/>
      <c r="T147" s="164">
        <v>0.76</v>
      </c>
      <c r="U147" s="163">
        <f>ROUND(E147*T147,2)</f>
        <v>0.76</v>
      </c>
      <c r="V147" s="153"/>
      <c r="W147" s="153"/>
      <c r="X147" s="153"/>
      <c r="Y147" s="153"/>
      <c r="Z147" s="153"/>
      <c r="AA147" s="153"/>
      <c r="AB147" s="153"/>
      <c r="AC147" s="153"/>
      <c r="AD147" s="153"/>
      <c r="AE147" s="153" t="s">
        <v>160</v>
      </c>
      <c r="AF147" s="153"/>
      <c r="AG147" s="15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3"/>
      <c r="AY147" s="153"/>
      <c r="AZ147" s="153"/>
      <c r="BA147" s="153"/>
      <c r="BB147" s="153"/>
      <c r="BC147" s="153"/>
      <c r="BD147" s="153"/>
      <c r="BE147" s="153"/>
      <c r="BF147" s="153"/>
      <c r="BG147" s="153"/>
      <c r="BH147" s="153"/>
    </row>
    <row r="148" spans="1:60" ht="22.5" outlineLevel="1" x14ac:dyDescent="0.2">
      <c r="A148" s="154">
        <v>124</v>
      </c>
      <c r="B148" s="161" t="s">
        <v>413</v>
      </c>
      <c r="C148" s="190" t="s">
        <v>414</v>
      </c>
      <c r="D148" s="163" t="s">
        <v>201</v>
      </c>
      <c r="E148" s="167">
        <v>38.700000000000003</v>
      </c>
      <c r="F148" s="169"/>
      <c r="G148" s="170">
        <f>ROUND(E148*F148,2)</f>
        <v>0</v>
      </c>
      <c r="H148" s="169"/>
      <c r="I148" s="170">
        <f>ROUND(E148*H148,2)</f>
        <v>0</v>
      </c>
      <c r="J148" s="169"/>
      <c r="K148" s="170">
        <f>ROUND(E148*J148,2)</f>
        <v>0</v>
      </c>
      <c r="L148" s="170">
        <v>21</v>
      </c>
      <c r="M148" s="170">
        <f>G148*(1+L148/100)</f>
        <v>0</v>
      </c>
      <c r="N148" s="163">
        <v>5.5100000000000001E-3</v>
      </c>
      <c r="O148" s="163">
        <f>ROUND(E148*N148,5)</f>
        <v>0.21324000000000001</v>
      </c>
      <c r="P148" s="163">
        <v>0</v>
      </c>
      <c r="Q148" s="163">
        <f>ROUND(E148*P148,5)</f>
        <v>0</v>
      </c>
      <c r="R148" s="163"/>
      <c r="S148" s="163"/>
      <c r="T148" s="164">
        <v>0.42499999999999999</v>
      </c>
      <c r="U148" s="163">
        <f>ROUND(E148*T148,2)</f>
        <v>16.45</v>
      </c>
      <c r="V148" s="153"/>
      <c r="W148" s="153"/>
      <c r="X148" s="153"/>
      <c r="Y148" s="153"/>
      <c r="Z148" s="153"/>
      <c r="AA148" s="153"/>
      <c r="AB148" s="153"/>
      <c r="AC148" s="153"/>
      <c r="AD148" s="153"/>
      <c r="AE148" s="153" t="s">
        <v>160</v>
      </c>
      <c r="AF148" s="153"/>
      <c r="AG148" s="153"/>
      <c r="AH148" s="153"/>
      <c r="AI148" s="153"/>
      <c r="AJ148" s="153"/>
      <c r="AK148" s="153"/>
      <c r="AL148" s="153"/>
      <c r="AM148" s="153"/>
      <c r="AN148" s="153"/>
      <c r="AO148" s="153"/>
      <c r="AP148" s="153"/>
      <c r="AQ148" s="153"/>
      <c r="AR148" s="153"/>
      <c r="AS148" s="153"/>
      <c r="AT148" s="153"/>
      <c r="AU148" s="153"/>
      <c r="AV148" s="153"/>
      <c r="AW148" s="153"/>
      <c r="AX148" s="153"/>
      <c r="AY148" s="153"/>
      <c r="AZ148" s="153"/>
      <c r="BA148" s="153"/>
      <c r="BB148" s="153"/>
      <c r="BC148" s="153"/>
      <c r="BD148" s="153"/>
      <c r="BE148" s="153"/>
      <c r="BF148" s="153"/>
      <c r="BG148" s="153"/>
      <c r="BH148" s="153"/>
    </row>
    <row r="149" spans="1:60" x14ac:dyDescent="0.2">
      <c r="A149" s="155" t="s">
        <v>152</v>
      </c>
      <c r="B149" s="162" t="s">
        <v>76</v>
      </c>
      <c r="C149" s="191" t="s">
        <v>77</v>
      </c>
      <c r="D149" s="165"/>
      <c r="E149" s="168"/>
      <c r="F149" s="171"/>
      <c r="G149" s="171">
        <f>SUMIF(AE150:AE150,"&lt;&gt;NOR",G150:G150)</f>
        <v>0</v>
      </c>
      <c r="H149" s="171"/>
      <c r="I149" s="171">
        <f>SUM(I150:I150)</f>
        <v>0</v>
      </c>
      <c r="J149" s="171"/>
      <c r="K149" s="171">
        <f>SUM(K150:K150)</f>
        <v>0</v>
      </c>
      <c r="L149" s="171"/>
      <c r="M149" s="171">
        <f>SUM(M150:M150)</f>
        <v>0</v>
      </c>
      <c r="N149" s="165"/>
      <c r="O149" s="165">
        <f>SUM(O150:O150)</f>
        <v>4.3720000000000002E-2</v>
      </c>
      <c r="P149" s="165"/>
      <c r="Q149" s="165">
        <f>SUM(Q150:Q150)</f>
        <v>0</v>
      </c>
      <c r="R149" s="165"/>
      <c r="S149" s="165"/>
      <c r="T149" s="166"/>
      <c r="U149" s="165">
        <f>SUM(U150:U150)</f>
        <v>1.35</v>
      </c>
      <c r="AE149" t="s">
        <v>153</v>
      </c>
    </row>
    <row r="150" spans="1:60" ht="22.5" outlineLevel="1" x14ac:dyDescent="0.2">
      <c r="A150" s="154">
        <v>125</v>
      </c>
      <c r="B150" s="161" t="s">
        <v>415</v>
      </c>
      <c r="C150" s="190" t="s">
        <v>416</v>
      </c>
      <c r="D150" s="163" t="s">
        <v>156</v>
      </c>
      <c r="E150" s="167">
        <v>1</v>
      </c>
      <c r="F150" s="169"/>
      <c r="G150" s="170">
        <f>ROUND(E150*F150,2)</f>
        <v>0</v>
      </c>
      <c r="H150" s="169"/>
      <c r="I150" s="170">
        <f>ROUND(E150*H150,2)</f>
        <v>0</v>
      </c>
      <c r="J150" s="169"/>
      <c r="K150" s="170">
        <f>ROUND(E150*J150,2)</f>
        <v>0</v>
      </c>
      <c r="L150" s="170">
        <v>21</v>
      </c>
      <c r="M150" s="170">
        <f>G150*(1+L150/100)</f>
        <v>0</v>
      </c>
      <c r="N150" s="163">
        <v>4.3720000000000002E-2</v>
      </c>
      <c r="O150" s="163">
        <f>ROUND(E150*N150,5)</f>
        <v>4.3720000000000002E-2</v>
      </c>
      <c r="P150" s="163">
        <v>0</v>
      </c>
      <c r="Q150" s="163">
        <f>ROUND(E150*P150,5)</f>
        <v>0</v>
      </c>
      <c r="R150" s="163"/>
      <c r="S150" s="163"/>
      <c r="T150" s="164">
        <v>1.3542400000000001</v>
      </c>
      <c r="U150" s="163">
        <f>ROUND(E150*T150,2)</f>
        <v>1.35</v>
      </c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 t="s">
        <v>157</v>
      </c>
      <c r="AF150" s="153"/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  <c r="AX150" s="153"/>
      <c r="AY150" s="153"/>
      <c r="AZ150" s="153"/>
      <c r="BA150" s="153"/>
      <c r="BB150" s="153"/>
      <c r="BC150" s="153"/>
      <c r="BD150" s="153"/>
      <c r="BE150" s="153"/>
      <c r="BF150" s="153"/>
      <c r="BG150" s="153"/>
      <c r="BH150" s="153"/>
    </row>
    <row r="151" spans="1:60" x14ac:dyDescent="0.2">
      <c r="A151" s="155" t="s">
        <v>152</v>
      </c>
      <c r="B151" s="162" t="s">
        <v>78</v>
      </c>
      <c r="C151" s="191" t="s">
        <v>79</v>
      </c>
      <c r="D151" s="165"/>
      <c r="E151" s="168"/>
      <c r="F151" s="171"/>
      <c r="G151" s="171">
        <f>SUMIF(AE152:AE155,"&lt;&gt;NOR",G152:G155)</f>
        <v>0</v>
      </c>
      <c r="H151" s="171"/>
      <c r="I151" s="171">
        <f>SUM(I152:I155)</f>
        <v>0</v>
      </c>
      <c r="J151" s="171"/>
      <c r="K151" s="171">
        <f>SUM(K152:K155)</f>
        <v>0</v>
      </c>
      <c r="L151" s="171"/>
      <c r="M151" s="171">
        <f>SUM(M152:M155)</f>
        <v>0</v>
      </c>
      <c r="N151" s="165"/>
      <c r="O151" s="165">
        <f>SUM(O152:O155)</f>
        <v>8.2462799999999987</v>
      </c>
      <c r="P151" s="165"/>
      <c r="Q151" s="165">
        <f>SUM(Q152:Q155)</f>
        <v>0</v>
      </c>
      <c r="R151" s="165"/>
      <c r="S151" s="165"/>
      <c r="T151" s="166"/>
      <c r="U151" s="165">
        <f>SUM(U152:U155)</f>
        <v>9.1300000000000008</v>
      </c>
      <c r="AE151" t="s">
        <v>153</v>
      </c>
    </row>
    <row r="152" spans="1:60" ht="22.5" outlineLevel="1" x14ac:dyDescent="0.2">
      <c r="A152" s="154">
        <v>126</v>
      </c>
      <c r="B152" s="161" t="s">
        <v>417</v>
      </c>
      <c r="C152" s="190" t="s">
        <v>418</v>
      </c>
      <c r="D152" s="163" t="s">
        <v>201</v>
      </c>
      <c r="E152" s="167">
        <v>49</v>
      </c>
      <c r="F152" s="169"/>
      <c r="G152" s="170">
        <f>ROUND(E152*F152,2)</f>
        <v>0</v>
      </c>
      <c r="H152" s="169"/>
      <c r="I152" s="170">
        <f>ROUND(E152*H152,2)</f>
        <v>0</v>
      </c>
      <c r="J152" s="169"/>
      <c r="K152" s="170">
        <f>ROUND(E152*J152,2)</f>
        <v>0</v>
      </c>
      <c r="L152" s="170">
        <v>21</v>
      </c>
      <c r="M152" s="170">
        <f>G152*(1+L152/100)</f>
        <v>0</v>
      </c>
      <c r="N152" s="163">
        <v>0.12472</v>
      </c>
      <c r="O152" s="163">
        <f>ROUND(E152*N152,5)</f>
        <v>6.1112799999999998</v>
      </c>
      <c r="P152" s="163">
        <v>0</v>
      </c>
      <c r="Q152" s="163">
        <f>ROUND(E152*P152,5)</f>
        <v>0</v>
      </c>
      <c r="R152" s="163"/>
      <c r="S152" s="163"/>
      <c r="T152" s="164">
        <v>0.14000000000000001</v>
      </c>
      <c r="U152" s="163">
        <f>ROUND(E152*T152,2)</f>
        <v>6.86</v>
      </c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 t="s">
        <v>160</v>
      </c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</row>
    <row r="153" spans="1:60" ht="22.5" outlineLevel="1" x14ac:dyDescent="0.2">
      <c r="A153" s="154">
        <v>127</v>
      </c>
      <c r="B153" s="161" t="s">
        <v>419</v>
      </c>
      <c r="C153" s="190" t="s">
        <v>420</v>
      </c>
      <c r="D153" s="163" t="s">
        <v>201</v>
      </c>
      <c r="E153" s="167">
        <v>14</v>
      </c>
      <c r="F153" s="169"/>
      <c r="G153" s="170">
        <f>ROUND(E153*F153,2)</f>
        <v>0</v>
      </c>
      <c r="H153" s="169"/>
      <c r="I153" s="170">
        <f>ROUND(E153*H153,2)</f>
        <v>0</v>
      </c>
      <c r="J153" s="169"/>
      <c r="K153" s="170">
        <f>ROUND(E153*J153,2)</f>
        <v>0</v>
      </c>
      <c r="L153" s="170">
        <v>21</v>
      </c>
      <c r="M153" s="170">
        <f>G153*(1+L153/100)</f>
        <v>0</v>
      </c>
      <c r="N153" s="163">
        <v>0.1525</v>
      </c>
      <c r="O153" s="163">
        <f>ROUND(E153*N153,5)</f>
        <v>2.1349999999999998</v>
      </c>
      <c r="P153" s="163">
        <v>0</v>
      </c>
      <c r="Q153" s="163">
        <f>ROUND(E153*P153,5)</f>
        <v>0</v>
      </c>
      <c r="R153" s="163"/>
      <c r="S153" s="163"/>
      <c r="T153" s="164">
        <v>0.16200000000000001</v>
      </c>
      <c r="U153" s="163">
        <f>ROUND(E153*T153,2)</f>
        <v>2.27</v>
      </c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 t="s">
        <v>160</v>
      </c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</row>
    <row r="154" spans="1:60" outlineLevel="1" x14ac:dyDescent="0.2">
      <c r="A154" s="154"/>
      <c r="B154" s="161"/>
      <c r="C154" s="248" t="s">
        <v>421</v>
      </c>
      <c r="D154" s="249"/>
      <c r="E154" s="250"/>
      <c r="F154" s="251"/>
      <c r="G154" s="252"/>
      <c r="H154" s="170"/>
      <c r="I154" s="170"/>
      <c r="J154" s="170"/>
      <c r="K154" s="170"/>
      <c r="L154" s="170"/>
      <c r="M154" s="170"/>
      <c r="N154" s="163"/>
      <c r="O154" s="163"/>
      <c r="P154" s="163"/>
      <c r="Q154" s="163"/>
      <c r="R154" s="163"/>
      <c r="S154" s="163"/>
      <c r="T154" s="164"/>
      <c r="U154" s="16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 t="s">
        <v>198</v>
      </c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6" t="str">
        <f>C154</f>
        <v>Zpětná montáž obrubníků dle výkresu situačního výkresu C.5</v>
      </c>
      <c r="BB154" s="153"/>
      <c r="BC154" s="153"/>
      <c r="BD154" s="153"/>
      <c r="BE154" s="153"/>
      <c r="BF154" s="153"/>
      <c r="BG154" s="153"/>
      <c r="BH154" s="153"/>
    </row>
    <row r="155" spans="1:60" outlineLevel="1" x14ac:dyDescent="0.2">
      <c r="A155" s="154"/>
      <c r="B155" s="161"/>
      <c r="C155" s="248" t="s">
        <v>422</v>
      </c>
      <c r="D155" s="249"/>
      <c r="E155" s="250"/>
      <c r="F155" s="251"/>
      <c r="G155" s="252"/>
      <c r="H155" s="170"/>
      <c r="I155" s="170"/>
      <c r="J155" s="170"/>
      <c r="K155" s="170"/>
      <c r="L155" s="170"/>
      <c r="M155" s="170"/>
      <c r="N155" s="163"/>
      <c r="O155" s="163"/>
      <c r="P155" s="163"/>
      <c r="Q155" s="163"/>
      <c r="R155" s="163"/>
      <c r="S155" s="163"/>
      <c r="T155" s="164"/>
      <c r="U155" s="16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 t="s">
        <v>198</v>
      </c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6" t="str">
        <f>C155</f>
        <v>dopojení stávajících zpevněných ploch k novým</v>
      </c>
      <c r="BB155" s="153"/>
      <c r="BC155" s="153"/>
      <c r="BD155" s="153"/>
      <c r="BE155" s="153"/>
      <c r="BF155" s="153"/>
      <c r="BG155" s="153"/>
      <c r="BH155" s="153"/>
    </row>
    <row r="156" spans="1:60" x14ac:dyDescent="0.2">
      <c r="A156" s="155" t="s">
        <v>152</v>
      </c>
      <c r="B156" s="162" t="s">
        <v>80</v>
      </c>
      <c r="C156" s="191" t="s">
        <v>81</v>
      </c>
      <c r="D156" s="165"/>
      <c r="E156" s="168"/>
      <c r="F156" s="171"/>
      <c r="G156" s="171">
        <f>SUMIF(AE157:AE157,"&lt;&gt;NOR",G157:G157)</f>
        <v>0</v>
      </c>
      <c r="H156" s="171"/>
      <c r="I156" s="171">
        <f>SUM(I157:I157)</f>
        <v>0</v>
      </c>
      <c r="J156" s="171"/>
      <c r="K156" s="171">
        <f>SUM(K157:K157)</f>
        <v>0</v>
      </c>
      <c r="L156" s="171"/>
      <c r="M156" s="171">
        <f>SUM(M157:M157)</f>
        <v>0</v>
      </c>
      <c r="N156" s="165"/>
      <c r="O156" s="165">
        <f>SUM(O157:O157)</f>
        <v>0.20066000000000001</v>
      </c>
      <c r="P156" s="165"/>
      <c r="Q156" s="165">
        <f>SUM(Q157:Q157)</f>
        <v>0</v>
      </c>
      <c r="R156" s="165"/>
      <c r="S156" s="165"/>
      <c r="T156" s="166"/>
      <c r="U156" s="165">
        <f>SUM(U157:U157)</f>
        <v>2.96</v>
      </c>
      <c r="AE156" t="s">
        <v>153</v>
      </c>
    </row>
    <row r="157" spans="1:60" outlineLevel="1" x14ac:dyDescent="0.2">
      <c r="A157" s="154">
        <v>128</v>
      </c>
      <c r="B157" s="161" t="s">
        <v>423</v>
      </c>
      <c r="C157" s="190" t="s">
        <v>424</v>
      </c>
      <c r="D157" s="163" t="s">
        <v>201</v>
      </c>
      <c r="E157" s="167">
        <v>45.5</v>
      </c>
      <c r="F157" s="169"/>
      <c r="G157" s="170">
        <f>ROUND(E157*F157,2)</f>
        <v>0</v>
      </c>
      <c r="H157" s="169"/>
      <c r="I157" s="170">
        <f>ROUND(E157*H157,2)</f>
        <v>0</v>
      </c>
      <c r="J157" s="169"/>
      <c r="K157" s="170">
        <f>ROUND(E157*J157,2)</f>
        <v>0</v>
      </c>
      <c r="L157" s="170">
        <v>21</v>
      </c>
      <c r="M157" s="170">
        <f>G157*(1+L157/100)</f>
        <v>0</v>
      </c>
      <c r="N157" s="163">
        <v>4.4099999999999999E-3</v>
      </c>
      <c r="O157" s="163">
        <f>ROUND(E157*N157,5)</f>
        <v>0.20066000000000001</v>
      </c>
      <c r="P157" s="163">
        <v>0</v>
      </c>
      <c r="Q157" s="163">
        <f>ROUND(E157*P157,5)</f>
        <v>0</v>
      </c>
      <c r="R157" s="163"/>
      <c r="S157" s="163"/>
      <c r="T157" s="164">
        <v>6.5000000000000002E-2</v>
      </c>
      <c r="U157" s="163">
        <f>ROUND(E157*T157,2)</f>
        <v>2.96</v>
      </c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 t="s">
        <v>160</v>
      </c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</row>
    <row r="158" spans="1:60" x14ac:dyDescent="0.2">
      <c r="A158" s="155" t="s">
        <v>152</v>
      </c>
      <c r="B158" s="162" t="s">
        <v>82</v>
      </c>
      <c r="C158" s="191" t="s">
        <v>83</v>
      </c>
      <c r="D158" s="165"/>
      <c r="E158" s="168"/>
      <c r="F158" s="171"/>
      <c r="G158" s="171">
        <f>SUMIF(AE159:AE161,"&lt;&gt;NOR",G159:G161)</f>
        <v>0</v>
      </c>
      <c r="H158" s="171"/>
      <c r="I158" s="171">
        <f>SUM(I159:I161)</f>
        <v>0</v>
      </c>
      <c r="J158" s="171"/>
      <c r="K158" s="171">
        <f>SUM(K159:K161)</f>
        <v>0</v>
      </c>
      <c r="L158" s="171"/>
      <c r="M158" s="171">
        <f>SUM(M159:M161)</f>
        <v>0</v>
      </c>
      <c r="N158" s="165"/>
      <c r="O158" s="165">
        <f>SUM(O159:O161)</f>
        <v>12.492569999999999</v>
      </c>
      <c r="P158" s="165"/>
      <c r="Q158" s="165">
        <f>SUM(Q159:Q161)</f>
        <v>0</v>
      </c>
      <c r="R158" s="165"/>
      <c r="S158" s="165"/>
      <c r="T158" s="166"/>
      <c r="U158" s="165">
        <f>SUM(U159:U161)</f>
        <v>151.81</v>
      </c>
      <c r="AE158" t="s">
        <v>153</v>
      </c>
    </row>
    <row r="159" spans="1:60" outlineLevel="1" x14ac:dyDescent="0.2">
      <c r="A159" s="154">
        <v>129</v>
      </c>
      <c r="B159" s="161" t="s">
        <v>425</v>
      </c>
      <c r="C159" s="190" t="s">
        <v>426</v>
      </c>
      <c r="D159" s="163" t="s">
        <v>178</v>
      </c>
      <c r="E159" s="167">
        <v>622.14</v>
      </c>
      <c r="F159" s="169"/>
      <c r="G159" s="170">
        <f>ROUND(E159*F159,2)</f>
        <v>0</v>
      </c>
      <c r="H159" s="169"/>
      <c r="I159" s="170">
        <f>ROUND(E159*H159,2)</f>
        <v>0</v>
      </c>
      <c r="J159" s="169"/>
      <c r="K159" s="170">
        <f>ROUND(E159*J159,2)</f>
        <v>0</v>
      </c>
      <c r="L159" s="170">
        <v>21</v>
      </c>
      <c r="M159" s="170">
        <f>G159*(1+L159/100)</f>
        <v>0</v>
      </c>
      <c r="N159" s="163">
        <v>1.8380000000000001E-2</v>
      </c>
      <c r="O159" s="163">
        <f>ROUND(E159*N159,5)</f>
        <v>11.43493</v>
      </c>
      <c r="P159" s="163">
        <v>0</v>
      </c>
      <c r="Q159" s="163">
        <f>ROUND(E159*P159,5)</f>
        <v>0</v>
      </c>
      <c r="R159" s="163"/>
      <c r="S159" s="163"/>
      <c r="T159" s="164">
        <v>0.13</v>
      </c>
      <c r="U159" s="163">
        <f>ROUND(E159*T159,2)</f>
        <v>80.88</v>
      </c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 t="s">
        <v>160</v>
      </c>
      <c r="AF159" s="153"/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  <c r="AW159" s="153"/>
      <c r="AX159" s="153"/>
      <c r="AY159" s="153"/>
      <c r="AZ159" s="153"/>
      <c r="BA159" s="153"/>
      <c r="BB159" s="153"/>
      <c r="BC159" s="153"/>
      <c r="BD159" s="153"/>
      <c r="BE159" s="153"/>
      <c r="BF159" s="153"/>
      <c r="BG159" s="153"/>
      <c r="BH159" s="153"/>
    </row>
    <row r="160" spans="1:60" outlineLevel="1" x14ac:dyDescent="0.2">
      <c r="A160" s="154">
        <v>130</v>
      </c>
      <c r="B160" s="161" t="s">
        <v>427</v>
      </c>
      <c r="C160" s="190" t="s">
        <v>428</v>
      </c>
      <c r="D160" s="163" t="s">
        <v>178</v>
      </c>
      <c r="E160" s="167">
        <v>1244.28</v>
      </c>
      <c r="F160" s="169"/>
      <c r="G160" s="170">
        <f>ROUND(E160*F160,2)</f>
        <v>0</v>
      </c>
      <c r="H160" s="169"/>
      <c r="I160" s="170">
        <f>ROUND(E160*H160,2)</f>
        <v>0</v>
      </c>
      <c r="J160" s="169"/>
      <c r="K160" s="170">
        <f>ROUND(E160*J160,2)</f>
        <v>0</v>
      </c>
      <c r="L160" s="170">
        <v>21</v>
      </c>
      <c r="M160" s="170">
        <f>G160*(1+L160/100)</f>
        <v>0</v>
      </c>
      <c r="N160" s="163">
        <v>8.4999999999999995E-4</v>
      </c>
      <c r="O160" s="163">
        <f>ROUND(E160*N160,5)</f>
        <v>1.0576399999999999</v>
      </c>
      <c r="P160" s="163">
        <v>0</v>
      </c>
      <c r="Q160" s="163">
        <f>ROUND(E160*P160,5)</f>
        <v>0</v>
      </c>
      <c r="R160" s="163"/>
      <c r="S160" s="163"/>
      <c r="T160" s="164">
        <v>6.0000000000000001E-3</v>
      </c>
      <c r="U160" s="163">
        <f>ROUND(E160*T160,2)</f>
        <v>7.47</v>
      </c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 t="s">
        <v>160</v>
      </c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53"/>
      <c r="AW160" s="153"/>
      <c r="AX160" s="153"/>
      <c r="AY160" s="153"/>
      <c r="AZ160" s="153"/>
      <c r="BA160" s="153"/>
      <c r="BB160" s="153"/>
      <c r="BC160" s="153"/>
      <c r="BD160" s="153"/>
      <c r="BE160" s="153"/>
      <c r="BF160" s="153"/>
      <c r="BG160" s="153"/>
      <c r="BH160" s="153"/>
    </row>
    <row r="161" spans="1:60" outlineLevel="1" x14ac:dyDescent="0.2">
      <c r="A161" s="154">
        <v>131</v>
      </c>
      <c r="B161" s="161" t="s">
        <v>429</v>
      </c>
      <c r="C161" s="190" t="s">
        <v>430</v>
      </c>
      <c r="D161" s="163" t="s">
        <v>178</v>
      </c>
      <c r="E161" s="167">
        <v>622.14</v>
      </c>
      <c r="F161" s="169"/>
      <c r="G161" s="170">
        <f>ROUND(E161*F161,2)</f>
        <v>0</v>
      </c>
      <c r="H161" s="169"/>
      <c r="I161" s="170">
        <f>ROUND(E161*H161,2)</f>
        <v>0</v>
      </c>
      <c r="J161" s="169"/>
      <c r="K161" s="170">
        <f>ROUND(E161*J161,2)</f>
        <v>0</v>
      </c>
      <c r="L161" s="170">
        <v>21</v>
      </c>
      <c r="M161" s="170">
        <f>G161*(1+L161/100)</f>
        <v>0</v>
      </c>
      <c r="N161" s="163">
        <v>0</v>
      </c>
      <c r="O161" s="163">
        <f>ROUND(E161*N161,5)</f>
        <v>0</v>
      </c>
      <c r="P161" s="163">
        <v>0</v>
      </c>
      <c r="Q161" s="163">
        <f>ROUND(E161*P161,5)</f>
        <v>0</v>
      </c>
      <c r="R161" s="163"/>
      <c r="S161" s="163"/>
      <c r="T161" s="164">
        <v>0.10199999999999999</v>
      </c>
      <c r="U161" s="163">
        <f>ROUND(E161*T161,2)</f>
        <v>63.46</v>
      </c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 t="s">
        <v>160</v>
      </c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3"/>
      <c r="AY161" s="153"/>
      <c r="AZ161" s="153"/>
      <c r="BA161" s="153"/>
      <c r="BB161" s="153"/>
      <c r="BC161" s="153"/>
      <c r="BD161" s="153"/>
      <c r="BE161" s="153"/>
      <c r="BF161" s="153"/>
      <c r="BG161" s="153"/>
      <c r="BH161" s="153"/>
    </row>
    <row r="162" spans="1:60" x14ac:dyDescent="0.2">
      <c r="A162" s="155" t="s">
        <v>152</v>
      </c>
      <c r="B162" s="162" t="s">
        <v>84</v>
      </c>
      <c r="C162" s="191" t="s">
        <v>85</v>
      </c>
      <c r="D162" s="165"/>
      <c r="E162" s="168"/>
      <c r="F162" s="171"/>
      <c r="G162" s="171">
        <f>SUMIF(AE163:AE163,"&lt;&gt;NOR",G163:G163)</f>
        <v>0</v>
      </c>
      <c r="H162" s="171"/>
      <c r="I162" s="171">
        <f>SUM(I163:I163)</f>
        <v>0</v>
      </c>
      <c r="J162" s="171"/>
      <c r="K162" s="171">
        <f>SUM(K163:K163)</f>
        <v>0</v>
      </c>
      <c r="L162" s="171"/>
      <c r="M162" s="171">
        <f>SUM(M163:M163)</f>
        <v>0</v>
      </c>
      <c r="N162" s="165"/>
      <c r="O162" s="165">
        <f>SUM(O163:O163)</f>
        <v>0</v>
      </c>
      <c r="P162" s="165"/>
      <c r="Q162" s="165">
        <f>SUM(Q163:Q163)</f>
        <v>8.92544</v>
      </c>
      <c r="R162" s="165"/>
      <c r="S162" s="165"/>
      <c r="T162" s="166"/>
      <c r="U162" s="165">
        <f>SUM(U163:U163)</f>
        <v>78.12</v>
      </c>
      <c r="AE162" t="s">
        <v>153</v>
      </c>
    </row>
    <row r="163" spans="1:60" ht="22.5" outlineLevel="1" x14ac:dyDescent="0.2">
      <c r="A163" s="154">
        <v>132</v>
      </c>
      <c r="B163" s="161" t="s">
        <v>431</v>
      </c>
      <c r="C163" s="190" t="s">
        <v>432</v>
      </c>
      <c r="D163" s="163" t="s">
        <v>178</v>
      </c>
      <c r="E163" s="167">
        <v>70.489999999999995</v>
      </c>
      <c r="F163" s="169"/>
      <c r="G163" s="170">
        <f>ROUND(E163*F163,2)</f>
        <v>0</v>
      </c>
      <c r="H163" s="169"/>
      <c r="I163" s="170">
        <f>ROUND(E163*H163,2)</f>
        <v>0</v>
      </c>
      <c r="J163" s="169"/>
      <c r="K163" s="170">
        <f>ROUND(E163*J163,2)</f>
        <v>0</v>
      </c>
      <c r="L163" s="170">
        <v>21</v>
      </c>
      <c r="M163" s="170">
        <f>G163*(1+L163/100)</f>
        <v>0</v>
      </c>
      <c r="N163" s="163">
        <v>0</v>
      </c>
      <c r="O163" s="163">
        <f>ROUND(E163*N163,5)</f>
        <v>0</v>
      </c>
      <c r="P163" s="163">
        <v>0.12662000000000001</v>
      </c>
      <c r="Q163" s="163">
        <f>ROUND(E163*P163,5)</f>
        <v>8.92544</v>
      </c>
      <c r="R163" s="163"/>
      <c r="S163" s="163"/>
      <c r="T163" s="164">
        <v>1.1083000000000001</v>
      </c>
      <c r="U163" s="163">
        <f>ROUND(E163*T163,2)</f>
        <v>78.12</v>
      </c>
      <c r="V163" s="153"/>
      <c r="W163" s="153"/>
      <c r="X163" s="153"/>
      <c r="Y163" s="153"/>
      <c r="Z163" s="153"/>
      <c r="AA163" s="153"/>
      <c r="AB163" s="153"/>
      <c r="AC163" s="153"/>
      <c r="AD163" s="153"/>
      <c r="AE163" s="153" t="s">
        <v>157</v>
      </c>
      <c r="AF163" s="153"/>
      <c r="AG163" s="153"/>
      <c r="AH163" s="153"/>
      <c r="AI163" s="153"/>
      <c r="AJ163" s="153"/>
      <c r="AK163" s="153"/>
      <c r="AL163" s="153"/>
      <c r="AM163" s="153"/>
      <c r="AN163" s="153"/>
      <c r="AO163" s="153"/>
      <c r="AP163" s="153"/>
      <c r="AQ163" s="153"/>
      <c r="AR163" s="153"/>
      <c r="AS163" s="153"/>
      <c r="AT163" s="153"/>
      <c r="AU163" s="153"/>
      <c r="AV163" s="153"/>
      <c r="AW163" s="153"/>
      <c r="AX163" s="153"/>
      <c r="AY163" s="153"/>
      <c r="AZ163" s="153"/>
      <c r="BA163" s="153"/>
      <c r="BB163" s="153"/>
      <c r="BC163" s="153"/>
      <c r="BD163" s="153"/>
      <c r="BE163" s="153"/>
      <c r="BF163" s="153"/>
      <c r="BG163" s="153"/>
      <c r="BH163" s="153"/>
    </row>
    <row r="164" spans="1:60" x14ac:dyDescent="0.2">
      <c r="A164" s="155" t="s">
        <v>152</v>
      </c>
      <c r="B164" s="162" t="s">
        <v>86</v>
      </c>
      <c r="C164" s="191" t="s">
        <v>87</v>
      </c>
      <c r="D164" s="165"/>
      <c r="E164" s="168"/>
      <c r="F164" s="171"/>
      <c r="G164" s="171">
        <f>SUMIF(AE165:AE183,"&lt;&gt;NOR",G165:G183)</f>
        <v>0</v>
      </c>
      <c r="H164" s="171"/>
      <c r="I164" s="171">
        <f>SUM(I165:I183)</f>
        <v>0</v>
      </c>
      <c r="J164" s="171"/>
      <c r="K164" s="171">
        <f>SUM(K165:K183)</f>
        <v>0</v>
      </c>
      <c r="L164" s="171"/>
      <c r="M164" s="171">
        <f>SUM(M165:M183)</f>
        <v>0</v>
      </c>
      <c r="N164" s="165"/>
      <c r="O164" s="165">
        <f>SUM(O165:O183)</f>
        <v>8.9590000000000003E-2</v>
      </c>
      <c r="P164" s="165"/>
      <c r="Q164" s="165">
        <f>SUM(Q165:Q183)</f>
        <v>115.72607000000001</v>
      </c>
      <c r="R164" s="165"/>
      <c r="S164" s="165"/>
      <c r="T164" s="166"/>
      <c r="U164" s="165">
        <f>SUM(U165:U183)</f>
        <v>443.96999999999991</v>
      </c>
      <c r="AE164" t="s">
        <v>153</v>
      </c>
    </row>
    <row r="165" spans="1:60" ht="22.5" outlineLevel="1" x14ac:dyDescent="0.2">
      <c r="A165" s="154">
        <v>133</v>
      </c>
      <c r="B165" s="161" t="s">
        <v>433</v>
      </c>
      <c r="C165" s="190" t="s">
        <v>434</v>
      </c>
      <c r="D165" s="163" t="s">
        <v>163</v>
      </c>
      <c r="E165" s="167">
        <v>19.774000000000001</v>
      </c>
      <c r="F165" s="169"/>
      <c r="G165" s="170">
        <f t="shared" ref="G165:G182" si="50">ROUND(E165*F165,2)</f>
        <v>0</v>
      </c>
      <c r="H165" s="169"/>
      <c r="I165" s="170">
        <f t="shared" ref="I165:I182" si="51">ROUND(E165*H165,2)</f>
        <v>0</v>
      </c>
      <c r="J165" s="169"/>
      <c r="K165" s="170">
        <f t="shared" ref="K165:K182" si="52">ROUND(E165*J165,2)</f>
        <v>0</v>
      </c>
      <c r="L165" s="170">
        <v>21</v>
      </c>
      <c r="M165" s="170">
        <f t="shared" ref="M165:M182" si="53">G165*(1+L165/100)</f>
        <v>0</v>
      </c>
      <c r="N165" s="163">
        <v>0</v>
      </c>
      <c r="O165" s="163">
        <f t="shared" ref="O165:O182" si="54">ROUND(E165*N165,5)</f>
        <v>0</v>
      </c>
      <c r="P165" s="163">
        <v>2.2000000000000002</v>
      </c>
      <c r="Q165" s="163">
        <f t="shared" ref="Q165:Q182" si="55">ROUND(E165*P165,5)</f>
        <v>43.502800000000001</v>
      </c>
      <c r="R165" s="163"/>
      <c r="S165" s="163"/>
      <c r="T165" s="164">
        <v>3.9769999999999999</v>
      </c>
      <c r="U165" s="163">
        <f t="shared" ref="U165:U182" si="56">ROUND(E165*T165,2)</f>
        <v>78.64</v>
      </c>
      <c r="V165" s="153"/>
      <c r="W165" s="153"/>
      <c r="X165" s="153"/>
      <c r="Y165" s="153"/>
      <c r="Z165" s="153"/>
      <c r="AA165" s="153"/>
      <c r="AB165" s="153"/>
      <c r="AC165" s="153"/>
      <c r="AD165" s="153"/>
      <c r="AE165" s="153" t="s">
        <v>160</v>
      </c>
      <c r="AF165" s="153"/>
      <c r="AG165" s="153"/>
      <c r="AH165" s="153"/>
      <c r="AI165" s="153"/>
      <c r="AJ165" s="153"/>
      <c r="AK165" s="153"/>
      <c r="AL165" s="153"/>
      <c r="AM165" s="153"/>
      <c r="AN165" s="153"/>
      <c r="AO165" s="153"/>
      <c r="AP165" s="153"/>
      <c r="AQ165" s="153"/>
      <c r="AR165" s="153"/>
      <c r="AS165" s="153"/>
      <c r="AT165" s="153"/>
      <c r="AU165" s="153"/>
      <c r="AV165" s="153"/>
      <c r="AW165" s="153"/>
      <c r="AX165" s="153"/>
      <c r="AY165" s="153"/>
      <c r="AZ165" s="153"/>
      <c r="BA165" s="153"/>
      <c r="BB165" s="153"/>
      <c r="BC165" s="153"/>
      <c r="BD165" s="153"/>
      <c r="BE165" s="153"/>
      <c r="BF165" s="153"/>
      <c r="BG165" s="153"/>
      <c r="BH165" s="153"/>
    </row>
    <row r="166" spans="1:60" ht="22.5" outlineLevel="1" x14ac:dyDescent="0.2">
      <c r="A166" s="154">
        <v>134</v>
      </c>
      <c r="B166" s="161" t="s">
        <v>435</v>
      </c>
      <c r="C166" s="190" t="s">
        <v>436</v>
      </c>
      <c r="D166" s="163" t="s">
        <v>163</v>
      </c>
      <c r="E166" s="167">
        <v>18.149999999999999</v>
      </c>
      <c r="F166" s="169"/>
      <c r="G166" s="170">
        <f t="shared" si="50"/>
        <v>0</v>
      </c>
      <c r="H166" s="169"/>
      <c r="I166" s="170">
        <f t="shared" si="51"/>
        <v>0</v>
      </c>
      <c r="J166" s="169"/>
      <c r="K166" s="170">
        <f t="shared" si="52"/>
        <v>0</v>
      </c>
      <c r="L166" s="170">
        <v>21</v>
      </c>
      <c r="M166" s="170">
        <f t="shared" si="53"/>
        <v>0</v>
      </c>
      <c r="N166" s="163">
        <v>0</v>
      </c>
      <c r="O166" s="163">
        <f t="shared" si="54"/>
        <v>0</v>
      </c>
      <c r="P166" s="163">
        <v>0</v>
      </c>
      <c r="Q166" s="163">
        <f t="shared" si="55"/>
        <v>0</v>
      </c>
      <c r="R166" s="163"/>
      <c r="S166" s="163"/>
      <c r="T166" s="164">
        <v>4.0289999999999999</v>
      </c>
      <c r="U166" s="163">
        <f t="shared" si="56"/>
        <v>73.13</v>
      </c>
      <c r="V166" s="153"/>
      <c r="W166" s="153"/>
      <c r="X166" s="153"/>
      <c r="Y166" s="153"/>
      <c r="Z166" s="153"/>
      <c r="AA166" s="153"/>
      <c r="AB166" s="153"/>
      <c r="AC166" s="153"/>
      <c r="AD166" s="153"/>
      <c r="AE166" s="153" t="s">
        <v>160</v>
      </c>
      <c r="AF166" s="153"/>
      <c r="AG166" s="153"/>
      <c r="AH166" s="153"/>
      <c r="AI166" s="153"/>
      <c r="AJ166" s="153"/>
      <c r="AK166" s="153"/>
      <c r="AL166" s="153"/>
      <c r="AM166" s="153"/>
      <c r="AN166" s="153"/>
      <c r="AO166" s="153"/>
      <c r="AP166" s="153"/>
      <c r="AQ166" s="153"/>
      <c r="AR166" s="153"/>
      <c r="AS166" s="153"/>
      <c r="AT166" s="153"/>
      <c r="AU166" s="153"/>
      <c r="AV166" s="153"/>
      <c r="AW166" s="153"/>
      <c r="AX166" s="153"/>
      <c r="AY166" s="153"/>
      <c r="AZ166" s="153"/>
      <c r="BA166" s="153"/>
      <c r="BB166" s="153"/>
      <c r="BC166" s="153"/>
      <c r="BD166" s="153"/>
      <c r="BE166" s="153"/>
      <c r="BF166" s="153"/>
      <c r="BG166" s="153"/>
      <c r="BH166" s="153"/>
    </row>
    <row r="167" spans="1:60" ht="22.5" outlineLevel="1" x14ac:dyDescent="0.2">
      <c r="A167" s="154">
        <v>135</v>
      </c>
      <c r="B167" s="161" t="s">
        <v>437</v>
      </c>
      <c r="C167" s="190" t="s">
        <v>438</v>
      </c>
      <c r="D167" s="163" t="s">
        <v>163</v>
      </c>
      <c r="E167" s="167">
        <v>10.076000000000001</v>
      </c>
      <c r="F167" s="169"/>
      <c r="G167" s="170">
        <f t="shared" si="50"/>
        <v>0</v>
      </c>
      <c r="H167" s="169"/>
      <c r="I167" s="170">
        <f t="shared" si="51"/>
        <v>0</v>
      </c>
      <c r="J167" s="169"/>
      <c r="K167" s="170">
        <f t="shared" si="52"/>
        <v>0</v>
      </c>
      <c r="L167" s="170">
        <v>21</v>
      </c>
      <c r="M167" s="170">
        <f t="shared" si="53"/>
        <v>0</v>
      </c>
      <c r="N167" s="163">
        <v>0</v>
      </c>
      <c r="O167" s="163">
        <f t="shared" si="54"/>
        <v>0</v>
      </c>
      <c r="P167" s="163">
        <v>2.4</v>
      </c>
      <c r="Q167" s="163">
        <f t="shared" si="55"/>
        <v>24.182400000000001</v>
      </c>
      <c r="R167" s="163"/>
      <c r="S167" s="163"/>
      <c r="T167" s="164">
        <v>13.301</v>
      </c>
      <c r="U167" s="163">
        <f t="shared" si="56"/>
        <v>134.02000000000001</v>
      </c>
      <c r="V167" s="153"/>
      <c r="W167" s="153"/>
      <c r="X167" s="153"/>
      <c r="Y167" s="153"/>
      <c r="Z167" s="153"/>
      <c r="AA167" s="153"/>
      <c r="AB167" s="153"/>
      <c r="AC167" s="153"/>
      <c r="AD167" s="153"/>
      <c r="AE167" s="153" t="s">
        <v>160</v>
      </c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</row>
    <row r="168" spans="1:60" outlineLevel="1" x14ac:dyDescent="0.2">
      <c r="A168" s="154">
        <v>136</v>
      </c>
      <c r="B168" s="161" t="s">
        <v>439</v>
      </c>
      <c r="C168" s="190" t="s">
        <v>440</v>
      </c>
      <c r="D168" s="163" t="s">
        <v>178</v>
      </c>
      <c r="E168" s="167">
        <v>13.53</v>
      </c>
      <c r="F168" s="169"/>
      <c r="G168" s="170">
        <f t="shared" si="50"/>
        <v>0</v>
      </c>
      <c r="H168" s="169"/>
      <c r="I168" s="170">
        <f t="shared" si="51"/>
        <v>0</v>
      </c>
      <c r="J168" s="169"/>
      <c r="K168" s="170">
        <f t="shared" si="52"/>
        <v>0</v>
      </c>
      <c r="L168" s="170">
        <v>21</v>
      </c>
      <c r="M168" s="170">
        <f t="shared" si="53"/>
        <v>0</v>
      </c>
      <c r="N168" s="163">
        <v>6.7000000000000002E-4</v>
      </c>
      <c r="O168" s="163">
        <f t="shared" si="54"/>
        <v>9.0699999999999999E-3</v>
      </c>
      <c r="P168" s="163">
        <v>0.184</v>
      </c>
      <c r="Q168" s="163">
        <f t="shared" si="55"/>
        <v>2.4895200000000002</v>
      </c>
      <c r="R168" s="163"/>
      <c r="S168" s="163"/>
      <c r="T168" s="164">
        <v>0.22700000000000001</v>
      </c>
      <c r="U168" s="163">
        <f t="shared" si="56"/>
        <v>3.07</v>
      </c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 t="s">
        <v>160</v>
      </c>
      <c r="AF168" s="153"/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  <c r="BE168" s="153"/>
      <c r="BF168" s="153"/>
      <c r="BG168" s="153"/>
      <c r="BH168" s="153"/>
    </row>
    <row r="169" spans="1:60" outlineLevel="1" x14ac:dyDescent="0.2">
      <c r="A169" s="154">
        <v>137</v>
      </c>
      <c r="B169" s="161" t="s">
        <v>441</v>
      </c>
      <c r="C169" s="190" t="s">
        <v>442</v>
      </c>
      <c r="D169" s="163" t="s">
        <v>178</v>
      </c>
      <c r="E169" s="167">
        <v>37.265000000000001</v>
      </c>
      <c r="F169" s="169"/>
      <c r="G169" s="170">
        <f t="shared" si="50"/>
        <v>0</v>
      </c>
      <c r="H169" s="169"/>
      <c r="I169" s="170">
        <f t="shared" si="51"/>
        <v>0</v>
      </c>
      <c r="J169" s="169"/>
      <c r="K169" s="170">
        <f t="shared" si="52"/>
        <v>0</v>
      </c>
      <c r="L169" s="170">
        <v>21</v>
      </c>
      <c r="M169" s="170">
        <f t="shared" si="53"/>
        <v>0</v>
      </c>
      <c r="N169" s="163">
        <v>6.7000000000000002E-4</v>
      </c>
      <c r="O169" s="163">
        <f t="shared" si="54"/>
        <v>2.4969999999999999E-2</v>
      </c>
      <c r="P169" s="163">
        <v>0.31900000000000001</v>
      </c>
      <c r="Q169" s="163">
        <f t="shared" si="55"/>
        <v>11.88754</v>
      </c>
      <c r="R169" s="163"/>
      <c r="S169" s="163"/>
      <c r="T169" s="164">
        <v>0.317</v>
      </c>
      <c r="U169" s="163">
        <f t="shared" si="56"/>
        <v>11.81</v>
      </c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 t="s">
        <v>160</v>
      </c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H169" s="153"/>
    </row>
    <row r="170" spans="1:60" outlineLevel="1" x14ac:dyDescent="0.2">
      <c r="A170" s="154">
        <v>138</v>
      </c>
      <c r="B170" s="161" t="s">
        <v>443</v>
      </c>
      <c r="C170" s="190" t="s">
        <v>444</v>
      </c>
      <c r="D170" s="163" t="s">
        <v>163</v>
      </c>
      <c r="E170" s="167">
        <v>6.93</v>
      </c>
      <c r="F170" s="169"/>
      <c r="G170" s="170">
        <f t="shared" si="50"/>
        <v>0</v>
      </c>
      <c r="H170" s="169"/>
      <c r="I170" s="170">
        <f t="shared" si="51"/>
        <v>0</v>
      </c>
      <c r="J170" s="169"/>
      <c r="K170" s="170">
        <f t="shared" si="52"/>
        <v>0</v>
      </c>
      <c r="L170" s="170">
        <v>21</v>
      </c>
      <c r="M170" s="170">
        <f t="shared" si="53"/>
        <v>0</v>
      </c>
      <c r="N170" s="163">
        <v>1.2800000000000001E-3</v>
      </c>
      <c r="O170" s="163">
        <f t="shared" si="54"/>
        <v>8.8699999999999994E-3</v>
      </c>
      <c r="P170" s="163">
        <v>1.95</v>
      </c>
      <c r="Q170" s="163">
        <f t="shared" si="55"/>
        <v>13.513500000000001</v>
      </c>
      <c r="R170" s="163"/>
      <c r="S170" s="163"/>
      <c r="T170" s="164">
        <v>1.7010000000000001</v>
      </c>
      <c r="U170" s="163">
        <f t="shared" si="56"/>
        <v>11.79</v>
      </c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 t="s">
        <v>160</v>
      </c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</row>
    <row r="171" spans="1:60" outlineLevel="1" x14ac:dyDescent="0.2">
      <c r="A171" s="154">
        <v>139</v>
      </c>
      <c r="B171" s="161" t="s">
        <v>445</v>
      </c>
      <c r="C171" s="190" t="s">
        <v>446</v>
      </c>
      <c r="D171" s="163" t="s">
        <v>163</v>
      </c>
      <c r="E171" s="167">
        <v>0.36449999999999999</v>
      </c>
      <c r="F171" s="169"/>
      <c r="G171" s="170">
        <f t="shared" si="50"/>
        <v>0</v>
      </c>
      <c r="H171" s="169"/>
      <c r="I171" s="170">
        <f t="shared" si="51"/>
        <v>0</v>
      </c>
      <c r="J171" s="169"/>
      <c r="K171" s="170">
        <f t="shared" si="52"/>
        <v>0</v>
      </c>
      <c r="L171" s="170">
        <v>21</v>
      </c>
      <c r="M171" s="170">
        <f t="shared" si="53"/>
        <v>0</v>
      </c>
      <c r="N171" s="163">
        <v>0</v>
      </c>
      <c r="O171" s="163">
        <f t="shared" si="54"/>
        <v>0</v>
      </c>
      <c r="P171" s="163">
        <v>1.671</v>
      </c>
      <c r="Q171" s="163">
        <f t="shared" si="55"/>
        <v>0.60907999999999995</v>
      </c>
      <c r="R171" s="163"/>
      <c r="S171" s="163"/>
      <c r="T171" s="164">
        <v>2.79</v>
      </c>
      <c r="U171" s="163">
        <f t="shared" si="56"/>
        <v>1.02</v>
      </c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 t="s">
        <v>160</v>
      </c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</row>
    <row r="172" spans="1:60" outlineLevel="1" x14ac:dyDescent="0.2">
      <c r="A172" s="154">
        <v>140</v>
      </c>
      <c r="B172" s="161" t="s">
        <v>447</v>
      </c>
      <c r="C172" s="190" t="s">
        <v>448</v>
      </c>
      <c r="D172" s="163" t="s">
        <v>156</v>
      </c>
      <c r="E172" s="167">
        <v>5</v>
      </c>
      <c r="F172" s="169"/>
      <c r="G172" s="170">
        <f t="shared" si="50"/>
        <v>0</v>
      </c>
      <c r="H172" s="169"/>
      <c r="I172" s="170">
        <f t="shared" si="51"/>
        <v>0</v>
      </c>
      <c r="J172" s="169"/>
      <c r="K172" s="170">
        <f t="shared" si="52"/>
        <v>0</v>
      </c>
      <c r="L172" s="170">
        <v>21</v>
      </c>
      <c r="M172" s="170">
        <f t="shared" si="53"/>
        <v>0</v>
      </c>
      <c r="N172" s="163">
        <v>0</v>
      </c>
      <c r="O172" s="163">
        <f t="shared" si="54"/>
        <v>0</v>
      </c>
      <c r="P172" s="163">
        <v>0</v>
      </c>
      <c r="Q172" s="163">
        <f t="shared" si="55"/>
        <v>0</v>
      </c>
      <c r="R172" s="163"/>
      <c r="S172" s="163"/>
      <c r="T172" s="164">
        <v>0.05</v>
      </c>
      <c r="U172" s="163">
        <f t="shared" si="56"/>
        <v>0.25</v>
      </c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 t="s">
        <v>160</v>
      </c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</row>
    <row r="173" spans="1:60" outlineLevel="1" x14ac:dyDescent="0.2">
      <c r="A173" s="154">
        <v>141</v>
      </c>
      <c r="B173" s="161" t="s">
        <v>449</v>
      </c>
      <c r="C173" s="190" t="s">
        <v>450</v>
      </c>
      <c r="D173" s="163" t="s">
        <v>156</v>
      </c>
      <c r="E173" s="167">
        <v>2</v>
      </c>
      <c r="F173" s="169"/>
      <c r="G173" s="170">
        <f t="shared" si="50"/>
        <v>0</v>
      </c>
      <c r="H173" s="169"/>
      <c r="I173" s="170">
        <f t="shared" si="51"/>
        <v>0</v>
      </c>
      <c r="J173" s="169"/>
      <c r="K173" s="170">
        <f t="shared" si="52"/>
        <v>0</v>
      </c>
      <c r="L173" s="170">
        <v>21</v>
      </c>
      <c r="M173" s="170">
        <f t="shared" si="53"/>
        <v>0</v>
      </c>
      <c r="N173" s="163">
        <v>0</v>
      </c>
      <c r="O173" s="163">
        <f t="shared" si="54"/>
        <v>0</v>
      </c>
      <c r="P173" s="163">
        <v>0</v>
      </c>
      <c r="Q173" s="163">
        <f t="shared" si="55"/>
        <v>0</v>
      </c>
      <c r="R173" s="163"/>
      <c r="S173" s="163"/>
      <c r="T173" s="164">
        <v>0.06</v>
      </c>
      <c r="U173" s="163">
        <f t="shared" si="56"/>
        <v>0.12</v>
      </c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 t="s">
        <v>160</v>
      </c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</row>
    <row r="174" spans="1:60" outlineLevel="1" x14ac:dyDescent="0.2">
      <c r="A174" s="154">
        <v>142</v>
      </c>
      <c r="B174" s="161" t="s">
        <v>451</v>
      </c>
      <c r="C174" s="190" t="s">
        <v>452</v>
      </c>
      <c r="D174" s="163" t="s">
        <v>178</v>
      </c>
      <c r="E174" s="167">
        <v>11.654999999999999</v>
      </c>
      <c r="F174" s="169"/>
      <c r="G174" s="170">
        <f t="shared" si="50"/>
        <v>0</v>
      </c>
      <c r="H174" s="169"/>
      <c r="I174" s="170">
        <f t="shared" si="51"/>
        <v>0</v>
      </c>
      <c r="J174" s="169"/>
      <c r="K174" s="170">
        <f t="shared" si="52"/>
        <v>0</v>
      </c>
      <c r="L174" s="170">
        <v>21</v>
      </c>
      <c r="M174" s="170">
        <f t="shared" si="53"/>
        <v>0</v>
      </c>
      <c r="N174" s="163">
        <v>1.17E-3</v>
      </c>
      <c r="O174" s="163">
        <f t="shared" si="54"/>
        <v>1.3639999999999999E-2</v>
      </c>
      <c r="P174" s="163">
        <v>7.5999999999999998E-2</v>
      </c>
      <c r="Q174" s="163">
        <f t="shared" si="55"/>
        <v>0.88578000000000001</v>
      </c>
      <c r="R174" s="163"/>
      <c r="S174" s="163"/>
      <c r="T174" s="164">
        <v>0.93899999999999995</v>
      </c>
      <c r="U174" s="163">
        <f t="shared" si="56"/>
        <v>10.94</v>
      </c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 t="s">
        <v>160</v>
      </c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</row>
    <row r="175" spans="1:60" outlineLevel="1" x14ac:dyDescent="0.2">
      <c r="A175" s="154">
        <v>143</v>
      </c>
      <c r="B175" s="161" t="s">
        <v>453</v>
      </c>
      <c r="C175" s="190" t="s">
        <v>454</v>
      </c>
      <c r="D175" s="163" t="s">
        <v>156</v>
      </c>
      <c r="E175" s="167">
        <v>4</v>
      </c>
      <c r="F175" s="169"/>
      <c r="G175" s="170">
        <f t="shared" si="50"/>
        <v>0</v>
      </c>
      <c r="H175" s="169"/>
      <c r="I175" s="170">
        <f t="shared" si="51"/>
        <v>0</v>
      </c>
      <c r="J175" s="169"/>
      <c r="K175" s="170">
        <f t="shared" si="52"/>
        <v>0</v>
      </c>
      <c r="L175" s="170">
        <v>21</v>
      </c>
      <c r="M175" s="170">
        <f t="shared" si="53"/>
        <v>0</v>
      </c>
      <c r="N175" s="163">
        <v>0</v>
      </c>
      <c r="O175" s="163">
        <f t="shared" si="54"/>
        <v>0</v>
      </c>
      <c r="P175" s="163">
        <v>0</v>
      </c>
      <c r="Q175" s="163">
        <f t="shared" si="55"/>
        <v>0</v>
      </c>
      <c r="R175" s="163"/>
      <c r="S175" s="163"/>
      <c r="T175" s="164">
        <v>0.06</v>
      </c>
      <c r="U175" s="163">
        <f t="shared" si="56"/>
        <v>0.24</v>
      </c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 t="s">
        <v>160</v>
      </c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</row>
    <row r="176" spans="1:60" outlineLevel="1" x14ac:dyDescent="0.2">
      <c r="A176" s="154">
        <v>144</v>
      </c>
      <c r="B176" s="161" t="s">
        <v>455</v>
      </c>
      <c r="C176" s="190" t="s">
        <v>456</v>
      </c>
      <c r="D176" s="163" t="s">
        <v>178</v>
      </c>
      <c r="E176" s="167">
        <v>6.72</v>
      </c>
      <c r="F176" s="169"/>
      <c r="G176" s="170">
        <f t="shared" si="50"/>
        <v>0</v>
      </c>
      <c r="H176" s="169"/>
      <c r="I176" s="170">
        <f t="shared" si="51"/>
        <v>0</v>
      </c>
      <c r="J176" s="169"/>
      <c r="K176" s="170">
        <f t="shared" si="52"/>
        <v>0</v>
      </c>
      <c r="L176" s="170">
        <v>21</v>
      </c>
      <c r="M176" s="170">
        <f t="shared" si="53"/>
        <v>0</v>
      </c>
      <c r="N176" s="163">
        <v>1E-3</v>
      </c>
      <c r="O176" s="163">
        <f t="shared" si="54"/>
        <v>6.7200000000000003E-3</v>
      </c>
      <c r="P176" s="163">
        <v>3.1E-2</v>
      </c>
      <c r="Q176" s="163">
        <f t="shared" si="55"/>
        <v>0.20832000000000001</v>
      </c>
      <c r="R176" s="163"/>
      <c r="S176" s="163"/>
      <c r="T176" s="164">
        <v>0.33100000000000002</v>
      </c>
      <c r="U176" s="163">
        <f t="shared" si="56"/>
        <v>2.2200000000000002</v>
      </c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 t="s">
        <v>160</v>
      </c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</row>
    <row r="177" spans="1:60" ht="22.5" outlineLevel="1" x14ac:dyDescent="0.2">
      <c r="A177" s="154">
        <v>145</v>
      </c>
      <c r="B177" s="161" t="s">
        <v>457</v>
      </c>
      <c r="C177" s="190" t="s">
        <v>458</v>
      </c>
      <c r="D177" s="163" t="s">
        <v>178</v>
      </c>
      <c r="E177" s="167">
        <v>54.73</v>
      </c>
      <c r="F177" s="169"/>
      <c r="G177" s="170">
        <f t="shared" si="50"/>
        <v>0</v>
      </c>
      <c r="H177" s="169"/>
      <c r="I177" s="170">
        <f t="shared" si="51"/>
        <v>0</v>
      </c>
      <c r="J177" s="169"/>
      <c r="K177" s="170">
        <f t="shared" si="52"/>
        <v>0</v>
      </c>
      <c r="L177" s="170">
        <v>21</v>
      </c>
      <c r="M177" s="170">
        <f t="shared" si="53"/>
        <v>0</v>
      </c>
      <c r="N177" s="163">
        <v>0</v>
      </c>
      <c r="O177" s="163">
        <f t="shared" si="54"/>
        <v>0</v>
      </c>
      <c r="P177" s="163">
        <v>0.02</v>
      </c>
      <c r="Q177" s="163">
        <f t="shared" si="55"/>
        <v>1.0946</v>
      </c>
      <c r="R177" s="163"/>
      <c r="S177" s="163"/>
      <c r="T177" s="164">
        <v>0.23</v>
      </c>
      <c r="U177" s="163">
        <f t="shared" si="56"/>
        <v>12.59</v>
      </c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 t="s">
        <v>160</v>
      </c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3"/>
      <c r="BG177" s="153"/>
      <c r="BH177" s="153"/>
    </row>
    <row r="178" spans="1:60" ht="22.5" outlineLevel="1" x14ac:dyDescent="0.2">
      <c r="A178" s="154">
        <v>146</v>
      </c>
      <c r="B178" s="161" t="s">
        <v>459</v>
      </c>
      <c r="C178" s="190" t="s">
        <v>460</v>
      </c>
      <c r="D178" s="163" t="s">
        <v>163</v>
      </c>
      <c r="E178" s="167">
        <v>4.37</v>
      </c>
      <c r="F178" s="169"/>
      <c r="G178" s="170">
        <f t="shared" si="50"/>
        <v>0</v>
      </c>
      <c r="H178" s="169"/>
      <c r="I178" s="170">
        <f t="shared" si="51"/>
        <v>0</v>
      </c>
      <c r="J178" s="169"/>
      <c r="K178" s="170">
        <f t="shared" si="52"/>
        <v>0</v>
      </c>
      <c r="L178" s="170">
        <v>21</v>
      </c>
      <c r="M178" s="170">
        <f t="shared" si="53"/>
        <v>0</v>
      </c>
      <c r="N178" s="163">
        <v>0</v>
      </c>
      <c r="O178" s="163">
        <f t="shared" si="54"/>
        <v>0</v>
      </c>
      <c r="P178" s="163">
        <v>2.2000000000000002</v>
      </c>
      <c r="Q178" s="163">
        <f t="shared" si="55"/>
        <v>9.6140000000000008</v>
      </c>
      <c r="R178" s="163"/>
      <c r="S178" s="163"/>
      <c r="T178" s="164">
        <v>11.32</v>
      </c>
      <c r="U178" s="163">
        <f t="shared" si="56"/>
        <v>49.47</v>
      </c>
      <c r="V178" s="153"/>
      <c r="W178" s="153"/>
      <c r="X178" s="153"/>
      <c r="Y178" s="153"/>
      <c r="Z178" s="153"/>
      <c r="AA178" s="153"/>
      <c r="AB178" s="153"/>
      <c r="AC178" s="153"/>
      <c r="AD178" s="153"/>
      <c r="AE178" s="153" t="s">
        <v>160</v>
      </c>
      <c r="AF178" s="153"/>
      <c r="AG178" s="153"/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  <c r="AU178" s="153"/>
      <c r="AV178" s="153"/>
      <c r="AW178" s="153"/>
      <c r="AX178" s="153"/>
      <c r="AY178" s="153"/>
      <c r="AZ178" s="153"/>
      <c r="BA178" s="153"/>
      <c r="BB178" s="153"/>
      <c r="BC178" s="153"/>
      <c r="BD178" s="153"/>
      <c r="BE178" s="153"/>
      <c r="BF178" s="153"/>
      <c r="BG178" s="153"/>
      <c r="BH178" s="153"/>
    </row>
    <row r="179" spans="1:60" ht="22.5" outlineLevel="1" x14ac:dyDescent="0.2">
      <c r="A179" s="154">
        <v>147</v>
      </c>
      <c r="B179" s="161" t="s">
        <v>461</v>
      </c>
      <c r="C179" s="190" t="s">
        <v>462</v>
      </c>
      <c r="D179" s="163" t="s">
        <v>163</v>
      </c>
      <c r="E179" s="167">
        <v>1.99</v>
      </c>
      <c r="F179" s="169"/>
      <c r="G179" s="170">
        <f t="shared" si="50"/>
        <v>0</v>
      </c>
      <c r="H179" s="169"/>
      <c r="I179" s="170">
        <f t="shared" si="51"/>
        <v>0</v>
      </c>
      <c r="J179" s="169"/>
      <c r="K179" s="170">
        <f t="shared" si="52"/>
        <v>0</v>
      </c>
      <c r="L179" s="170">
        <v>21</v>
      </c>
      <c r="M179" s="170">
        <f t="shared" si="53"/>
        <v>0</v>
      </c>
      <c r="N179" s="163">
        <v>4.15E-3</v>
      </c>
      <c r="O179" s="163">
        <f t="shared" si="54"/>
        <v>8.26E-3</v>
      </c>
      <c r="P179" s="163">
        <v>2.4</v>
      </c>
      <c r="Q179" s="163">
        <f t="shared" si="55"/>
        <v>4.7759999999999998</v>
      </c>
      <c r="R179" s="163"/>
      <c r="S179" s="163"/>
      <c r="T179" s="164">
        <v>12.938000000000001</v>
      </c>
      <c r="U179" s="163">
        <f t="shared" si="56"/>
        <v>25.75</v>
      </c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 t="s">
        <v>160</v>
      </c>
      <c r="AF179" s="153"/>
      <c r="AG179" s="153"/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3"/>
      <c r="AY179" s="153"/>
      <c r="AZ179" s="153"/>
      <c r="BA179" s="153"/>
      <c r="BB179" s="153"/>
      <c r="BC179" s="153"/>
      <c r="BD179" s="153"/>
      <c r="BE179" s="153"/>
      <c r="BF179" s="153"/>
      <c r="BG179" s="153"/>
      <c r="BH179" s="153"/>
    </row>
    <row r="180" spans="1:60" outlineLevel="1" x14ac:dyDescent="0.2">
      <c r="A180" s="154">
        <v>148</v>
      </c>
      <c r="B180" s="161" t="s">
        <v>463</v>
      </c>
      <c r="C180" s="190" t="s">
        <v>464</v>
      </c>
      <c r="D180" s="163" t="s">
        <v>178</v>
      </c>
      <c r="E180" s="167">
        <v>54.73</v>
      </c>
      <c r="F180" s="169"/>
      <c r="G180" s="170">
        <f t="shared" si="50"/>
        <v>0</v>
      </c>
      <c r="H180" s="169"/>
      <c r="I180" s="170">
        <f t="shared" si="51"/>
        <v>0</v>
      </c>
      <c r="J180" s="169"/>
      <c r="K180" s="170">
        <f t="shared" si="52"/>
        <v>0</v>
      </c>
      <c r="L180" s="170">
        <v>21</v>
      </c>
      <c r="M180" s="170">
        <f t="shared" si="53"/>
        <v>0</v>
      </c>
      <c r="N180" s="163">
        <v>3.3E-4</v>
      </c>
      <c r="O180" s="163">
        <f t="shared" si="54"/>
        <v>1.806E-2</v>
      </c>
      <c r="P180" s="163">
        <v>1.183E-2</v>
      </c>
      <c r="Q180" s="163">
        <f t="shared" si="55"/>
        <v>0.64746000000000004</v>
      </c>
      <c r="R180" s="163"/>
      <c r="S180" s="163"/>
      <c r="T180" s="164">
        <v>0.34599999999999997</v>
      </c>
      <c r="U180" s="163">
        <f t="shared" si="56"/>
        <v>18.940000000000001</v>
      </c>
      <c r="V180" s="153"/>
      <c r="W180" s="153"/>
      <c r="X180" s="153"/>
      <c r="Y180" s="153"/>
      <c r="Z180" s="153"/>
      <c r="AA180" s="153"/>
      <c r="AB180" s="153"/>
      <c r="AC180" s="153"/>
      <c r="AD180" s="153"/>
      <c r="AE180" s="153" t="s">
        <v>160</v>
      </c>
      <c r="AF180" s="153"/>
      <c r="AG180" s="153"/>
      <c r="AH180" s="153"/>
      <c r="AI180" s="153"/>
      <c r="AJ180" s="153"/>
      <c r="AK180" s="153"/>
      <c r="AL180" s="153"/>
      <c r="AM180" s="153"/>
      <c r="AN180" s="153"/>
      <c r="AO180" s="153"/>
      <c r="AP180" s="153"/>
      <c r="AQ180" s="153"/>
      <c r="AR180" s="153"/>
      <c r="AS180" s="153"/>
      <c r="AT180" s="153"/>
      <c r="AU180" s="153"/>
      <c r="AV180" s="153"/>
      <c r="AW180" s="153"/>
      <c r="AX180" s="153"/>
      <c r="AY180" s="153"/>
      <c r="AZ180" s="153"/>
      <c r="BA180" s="153"/>
      <c r="BB180" s="153"/>
      <c r="BC180" s="153"/>
      <c r="BD180" s="153"/>
      <c r="BE180" s="153"/>
      <c r="BF180" s="153"/>
      <c r="BG180" s="153"/>
      <c r="BH180" s="153"/>
    </row>
    <row r="181" spans="1:60" outlineLevel="1" x14ac:dyDescent="0.2">
      <c r="A181" s="154">
        <v>149</v>
      </c>
      <c r="B181" s="161" t="s">
        <v>465</v>
      </c>
      <c r="C181" s="190" t="s">
        <v>466</v>
      </c>
      <c r="D181" s="163" t="s">
        <v>178</v>
      </c>
      <c r="E181" s="167">
        <v>54.73</v>
      </c>
      <c r="F181" s="169"/>
      <c r="G181" s="170">
        <f t="shared" si="50"/>
        <v>0</v>
      </c>
      <c r="H181" s="169"/>
      <c r="I181" s="170">
        <f t="shared" si="51"/>
        <v>0</v>
      </c>
      <c r="J181" s="169"/>
      <c r="K181" s="170">
        <f t="shared" si="52"/>
        <v>0</v>
      </c>
      <c r="L181" s="170">
        <v>21</v>
      </c>
      <c r="M181" s="170">
        <f t="shared" si="53"/>
        <v>0</v>
      </c>
      <c r="N181" s="163">
        <v>0</v>
      </c>
      <c r="O181" s="163">
        <f t="shared" si="54"/>
        <v>0</v>
      </c>
      <c r="P181" s="163">
        <v>5.3E-3</v>
      </c>
      <c r="Q181" s="163">
        <f t="shared" si="55"/>
        <v>0.29006999999999999</v>
      </c>
      <c r="R181" s="163"/>
      <c r="S181" s="163"/>
      <c r="T181" s="164">
        <v>6.3E-2</v>
      </c>
      <c r="U181" s="163">
        <f t="shared" si="56"/>
        <v>3.45</v>
      </c>
      <c r="V181" s="153"/>
      <c r="W181" s="153"/>
      <c r="X181" s="153"/>
      <c r="Y181" s="153"/>
      <c r="Z181" s="153"/>
      <c r="AA181" s="153"/>
      <c r="AB181" s="153"/>
      <c r="AC181" s="153"/>
      <c r="AD181" s="153"/>
      <c r="AE181" s="153" t="s">
        <v>160</v>
      </c>
      <c r="AF181" s="153"/>
      <c r="AG181" s="153"/>
      <c r="AH181" s="153"/>
      <c r="AI181" s="153"/>
      <c r="AJ181" s="153"/>
      <c r="AK181" s="153"/>
      <c r="AL181" s="153"/>
      <c r="AM181" s="153"/>
      <c r="AN181" s="153"/>
      <c r="AO181" s="153"/>
      <c r="AP181" s="153"/>
      <c r="AQ181" s="153"/>
      <c r="AR181" s="153"/>
      <c r="AS181" s="153"/>
      <c r="AT181" s="153"/>
      <c r="AU181" s="153"/>
      <c r="AV181" s="153"/>
      <c r="AW181" s="153"/>
      <c r="AX181" s="153"/>
      <c r="AY181" s="153"/>
      <c r="AZ181" s="153"/>
      <c r="BA181" s="153"/>
      <c r="BB181" s="153"/>
      <c r="BC181" s="153"/>
      <c r="BD181" s="153"/>
      <c r="BE181" s="153"/>
      <c r="BF181" s="153"/>
      <c r="BG181" s="153"/>
      <c r="BH181" s="153"/>
    </row>
    <row r="182" spans="1:60" outlineLevel="1" x14ac:dyDescent="0.2">
      <c r="A182" s="154">
        <v>150</v>
      </c>
      <c r="B182" s="161" t="s">
        <v>467</v>
      </c>
      <c r="C182" s="190" t="s">
        <v>468</v>
      </c>
      <c r="D182" s="163" t="s">
        <v>163</v>
      </c>
      <c r="E182" s="167">
        <v>1.0125</v>
      </c>
      <c r="F182" s="169"/>
      <c r="G182" s="170">
        <f t="shared" si="50"/>
        <v>0</v>
      </c>
      <c r="H182" s="169"/>
      <c r="I182" s="170">
        <f t="shared" si="51"/>
        <v>0</v>
      </c>
      <c r="J182" s="169"/>
      <c r="K182" s="170">
        <f t="shared" si="52"/>
        <v>0</v>
      </c>
      <c r="L182" s="170">
        <v>21</v>
      </c>
      <c r="M182" s="170">
        <f t="shared" si="53"/>
        <v>0</v>
      </c>
      <c r="N182" s="163">
        <v>0</v>
      </c>
      <c r="O182" s="163">
        <f t="shared" si="54"/>
        <v>0</v>
      </c>
      <c r="P182" s="163">
        <v>2</v>
      </c>
      <c r="Q182" s="163">
        <f t="shared" si="55"/>
        <v>2.0249999999999999</v>
      </c>
      <c r="R182" s="163"/>
      <c r="S182" s="163"/>
      <c r="T182" s="164">
        <v>6.4359999999999999</v>
      </c>
      <c r="U182" s="163">
        <f t="shared" si="56"/>
        <v>6.52</v>
      </c>
      <c r="V182" s="153"/>
      <c r="W182" s="153"/>
      <c r="X182" s="153"/>
      <c r="Y182" s="153"/>
      <c r="Z182" s="153"/>
      <c r="AA182" s="153"/>
      <c r="AB182" s="153"/>
      <c r="AC182" s="153"/>
      <c r="AD182" s="153"/>
      <c r="AE182" s="153" t="s">
        <v>160</v>
      </c>
      <c r="AF182" s="153"/>
      <c r="AG182" s="153"/>
      <c r="AH182" s="153"/>
      <c r="AI182" s="153"/>
      <c r="AJ182" s="153"/>
      <c r="AK182" s="153"/>
      <c r="AL182" s="153"/>
      <c r="AM182" s="153"/>
      <c r="AN182" s="153"/>
      <c r="AO182" s="153"/>
      <c r="AP182" s="153"/>
      <c r="AQ182" s="153"/>
      <c r="AR182" s="153"/>
      <c r="AS182" s="153"/>
      <c r="AT182" s="153"/>
      <c r="AU182" s="153"/>
      <c r="AV182" s="153"/>
      <c r="AW182" s="153"/>
      <c r="AX182" s="153"/>
      <c r="AY182" s="153"/>
      <c r="AZ182" s="153"/>
      <c r="BA182" s="153"/>
      <c r="BB182" s="153"/>
      <c r="BC182" s="153"/>
      <c r="BD182" s="153"/>
      <c r="BE182" s="153"/>
      <c r="BF182" s="153"/>
      <c r="BG182" s="153"/>
      <c r="BH182" s="153"/>
    </row>
    <row r="183" spans="1:60" outlineLevel="1" x14ac:dyDescent="0.2">
      <c r="A183" s="154"/>
      <c r="B183" s="161"/>
      <c r="C183" s="248" t="s">
        <v>469</v>
      </c>
      <c r="D183" s="249"/>
      <c r="E183" s="250"/>
      <c r="F183" s="251"/>
      <c r="G183" s="252"/>
      <c r="H183" s="170"/>
      <c r="I183" s="170"/>
      <c r="J183" s="170"/>
      <c r="K183" s="170"/>
      <c r="L183" s="170"/>
      <c r="M183" s="170"/>
      <c r="N183" s="163"/>
      <c r="O183" s="163"/>
      <c r="P183" s="163"/>
      <c r="Q183" s="163"/>
      <c r="R183" s="163"/>
      <c r="S183" s="163"/>
      <c r="T183" s="164"/>
      <c r="U183" s="163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53" t="s">
        <v>198</v>
      </c>
      <c r="AF183" s="153"/>
      <c r="AG183" s="153"/>
      <c r="AH183" s="153"/>
      <c r="AI183" s="153"/>
      <c r="AJ183" s="153"/>
      <c r="AK183" s="153"/>
      <c r="AL183" s="153"/>
      <c r="AM183" s="153"/>
      <c r="AN183" s="153"/>
      <c r="AO183" s="153"/>
      <c r="AP183" s="153"/>
      <c r="AQ183" s="153"/>
      <c r="AR183" s="153"/>
      <c r="AS183" s="153"/>
      <c r="AT183" s="153"/>
      <c r="AU183" s="153"/>
      <c r="AV183" s="153"/>
      <c r="AW183" s="153"/>
      <c r="AX183" s="153"/>
      <c r="AY183" s="153"/>
      <c r="AZ183" s="153"/>
      <c r="BA183" s="156" t="str">
        <f>C183</f>
        <v>Osekání stávajícího základu v místě napojení budovy</v>
      </c>
      <c r="BB183" s="153"/>
      <c r="BC183" s="153"/>
      <c r="BD183" s="153"/>
      <c r="BE183" s="153"/>
      <c r="BF183" s="153"/>
      <c r="BG183" s="153"/>
      <c r="BH183" s="153"/>
    </row>
    <row r="184" spans="1:60" x14ac:dyDescent="0.2">
      <c r="A184" s="155" t="s">
        <v>152</v>
      </c>
      <c r="B184" s="162" t="s">
        <v>88</v>
      </c>
      <c r="C184" s="191" t="s">
        <v>89</v>
      </c>
      <c r="D184" s="165"/>
      <c r="E184" s="168"/>
      <c r="F184" s="171"/>
      <c r="G184" s="171">
        <f>SUMIF(AE185:AE201,"&lt;&gt;NOR",G185:G201)</f>
        <v>0</v>
      </c>
      <c r="H184" s="171"/>
      <c r="I184" s="171">
        <f>SUM(I185:I201)</f>
        <v>0</v>
      </c>
      <c r="J184" s="171"/>
      <c r="K184" s="171">
        <f>SUM(K185:K201)</f>
        <v>0</v>
      </c>
      <c r="L184" s="171"/>
      <c r="M184" s="171">
        <f>SUM(M185:M201)</f>
        <v>0</v>
      </c>
      <c r="N184" s="165"/>
      <c r="O184" s="165">
        <f>SUM(O185:O201)</f>
        <v>7.5700000000000003E-3</v>
      </c>
      <c r="P184" s="165"/>
      <c r="Q184" s="165">
        <f>SUM(Q185:Q201)</f>
        <v>9.1426499999999997</v>
      </c>
      <c r="R184" s="165"/>
      <c r="S184" s="165"/>
      <c r="T184" s="166"/>
      <c r="U184" s="165">
        <f>SUM(U185:U201)</f>
        <v>244.95999999999998</v>
      </c>
      <c r="AE184" t="s">
        <v>153</v>
      </c>
    </row>
    <row r="185" spans="1:60" outlineLevel="1" x14ac:dyDescent="0.2">
      <c r="A185" s="154">
        <v>151</v>
      </c>
      <c r="B185" s="161" t="s">
        <v>470</v>
      </c>
      <c r="C185" s="190" t="s">
        <v>471</v>
      </c>
      <c r="D185" s="163" t="s">
        <v>178</v>
      </c>
      <c r="E185" s="167">
        <v>1.845</v>
      </c>
      <c r="F185" s="169"/>
      <c r="G185" s="170">
        <f t="shared" ref="G185:G201" si="57">ROUND(E185*F185,2)</f>
        <v>0</v>
      </c>
      <c r="H185" s="169"/>
      <c r="I185" s="170">
        <f t="shared" ref="I185:I201" si="58">ROUND(E185*H185,2)</f>
        <v>0</v>
      </c>
      <c r="J185" s="169"/>
      <c r="K185" s="170">
        <f t="shared" ref="K185:K201" si="59">ROUND(E185*J185,2)</f>
        <v>0</v>
      </c>
      <c r="L185" s="170">
        <v>21</v>
      </c>
      <c r="M185" s="170">
        <f t="shared" ref="M185:M201" si="60">G185*(1+L185/100)</f>
        <v>0</v>
      </c>
      <c r="N185" s="163">
        <v>5.4000000000000001E-4</v>
      </c>
      <c r="O185" s="163">
        <f t="shared" ref="O185:O201" si="61">ROUND(E185*N185,5)</f>
        <v>1E-3</v>
      </c>
      <c r="P185" s="163">
        <v>0.27</v>
      </c>
      <c r="Q185" s="163">
        <f t="shared" ref="Q185:Q201" si="62">ROUND(E185*P185,5)</f>
        <v>0.49814999999999998</v>
      </c>
      <c r="R185" s="163"/>
      <c r="S185" s="163"/>
      <c r="T185" s="164">
        <v>0.43</v>
      </c>
      <c r="U185" s="163">
        <f t="shared" ref="U185:U201" si="63">ROUND(E185*T185,2)</f>
        <v>0.79</v>
      </c>
      <c r="V185" s="153"/>
      <c r="W185" s="153"/>
      <c r="X185" s="153"/>
      <c r="Y185" s="153"/>
      <c r="Z185" s="153"/>
      <c r="AA185" s="153"/>
      <c r="AB185" s="153"/>
      <c r="AC185" s="153"/>
      <c r="AD185" s="153"/>
      <c r="AE185" s="153" t="s">
        <v>160</v>
      </c>
      <c r="AF185" s="153"/>
      <c r="AG185" s="153"/>
      <c r="AH185" s="153"/>
      <c r="AI185" s="153"/>
      <c r="AJ185" s="153"/>
      <c r="AK185" s="153"/>
      <c r="AL185" s="153"/>
      <c r="AM185" s="153"/>
      <c r="AN185" s="153"/>
      <c r="AO185" s="153"/>
      <c r="AP185" s="153"/>
      <c r="AQ185" s="153"/>
      <c r="AR185" s="153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153"/>
      <c r="BC185" s="153"/>
      <c r="BD185" s="153"/>
      <c r="BE185" s="153"/>
      <c r="BF185" s="153"/>
      <c r="BG185" s="153"/>
      <c r="BH185" s="153"/>
    </row>
    <row r="186" spans="1:60" outlineLevel="1" x14ac:dyDescent="0.2">
      <c r="A186" s="154">
        <v>152</v>
      </c>
      <c r="B186" s="161" t="s">
        <v>472</v>
      </c>
      <c r="C186" s="190" t="s">
        <v>473</v>
      </c>
      <c r="D186" s="163" t="s">
        <v>163</v>
      </c>
      <c r="E186" s="167">
        <v>3.61</v>
      </c>
      <c r="F186" s="169"/>
      <c r="G186" s="170">
        <f t="shared" si="57"/>
        <v>0</v>
      </c>
      <c r="H186" s="169"/>
      <c r="I186" s="170">
        <f t="shared" si="58"/>
        <v>0</v>
      </c>
      <c r="J186" s="169"/>
      <c r="K186" s="170">
        <f t="shared" si="59"/>
        <v>0</v>
      </c>
      <c r="L186" s="170">
        <v>21</v>
      </c>
      <c r="M186" s="170">
        <f t="shared" si="60"/>
        <v>0</v>
      </c>
      <c r="N186" s="163">
        <v>1.82E-3</v>
      </c>
      <c r="O186" s="163">
        <f t="shared" si="61"/>
        <v>6.5700000000000003E-3</v>
      </c>
      <c r="P186" s="163">
        <v>1.8</v>
      </c>
      <c r="Q186" s="163">
        <f t="shared" si="62"/>
        <v>6.4980000000000002</v>
      </c>
      <c r="R186" s="163"/>
      <c r="S186" s="163"/>
      <c r="T186" s="164">
        <v>3.6080000000000001</v>
      </c>
      <c r="U186" s="163">
        <f t="shared" si="63"/>
        <v>13.02</v>
      </c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 t="s">
        <v>160</v>
      </c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</row>
    <row r="187" spans="1:60" outlineLevel="1" x14ac:dyDescent="0.2">
      <c r="A187" s="154">
        <v>153</v>
      </c>
      <c r="B187" s="161" t="s">
        <v>474</v>
      </c>
      <c r="C187" s="190" t="s">
        <v>475</v>
      </c>
      <c r="D187" s="163" t="s">
        <v>178</v>
      </c>
      <c r="E187" s="167">
        <v>23</v>
      </c>
      <c r="F187" s="169"/>
      <c r="G187" s="170">
        <f t="shared" si="57"/>
        <v>0</v>
      </c>
      <c r="H187" s="169"/>
      <c r="I187" s="170">
        <f t="shared" si="58"/>
        <v>0</v>
      </c>
      <c r="J187" s="169"/>
      <c r="K187" s="170">
        <f t="shared" si="59"/>
        <v>0</v>
      </c>
      <c r="L187" s="170">
        <v>21</v>
      </c>
      <c r="M187" s="170">
        <f t="shared" si="60"/>
        <v>0</v>
      </c>
      <c r="N187" s="163">
        <v>0</v>
      </c>
      <c r="O187" s="163">
        <f t="shared" si="61"/>
        <v>0</v>
      </c>
      <c r="P187" s="163">
        <v>6.8000000000000005E-2</v>
      </c>
      <c r="Q187" s="163">
        <f t="shared" si="62"/>
        <v>1.5640000000000001</v>
      </c>
      <c r="R187" s="163"/>
      <c r="S187" s="163"/>
      <c r="T187" s="164">
        <v>0.3</v>
      </c>
      <c r="U187" s="163">
        <f t="shared" si="63"/>
        <v>6.9</v>
      </c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 t="s">
        <v>160</v>
      </c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</row>
    <row r="188" spans="1:60" outlineLevel="1" x14ac:dyDescent="0.2">
      <c r="A188" s="154">
        <v>154</v>
      </c>
      <c r="B188" s="161" t="s">
        <v>476</v>
      </c>
      <c r="C188" s="190" t="s">
        <v>477</v>
      </c>
      <c r="D188" s="163" t="s">
        <v>178</v>
      </c>
      <c r="E188" s="167">
        <v>11.65</v>
      </c>
      <c r="F188" s="169"/>
      <c r="G188" s="170">
        <f t="shared" si="57"/>
        <v>0</v>
      </c>
      <c r="H188" s="169"/>
      <c r="I188" s="170">
        <f t="shared" si="58"/>
        <v>0</v>
      </c>
      <c r="J188" s="169"/>
      <c r="K188" s="170">
        <f t="shared" si="59"/>
        <v>0</v>
      </c>
      <c r="L188" s="170">
        <v>21</v>
      </c>
      <c r="M188" s="170">
        <f t="shared" si="60"/>
        <v>0</v>
      </c>
      <c r="N188" s="163">
        <v>0</v>
      </c>
      <c r="O188" s="163">
        <f t="shared" si="61"/>
        <v>0</v>
      </c>
      <c r="P188" s="163">
        <v>0.05</v>
      </c>
      <c r="Q188" s="163">
        <f t="shared" si="62"/>
        <v>0.58250000000000002</v>
      </c>
      <c r="R188" s="163"/>
      <c r="S188" s="163"/>
      <c r="T188" s="164">
        <v>0.23</v>
      </c>
      <c r="U188" s="163">
        <f t="shared" si="63"/>
        <v>2.68</v>
      </c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 t="s">
        <v>160</v>
      </c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</row>
    <row r="189" spans="1:60" outlineLevel="1" x14ac:dyDescent="0.2">
      <c r="A189" s="154">
        <v>155</v>
      </c>
      <c r="B189" s="161" t="s">
        <v>478</v>
      </c>
      <c r="C189" s="190" t="s">
        <v>479</v>
      </c>
      <c r="D189" s="163" t="s">
        <v>201</v>
      </c>
      <c r="E189" s="167">
        <v>14</v>
      </c>
      <c r="F189" s="169"/>
      <c r="G189" s="170">
        <f t="shared" si="57"/>
        <v>0</v>
      </c>
      <c r="H189" s="169"/>
      <c r="I189" s="170">
        <f t="shared" si="58"/>
        <v>0</v>
      </c>
      <c r="J189" s="169"/>
      <c r="K189" s="170">
        <f t="shared" si="59"/>
        <v>0</v>
      </c>
      <c r="L189" s="170">
        <v>21</v>
      </c>
      <c r="M189" s="170">
        <f t="shared" si="60"/>
        <v>0</v>
      </c>
      <c r="N189" s="163">
        <v>0</v>
      </c>
      <c r="O189" s="163">
        <f t="shared" si="61"/>
        <v>0</v>
      </c>
      <c r="P189" s="163">
        <v>0</v>
      </c>
      <c r="Q189" s="163">
        <f t="shared" si="62"/>
        <v>0</v>
      </c>
      <c r="R189" s="163"/>
      <c r="S189" s="163"/>
      <c r="T189" s="164">
        <v>0.09</v>
      </c>
      <c r="U189" s="163">
        <f t="shared" si="63"/>
        <v>1.26</v>
      </c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 t="s">
        <v>160</v>
      </c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</row>
    <row r="190" spans="1:60" outlineLevel="1" x14ac:dyDescent="0.2">
      <c r="A190" s="154">
        <v>156</v>
      </c>
      <c r="B190" s="161" t="s">
        <v>480</v>
      </c>
      <c r="C190" s="190" t="s">
        <v>481</v>
      </c>
      <c r="D190" s="163" t="s">
        <v>178</v>
      </c>
      <c r="E190" s="167">
        <v>7</v>
      </c>
      <c r="F190" s="169"/>
      <c r="G190" s="170">
        <f t="shared" si="57"/>
        <v>0</v>
      </c>
      <c r="H190" s="169"/>
      <c r="I190" s="170">
        <f t="shared" si="58"/>
        <v>0</v>
      </c>
      <c r="J190" s="169"/>
      <c r="K190" s="170">
        <f t="shared" si="59"/>
        <v>0</v>
      </c>
      <c r="L190" s="170">
        <v>21</v>
      </c>
      <c r="M190" s="170">
        <f t="shared" si="60"/>
        <v>0</v>
      </c>
      <c r="N190" s="163">
        <v>0</v>
      </c>
      <c r="O190" s="163">
        <f t="shared" si="61"/>
        <v>0</v>
      </c>
      <c r="P190" s="163">
        <v>0</v>
      </c>
      <c r="Q190" s="163">
        <f t="shared" si="62"/>
        <v>0</v>
      </c>
      <c r="R190" s="163"/>
      <c r="S190" s="163"/>
      <c r="T190" s="164">
        <v>0.115</v>
      </c>
      <c r="U190" s="163">
        <f t="shared" si="63"/>
        <v>0.81</v>
      </c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 t="s">
        <v>160</v>
      </c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</row>
    <row r="191" spans="1:60" outlineLevel="1" x14ac:dyDescent="0.2">
      <c r="A191" s="154">
        <v>157</v>
      </c>
      <c r="B191" s="161" t="s">
        <v>482</v>
      </c>
      <c r="C191" s="190" t="s">
        <v>483</v>
      </c>
      <c r="D191" s="163" t="s">
        <v>181</v>
      </c>
      <c r="E191" s="167">
        <v>153.28</v>
      </c>
      <c r="F191" s="169"/>
      <c r="G191" s="170">
        <f t="shared" si="57"/>
        <v>0</v>
      </c>
      <c r="H191" s="169"/>
      <c r="I191" s="170">
        <f t="shared" si="58"/>
        <v>0</v>
      </c>
      <c r="J191" s="169"/>
      <c r="K191" s="170">
        <f t="shared" si="59"/>
        <v>0</v>
      </c>
      <c r="L191" s="170">
        <v>21</v>
      </c>
      <c r="M191" s="170">
        <f t="shared" si="60"/>
        <v>0</v>
      </c>
      <c r="N191" s="163">
        <v>0</v>
      </c>
      <c r="O191" s="163">
        <f t="shared" si="61"/>
        <v>0</v>
      </c>
      <c r="P191" s="163">
        <v>0</v>
      </c>
      <c r="Q191" s="163">
        <f t="shared" si="62"/>
        <v>0</v>
      </c>
      <c r="R191" s="163"/>
      <c r="S191" s="163"/>
      <c r="T191" s="164">
        <v>0.94199999999999995</v>
      </c>
      <c r="U191" s="163">
        <f t="shared" si="63"/>
        <v>144.38999999999999</v>
      </c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 t="s">
        <v>160</v>
      </c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</row>
    <row r="192" spans="1:60" outlineLevel="1" x14ac:dyDescent="0.2">
      <c r="A192" s="154">
        <v>158</v>
      </c>
      <c r="B192" s="161" t="s">
        <v>484</v>
      </c>
      <c r="C192" s="190" t="s">
        <v>485</v>
      </c>
      <c r="D192" s="163" t="s">
        <v>181</v>
      </c>
      <c r="E192" s="167">
        <v>153.28</v>
      </c>
      <c r="F192" s="169"/>
      <c r="G192" s="170">
        <f t="shared" si="57"/>
        <v>0</v>
      </c>
      <c r="H192" s="169"/>
      <c r="I192" s="170">
        <f t="shared" si="58"/>
        <v>0</v>
      </c>
      <c r="J192" s="169"/>
      <c r="K192" s="170">
        <f t="shared" si="59"/>
        <v>0</v>
      </c>
      <c r="L192" s="170">
        <v>21</v>
      </c>
      <c r="M192" s="170">
        <f t="shared" si="60"/>
        <v>0</v>
      </c>
      <c r="N192" s="163">
        <v>0</v>
      </c>
      <c r="O192" s="163">
        <f t="shared" si="61"/>
        <v>0</v>
      </c>
      <c r="P192" s="163">
        <v>0</v>
      </c>
      <c r="Q192" s="163">
        <f t="shared" si="62"/>
        <v>0</v>
      </c>
      <c r="R192" s="163"/>
      <c r="S192" s="163"/>
      <c r="T192" s="164">
        <v>0.49</v>
      </c>
      <c r="U192" s="163">
        <f t="shared" si="63"/>
        <v>75.11</v>
      </c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 t="s">
        <v>160</v>
      </c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</row>
    <row r="193" spans="1:60" outlineLevel="1" x14ac:dyDescent="0.2">
      <c r="A193" s="154">
        <v>159</v>
      </c>
      <c r="B193" s="161" t="s">
        <v>486</v>
      </c>
      <c r="C193" s="190" t="s">
        <v>487</v>
      </c>
      <c r="D193" s="163" t="s">
        <v>181</v>
      </c>
      <c r="E193" s="167">
        <v>930.4</v>
      </c>
      <c r="F193" s="169"/>
      <c r="G193" s="170">
        <f t="shared" si="57"/>
        <v>0</v>
      </c>
      <c r="H193" s="169"/>
      <c r="I193" s="170">
        <f t="shared" si="58"/>
        <v>0</v>
      </c>
      <c r="J193" s="169"/>
      <c r="K193" s="170">
        <f t="shared" si="59"/>
        <v>0</v>
      </c>
      <c r="L193" s="170">
        <v>21</v>
      </c>
      <c r="M193" s="170">
        <f t="shared" si="60"/>
        <v>0</v>
      </c>
      <c r="N193" s="163">
        <v>0</v>
      </c>
      <c r="O193" s="163">
        <f t="shared" si="61"/>
        <v>0</v>
      </c>
      <c r="P193" s="163">
        <v>0</v>
      </c>
      <c r="Q193" s="163">
        <f t="shared" si="62"/>
        <v>0</v>
      </c>
      <c r="R193" s="163"/>
      <c r="S193" s="163"/>
      <c r="T193" s="164">
        <v>0</v>
      </c>
      <c r="U193" s="163">
        <f t="shared" si="63"/>
        <v>0</v>
      </c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 t="s">
        <v>160</v>
      </c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</row>
    <row r="194" spans="1:60" outlineLevel="1" x14ac:dyDescent="0.2">
      <c r="A194" s="154">
        <v>160</v>
      </c>
      <c r="B194" s="161" t="s">
        <v>488</v>
      </c>
      <c r="C194" s="190" t="s">
        <v>489</v>
      </c>
      <c r="D194" s="163" t="s">
        <v>181</v>
      </c>
      <c r="E194" s="167">
        <v>135.03899999999999</v>
      </c>
      <c r="F194" s="169"/>
      <c r="G194" s="170">
        <f t="shared" si="57"/>
        <v>0</v>
      </c>
      <c r="H194" s="169"/>
      <c r="I194" s="170">
        <f t="shared" si="58"/>
        <v>0</v>
      </c>
      <c r="J194" s="169"/>
      <c r="K194" s="170">
        <f t="shared" si="59"/>
        <v>0</v>
      </c>
      <c r="L194" s="170">
        <v>21</v>
      </c>
      <c r="M194" s="170">
        <f t="shared" si="60"/>
        <v>0</v>
      </c>
      <c r="N194" s="163">
        <v>0</v>
      </c>
      <c r="O194" s="163">
        <f t="shared" si="61"/>
        <v>0</v>
      </c>
      <c r="P194" s="163">
        <v>0</v>
      </c>
      <c r="Q194" s="163">
        <f t="shared" si="62"/>
        <v>0</v>
      </c>
      <c r="R194" s="163"/>
      <c r="S194" s="163"/>
      <c r="T194" s="164">
        <v>0</v>
      </c>
      <c r="U194" s="163">
        <f t="shared" si="63"/>
        <v>0</v>
      </c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 t="s">
        <v>160</v>
      </c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</row>
    <row r="195" spans="1:60" outlineLevel="1" x14ac:dyDescent="0.2">
      <c r="A195" s="154">
        <v>161</v>
      </c>
      <c r="B195" s="161" t="s">
        <v>490</v>
      </c>
      <c r="C195" s="190" t="s">
        <v>491</v>
      </c>
      <c r="D195" s="163" t="s">
        <v>181</v>
      </c>
      <c r="E195" s="167">
        <v>1.6140000000000001</v>
      </c>
      <c r="F195" s="169"/>
      <c r="G195" s="170">
        <f t="shared" si="57"/>
        <v>0</v>
      </c>
      <c r="H195" s="169"/>
      <c r="I195" s="170">
        <f t="shared" si="58"/>
        <v>0</v>
      </c>
      <c r="J195" s="169"/>
      <c r="K195" s="170">
        <f t="shared" si="59"/>
        <v>0</v>
      </c>
      <c r="L195" s="170">
        <v>21</v>
      </c>
      <c r="M195" s="170">
        <f t="shared" si="60"/>
        <v>0</v>
      </c>
      <c r="N195" s="163">
        <v>0</v>
      </c>
      <c r="O195" s="163">
        <f t="shared" si="61"/>
        <v>0</v>
      </c>
      <c r="P195" s="163">
        <v>0</v>
      </c>
      <c r="Q195" s="163">
        <f t="shared" si="62"/>
        <v>0</v>
      </c>
      <c r="R195" s="163"/>
      <c r="S195" s="163"/>
      <c r="T195" s="164">
        <v>0</v>
      </c>
      <c r="U195" s="163">
        <f t="shared" si="63"/>
        <v>0</v>
      </c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 t="s">
        <v>160</v>
      </c>
      <c r="AF195" s="153"/>
      <c r="AG195" s="153"/>
      <c r="AH195" s="153"/>
      <c r="AI195" s="153"/>
      <c r="AJ195" s="153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</row>
    <row r="196" spans="1:60" outlineLevel="1" x14ac:dyDescent="0.2">
      <c r="A196" s="154">
        <v>162</v>
      </c>
      <c r="B196" s="161" t="s">
        <v>492</v>
      </c>
      <c r="C196" s="190" t="s">
        <v>493</v>
      </c>
      <c r="D196" s="163" t="s">
        <v>181</v>
      </c>
      <c r="E196" s="167">
        <v>4.7759999999999998</v>
      </c>
      <c r="F196" s="169"/>
      <c r="G196" s="170">
        <f t="shared" si="57"/>
        <v>0</v>
      </c>
      <c r="H196" s="169"/>
      <c r="I196" s="170">
        <f t="shared" si="58"/>
        <v>0</v>
      </c>
      <c r="J196" s="169"/>
      <c r="K196" s="170">
        <f t="shared" si="59"/>
        <v>0</v>
      </c>
      <c r="L196" s="170">
        <v>21</v>
      </c>
      <c r="M196" s="170">
        <f t="shared" si="60"/>
        <v>0</v>
      </c>
      <c r="N196" s="163">
        <v>0</v>
      </c>
      <c r="O196" s="163">
        <f t="shared" si="61"/>
        <v>0</v>
      </c>
      <c r="P196" s="163">
        <v>0</v>
      </c>
      <c r="Q196" s="163">
        <f t="shared" si="62"/>
        <v>0</v>
      </c>
      <c r="R196" s="163"/>
      <c r="S196" s="163"/>
      <c r="T196" s="164">
        <v>0</v>
      </c>
      <c r="U196" s="163">
        <f t="shared" si="63"/>
        <v>0</v>
      </c>
      <c r="V196" s="153"/>
      <c r="W196" s="153"/>
      <c r="X196" s="153"/>
      <c r="Y196" s="153"/>
      <c r="Z196" s="153"/>
      <c r="AA196" s="153"/>
      <c r="AB196" s="153"/>
      <c r="AC196" s="153"/>
      <c r="AD196" s="153"/>
      <c r="AE196" s="153" t="s">
        <v>160</v>
      </c>
      <c r="AF196" s="153"/>
      <c r="AG196" s="153"/>
      <c r="AH196" s="153"/>
      <c r="AI196" s="153"/>
      <c r="AJ196" s="153"/>
      <c r="AK196" s="153"/>
      <c r="AL196" s="153"/>
      <c r="AM196" s="153"/>
      <c r="AN196" s="153"/>
      <c r="AO196" s="153"/>
      <c r="AP196" s="153"/>
      <c r="AQ196" s="153"/>
      <c r="AR196" s="153"/>
      <c r="AS196" s="153"/>
      <c r="AT196" s="153"/>
      <c r="AU196" s="153"/>
      <c r="AV196" s="153"/>
      <c r="AW196" s="153"/>
      <c r="AX196" s="153"/>
      <c r="AY196" s="153"/>
      <c r="AZ196" s="153"/>
      <c r="BA196" s="153"/>
      <c r="BB196" s="153"/>
      <c r="BC196" s="153"/>
      <c r="BD196" s="153"/>
      <c r="BE196" s="153"/>
      <c r="BF196" s="153"/>
      <c r="BG196" s="153"/>
      <c r="BH196" s="153"/>
    </row>
    <row r="197" spans="1:60" outlineLevel="1" x14ac:dyDescent="0.2">
      <c r="A197" s="154">
        <v>163</v>
      </c>
      <c r="B197" s="161" t="s">
        <v>494</v>
      </c>
      <c r="C197" s="190" t="s">
        <v>495</v>
      </c>
      <c r="D197" s="163" t="s">
        <v>181</v>
      </c>
      <c r="E197" s="167">
        <v>0.52300000000000002</v>
      </c>
      <c r="F197" s="169"/>
      <c r="G197" s="170">
        <f t="shared" si="57"/>
        <v>0</v>
      </c>
      <c r="H197" s="169"/>
      <c r="I197" s="170">
        <f t="shared" si="58"/>
        <v>0</v>
      </c>
      <c r="J197" s="169"/>
      <c r="K197" s="170">
        <f t="shared" si="59"/>
        <v>0</v>
      </c>
      <c r="L197" s="170">
        <v>21</v>
      </c>
      <c r="M197" s="170">
        <f t="shared" si="60"/>
        <v>0</v>
      </c>
      <c r="N197" s="163">
        <v>0</v>
      </c>
      <c r="O197" s="163">
        <f t="shared" si="61"/>
        <v>0</v>
      </c>
      <c r="P197" s="163">
        <v>0</v>
      </c>
      <c r="Q197" s="163">
        <f t="shared" si="62"/>
        <v>0</v>
      </c>
      <c r="R197" s="163"/>
      <c r="S197" s="163"/>
      <c r="T197" s="164">
        <v>0</v>
      </c>
      <c r="U197" s="163">
        <f t="shared" si="63"/>
        <v>0</v>
      </c>
      <c r="V197" s="153"/>
      <c r="W197" s="153"/>
      <c r="X197" s="153"/>
      <c r="Y197" s="153"/>
      <c r="Z197" s="153"/>
      <c r="AA197" s="153"/>
      <c r="AB197" s="153"/>
      <c r="AC197" s="153"/>
      <c r="AD197" s="153"/>
      <c r="AE197" s="153" t="s">
        <v>160</v>
      </c>
      <c r="AF197" s="153"/>
      <c r="AG197" s="153"/>
      <c r="AH197" s="153"/>
      <c r="AI197" s="153"/>
      <c r="AJ197" s="153"/>
      <c r="AK197" s="153"/>
      <c r="AL197" s="153"/>
      <c r="AM197" s="153"/>
      <c r="AN197" s="153"/>
      <c r="AO197" s="153"/>
      <c r="AP197" s="153"/>
      <c r="AQ197" s="153"/>
      <c r="AR197" s="153"/>
      <c r="AS197" s="153"/>
      <c r="AT197" s="153"/>
      <c r="AU197" s="153"/>
      <c r="AV197" s="153"/>
      <c r="AW197" s="153"/>
      <c r="AX197" s="153"/>
      <c r="AY197" s="153"/>
      <c r="AZ197" s="153"/>
      <c r="BA197" s="153"/>
      <c r="BB197" s="153"/>
      <c r="BC197" s="153"/>
      <c r="BD197" s="153"/>
      <c r="BE197" s="153"/>
      <c r="BF197" s="153"/>
      <c r="BG197" s="153"/>
      <c r="BH197" s="153"/>
    </row>
    <row r="198" spans="1:60" outlineLevel="1" x14ac:dyDescent="0.2">
      <c r="A198" s="154">
        <v>164</v>
      </c>
      <c r="B198" s="161" t="s">
        <v>496</v>
      </c>
      <c r="C198" s="190" t="s">
        <v>497</v>
      </c>
      <c r="D198" s="163" t="s">
        <v>181</v>
      </c>
      <c r="E198" s="167">
        <v>11.868</v>
      </c>
      <c r="F198" s="169"/>
      <c r="G198" s="170">
        <f t="shared" si="57"/>
        <v>0</v>
      </c>
      <c r="H198" s="169"/>
      <c r="I198" s="170">
        <f t="shared" si="58"/>
        <v>0</v>
      </c>
      <c r="J198" s="169"/>
      <c r="K198" s="170">
        <f t="shared" si="59"/>
        <v>0</v>
      </c>
      <c r="L198" s="170">
        <v>21</v>
      </c>
      <c r="M198" s="170">
        <f t="shared" si="60"/>
        <v>0</v>
      </c>
      <c r="N198" s="163">
        <v>0</v>
      </c>
      <c r="O198" s="163">
        <f t="shared" si="61"/>
        <v>0</v>
      </c>
      <c r="P198" s="163">
        <v>0</v>
      </c>
      <c r="Q198" s="163">
        <f t="shared" si="62"/>
        <v>0</v>
      </c>
      <c r="R198" s="163"/>
      <c r="S198" s="163"/>
      <c r="T198" s="164">
        <v>0</v>
      </c>
      <c r="U198" s="163">
        <f t="shared" si="63"/>
        <v>0</v>
      </c>
      <c r="V198" s="153"/>
      <c r="W198" s="153"/>
      <c r="X198" s="153"/>
      <c r="Y198" s="153"/>
      <c r="Z198" s="153"/>
      <c r="AA198" s="153"/>
      <c r="AB198" s="153"/>
      <c r="AC198" s="153"/>
      <c r="AD198" s="153"/>
      <c r="AE198" s="153" t="s">
        <v>160</v>
      </c>
      <c r="AF198" s="153"/>
      <c r="AG198" s="153"/>
      <c r="AH198" s="153"/>
      <c r="AI198" s="153"/>
      <c r="AJ198" s="153"/>
      <c r="AK198" s="153"/>
      <c r="AL198" s="153"/>
      <c r="AM198" s="153"/>
      <c r="AN198" s="153"/>
      <c r="AO198" s="153"/>
      <c r="AP198" s="153"/>
      <c r="AQ198" s="153"/>
      <c r="AR198" s="153"/>
      <c r="AS198" s="153"/>
      <c r="AT198" s="153"/>
      <c r="AU198" s="153"/>
      <c r="AV198" s="153"/>
      <c r="AW198" s="153"/>
      <c r="AX198" s="153"/>
      <c r="AY198" s="153"/>
      <c r="AZ198" s="153"/>
      <c r="BA198" s="153"/>
      <c r="BB198" s="153"/>
      <c r="BC198" s="153"/>
      <c r="BD198" s="153"/>
      <c r="BE198" s="153"/>
      <c r="BF198" s="153"/>
      <c r="BG198" s="153"/>
      <c r="BH198" s="153"/>
    </row>
    <row r="199" spans="1:60" outlineLevel="1" x14ac:dyDescent="0.2">
      <c r="A199" s="154">
        <v>165</v>
      </c>
      <c r="B199" s="161" t="s">
        <v>498</v>
      </c>
      <c r="C199" s="190" t="s">
        <v>499</v>
      </c>
      <c r="D199" s="163" t="s">
        <v>181</v>
      </c>
      <c r="E199" s="167">
        <v>0.64700000000000002</v>
      </c>
      <c r="F199" s="169"/>
      <c r="G199" s="170">
        <f t="shared" si="57"/>
        <v>0</v>
      </c>
      <c r="H199" s="169"/>
      <c r="I199" s="170">
        <f t="shared" si="58"/>
        <v>0</v>
      </c>
      <c r="J199" s="169"/>
      <c r="K199" s="170">
        <f t="shared" si="59"/>
        <v>0</v>
      </c>
      <c r="L199" s="170">
        <v>21</v>
      </c>
      <c r="M199" s="170">
        <f t="shared" si="60"/>
        <v>0</v>
      </c>
      <c r="N199" s="163">
        <v>0</v>
      </c>
      <c r="O199" s="163">
        <f t="shared" si="61"/>
        <v>0</v>
      </c>
      <c r="P199" s="163">
        <v>0</v>
      </c>
      <c r="Q199" s="163">
        <f t="shared" si="62"/>
        <v>0</v>
      </c>
      <c r="R199" s="163"/>
      <c r="S199" s="163"/>
      <c r="T199" s="164">
        <v>0</v>
      </c>
      <c r="U199" s="163">
        <f t="shared" si="63"/>
        <v>0</v>
      </c>
      <c r="V199" s="153"/>
      <c r="W199" s="153"/>
      <c r="X199" s="153"/>
      <c r="Y199" s="153"/>
      <c r="Z199" s="153"/>
      <c r="AA199" s="153"/>
      <c r="AB199" s="153"/>
      <c r="AC199" s="153"/>
      <c r="AD199" s="153"/>
      <c r="AE199" s="153" t="s">
        <v>160</v>
      </c>
      <c r="AF199" s="153"/>
      <c r="AG199" s="153"/>
      <c r="AH199" s="153"/>
      <c r="AI199" s="153"/>
      <c r="AJ199" s="153"/>
      <c r="AK199" s="153"/>
      <c r="AL199" s="153"/>
      <c r="AM199" s="153"/>
      <c r="AN199" s="153"/>
      <c r="AO199" s="153"/>
      <c r="AP199" s="153"/>
      <c r="AQ199" s="153"/>
      <c r="AR199" s="153"/>
      <c r="AS199" s="153"/>
      <c r="AT199" s="153"/>
      <c r="AU199" s="153"/>
      <c r="AV199" s="153"/>
      <c r="AW199" s="153"/>
      <c r="AX199" s="153"/>
      <c r="AY199" s="153"/>
      <c r="AZ199" s="153"/>
      <c r="BA199" s="153"/>
      <c r="BB199" s="153"/>
      <c r="BC199" s="153"/>
      <c r="BD199" s="153"/>
      <c r="BE199" s="153"/>
      <c r="BF199" s="153"/>
      <c r="BG199" s="153"/>
      <c r="BH199" s="153"/>
    </row>
    <row r="200" spans="1:60" outlineLevel="1" x14ac:dyDescent="0.2">
      <c r="A200" s="154">
        <v>166</v>
      </c>
      <c r="B200" s="161" t="s">
        <v>500</v>
      </c>
      <c r="C200" s="190" t="s">
        <v>501</v>
      </c>
      <c r="D200" s="163" t="s">
        <v>181</v>
      </c>
      <c r="E200" s="167">
        <v>0.28999999999999998</v>
      </c>
      <c r="F200" s="169"/>
      <c r="G200" s="170">
        <f t="shared" si="57"/>
        <v>0</v>
      </c>
      <c r="H200" s="169"/>
      <c r="I200" s="170">
        <f t="shared" si="58"/>
        <v>0</v>
      </c>
      <c r="J200" s="169"/>
      <c r="K200" s="170">
        <f t="shared" si="59"/>
        <v>0</v>
      </c>
      <c r="L200" s="170">
        <v>21</v>
      </c>
      <c r="M200" s="170">
        <f t="shared" si="60"/>
        <v>0</v>
      </c>
      <c r="N200" s="163">
        <v>0</v>
      </c>
      <c r="O200" s="163">
        <f t="shared" si="61"/>
        <v>0</v>
      </c>
      <c r="P200" s="163">
        <v>0</v>
      </c>
      <c r="Q200" s="163">
        <f t="shared" si="62"/>
        <v>0</v>
      </c>
      <c r="R200" s="163"/>
      <c r="S200" s="163"/>
      <c r="T200" s="164">
        <v>0</v>
      </c>
      <c r="U200" s="163">
        <f t="shared" si="63"/>
        <v>0</v>
      </c>
      <c r="V200" s="153"/>
      <c r="W200" s="153"/>
      <c r="X200" s="153"/>
      <c r="Y200" s="153"/>
      <c r="Z200" s="153"/>
      <c r="AA200" s="153"/>
      <c r="AB200" s="153"/>
      <c r="AC200" s="153"/>
      <c r="AD200" s="153"/>
      <c r="AE200" s="153" t="s">
        <v>160</v>
      </c>
      <c r="AF200" s="153"/>
      <c r="AG200" s="153"/>
      <c r="AH200" s="153"/>
      <c r="AI200" s="153"/>
      <c r="AJ200" s="153"/>
      <c r="AK200" s="153"/>
      <c r="AL200" s="153"/>
      <c r="AM200" s="153"/>
      <c r="AN200" s="153"/>
      <c r="AO200" s="153"/>
      <c r="AP200" s="153"/>
      <c r="AQ200" s="153"/>
      <c r="AR200" s="153"/>
      <c r="AS200" s="153"/>
      <c r="AT200" s="153"/>
      <c r="AU200" s="153"/>
      <c r="AV200" s="153"/>
      <c r="AW200" s="153"/>
      <c r="AX200" s="153"/>
      <c r="AY200" s="153"/>
      <c r="AZ200" s="153"/>
      <c r="BA200" s="153"/>
      <c r="BB200" s="153"/>
      <c r="BC200" s="153"/>
      <c r="BD200" s="153"/>
      <c r="BE200" s="153"/>
      <c r="BF200" s="153"/>
      <c r="BG200" s="153"/>
      <c r="BH200" s="153"/>
    </row>
    <row r="201" spans="1:60" ht="22.5" outlineLevel="1" x14ac:dyDescent="0.2">
      <c r="A201" s="154">
        <v>167</v>
      </c>
      <c r="B201" s="161" t="s">
        <v>502</v>
      </c>
      <c r="C201" s="190" t="s">
        <v>503</v>
      </c>
      <c r="D201" s="163" t="s">
        <v>181</v>
      </c>
      <c r="E201" s="167">
        <v>4.0999999999999996</v>
      </c>
      <c r="F201" s="169"/>
      <c r="G201" s="170">
        <f t="shared" si="57"/>
        <v>0</v>
      </c>
      <c r="H201" s="169"/>
      <c r="I201" s="170">
        <f t="shared" si="58"/>
        <v>0</v>
      </c>
      <c r="J201" s="169"/>
      <c r="K201" s="170">
        <f t="shared" si="59"/>
        <v>0</v>
      </c>
      <c r="L201" s="170">
        <v>21</v>
      </c>
      <c r="M201" s="170">
        <f t="shared" si="60"/>
        <v>0</v>
      </c>
      <c r="N201" s="163">
        <v>0</v>
      </c>
      <c r="O201" s="163">
        <f t="shared" si="61"/>
        <v>0</v>
      </c>
      <c r="P201" s="163">
        <v>0</v>
      </c>
      <c r="Q201" s="163">
        <f t="shared" si="62"/>
        <v>0</v>
      </c>
      <c r="R201" s="163"/>
      <c r="S201" s="163"/>
      <c r="T201" s="164">
        <v>0</v>
      </c>
      <c r="U201" s="163">
        <f t="shared" si="63"/>
        <v>0</v>
      </c>
      <c r="V201" s="153"/>
      <c r="W201" s="153"/>
      <c r="X201" s="153"/>
      <c r="Y201" s="153"/>
      <c r="Z201" s="153"/>
      <c r="AA201" s="153"/>
      <c r="AB201" s="153"/>
      <c r="AC201" s="153"/>
      <c r="AD201" s="153"/>
      <c r="AE201" s="153" t="s">
        <v>160</v>
      </c>
      <c r="AF201" s="153"/>
      <c r="AG201" s="153"/>
      <c r="AH201" s="153"/>
      <c r="AI201" s="153"/>
      <c r="AJ201" s="153"/>
      <c r="AK201" s="153"/>
      <c r="AL201" s="153"/>
      <c r="AM201" s="153"/>
      <c r="AN201" s="153"/>
      <c r="AO201" s="153"/>
      <c r="AP201" s="153"/>
      <c r="AQ201" s="153"/>
      <c r="AR201" s="153"/>
      <c r="AS201" s="153"/>
      <c r="AT201" s="153"/>
      <c r="AU201" s="153"/>
      <c r="AV201" s="153"/>
      <c r="AW201" s="153"/>
      <c r="AX201" s="153"/>
      <c r="AY201" s="153"/>
      <c r="AZ201" s="153"/>
      <c r="BA201" s="153"/>
      <c r="BB201" s="153"/>
      <c r="BC201" s="153"/>
      <c r="BD201" s="153"/>
      <c r="BE201" s="153"/>
      <c r="BF201" s="153"/>
      <c r="BG201" s="153"/>
      <c r="BH201" s="153"/>
    </row>
    <row r="202" spans="1:60" x14ac:dyDescent="0.2">
      <c r="A202" s="155" t="s">
        <v>152</v>
      </c>
      <c r="B202" s="162" t="s">
        <v>90</v>
      </c>
      <c r="C202" s="191" t="s">
        <v>91</v>
      </c>
      <c r="D202" s="165"/>
      <c r="E202" s="168"/>
      <c r="F202" s="171"/>
      <c r="G202" s="171">
        <f>SUMIF(AE203:AE203,"&lt;&gt;NOR",G203:G203)</f>
        <v>0</v>
      </c>
      <c r="H202" s="171"/>
      <c r="I202" s="171">
        <f>SUM(I203:I203)</f>
        <v>0</v>
      </c>
      <c r="J202" s="171"/>
      <c r="K202" s="171">
        <f>SUM(K203:K203)</f>
        <v>0</v>
      </c>
      <c r="L202" s="171"/>
      <c r="M202" s="171">
        <f>SUM(M203:M203)</f>
        <v>0</v>
      </c>
      <c r="N202" s="165"/>
      <c r="O202" s="165">
        <f>SUM(O203:O203)</f>
        <v>0</v>
      </c>
      <c r="P202" s="165"/>
      <c r="Q202" s="165">
        <f>SUM(Q203:Q203)</f>
        <v>0</v>
      </c>
      <c r="R202" s="165"/>
      <c r="S202" s="165"/>
      <c r="T202" s="166"/>
      <c r="U202" s="165">
        <f>SUM(U203:U203)</f>
        <v>209.33</v>
      </c>
      <c r="AE202" t="s">
        <v>153</v>
      </c>
    </row>
    <row r="203" spans="1:60" outlineLevel="1" x14ac:dyDescent="0.2">
      <c r="A203" s="154">
        <v>168</v>
      </c>
      <c r="B203" s="161" t="s">
        <v>504</v>
      </c>
      <c r="C203" s="190" t="s">
        <v>505</v>
      </c>
      <c r="D203" s="163" t="s">
        <v>181</v>
      </c>
      <c r="E203" s="167">
        <v>681.85400000000004</v>
      </c>
      <c r="F203" s="169"/>
      <c r="G203" s="170">
        <f>ROUND(E203*F203,2)</f>
        <v>0</v>
      </c>
      <c r="H203" s="169"/>
      <c r="I203" s="170">
        <f>ROUND(E203*H203,2)</f>
        <v>0</v>
      </c>
      <c r="J203" s="169"/>
      <c r="K203" s="170">
        <f>ROUND(E203*J203,2)</f>
        <v>0</v>
      </c>
      <c r="L203" s="170">
        <v>21</v>
      </c>
      <c r="M203" s="170">
        <f>G203*(1+L203/100)</f>
        <v>0</v>
      </c>
      <c r="N203" s="163">
        <v>0</v>
      </c>
      <c r="O203" s="163">
        <f>ROUND(E203*N203,5)</f>
        <v>0</v>
      </c>
      <c r="P203" s="163">
        <v>0</v>
      </c>
      <c r="Q203" s="163">
        <f>ROUND(E203*P203,5)</f>
        <v>0</v>
      </c>
      <c r="R203" s="163"/>
      <c r="S203" s="163"/>
      <c r="T203" s="164">
        <v>0.307</v>
      </c>
      <c r="U203" s="163">
        <f>ROUND(E203*T203,2)</f>
        <v>209.33</v>
      </c>
      <c r="V203" s="153"/>
      <c r="W203" s="153"/>
      <c r="X203" s="153"/>
      <c r="Y203" s="153"/>
      <c r="Z203" s="153"/>
      <c r="AA203" s="153"/>
      <c r="AB203" s="153"/>
      <c r="AC203" s="153"/>
      <c r="AD203" s="153"/>
      <c r="AE203" s="153" t="s">
        <v>160</v>
      </c>
      <c r="AF203" s="153"/>
      <c r="AG203" s="153"/>
      <c r="AH203" s="153"/>
      <c r="AI203" s="153"/>
      <c r="AJ203" s="153"/>
      <c r="AK203" s="153"/>
      <c r="AL203" s="153"/>
      <c r="AM203" s="153"/>
      <c r="AN203" s="153"/>
      <c r="AO203" s="153"/>
      <c r="AP203" s="153"/>
      <c r="AQ203" s="153"/>
      <c r="AR203" s="153"/>
      <c r="AS203" s="153"/>
      <c r="AT203" s="153"/>
      <c r="AU203" s="153"/>
      <c r="AV203" s="153"/>
      <c r="AW203" s="153"/>
      <c r="AX203" s="153"/>
      <c r="AY203" s="153"/>
      <c r="AZ203" s="153"/>
      <c r="BA203" s="153"/>
      <c r="BB203" s="153"/>
      <c r="BC203" s="153"/>
      <c r="BD203" s="153"/>
      <c r="BE203" s="153"/>
      <c r="BF203" s="153"/>
      <c r="BG203" s="153"/>
      <c r="BH203" s="153"/>
    </row>
    <row r="204" spans="1:60" x14ac:dyDescent="0.2">
      <c r="A204" s="155" t="s">
        <v>152</v>
      </c>
      <c r="B204" s="162" t="s">
        <v>92</v>
      </c>
      <c r="C204" s="191" t="s">
        <v>93</v>
      </c>
      <c r="D204" s="165"/>
      <c r="E204" s="168"/>
      <c r="F204" s="171"/>
      <c r="G204" s="171">
        <f>SUMIF(AE205:AE215,"&lt;&gt;NOR",G205:G215)</f>
        <v>0</v>
      </c>
      <c r="H204" s="171"/>
      <c r="I204" s="171">
        <f>SUM(I205:I215)</f>
        <v>0</v>
      </c>
      <c r="J204" s="171"/>
      <c r="K204" s="171">
        <f>SUM(K205:K215)</f>
        <v>0</v>
      </c>
      <c r="L204" s="171"/>
      <c r="M204" s="171">
        <f>SUM(M205:M215)</f>
        <v>0</v>
      </c>
      <c r="N204" s="165"/>
      <c r="O204" s="165">
        <f>SUM(O205:O215)</f>
        <v>1.5183400000000002</v>
      </c>
      <c r="P204" s="165"/>
      <c r="Q204" s="165">
        <f>SUM(Q205:Q215)</f>
        <v>0</v>
      </c>
      <c r="R204" s="165"/>
      <c r="S204" s="165"/>
      <c r="T204" s="166"/>
      <c r="U204" s="165">
        <f>SUM(U205:U215)</f>
        <v>114.14000000000001</v>
      </c>
      <c r="AE204" t="s">
        <v>153</v>
      </c>
    </row>
    <row r="205" spans="1:60" ht="22.5" outlineLevel="1" x14ac:dyDescent="0.2">
      <c r="A205" s="154">
        <v>169</v>
      </c>
      <c r="B205" s="161" t="s">
        <v>506</v>
      </c>
      <c r="C205" s="190" t="s">
        <v>507</v>
      </c>
      <c r="D205" s="163" t="s">
        <v>178</v>
      </c>
      <c r="E205" s="167">
        <v>75.22</v>
      </c>
      <c r="F205" s="169"/>
      <c r="G205" s="170">
        <f t="shared" ref="G205:G215" si="64">ROUND(E205*F205,2)</f>
        <v>0</v>
      </c>
      <c r="H205" s="169"/>
      <c r="I205" s="170">
        <f t="shared" ref="I205:I215" si="65">ROUND(E205*H205,2)</f>
        <v>0</v>
      </c>
      <c r="J205" s="169"/>
      <c r="K205" s="170">
        <f t="shared" ref="K205:K215" si="66">ROUND(E205*J205,2)</f>
        <v>0</v>
      </c>
      <c r="L205" s="170">
        <v>21</v>
      </c>
      <c r="M205" s="170">
        <f t="shared" ref="M205:M215" si="67">G205*(1+L205/100)</f>
        <v>0</v>
      </c>
      <c r="N205" s="163">
        <v>8.0000000000000007E-5</v>
      </c>
      <c r="O205" s="163">
        <f t="shared" ref="O205:O215" si="68">ROUND(E205*N205,5)</f>
        <v>6.0200000000000002E-3</v>
      </c>
      <c r="P205" s="163">
        <v>0</v>
      </c>
      <c r="Q205" s="163">
        <f t="shared" ref="Q205:Q215" si="69">ROUND(E205*P205,5)</f>
        <v>0</v>
      </c>
      <c r="R205" s="163"/>
      <c r="S205" s="163"/>
      <c r="T205" s="164">
        <v>0.34</v>
      </c>
      <c r="U205" s="163">
        <f t="shared" ref="U205:U215" si="70">ROUND(E205*T205,2)</f>
        <v>25.57</v>
      </c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 t="s">
        <v>160</v>
      </c>
      <c r="AF205" s="153"/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</row>
    <row r="206" spans="1:60" ht="22.5" outlineLevel="1" x14ac:dyDescent="0.2">
      <c r="A206" s="154">
        <v>170</v>
      </c>
      <c r="B206" s="161" t="s">
        <v>508</v>
      </c>
      <c r="C206" s="190" t="s">
        <v>509</v>
      </c>
      <c r="D206" s="163" t="s">
        <v>178</v>
      </c>
      <c r="E206" s="167">
        <v>133.29</v>
      </c>
      <c r="F206" s="169"/>
      <c r="G206" s="170">
        <f t="shared" si="64"/>
        <v>0</v>
      </c>
      <c r="H206" s="169"/>
      <c r="I206" s="170">
        <f t="shared" si="65"/>
        <v>0</v>
      </c>
      <c r="J206" s="169"/>
      <c r="K206" s="170">
        <f t="shared" si="66"/>
        <v>0</v>
      </c>
      <c r="L206" s="170">
        <v>21</v>
      </c>
      <c r="M206" s="170">
        <f t="shared" si="67"/>
        <v>0</v>
      </c>
      <c r="N206" s="163">
        <v>0</v>
      </c>
      <c r="O206" s="163">
        <f t="shared" si="68"/>
        <v>0</v>
      </c>
      <c r="P206" s="163">
        <v>0</v>
      </c>
      <c r="Q206" s="163">
        <f t="shared" si="69"/>
        <v>0</v>
      </c>
      <c r="R206" s="163"/>
      <c r="S206" s="163"/>
      <c r="T206" s="164">
        <v>2.75E-2</v>
      </c>
      <c r="U206" s="163">
        <f t="shared" si="70"/>
        <v>3.67</v>
      </c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 t="s">
        <v>160</v>
      </c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</row>
    <row r="207" spans="1:60" ht="22.5" outlineLevel="1" x14ac:dyDescent="0.2">
      <c r="A207" s="154">
        <v>171</v>
      </c>
      <c r="B207" s="161" t="s">
        <v>510</v>
      </c>
      <c r="C207" s="190" t="s">
        <v>511</v>
      </c>
      <c r="D207" s="163" t="s">
        <v>178</v>
      </c>
      <c r="E207" s="167">
        <v>84.81</v>
      </c>
      <c r="F207" s="169"/>
      <c r="G207" s="170">
        <f t="shared" si="64"/>
        <v>0</v>
      </c>
      <c r="H207" s="169"/>
      <c r="I207" s="170">
        <f t="shared" si="65"/>
        <v>0</v>
      </c>
      <c r="J207" s="169"/>
      <c r="K207" s="170">
        <f t="shared" si="66"/>
        <v>0</v>
      </c>
      <c r="L207" s="170">
        <v>21</v>
      </c>
      <c r="M207" s="170">
        <f t="shared" si="67"/>
        <v>0</v>
      </c>
      <c r="N207" s="163">
        <v>1.7000000000000001E-4</v>
      </c>
      <c r="O207" s="163">
        <f t="shared" si="68"/>
        <v>1.4420000000000001E-2</v>
      </c>
      <c r="P207" s="163">
        <v>0</v>
      </c>
      <c r="Q207" s="163">
        <f t="shared" si="69"/>
        <v>0</v>
      </c>
      <c r="R207" s="163"/>
      <c r="S207" s="163"/>
      <c r="T207" s="164">
        <v>4.9000000000000002E-2</v>
      </c>
      <c r="U207" s="163">
        <f t="shared" si="70"/>
        <v>4.16</v>
      </c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 t="s">
        <v>160</v>
      </c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</row>
    <row r="208" spans="1:60" outlineLevel="1" x14ac:dyDescent="0.2">
      <c r="A208" s="154">
        <v>172</v>
      </c>
      <c r="B208" s="161" t="s">
        <v>512</v>
      </c>
      <c r="C208" s="190" t="s">
        <v>513</v>
      </c>
      <c r="D208" s="163" t="s">
        <v>514</v>
      </c>
      <c r="E208" s="167">
        <v>79.309090909090898</v>
      </c>
      <c r="F208" s="169"/>
      <c r="G208" s="170">
        <f t="shared" si="64"/>
        <v>0</v>
      </c>
      <c r="H208" s="169"/>
      <c r="I208" s="170">
        <f t="shared" si="65"/>
        <v>0</v>
      </c>
      <c r="J208" s="169"/>
      <c r="K208" s="170">
        <f t="shared" si="66"/>
        <v>0</v>
      </c>
      <c r="L208" s="170">
        <v>21</v>
      </c>
      <c r="M208" s="170">
        <f t="shared" si="67"/>
        <v>0</v>
      </c>
      <c r="N208" s="163">
        <v>1E-3</v>
      </c>
      <c r="O208" s="163">
        <f t="shared" si="68"/>
        <v>7.9310000000000005E-2</v>
      </c>
      <c r="P208" s="163">
        <v>0</v>
      </c>
      <c r="Q208" s="163">
        <f t="shared" si="69"/>
        <v>0</v>
      </c>
      <c r="R208" s="163"/>
      <c r="S208" s="163"/>
      <c r="T208" s="164">
        <v>0</v>
      </c>
      <c r="U208" s="163">
        <f t="shared" si="70"/>
        <v>0</v>
      </c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 t="s">
        <v>182</v>
      </c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</row>
    <row r="209" spans="1:60" ht="22.5" outlineLevel="1" x14ac:dyDescent="0.2">
      <c r="A209" s="154">
        <v>173</v>
      </c>
      <c r="B209" s="161" t="s">
        <v>515</v>
      </c>
      <c r="C209" s="190" t="s">
        <v>516</v>
      </c>
      <c r="D209" s="163" t="s">
        <v>178</v>
      </c>
      <c r="E209" s="167">
        <v>133.91999999999999</v>
      </c>
      <c r="F209" s="169"/>
      <c r="G209" s="170">
        <f t="shared" si="64"/>
        <v>0</v>
      </c>
      <c r="H209" s="169"/>
      <c r="I209" s="170">
        <f t="shared" si="65"/>
        <v>0</v>
      </c>
      <c r="J209" s="169"/>
      <c r="K209" s="170">
        <f t="shared" si="66"/>
        <v>0</v>
      </c>
      <c r="L209" s="170">
        <v>21</v>
      </c>
      <c r="M209" s="170">
        <f t="shared" si="67"/>
        <v>0</v>
      </c>
      <c r="N209" s="163">
        <v>4.0999999999999999E-4</v>
      </c>
      <c r="O209" s="163">
        <f t="shared" si="68"/>
        <v>5.491E-2</v>
      </c>
      <c r="P209" s="163">
        <v>0</v>
      </c>
      <c r="Q209" s="163">
        <f t="shared" si="69"/>
        <v>0</v>
      </c>
      <c r="R209" s="163"/>
      <c r="S209" s="163"/>
      <c r="T209" s="164">
        <v>0.22991</v>
      </c>
      <c r="U209" s="163">
        <f t="shared" si="70"/>
        <v>30.79</v>
      </c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 t="s">
        <v>160</v>
      </c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</row>
    <row r="210" spans="1:60" ht="22.5" outlineLevel="1" x14ac:dyDescent="0.2">
      <c r="A210" s="154">
        <v>174</v>
      </c>
      <c r="B210" s="161" t="s">
        <v>517</v>
      </c>
      <c r="C210" s="190" t="s">
        <v>518</v>
      </c>
      <c r="D210" s="163" t="s">
        <v>178</v>
      </c>
      <c r="E210" s="167">
        <v>84.81</v>
      </c>
      <c r="F210" s="169"/>
      <c r="G210" s="170">
        <f t="shared" si="64"/>
        <v>0</v>
      </c>
      <c r="H210" s="169"/>
      <c r="I210" s="170">
        <f t="shared" si="65"/>
        <v>0</v>
      </c>
      <c r="J210" s="169"/>
      <c r="K210" s="170">
        <f t="shared" si="66"/>
        <v>0</v>
      </c>
      <c r="L210" s="170">
        <v>21</v>
      </c>
      <c r="M210" s="170">
        <f t="shared" si="67"/>
        <v>0</v>
      </c>
      <c r="N210" s="163">
        <v>5.8E-4</v>
      </c>
      <c r="O210" s="163">
        <f t="shared" si="68"/>
        <v>4.9189999999999998E-2</v>
      </c>
      <c r="P210" s="163">
        <v>0</v>
      </c>
      <c r="Q210" s="163">
        <f t="shared" si="69"/>
        <v>0</v>
      </c>
      <c r="R210" s="163"/>
      <c r="S210" s="163"/>
      <c r="T210" s="164">
        <v>0.26600000000000001</v>
      </c>
      <c r="U210" s="163">
        <f t="shared" si="70"/>
        <v>22.56</v>
      </c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 t="s">
        <v>160</v>
      </c>
      <c r="AF210" s="153"/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</row>
    <row r="211" spans="1:60" outlineLevel="1" x14ac:dyDescent="0.2">
      <c r="A211" s="154">
        <v>175</v>
      </c>
      <c r="B211" s="161" t="s">
        <v>519</v>
      </c>
      <c r="C211" s="190" t="s">
        <v>520</v>
      </c>
      <c r="D211" s="163" t="s">
        <v>178</v>
      </c>
      <c r="E211" s="167">
        <v>261.72000000000003</v>
      </c>
      <c r="F211" s="169"/>
      <c r="G211" s="170">
        <f t="shared" si="64"/>
        <v>0</v>
      </c>
      <c r="H211" s="169"/>
      <c r="I211" s="170">
        <f t="shared" si="65"/>
        <v>0</v>
      </c>
      <c r="J211" s="169"/>
      <c r="K211" s="170">
        <f t="shared" si="66"/>
        <v>0</v>
      </c>
      <c r="L211" s="170">
        <v>21</v>
      </c>
      <c r="M211" s="170">
        <f t="shared" si="67"/>
        <v>0</v>
      </c>
      <c r="N211" s="163">
        <v>4.4999999999999997E-3</v>
      </c>
      <c r="O211" s="163">
        <f t="shared" si="68"/>
        <v>1.17774</v>
      </c>
      <c r="P211" s="163">
        <v>0</v>
      </c>
      <c r="Q211" s="163">
        <f t="shared" si="69"/>
        <v>0</v>
      </c>
      <c r="R211" s="163"/>
      <c r="S211" s="163"/>
      <c r="T211" s="164">
        <v>0</v>
      </c>
      <c r="U211" s="163">
        <f t="shared" si="70"/>
        <v>0</v>
      </c>
      <c r="V211" s="153"/>
      <c r="W211" s="153"/>
      <c r="X211" s="153"/>
      <c r="Y211" s="153"/>
      <c r="Z211" s="153"/>
      <c r="AA211" s="153"/>
      <c r="AB211" s="153"/>
      <c r="AC211" s="153"/>
      <c r="AD211" s="153"/>
      <c r="AE211" s="153" t="s">
        <v>182</v>
      </c>
      <c r="AF211" s="153"/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</row>
    <row r="212" spans="1:60" ht="22.5" outlineLevel="1" x14ac:dyDescent="0.2">
      <c r="A212" s="154">
        <v>176</v>
      </c>
      <c r="B212" s="161" t="s">
        <v>521</v>
      </c>
      <c r="C212" s="190" t="s">
        <v>522</v>
      </c>
      <c r="D212" s="163" t="s">
        <v>178</v>
      </c>
      <c r="E212" s="167">
        <v>70.599999999999994</v>
      </c>
      <c r="F212" s="169"/>
      <c r="G212" s="170">
        <f t="shared" si="64"/>
        <v>0</v>
      </c>
      <c r="H212" s="169"/>
      <c r="I212" s="170">
        <f t="shared" si="65"/>
        <v>0</v>
      </c>
      <c r="J212" s="169"/>
      <c r="K212" s="170">
        <f t="shared" si="66"/>
        <v>0</v>
      </c>
      <c r="L212" s="170">
        <v>21</v>
      </c>
      <c r="M212" s="170">
        <f t="shared" si="67"/>
        <v>0</v>
      </c>
      <c r="N212" s="163">
        <v>1.58E-3</v>
      </c>
      <c r="O212" s="163">
        <f t="shared" si="68"/>
        <v>0.11155</v>
      </c>
      <c r="P212" s="163">
        <v>0</v>
      </c>
      <c r="Q212" s="163">
        <f t="shared" si="69"/>
        <v>0</v>
      </c>
      <c r="R212" s="163"/>
      <c r="S212" s="163"/>
      <c r="T212" s="164">
        <v>0.24</v>
      </c>
      <c r="U212" s="163">
        <f t="shared" si="70"/>
        <v>16.940000000000001</v>
      </c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 t="s">
        <v>160</v>
      </c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</row>
    <row r="213" spans="1:60" outlineLevel="1" x14ac:dyDescent="0.2">
      <c r="A213" s="154">
        <v>177</v>
      </c>
      <c r="B213" s="161" t="s">
        <v>523</v>
      </c>
      <c r="C213" s="190" t="s">
        <v>524</v>
      </c>
      <c r="D213" s="163" t="s">
        <v>156</v>
      </c>
      <c r="E213" s="167">
        <v>8</v>
      </c>
      <c r="F213" s="169"/>
      <c r="G213" s="170">
        <f t="shared" si="64"/>
        <v>0</v>
      </c>
      <c r="H213" s="169"/>
      <c r="I213" s="170">
        <f t="shared" si="65"/>
        <v>0</v>
      </c>
      <c r="J213" s="169"/>
      <c r="K213" s="170">
        <f t="shared" si="66"/>
        <v>0</v>
      </c>
      <c r="L213" s="170">
        <v>21</v>
      </c>
      <c r="M213" s="170">
        <f t="shared" si="67"/>
        <v>0</v>
      </c>
      <c r="N213" s="163">
        <v>4.2999999999999999E-4</v>
      </c>
      <c r="O213" s="163">
        <f t="shared" si="68"/>
        <v>3.4399999999999999E-3</v>
      </c>
      <c r="P213" s="163">
        <v>0</v>
      </c>
      <c r="Q213" s="163">
        <f t="shared" si="69"/>
        <v>0</v>
      </c>
      <c r="R213" s="163"/>
      <c r="S213" s="163"/>
      <c r="T213" s="164">
        <v>6.7000000000000004E-2</v>
      </c>
      <c r="U213" s="163">
        <f t="shared" si="70"/>
        <v>0.54</v>
      </c>
      <c r="V213" s="153"/>
      <c r="W213" s="153"/>
      <c r="X213" s="153"/>
      <c r="Y213" s="153"/>
      <c r="Z213" s="153"/>
      <c r="AA213" s="153"/>
      <c r="AB213" s="153"/>
      <c r="AC213" s="153"/>
      <c r="AD213" s="153"/>
      <c r="AE213" s="153" t="s">
        <v>160</v>
      </c>
      <c r="AF213" s="153"/>
      <c r="AG213" s="153"/>
      <c r="AH213" s="153"/>
      <c r="AI213" s="153"/>
      <c r="AJ213" s="153"/>
      <c r="AK213" s="153"/>
      <c r="AL213" s="153"/>
      <c r="AM213" s="153"/>
      <c r="AN213" s="153"/>
      <c r="AO213" s="153"/>
      <c r="AP213" s="153"/>
      <c r="AQ213" s="153"/>
      <c r="AR213" s="153"/>
      <c r="AS213" s="153"/>
      <c r="AT213" s="153"/>
      <c r="AU213" s="153"/>
      <c r="AV213" s="153"/>
      <c r="AW213" s="153"/>
      <c r="AX213" s="153"/>
      <c r="AY213" s="153"/>
      <c r="AZ213" s="153"/>
      <c r="BA213" s="153"/>
      <c r="BB213" s="153"/>
      <c r="BC213" s="153"/>
      <c r="BD213" s="153"/>
      <c r="BE213" s="153"/>
      <c r="BF213" s="153"/>
      <c r="BG213" s="153"/>
      <c r="BH213" s="153"/>
    </row>
    <row r="214" spans="1:60" outlineLevel="1" x14ac:dyDescent="0.2">
      <c r="A214" s="154">
        <v>178</v>
      </c>
      <c r="B214" s="161" t="s">
        <v>525</v>
      </c>
      <c r="C214" s="190" t="s">
        <v>526</v>
      </c>
      <c r="D214" s="163" t="s">
        <v>201</v>
      </c>
      <c r="E214" s="167">
        <v>68</v>
      </c>
      <c r="F214" s="169"/>
      <c r="G214" s="170">
        <f t="shared" si="64"/>
        <v>0</v>
      </c>
      <c r="H214" s="169"/>
      <c r="I214" s="170">
        <f t="shared" si="65"/>
        <v>0</v>
      </c>
      <c r="J214" s="169"/>
      <c r="K214" s="170">
        <f t="shared" si="66"/>
        <v>0</v>
      </c>
      <c r="L214" s="170">
        <v>21</v>
      </c>
      <c r="M214" s="170">
        <f t="shared" si="67"/>
        <v>0</v>
      </c>
      <c r="N214" s="163">
        <v>3.2000000000000003E-4</v>
      </c>
      <c r="O214" s="163">
        <f t="shared" si="68"/>
        <v>2.1760000000000002E-2</v>
      </c>
      <c r="P214" s="163">
        <v>0</v>
      </c>
      <c r="Q214" s="163">
        <f t="shared" si="69"/>
        <v>0</v>
      </c>
      <c r="R214" s="163"/>
      <c r="S214" s="163"/>
      <c r="T214" s="164">
        <v>0.11</v>
      </c>
      <c r="U214" s="163">
        <f t="shared" si="70"/>
        <v>7.48</v>
      </c>
      <c r="V214" s="153"/>
      <c r="W214" s="153"/>
      <c r="X214" s="153"/>
      <c r="Y214" s="153"/>
      <c r="Z214" s="153"/>
      <c r="AA214" s="153"/>
      <c r="AB214" s="153"/>
      <c r="AC214" s="153"/>
      <c r="AD214" s="153"/>
      <c r="AE214" s="153" t="s">
        <v>160</v>
      </c>
      <c r="AF214" s="153"/>
      <c r="AG214" s="153"/>
      <c r="AH214" s="153"/>
      <c r="AI214" s="153"/>
      <c r="AJ214" s="153"/>
      <c r="AK214" s="153"/>
      <c r="AL214" s="153"/>
      <c r="AM214" s="153"/>
      <c r="AN214" s="153"/>
      <c r="AO214" s="153"/>
      <c r="AP214" s="153"/>
      <c r="AQ214" s="153"/>
      <c r="AR214" s="153"/>
      <c r="AS214" s="153"/>
      <c r="AT214" s="153"/>
      <c r="AU214" s="153"/>
      <c r="AV214" s="153"/>
      <c r="AW214" s="153"/>
      <c r="AX214" s="153"/>
      <c r="AY214" s="153"/>
      <c r="AZ214" s="153"/>
      <c r="BA214" s="153"/>
      <c r="BB214" s="153"/>
      <c r="BC214" s="153"/>
      <c r="BD214" s="153"/>
      <c r="BE214" s="153"/>
      <c r="BF214" s="153"/>
      <c r="BG214" s="153"/>
      <c r="BH214" s="153"/>
    </row>
    <row r="215" spans="1:60" outlineLevel="1" x14ac:dyDescent="0.2">
      <c r="A215" s="154">
        <v>179</v>
      </c>
      <c r="B215" s="161" t="s">
        <v>527</v>
      </c>
      <c r="C215" s="190" t="s">
        <v>528</v>
      </c>
      <c r="D215" s="163" t="s">
        <v>181</v>
      </c>
      <c r="E215" s="167">
        <v>1.51834</v>
      </c>
      <c r="F215" s="169"/>
      <c r="G215" s="170">
        <f t="shared" si="64"/>
        <v>0</v>
      </c>
      <c r="H215" s="169"/>
      <c r="I215" s="170">
        <f t="shared" si="65"/>
        <v>0</v>
      </c>
      <c r="J215" s="169"/>
      <c r="K215" s="170">
        <f t="shared" si="66"/>
        <v>0</v>
      </c>
      <c r="L215" s="170">
        <v>21</v>
      </c>
      <c r="M215" s="170">
        <f t="shared" si="67"/>
        <v>0</v>
      </c>
      <c r="N215" s="163">
        <v>0</v>
      </c>
      <c r="O215" s="163">
        <f t="shared" si="68"/>
        <v>0</v>
      </c>
      <c r="P215" s="163">
        <v>0</v>
      </c>
      <c r="Q215" s="163">
        <f t="shared" si="69"/>
        <v>0</v>
      </c>
      <c r="R215" s="163"/>
      <c r="S215" s="163"/>
      <c r="T215" s="164">
        <v>1.5980000000000001</v>
      </c>
      <c r="U215" s="163">
        <f t="shared" si="70"/>
        <v>2.4300000000000002</v>
      </c>
      <c r="V215" s="153"/>
      <c r="W215" s="153"/>
      <c r="X215" s="153"/>
      <c r="Y215" s="153"/>
      <c r="Z215" s="153"/>
      <c r="AA215" s="153"/>
      <c r="AB215" s="153"/>
      <c r="AC215" s="153"/>
      <c r="AD215" s="153"/>
      <c r="AE215" s="153" t="s">
        <v>160</v>
      </c>
      <c r="AF215" s="153"/>
      <c r="AG215" s="153"/>
      <c r="AH215" s="153"/>
      <c r="AI215" s="153"/>
      <c r="AJ215" s="153"/>
      <c r="AK215" s="153"/>
      <c r="AL215" s="153"/>
      <c r="AM215" s="153"/>
      <c r="AN215" s="153"/>
      <c r="AO215" s="153"/>
      <c r="AP215" s="153"/>
      <c r="AQ215" s="153"/>
      <c r="AR215" s="153"/>
      <c r="AS215" s="153"/>
      <c r="AT215" s="153"/>
      <c r="AU215" s="153"/>
      <c r="AV215" s="153"/>
      <c r="AW215" s="153"/>
      <c r="AX215" s="153"/>
      <c r="AY215" s="153"/>
      <c r="AZ215" s="153"/>
      <c r="BA215" s="153"/>
      <c r="BB215" s="153"/>
      <c r="BC215" s="153"/>
      <c r="BD215" s="153"/>
      <c r="BE215" s="153"/>
      <c r="BF215" s="153"/>
      <c r="BG215" s="153"/>
      <c r="BH215" s="153"/>
    </row>
    <row r="216" spans="1:60" x14ac:dyDescent="0.2">
      <c r="A216" s="155" t="s">
        <v>152</v>
      </c>
      <c r="B216" s="162" t="s">
        <v>94</v>
      </c>
      <c r="C216" s="191" t="s">
        <v>95</v>
      </c>
      <c r="D216" s="165"/>
      <c r="E216" s="168"/>
      <c r="F216" s="171"/>
      <c r="G216" s="171">
        <f>SUMIF(AE217:AE228,"&lt;&gt;NOR",G217:G228)</f>
        <v>0</v>
      </c>
      <c r="H216" s="171"/>
      <c r="I216" s="171">
        <f>SUM(I217:I228)</f>
        <v>0</v>
      </c>
      <c r="J216" s="171"/>
      <c r="K216" s="171">
        <f>SUM(K217:K228)</f>
        <v>0</v>
      </c>
      <c r="L216" s="171"/>
      <c r="M216" s="171">
        <f>SUM(M217:M228)</f>
        <v>0</v>
      </c>
      <c r="N216" s="165"/>
      <c r="O216" s="165">
        <f>SUM(O217:O228)</f>
        <v>0.81560999999999984</v>
      </c>
      <c r="P216" s="165"/>
      <c r="Q216" s="165">
        <f>SUM(Q217:Q228)</f>
        <v>0</v>
      </c>
      <c r="R216" s="165"/>
      <c r="S216" s="165"/>
      <c r="T216" s="166"/>
      <c r="U216" s="165">
        <f>SUM(U217:U228)</f>
        <v>242.91</v>
      </c>
      <c r="AE216" t="s">
        <v>153</v>
      </c>
    </row>
    <row r="217" spans="1:60" outlineLevel="1" x14ac:dyDescent="0.2">
      <c r="A217" s="154">
        <v>180</v>
      </c>
      <c r="B217" s="161" t="s">
        <v>529</v>
      </c>
      <c r="C217" s="190" t="s">
        <v>530</v>
      </c>
      <c r="D217" s="163" t="s">
        <v>178</v>
      </c>
      <c r="E217" s="167">
        <v>238.22</v>
      </c>
      <c r="F217" s="169"/>
      <c r="G217" s="170">
        <f t="shared" ref="G217:G228" si="71">ROUND(E217*F217,2)</f>
        <v>0</v>
      </c>
      <c r="H217" s="169"/>
      <c r="I217" s="170">
        <f t="shared" ref="I217:I228" si="72">ROUND(E217*H217,2)</f>
        <v>0</v>
      </c>
      <c r="J217" s="169"/>
      <c r="K217" s="170">
        <f t="shared" ref="K217:K228" si="73">ROUND(E217*J217,2)</f>
        <v>0</v>
      </c>
      <c r="L217" s="170">
        <v>21</v>
      </c>
      <c r="M217" s="170">
        <f t="shared" ref="M217:M228" si="74">G217*(1+L217/100)</f>
        <v>0</v>
      </c>
      <c r="N217" s="163">
        <v>0</v>
      </c>
      <c r="O217" s="163">
        <f t="shared" ref="O217:O228" si="75">ROUND(E217*N217,5)</f>
        <v>0</v>
      </c>
      <c r="P217" s="163">
        <v>0</v>
      </c>
      <c r="Q217" s="163">
        <f t="shared" ref="Q217:Q228" si="76">ROUND(E217*P217,5)</f>
        <v>0</v>
      </c>
      <c r="R217" s="163"/>
      <c r="S217" s="163"/>
      <c r="T217" s="164">
        <v>0.84799999999999998</v>
      </c>
      <c r="U217" s="163">
        <f t="shared" ref="U217:U228" si="77">ROUND(E217*T217,2)</f>
        <v>202.01</v>
      </c>
      <c r="V217" s="153"/>
      <c r="W217" s="153"/>
      <c r="X217" s="153"/>
      <c r="Y217" s="153"/>
      <c r="Z217" s="153"/>
      <c r="AA217" s="153"/>
      <c r="AB217" s="153"/>
      <c r="AC217" s="153"/>
      <c r="AD217" s="153"/>
      <c r="AE217" s="153" t="s">
        <v>160</v>
      </c>
      <c r="AF217" s="153"/>
      <c r="AG217" s="153"/>
      <c r="AH217" s="153"/>
      <c r="AI217" s="153"/>
      <c r="AJ217" s="153"/>
      <c r="AK217" s="153"/>
      <c r="AL217" s="153"/>
      <c r="AM217" s="153"/>
      <c r="AN217" s="153"/>
      <c r="AO217" s="153"/>
      <c r="AP217" s="153"/>
      <c r="AQ217" s="153"/>
      <c r="AR217" s="153"/>
      <c r="AS217" s="153"/>
      <c r="AT217" s="153"/>
      <c r="AU217" s="153"/>
      <c r="AV217" s="153"/>
      <c r="AW217" s="153"/>
      <c r="AX217" s="153"/>
      <c r="AY217" s="153"/>
      <c r="AZ217" s="153"/>
      <c r="BA217" s="153"/>
      <c r="BB217" s="153"/>
      <c r="BC217" s="153"/>
      <c r="BD217" s="153"/>
      <c r="BE217" s="153"/>
      <c r="BF217" s="153"/>
      <c r="BG217" s="153"/>
      <c r="BH217" s="153"/>
    </row>
    <row r="218" spans="1:60" outlineLevel="1" x14ac:dyDescent="0.2">
      <c r="A218" s="154">
        <v>181</v>
      </c>
      <c r="B218" s="161" t="s">
        <v>531</v>
      </c>
      <c r="C218" s="190" t="s">
        <v>532</v>
      </c>
      <c r="D218" s="163" t="s">
        <v>178</v>
      </c>
      <c r="E218" s="167">
        <v>266.8064</v>
      </c>
      <c r="F218" s="169"/>
      <c r="G218" s="170">
        <f t="shared" si="71"/>
        <v>0</v>
      </c>
      <c r="H218" s="169"/>
      <c r="I218" s="170">
        <f t="shared" si="72"/>
        <v>0</v>
      </c>
      <c r="J218" s="169"/>
      <c r="K218" s="170">
        <f t="shared" si="73"/>
        <v>0</v>
      </c>
      <c r="L218" s="170">
        <v>21</v>
      </c>
      <c r="M218" s="170">
        <f t="shared" si="74"/>
        <v>0</v>
      </c>
      <c r="N218" s="163">
        <v>2.3E-3</v>
      </c>
      <c r="O218" s="163">
        <f t="shared" si="75"/>
        <v>0.61365000000000003</v>
      </c>
      <c r="P218" s="163">
        <v>0</v>
      </c>
      <c r="Q218" s="163">
        <f t="shared" si="76"/>
        <v>0</v>
      </c>
      <c r="R218" s="163"/>
      <c r="S218" s="163"/>
      <c r="T218" s="164">
        <v>0</v>
      </c>
      <c r="U218" s="163">
        <f t="shared" si="77"/>
        <v>0</v>
      </c>
      <c r="V218" s="153"/>
      <c r="W218" s="153"/>
      <c r="X218" s="153"/>
      <c r="Y218" s="153"/>
      <c r="Z218" s="153"/>
      <c r="AA218" s="153"/>
      <c r="AB218" s="153"/>
      <c r="AC218" s="153"/>
      <c r="AD218" s="153"/>
      <c r="AE218" s="153" t="s">
        <v>182</v>
      </c>
      <c r="AF218" s="153"/>
      <c r="AG218" s="153"/>
      <c r="AH218" s="153"/>
      <c r="AI218" s="153"/>
      <c r="AJ218" s="153"/>
      <c r="AK218" s="153"/>
      <c r="AL218" s="153"/>
      <c r="AM218" s="153"/>
      <c r="AN218" s="153"/>
      <c r="AO218" s="153"/>
      <c r="AP218" s="153"/>
      <c r="AQ218" s="153"/>
      <c r="AR218" s="153"/>
      <c r="AS218" s="153"/>
      <c r="AT218" s="153"/>
      <c r="AU218" s="153"/>
      <c r="AV218" s="153"/>
      <c r="AW218" s="153"/>
      <c r="AX218" s="153"/>
      <c r="AY218" s="153"/>
      <c r="AZ218" s="153"/>
      <c r="BA218" s="153"/>
      <c r="BB218" s="153"/>
      <c r="BC218" s="153"/>
      <c r="BD218" s="153"/>
      <c r="BE218" s="153"/>
      <c r="BF218" s="153"/>
      <c r="BG218" s="153"/>
      <c r="BH218" s="153"/>
    </row>
    <row r="219" spans="1:60" outlineLevel="1" x14ac:dyDescent="0.2">
      <c r="A219" s="154">
        <v>182</v>
      </c>
      <c r="B219" s="161" t="s">
        <v>533</v>
      </c>
      <c r="C219" s="190" t="s">
        <v>534</v>
      </c>
      <c r="D219" s="163" t="s">
        <v>201</v>
      </c>
      <c r="E219" s="167">
        <v>28.9</v>
      </c>
      <c r="F219" s="169"/>
      <c r="G219" s="170">
        <f t="shared" si="71"/>
        <v>0</v>
      </c>
      <c r="H219" s="169"/>
      <c r="I219" s="170">
        <f t="shared" si="72"/>
        <v>0</v>
      </c>
      <c r="J219" s="169"/>
      <c r="K219" s="170">
        <f t="shared" si="73"/>
        <v>0</v>
      </c>
      <c r="L219" s="170">
        <v>21</v>
      </c>
      <c r="M219" s="170">
        <f t="shared" si="74"/>
        <v>0</v>
      </c>
      <c r="N219" s="163">
        <v>1.5200000000000001E-3</v>
      </c>
      <c r="O219" s="163">
        <f t="shared" si="75"/>
        <v>4.3929999999999997E-2</v>
      </c>
      <c r="P219" s="163">
        <v>0</v>
      </c>
      <c r="Q219" s="163">
        <f t="shared" si="76"/>
        <v>0</v>
      </c>
      <c r="R219" s="163"/>
      <c r="S219" s="163"/>
      <c r="T219" s="164">
        <v>0.252</v>
      </c>
      <c r="U219" s="163">
        <f t="shared" si="77"/>
        <v>7.28</v>
      </c>
      <c r="V219" s="153"/>
      <c r="W219" s="153"/>
      <c r="X219" s="153"/>
      <c r="Y219" s="153"/>
      <c r="Z219" s="153"/>
      <c r="AA219" s="153"/>
      <c r="AB219" s="153"/>
      <c r="AC219" s="153"/>
      <c r="AD219" s="153"/>
      <c r="AE219" s="153" t="s">
        <v>160</v>
      </c>
      <c r="AF219" s="153"/>
      <c r="AG219" s="153"/>
      <c r="AH219" s="153"/>
      <c r="AI219" s="153"/>
      <c r="AJ219" s="153"/>
      <c r="AK219" s="153"/>
      <c r="AL219" s="153"/>
      <c r="AM219" s="153"/>
      <c r="AN219" s="153"/>
      <c r="AO219" s="153"/>
      <c r="AP219" s="153"/>
      <c r="AQ219" s="153"/>
      <c r="AR219" s="153"/>
      <c r="AS219" s="153"/>
      <c r="AT219" s="153"/>
      <c r="AU219" s="153"/>
      <c r="AV219" s="153"/>
      <c r="AW219" s="153"/>
      <c r="AX219" s="153"/>
      <c r="AY219" s="153"/>
      <c r="AZ219" s="153"/>
      <c r="BA219" s="153"/>
      <c r="BB219" s="153"/>
      <c r="BC219" s="153"/>
      <c r="BD219" s="153"/>
      <c r="BE219" s="153"/>
      <c r="BF219" s="153"/>
      <c r="BG219" s="153"/>
      <c r="BH219" s="153"/>
    </row>
    <row r="220" spans="1:60" outlineLevel="1" x14ac:dyDescent="0.2">
      <c r="A220" s="154">
        <v>183</v>
      </c>
      <c r="B220" s="161" t="s">
        <v>535</v>
      </c>
      <c r="C220" s="190" t="s">
        <v>536</v>
      </c>
      <c r="D220" s="163" t="s">
        <v>201</v>
      </c>
      <c r="E220" s="167">
        <v>42.8</v>
      </c>
      <c r="F220" s="169"/>
      <c r="G220" s="170">
        <f t="shared" si="71"/>
        <v>0</v>
      </c>
      <c r="H220" s="169"/>
      <c r="I220" s="170">
        <f t="shared" si="72"/>
        <v>0</v>
      </c>
      <c r="J220" s="169"/>
      <c r="K220" s="170">
        <f t="shared" si="73"/>
        <v>0</v>
      </c>
      <c r="L220" s="170">
        <v>21</v>
      </c>
      <c r="M220" s="170">
        <f t="shared" si="74"/>
        <v>0</v>
      </c>
      <c r="N220" s="163">
        <v>7.6000000000000004E-4</v>
      </c>
      <c r="O220" s="163">
        <f t="shared" si="75"/>
        <v>3.2530000000000003E-2</v>
      </c>
      <c r="P220" s="163">
        <v>0</v>
      </c>
      <c r="Q220" s="163">
        <f t="shared" si="76"/>
        <v>0</v>
      </c>
      <c r="R220" s="163"/>
      <c r="S220" s="163"/>
      <c r="T220" s="164">
        <v>0.189</v>
      </c>
      <c r="U220" s="163">
        <f t="shared" si="77"/>
        <v>8.09</v>
      </c>
      <c r="V220" s="153"/>
      <c r="W220" s="153"/>
      <c r="X220" s="153"/>
      <c r="Y220" s="153"/>
      <c r="Z220" s="153"/>
      <c r="AA220" s="153"/>
      <c r="AB220" s="153"/>
      <c r="AC220" s="153"/>
      <c r="AD220" s="153"/>
      <c r="AE220" s="153" t="s">
        <v>160</v>
      </c>
      <c r="AF220" s="153"/>
      <c r="AG220" s="153"/>
      <c r="AH220" s="153"/>
      <c r="AI220" s="153"/>
      <c r="AJ220" s="153"/>
      <c r="AK220" s="153"/>
      <c r="AL220" s="153"/>
      <c r="AM220" s="153"/>
      <c r="AN220" s="153"/>
      <c r="AO220" s="153"/>
      <c r="AP220" s="153"/>
      <c r="AQ220" s="153"/>
      <c r="AR220" s="153"/>
      <c r="AS220" s="153"/>
      <c r="AT220" s="153"/>
      <c r="AU220" s="153"/>
      <c r="AV220" s="153"/>
      <c r="AW220" s="153"/>
      <c r="AX220" s="153"/>
      <c r="AY220" s="153"/>
      <c r="AZ220" s="153"/>
      <c r="BA220" s="153"/>
      <c r="BB220" s="153"/>
      <c r="BC220" s="153"/>
      <c r="BD220" s="153"/>
      <c r="BE220" s="153"/>
      <c r="BF220" s="153"/>
      <c r="BG220" s="153"/>
      <c r="BH220" s="153"/>
    </row>
    <row r="221" spans="1:60" outlineLevel="1" x14ac:dyDescent="0.2">
      <c r="A221" s="154">
        <v>184</v>
      </c>
      <c r="B221" s="161" t="s">
        <v>537</v>
      </c>
      <c r="C221" s="190" t="s">
        <v>538</v>
      </c>
      <c r="D221" s="163" t="s">
        <v>201</v>
      </c>
      <c r="E221" s="167">
        <v>44.4</v>
      </c>
      <c r="F221" s="169"/>
      <c r="G221" s="170">
        <f t="shared" si="71"/>
        <v>0</v>
      </c>
      <c r="H221" s="169"/>
      <c r="I221" s="170">
        <f t="shared" si="72"/>
        <v>0</v>
      </c>
      <c r="J221" s="169"/>
      <c r="K221" s="170">
        <f t="shared" si="73"/>
        <v>0</v>
      </c>
      <c r="L221" s="170">
        <v>21</v>
      </c>
      <c r="M221" s="170">
        <f t="shared" si="74"/>
        <v>0</v>
      </c>
      <c r="N221" s="163">
        <v>7.6000000000000004E-4</v>
      </c>
      <c r="O221" s="163">
        <f t="shared" si="75"/>
        <v>3.3739999999999999E-2</v>
      </c>
      <c r="P221" s="163">
        <v>0</v>
      </c>
      <c r="Q221" s="163">
        <f t="shared" si="76"/>
        <v>0</v>
      </c>
      <c r="R221" s="163"/>
      <c r="S221" s="163"/>
      <c r="T221" s="164">
        <v>0.189</v>
      </c>
      <c r="U221" s="163">
        <f t="shared" si="77"/>
        <v>8.39</v>
      </c>
      <c r="V221" s="153"/>
      <c r="W221" s="153"/>
      <c r="X221" s="153"/>
      <c r="Y221" s="153"/>
      <c r="Z221" s="153"/>
      <c r="AA221" s="153"/>
      <c r="AB221" s="153"/>
      <c r="AC221" s="153"/>
      <c r="AD221" s="153"/>
      <c r="AE221" s="153" t="s">
        <v>160</v>
      </c>
      <c r="AF221" s="153"/>
      <c r="AG221" s="153"/>
      <c r="AH221" s="153"/>
      <c r="AI221" s="153"/>
      <c r="AJ221" s="153"/>
      <c r="AK221" s="153"/>
      <c r="AL221" s="153"/>
      <c r="AM221" s="153"/>
      <c r="AN221" s="153"/>
      <c r="AO221" s="153"/>
      <c r="AP221" s="153"/>
      <c r="AQ221" s="153"/>
      <c r="AR221" s="153"/>
      <c r="AS221" s="153"/>
      <c r="AT221" s="153"/>
      <c r="AU221" s="153"/>
      <c r="AV221" s="153"/>
      <c r="AW221" s="153"/>
      <c r="AX221" s="153"/>
      <c r="AY221" s="153"/>
      <c r="AZ221" s="153"/>
      <c r="BA221" s="153"/>
      <c r="BB221" s="153"/>
      <c r="BC221" s="153"/>
      <c r="BD221" s="153"/>
      <c r="BE221" s="153"/>
      <c r="BF221" s="153"/>
      <c r="BG221" s="153"/>
      <c r="BH221" s="153"/>
    </row>
    <row r="222" spans="1:60" outlineLevel="1" x14ac:dyDescent="0.2">
      <c r="A222" s="154">
        <v>185</v>
      </c>
      <c r="B222" s="161" t="s">
        <v>539</v>
      </c>
      <c r="C222" s="190" t="s">
        <v>540</v>
      </c>
      <c r="D222" s="163" t="s">
        <v>156</v>
      </c>
      <c r="E222" s="167">
        <v>4</v>
      </c>
      <c r="F222" s="169"/>
      <c r="G222" s="170">
        <f t="shared" si="71"/>
        <v>0</v>
      </c>
      <c r="H222" s="169"/>
      <c r="I222" s="170">
        <f t="shared" si="72"/>
        <v>0</v>
      </c>
      <c r="J222" s="169"/>
      <c r="K222" s="170">
        <f t="shared" si="73"/>
        <v>0</v>
      </c>
      <c r="L222" s="170">
        <v>21</v>
      </c>
      <c r="M222" s="170">
        <f t="shared" si="74"/>
        <v>0</v>
      </c>
      <c r="N222" s="163">
        <v>1E-4</v>
      </c>
      <c r="O222" s="163">
        <f t="shared" si="75"/>
        <v>4.0000000000000002E-4</v>
      </c>
      <c r="P222" s="163">
        <v>0</v>
      </c>
      <c r="Q222" s="163">
        <f t="shared" si="76"/>
        <v>0</v>
      </c>
      <c r="R222" s="163"/>
      <c r="S222" s="163"/>
      <c r="T222" s="164">
        <v>0.13</v>
      </c>
      <c r="U222" s="163">
        <f t="shared" si="77"/>
        <v>0.52</v>
      </c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 t="s">
        <v>160</v>
      </c>
      <c r="AF222" s="153"/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  <c r="AU222" s="153"/>
      <c r="AV222" s="153"/>
      <c r="AW222" s="153"/>
      <c r="AX222" s="153"/>
      <c r="AY222" s="153"/>
      <c r="AZ222" s="153"/>
      <c r="BA222" s="153"/>
      <c r="BB222" s="153"/>
      <c r="BC222" s="153"/>
      <c r="BD222" s="153"/>
      <c r="BE222" s="153"/>
      <c r="BF222" s="153"/>
      <c r="BG222" s="153"/>
      <c r="BH222" s="153"/>
    </row>
    <row r="223" spans="1:60" outlineLevel="1" x14ac:dyDescent="0.2">
      <c r="A223" s="154">
        <v>186</v>
      </c>
      <c r="B223" s="161" t="s">
        <v>541</v>
      </c>
      <c r="C223" s="190" t="s">
        <v>542</v>
      </c>
      <c r="D223" s="163" t="s">
        <v>156</v>
      </c>
      <c r="E223" s="167">
        <v>4</v>
      </c>
      <c r="F223" s="169"/>
      <c r="G223" s="170">
        <f t="shared" si="71"/>
        <v>0</v>
      </c>
      <c r="H223" s="169"/>
      <c r="I223" s="170">
        <f t="shared" si="72"/>
        <v>0</v>
      </c>
      <c r="J223" s="169"/>
      <c r="K223" s="170">
        <f t="shared" si="73"/>
        <v>0</v>
      </c>
      <c r="L223" s="170">
        <v>21</v>
      </c>
      <c r="M223" s="170">
        <f t="shared" si="74"/>
        <v>0</v>
      </c>
      <c r="N223" s="163">
        <v>1E-4</v>
      </c>
      <c r="O223" s="163">
        <f t="shared" si="75"/>
        <v>4.0000000000000002E-4</v>
      </c>
      <c r="P223" s="163">
        <v>0</v>
      </c>
      <c r="Q223" s="163">
        <f t="shared" si="76"/>
        <v>0</v>
      </c>
      <c r="R223" s="163"/>
      <c r="S223" s="163"/>
      <c r="T223" s="164">
        <v>0.13</v>
      </c>
      <c r="U223" s="163">
        <f t="shared" si="77"/>
        <v>0.52</v>
      </c>
      <c r="V223" s="153"/>
      <c r="W223" s="153"/>
      <c r="X223" s="153"/>
      <c r="Y223" s="153"/>
      <c r="Z223" s="153"/>
      <c r="AA223" s="153"/>
      <c r="AB223" s="153"/>
      <c r="AC223" s="153"/>
      <c r="AD223" s="153"/>
      <c r="AE223" s="153" t="s">
        <v>160</v>
      </c>
      <c r="AF223" s="153"/>
      <c r="AG223" s="153"/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  <c r="AU223" s="153"/>
      <c r="AV223" s="153"/>
      <c r="AW223" s="153"/>
      <c r="AX223" s="153"/>
      <c r="AY223" s="153"/>
      <c r="AZ223" s="153"/>
      <c r="BA223" s="153"/>
      <c r="BB223" s="153"/>
      <c r="BC223" s="153"/>
      <c r="BD223" s="153"/>
      <c r="BE223" s="153"/>
      <c r="BF223" s="153"/>
      <c r="BG223" s="153"/>
      <c r="BH223" s="153"/>
    </row>
    <row r="224" spans="1:60" ht="22.5" outlineLevel="1" x14ac:dyDescent="0.2">
      <c r="A224" s="154">
        <v>187</v>
      </c>
      <c r="B224" s="161" t="s">
        <v>543</v>
      </c>
      <c r="C224" s="190" t="s">
        <v>544</v>
      </c>
      <c r="D224" s="163" t="s">
        <v>156</v>
      </c>
      <c r="E224" s="167">
        <v>2</v>
      </c>
      <c r="F224" s="169"/>
      <c r="G224" s="170">
        <f t="shared" si="71"/>
        <v>0</v>
      </c>
      <c r="H224" s="169"/>
      <c r="I224" s="170">
        <f t="shared" si="72"/>
        <v>0</v>
      </c>
      <c r="J224" s="169"/>
      <c r="K224" s="170">
        <f t="shared" si="73"/>
        <v>0</v>
      </c>
      <c r="L224" s="170">
        <v>21</v>
      </c>
      <c r="M224" s="170">
        <f t="shared" si="74"/>
        <v>0</v>
      </c>
      <c r="N224" s="163">
        <v>1.1999999999999999E-3</v>
      </c>
      <c r="O224" s="163">
        <f t="shared" si="75"/>
        <v>2.3999999999999998E-3</v>
      </c>
      <c r="P224" s="163">
        <v>0</v>
      </c>
      <c r="Q224" s="163">
        <f t="shared" si="76"/>
        <v>0</v>
      </c>
      <c r="R224" s="163"/>
      <c r="S224" s="163"/>
      <c r="T224" s="164">
        <v>0.6</v>
      </c>
      <c r="U224" s="163">
        <f t="shared" si="77"/>
        <v>1.2</v>
      </c>
      <c r="V224" s="153"/>
      <c r="W224" s="153"/>
      <c r="X224" s="153"/>
      <c r="Y224" s="153"/>
      <c r="Z224" s="153"/>
      <c r="AA224" s="153"/>
      <c r="AB224" s="153"/>
      <c r="AC224" s="153"/>
      <c r="AD224" s="153"/>
      <c r="AE224" s="153" t="s">
        <v>160</v>
      </c>
      <c r="AF224" s="153"/>
      <c r="AG224" s="153"/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53"/>
      <c r="AW224" s="153"/>
      <c r="AX224" s="153"/>
      <c r="AY224" s="153"/>
      <c r="AZ224" s="153"/>
      <c r="BA224" s="153"/>
      <c r="BB224" s="153"/>
      <c r="BC224" s="153"/>
      <c r="BD224" s="153"/>
      <c r="BE224" s="153"/>
      <c r="BF224" s="153"/>
      <c r="BG224" s="153"/>
      <c r="BH224" s="153"/>
    </row>
    <row r="225" spans="1:60" ht="22.5" outlineLevel="1" x14ac:dyDescent="0.2">
      <c r="A225" s="154">
        <v>188</v>
      </c>
      <c r="B225" s="161" t="s">
        <v>545</v>
      </c>
      <c r="C225" s="190" t="s">
        <v>546</v>
      </c>
      <c r="D225" s="163" t="s">
        <v>156</v>
      </c>
      <c r="E225" s="167">
        <v>2</v>
      </c>
      <c r="F225" s="169"/>
      <c r="G225" s="170">
        <f t="shared" si="71"/>
        <v>0</v>
      </c>
      <c r="H225" s="169"/>
      <c r="I225" s="170">
        <f t="shared" si="72"/>
        <v>0</v>
      </c>
      <c r="J225" s="169"/>
      <c r="K225" s="170">
        <f t="shared" si="73"/>
        <v>0</v>
      </c>
      <c r="L225" s="170">
        <v>21</v>
      </c>
      <c r="M225" s="170">
        <f t="shared" si="74"/>
        <v>0</v>
      </c>
      <c r="N225" s="163">
        <v>2.15E-3</v>
      </c>
      <c r="O225" s="163">
        <f t="shared" si="75"/>
        <v>4.3E-3</v>
      </c>
      <c r="P225" s="163">
        <v>0</v>
      </c>
      <c r="Q225" s="163">
        <f t="shared" si="76"/>
        <v>0</v>
      </c>
      <c r="R225" s="163"/>
      <c r="S225" s="163"/>
      <c r="T225" s="164">
        <v>0.7</v>
      </c>
      <c r="U225" s="163">
        <f t="shared" si="77"/>
        <v>1.4</v>
      </c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 t="s">
        <v>160</v>
      </c>
      <c r="AF225" s="153"/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53"/>
      <c r="AW225" s="153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</row>
    <row r="226" spans="1:60" outlineLevel="1" x14ac:dyDescent="0.2">
      <c r="A226" s="154">
        <v>189</v>
      </c>
      <c r="B226" s="161" t="s">
        <v>547</v>
      </c>
      <c r="C226" s="190" t="s">
        <v>548</v>
      </c>
      <c r="D226" s="163" t="s">
        <v>201</v>
      </c>
      <c r="E226" s="167">
        <v>43.9</v>
      </c>
      <c r="F226" s="169"/>
      <c r="G226" s="170">
        <f t="shared" si="71"/>
        <v>0</v>
      </c>
      <c r="H226" s="169"/>
      <c r="I226" s="170">
        <f t="shared" si="72"/>
        <v>0</v>
      </c>
      <c r="J226" s="169"/>
      <c r="K226" s="170">
        <f t="shared" si="73"/>
        <v>0</v>
      </c>
      <c r="L226" s="170">
        <v>21</v>
      </c>
      <c r="M226" s="170">
        <f t="shared" si="74"/>
        <v>0</v>
      </c>
      <c r="N226" s="163">
        <v>1.8400000000000001E-3</v>
      </c>
      <c r="O226" s="163">
        <f t="shared" si="75"/>
        <v>8.0780000000000005E-2</v>
      </c>
      <c r="P226" s="163">
        <v>0</v>
      </c>
      <c r="Q226" s="163">
        <f t="shared" si="76"/>
        <v>0</v>
      </c>
      <c r="R226" s="163"/>
      <c r="S226" s="163"/>
      <c r="T226" s="164">
        <v>0.252</v>
      </c>
      <c r="U226" s="163">
        <f t="shared" si="77"/>
        <v>11.06</v>
      </c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 t="s">
        <v>160</v>
      </c>
      <c r="AF226" s="153"/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53"/>
      <c r="BE226" s="153"/>
      <c r="BF226" s="153"/>
      <c r="BG226" s="153"/>
      <c r="BH226" s="153"/>
    </row>
    <row r="227" spans="1:60" outlineLevel="1" x14ac:dyDescent="0.2">
      <c r="A227" s="154">
        <v>190</v>
      </c>
      <c r="B227" s="161" t="s">
        <v>549</v>
      </c>
      <c r="C227" s="190" t="s">
        <v>550</v>
      </c>
      <c r="D227" s="163" t="s">
        <v>201</v>
      </c>
      <c r="E227" s="167">
        <v>6</v>
      </c>
      <c r="F227" s="169"/>
      <c r="G227" s="170">
        <f t="shared" si="71"/>
        <v>0</v>
      </c>
      <c r="H227" s="169"/>
      <c r="I227" s="170">
        <f t="shared" si="72"/>
        <v>0</v>
      </c>
      <c r="J227" s="169"/>
      <c r="K227" s="170">
        <f t="shared" si="73"/>
        <v>0</v>
      </c>
      <c r="L227" s="170">
        <v>21</v>
      </c>
      <c r="M227" s="170">
        <f t="shared" si="74"/>
        <v>0</v>
      </c>
      <c r="N227" s="163">
        <v>5.8E-4</v>
      </c>
      <c r="O227" s="163">
        <f t="shared" si="75"/>
        <v>3.48E-3</v>
      </c>
      <c r="P227" s="163">
        <v>0</v>
      </c>
      <c r="Q227" s="163">
        <f t="shared" si="76"/>
        <v>0</v>
      </c>
      <c r="R227" s="163"/>
      <c r="S227" s="163"/>
      <c r="T227" s="164">
        <v>0.189</v>
      </c>
      <c r="U227" s="163">
        <f t="shared" si="77"/>
        <v>1.1299999999999999</v>
      </c>
      <c r="V227" s="153"/>
      <c r="W227" s="153"/>
      <c r="X227" s="153"/>
      <c r="Y227" s="153"/>
      <c r="Z227" s="153"/>
      <c r="AA227" s="153"/>
      <c r="AB227" s="153"/>
      <c r="AC227" s="153"/>
      <c r="AD227" s="153"/>
      <c r="AE227" s="153" t="s">
        <v>160</v>
      </c>
      <c r="AF227" s="153"/>
      <c r="AG227" s="153"/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3"/>
      <c r="AY227" s="153"/>
      <c r="AZ227" s="153"/>
      <c r="BA227" s="153"/>
      <c r="BB227" s="153"/>
      <c r="BC227" s="153"/>
      <c r="BD227" s="153"/>
      <c r="BE227" s="153"/>
      <c r="BF227" s="153"/>
      <c r="BG227" s="153"/>
      <c r="BH227" s="153"/>
    </row>
    <row r="228" spans="1:60" outlineLevel="1" x14ac:dyDescent="0.2">
      <c r="A228" s="154">
        <v>191</v>
      </c>
      <c r="B228" s="161" t="s">
        <v>551</v>
      </c>
      <c r="C228" s="190" t="s">
        <v>552</v>
      </c>
      <c r="D228" s="163" t="s">
        <v>181</v>
      </c>
      <c r="E228" s="167">
        <v>0.81499999999999995</v>
      </c>
      <c r="F228" s="169"/>
      <c r="G228" s="170">
        <f t="shared" si="71"/>
        <v>0</v>
      </c>
      <c r="H228" s="169"/>
      <c r="I228" s="170">
        <f t="shared" si="72"/>
        <v>0</v>
      </c>
      <c r="J228" s="169"/>
      <c r="K228" s="170">
        <f t="shared" si="73"/>
        <v>0</v>
      </c>
      <c r="L228" s="170">
        <v>21</v>
      </c>
      <c r="M228" s="170">
        <f t="shared" si="74"/>
        <v>0</v>
      </c>
      <c r="N228" s="163">
        <v>0</v>
      </c>
      <c r="O228" s="163">
        <f t="shared" si="75"/>
        <v>0</v>
      </c>
      <c r="P228" s="163">
        <v>0</v>
      </c>
      <c r="Q228" s="163">
        <f t="shared" si="76"/>
        <v>0</v>
      </c>
      <c r="R228" s="163"/>
      <c r="S228" s="163"/>
      <c r="T228" s="164">
        <v>1.609</v>
      </c>
      <c r="U228" s="163">
        <f t="shared" si="77"/>
        <v>1.31</v>
      </c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 t="s">
        <v>160</v>
      </c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</row>
    <row r="229" spans="1:60" x14ac:dyDescent="0.2">
      <c r="A229" s="155" t="s">
        <v>152</v>
      </c>
      <c r="B229" s="162" t="s">
        <v>96</v>
      </c>
      <c r="C229" s="191" t="s">
        <v>97</v>
      </c>
      <c r="D229" s="165"/>
      <c r="E229" s="168"/>
      <c r="F229" s="171"/>
      <c r="G229" s="171">
        <f>SUMIF(AE230:AE242,"&lt;&gt;NOR",G230:G242)</f>
        <v>0</v>
      </c>
      <c r="H229" s="171"/>
      <c r="I229" s="171">
        <f>SUM(I230:I242)</f>
        <v>0</v>
      </c>
      <c r="J229" s="171"/>
      <c r="K229" s="171">
        <f>SUM(K230:K242)</f>
        <v>0</v>
      </c>
      <c r="L229" s="171"/>
      <c r="M229" s="171">
        <f>SUM(M230:M242)</f>
        <v>0</v>
      </c>
      <c r="N229" s="165"/>
      <c r="O229" s="165">
        <f>SUM(O230:O242)</f>
        <v>1.0486199999999999</v>
      </c>
      <c r="P229" s="165"/>
      <c r="Q229" s="165">
        <f>SUM(Q230:Q242)</f>
        <v>0</v>
      </c>
      <c r="R229" s="165"/>
      <c r="S229" s="165"/>
      <c r="T229" s="166"/>
      <c r="U229" s="165">
        <f>SUM(U230:U242)</f>
        <v>94.24</v>
      </c>
      <c r="AE229" t="s">
        <v>153</v>
      </c>
    </row>
    <row r="230" spans="1:60" ht="22.5" outlineLevel="1" x14ac:dyDescent="0.2">
      <c r="A230" s="154">
        <v>192</v>
      </c>
      <c r="B230" s="161" t="s">
        <v>553</v>
      </c>
      <c r="C230" s="190" t="s">
        <v>554</v>
      </c>
      <c r="D230" s="163" t="s">
        <v>178</v>
      </c>
      <c r="E230" s="167">
        <v>38.630000000000003</v>
      </c>
      <c r="F230" s="169"/>
      <c r="G230" s="170">
        <f t="shared" ref="G230:G242" si="78">ROUND(E230*F230,2)</f>
        <v>0</v>
      </c>
      <c r="H230" s="169"/>
      <c r="I230" s="170">
        <f t="shared" ref="I230:I242" si="79">ROUND(E230*H230,2)</f>
        <v>0</v>
      </c>
      <c r="J230" s="169"/>
      <c r="K230" s="170">
        <f t="shared" ref="K230:K242" si="80">ROUND(E230*J230,2)</f>
        <v>0</v>
      </c>
      <c r="L230" s="170">
        <v>21</v>
      </c>
      <c r="M230" s="170">
        <f t="shared" ref="M230:M242" si="81">G230*(1+L230/100)</f>
        <v>0</v>
      </c>
      <c r="N230" s="163">
        <v>0</v>
      </c>
      <c r="O230" s="163">
        <f t="shared" ref="O230:O242" si="82">ROUND(E230*N230,5)</f>
        <v>0</v>
      </c>
      <c r="P230" s="163">
        <v>0</v>
      </c>
      <c r="Q230" s="163">
        <f t="shared" ref="Q230:Q242" si="83">ROUND(E230*P230,5)</f>
        <v>0</v>
      </c>
      <c r="R230" s="163"/>
      <c r="S230" s="163"/>
      <c r="T230" s="164">
        <v>0.43680000000000002</v>
      </c>
      <c r="U230" s="163">
        <f t="shared" ref="U230:U242" si="84">ROUND(E230*T230,2)</f>
        <v>16.87</v>
      </c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 t="s">
        <v>160</v>
      </c>
      <c r="AF230" s="153"/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</row>
    <row r="231" spans="1:60" outlineLevel="1" x14ac:dyDescent="0.2">
      <c r="A231" s="154">
        <v>193</v>
      </c>
      <c r="B231" s="161" t="s">
        <v>555</v>
      </c>
      <c r="C231" s="190" t="s">
        <v>556</v>
      </c>
      <c r="D231" s="163" t="s">
        <v>178</v>
      </c>
      <c r="E231" s="167">
        <v>43.265599999999999</v>
      </c>
      <c r="F231" s="169"/>
      <c r="G231" s="170">
        <f t="shared" si="78"/>
        <v>0</v>
      </c>
      <c r="H231" s="169"/>
      <c r="I231" s="170">
        <f t="shared" si="79"/>
        <v>0</v>
      </c>
      <c r="J231" s="169"/>
      <c r="K231" s="170">
        <f t="shared" si="80"/>
        <v>0</v>
      </c>
      <c r="L231" s="170">
        <v>21</v>
      </c>
      <c r="M231" s="170">
        <f t="shared" si="81"/>
        <v>0</v>
      </c>
      <c r="N231" s="163">
        <v>2.8E-3</v>
      </c>
      <c r="O231" s="163">
        <f t="shared" si="82"/>
        <v>0.12114</v>
      </c>
      <c r="P231" s="163">
        <v>0</v>
      </c>
      <c r="Q231" s="163">
        <f t="shared" si="83"/>
        <v>0</v>
      </c>
      <c r="R231" s="163"/>
      <c r="S231" s="163"/>
      <c r="T231" s="164">
        <v>0</v>
      </c>
      <c r="U231" s="163">
        <f t="shared" si="84"/>
        <v>0</v>
      </c>
      <c r="V231" s="153"/>
      <c r="W231" s="153"/>
      <c r="X231" s="153"/>
      <c r="Y231" s="153"/>
      <c r="Z231" s="153"/>
      <c r="AA231" s="153"/>
      <c r="AB231" s="153"/>
      <c r="AC231" s="153"/>
      <c r="AD231" s="153"/>
      <c r="AE231" s="153" t="s">
        <v>182</v>
      </c>
      <c r="AF231" s="153"/>
      <c r="AG231" s="153"/>
      <c r="AH231" s="153"/>
      <c r="AI231" s="153"/>
      <c r="AJ231" s="153"/>
      <c r="AK231" s="153"/>
      <c r="AL231" s="153"/>
      <c r="AM231" s="153"/>
      <c r="AN231" s="153"/>
      <c r="AO231" s="153"/>
      <c r="AP231" s="153"/>
      <c r="AQ231" s="153"/>
      <c r="AR231" s="153"/>
      <c r="AS231" s="153"/>
      <c r="AT231" s="153"/>
      <c r="AU231" s="153"/>
      <c r="AV231" s="153"/>
      <c r="AW231" s="153"/>
      <c r="AX231" s="153"/>
      <c r="AY231" s="153"/>
      <c r="AZ231" s="153"/>
      <c r="BA231" s="153"/>
      <c r="BB231" s="153"/>
      <c r="BC231" s="153"/>
      <c r="BD231" s="153"/>
      <c r="BE231" s="153"/>
      <c r="BF231" s="153"/>
      <c r="BG231" s="153"/>
      <c r="BH231" s="153"/>
    </row>
    <row r="232" spans="1:60" outlineLevel="1" x14ac:dyDescent="0.2">
      <c r="A232" s="154">
        <v>194</v>
      </c>
      <c r="B232" s="161" t="s">
        <v>557</v>
      </c>
      <c r="C232" s="190" t="s">
        <v>558</v>
      </c>
      <c r="D232" s="163" t="s">
        <v>178</v>
      </c>
      <c r="E232" s="167">
        <v>21.812000000000001</v>
      </c>
      <c r="F232" s="169"/>
      <c r="G232" s="170">
        <f t="shared" si="78"/>
        <v>0</v>
      </c>
      <c r="H232" s="169"/>
      <c r="I232" s="170">
        <f t="shared" si="79"/>
        <v>0</v>
      </c>
      <c r="J232" s="169"/>
      <c r="K232" s="170">
        <f t="shared" si="80"/>
        <v>0</v>
      </c>
      <c r="L232" s="170">
        <v>21</v>
      </c>
      <c r="M232" s="170">
        <f t="shared" si="81"/>
        <v>0</v>
      </c>
      <c r="N232" s="163">
        <v>3.0000000000000001E-3</v>
      </c>
      <c r="O232" s="163">
        <f t="shared" si="82"/>
        <v>6.5439999999999998E-2</v>
      </c>
      <c r="P232" s="163">
        <v>0</v>
      </c>
      <c r="Q232" s="163">
        <f t="shared" si="83"/>
        <v>0</v>
      </c>
      <c r="R232" s="163"/>
      <c r="S232" s="163"/>
      <c r="T232" s="164">
        <v>0.28000000000000003</v>
      </c>
      <c r="U232" s="163">
        <f t="shared" si="84"/>
        <v>6.11</v>
      </c>
      <c r="V232" s="153"/>
      <c r="W232" s="153"/>
      <c r="X232" s="153"/>
      <c r="Y232" s="153"/>
      <c r="Z232" s="153"/>
      <c r="AA232" s="153"/>
      <c r="AB232" s="153"/>
      <c r="AC232" s="153"/>
      <c r="AD232" s="153"/>
      <c r="AE232" s="153" t="s">
        <v>160</v>
      </c>
      <c r="AF232" s="153"/>
      <c r="AG232" s="153"/>
      <c r="AH232" s="153"/>
      <c r="AI232" s="153"/>
      <c r="AJ232" s="153"/>
      <c r="AK232" s="153"/>
      <c r="AL232" s="153"/>
      <c r="AM232" s="153"/>
      <c r="AN232" s="153"/>
      <c r="AO232" s="153"/>
      <c r="AP232" s="153"/>
      <c r="AQ232" s="153"/>
      <c r="AR232" s="153"/>
      <c r="AS232" s="153"/>
      <c r="AT232" s="153"/>
      <c r="AU232" s="153"/>
      <c r="AV232" s="153"/>
      <c r="AW232" s="153"/>
      <c r="AX232" s="153"/>
      <c r="AY232" s="153"/>
      <c r="AZ232" s="153"/>
      <c r="BA232" s="153"/>
      <c r="BB232" s="153"/>
      <c r="BC232" s="153"/>
      <c r="BD232" s="153"/>
      <c r="BE232" s="153"/>
      <c r="BF232" s="153"/>
      <c r="BG232" s="153"/>
      <c r="BH232" s="153"/>
    </row>
    <row r="233" spans="1:60" ht="22.5" outlineLevel="1" x14ac:dyDescent="0.2">
      <c r="A233" s="154">
        <v>195</v>
      </c>
      <c r="B233" s="161" t="s">
        <v>559</v>
      </c>
      <c r="C233" s="190" t="s">
        <v>560</v>
      </c>
      <c r="D233" s="163" t="s">
        <v>178</v>
      </c>
      <c r="E233" s="167">
        <v>21.425000000000001</v>
      </c>
      <c r="F233" s="169"/>
      <c r="G233" s="170">
        <f t="shared" si="78"/>
        <v>0</v>
      </c>
      <c r="H233" s="169"/>
      <c r="I233" s="170">
        <f t="shared" si="79"/>
        <v>0</v>
      </c>
      <c r="J233" s="169"/>
      <c r="K233" s="170">
        <f t="shared" si="80"/>
        <v>0</v>
      </c>
      <c r="L233" s="170">
        <v>21</v>
      </c>
      <c r="M233" s="170">
        <f t="shared" si="81"/>
        <v>0</v>
      </c>
      <c r="N233" s="163">
        <v>2.3000000000000001E-4</v>
      </c>
      <c r="O233" s="163">
        <f t="shared" si="82"/>
        <v>4.9300000000000004E-3</v>
      </c>
      <c r="P233" s="163">
        <v>0</v>
      </c>
      <c r="Q233" s="163">
        <f t="shared" si="83"/>
        <v>0</v>
      </c>
      <c r="R233" s="163"/>
      <c r="S233" s="163"/>
      <c r="T233" s="164">
        <v>0.161</v>
      </c>
      <c r="U233" s="163">
        <f t="shared" si="84"/>
        <v>3.45</v>
      </c>
      <c r="V233" s="153"/>
      <c r="W233" s="153"/>
      <c r="X233" s="153"/>
      <c r="Y233" s="153"/>
      <c r="Z233" s="153"/>
      <c r="AA233" s="153"/>
      <c r="AB233" s="153"/>
      <c r="AC233" s="153"/>
      <c r="AD233" s="153"/>
      <c r="AE233" s="153" t="s">
        <v>160</v>
      </c>
      <c r="AF233" s="153"/>
      <c r="AG233" s="153"/>
      <c r="AH233" s="153"/>
      <c r="AI233" s="153"/>
      <c r="AJ233" s="153"/>
      <c r="AK233" s="153"/>
      <c r="AL233" s="153"/>
      <c r="AM233" s="153"/>
      <c r="AN233" s="153"/>
      <c r="AO233" s="153"/>
      <c r="AP233" s="153"/>
      <c r="AQ233" s="153"/>
      <c r="AR233" s="153"/>
      <c r="AS233" s="153"/>
      <c r="AT233" s="153"/>
      <c r="AU233" s="153"/>
      <c r="AV233" s="153"/>
      <c r="AW233" s="153"/>
      <c r="AX233" s="153"/>
      <c r="AY233" s="153"/>
      <c r="AZ233" s="153"/>
      <c r="BA233" s="153"/>
      <c r="BB233" s="153"/>
      <c r="BC233" s="153"/>
      <c r="BD233" s="153"/>
      <c r="BE233" s="153"/>
      <c r="BF233" s="153"/>
      <c r="BG233" s="153"/>
      <c r="BH233" s="153"/>
    </row>
    <row r="234" spans="1:60" ht="22.5" outlineLevel="1" x14ac:dyDescent="0.2">
      <c r="A234" s="154">
        <v>196</v>
      </c>
      <c r="B234" s="161" t="s">
        <v>561</v>
      </c>
      <c r="C234" s="190" t="s">
        <v>562</v>
      </c>
      <c r="D234" s="163" t="s">
        <v>178</v>
      </c>
      <c r="E234" s="167">
        <v>22.574999999999999</v>
      </c>
      <c r="F234" s="169"/>
      <c r="G234" s="170">
        <f t="shared" si="78"/>
        <v>0</v>
      </c>
      <c r="H234" s="169"/>
      <c r="I234" s="170">
        <f t="shared" si="79"/>
        <v>0</v>
      </c>
      <c r="J234" s="169"/>
      <c r="K234" s="170">
        <f t="shared" si="80"/>
        <v>0</v>
      </c>
      <c r="L234" s="170">
        <v>21</v>
      </c>
      <c r="M234" s="170">
        <f t="shared" si="81"/>
        <v>0</v>
      </c>
      <c r="N234" s="163">
        <v>3.4000000000000002E-4</v>
      </c>
      <c r="O234" s="163">
        <f t="shared" si="82"/>
        <v>7.6800000000000002E-3</v>
      </c>
      <c r="P234" s="163">
        <v>0</v>
      </c>
      <c r="Q234" s="163">
        <f t="shared" si="83"/>
        <v>0</v>
      </c>
      <c r="R234" s="163"/>
      <c r="S234" s="163"/>
      <c r="T234" s="164">
        <v>0</v>
      </c>
      <c r="U234" s="163">
        <f t="shared" si="84"/>
        <v>0</v>
      </c>
      <c r="V234" s="153"/>
      <c r="W234" s="153"/>
      <c r="X234" s="153"/>
      <c r="Y234" s="153"/>
      <c r="Z234" s="153"/>
      <c r="AA234" s="153"/>
      <c r="AB234" s="153"/>
      <c r="AC234" s="153"/>
      <c r="AD234" s="153"/>
      <c r="AE234" s="153" t="s">
        <v>182</v>
      </c>
      <c r="AF234" s="153"/>
      <c r="AG234" s="153"/>
      <c r="AH234" s="153"/>
      <c r="AI234" s="153"/>
      <c r="AJ234" s="153"/>
      <c r="AK234" s="153"/>
      <c r="AL234" s="153"/>
      <c r="AM234" s="153"/>
      <c r="AN234" s="153"/>
      <c r="AO234" s="153"/>
      <c r="AP234" s="153"/>
      <c r="AQ234" s="153"/>
      <c r="AR234" s="153"/>
      <c r="AS234" s="153"/>
      <c r="AT234" s="153"/>
      <c r="AU234" s="153"/>
      <c r="AV234" s="153"/>
      <c r="AW234" s="153"/>
      <c r="AX234" s="153"/>
      <c r="AY234" s="153"/>
      <c r="AZ234" s="153"/>
      <c r="BA234" s="153"/>
      <c r="BB234" s="153"/>
      <c r="BC234" s="153"/>
      <c r="BD234" s="153"/>
      <c r="BE234" s="153"/>
      <c r="BF234" s="153"/>
      <c r="BG234" s="153"/>
      <c r="BH234" s="153"/>
    </row>
    <row r="235" spans="1:60" ht="22.5" outlineLevel="1" x14ac:dyDescent="0.2">
      <c r="A235" s="154">
        <v>197</v>
      </c>
      <c r="B235" s="161" t="s">
        <v>563</v>
      </c>
      <c r="C235" s="190" t="s">
        <v>564</v>
      </c>
      <c r="D235" s="163" t="s">
        <v>178</v>
      </c>
      <c r="E235" s="167">
        <v>22.480499999999999</v>
      </c>
      <c r="F235" s="169"/>
      <c r="G235" s="170">
        <f t="shared" si="78"/>
        <v>0</v>
      </c>
      <c r="H235" s="169"/>
      <c r="I235" s="170">
        <f t="shared" si="79"/>
        <v>0</v>
      </c>
      <c r="J235" s="169"/>
      <c r="K235" s="170">
        <f t="shared" si="80"/>
        <v>0</v>
      </c>
      <c r="L235" s="170">
        <v>21</v>
      </c>
      <c r="M235" s="170">
        <f t="shared" si="81"/>
        <v>0</v>
      </c>
      <c r="N235" s="163">
        <v>1.3600000000000001E-3</v>
      </c>
      <c r="O235" s="163">
        <f t="shared" si="82"/>
        <v>3.057E-2</v>
      </c>
      <c r="P235" s="163">
        <v>0</v>
      </c>
      <c r="Q235" s="163">
        <f t="shared" si="83"/>
        <v>0</v>
      </c>
      <c r="R235" s="163"/>
      <c r="S235" s="163"/>
      <c r="T235" s="164">
        <v>0</v>
      </c>
      <c r="U235" s="163">
        <f t="shared" si="84"/>
        <v>0</v>
      </c>
      <c r="V235" s="153"/>
      <c r="W235" s="153"/>
      <c r="X235" s="153"/>
      <c r="Y235" s="153"/>
      <c r="Z235" s="153"/>
      <c r="AA235" s="153"/>
      <c r="AB235" s="153"/>
      <c r="AC235" s="153"/>
      <c r="AD235" s="153"/>
      <c r="AE235" s="153" t="s">
        <v>182</v>
      </c>
      <c r="AF235" s="153"/>
      <c r="AG235" s="153"/>
      <c r="AH235" s="153"/>
      <c r="AI235" s="153"/>
      <c r="AJ235" s="153"/>
      <c r="AK235" s="153"/>
      <c r="AL235" s="153"/>
      <c r="AM235" s="153"/>
      <c r="AN235" s="153"/>
      <c r="AO235" s="153"/>
      <c r="AP235" s="153"/>
      <c r="AQ235" s="153"/>
      <c r="AR235" s="153"/>
      <c r="AS235" s="153"/>
      <c r="AT235" s="153"/>
      <c r="AU235" s="153"/>
      <c r="AV235" s="153"/>
      <c r="AW235" s="153"/>
      <c r="AX235" s="153"/>
      <c r="AY235" s="153"/>
      <c r="AZ235" s="153"/>
      <c r="BA235" s="153"/>
      <c r="BB235" s="153"/>
      <c r="BC235" s="153"/>
      <c r="BD235" s="153"/>
      <c r="BE235" s="153"/>
      <c r="BF235" s="153"/>
      <c r="BG235" s="153"/>
      <c r="BH235" s="153"/>
    </row>
    <row r="236" spans="1:60" ht="22.5" outlineLevel="1" x14ac:dyDescent="0.2">
      <c r="A236" s="154">
        <v>198</v>
      </c>
      <c r="B236" s="161" t="s">
        <v>565</v>
      </c>
      <c r="C236" s="190" t="s">
        <v>566</v>
      </c>
      <c r="D236" s="163" t="s">
        <v>178</v>
      </c>
      <c r="E236" s="167">
        <v>7.8041600000000004</v>
      </c>
      <c r="F236" s="169"/>
      <c r="G236" s="170">
        <f t="shared" si="78"/>
        <v>0</v>
      </c>
      <c r="H236" s="169"/>
      <c r="I236" s="170">
        <f t="shared" si="79"/>
        <v>0</v>
      </c>
      <c r="J236" s="169"/>
      <c r="K236" s="170">
        <f t="shared" si="80"/>
        <v>0</v>
      </c>
      <c r="L236" s="170">
        <v>21</v>
      </c>
      <c r="M236" s="170">
        <f t="shared" si="81"/>
        <v>0</v>
      </c>
      <c r="N236" s="163">
        <v>2.0400000000000001E-3</v>
      </c>
      <c r="O236" s="163">
        <f t="shared" si="82"/>
        <v>1.592E-2</v>
      </c>
      <c r="P236" s="163">
        <v>0</v>
      </c>
      <c r="Q236" s="163">
        <f t="shared" si="83"/>
        <v>0</v>
      </c>
      <c r="R236" s="163"/>
      <c r="S236" s="163"/>
      <c r="T236" s="164">
        <v>0</v>
      </c>
      <c r="U236" s="163">
        <f t="shared" si="84"/>
        <v>0</v>
      </c>
      <c r="V236" s="153"/>
      <c r="W236" s="153"/>
      <c r="X236" s="153"/>
      <c r="Y236" s="153"/>
      <c r="Z236" s="153"/>
      <c r="AA236" s="153"/>
      <c r="AB236" s="153"/>
      <c r="AC236" s="153"/>
      <c r="AD236" s="153"/>
      <c r="AE236" s="153" t="s">
        <v>182</v>
      </c>
      <c r="AF236" s="153"/>
      <c r="AG236" s="153"/>
      <c r="AH236" s="153"/>
      <c r="AI236" s="153"/>
      <c r="AJ236" s="153"/>
      <c r="AK236" s="153"/>
      <c r="AL236" s="153"/>
      <c r="AM236" s="153"/>
      <c r="AN236" s="153"/>
      <c r="AO236" s="153"/>
      <c r="AP236" s="153"/>
      <c r="AQ236" s="153"/>
      <c r="AR236" s="153"/>
      <c r="AS236" s="153"/>
      <c r="AT236" s="153"/>
      <c r="AU236" s="153"/>
      <c r="AV236" s="153"/>
      <c r="AW236" s="153"/>
      <c r="AX236" s="153"/>
      <c r="AY236" s="153"/>
      <c r="AZ236" s="153"/>
      <c r="BA236" s="153"/>
      <c r="BB236" s="153"/>
      <c r="BC236" s="153"/>
      <c r="BD236" s="153"/>
      <c r="BE236" s="153"/>
      <c r="BF236" s="153"/>
      <c r="BG236" s="153"/>
      <c r="BH236" s="153"/>
    </row>
    <row r="237" spans="1:60" outlineLevel="1" x14ac:dyDescent="0.2">
      <c r="A237" s="154">
        <v>199</v>
      </c>
      <c r="B237" s="161" t="s">
        <v>567</v>
      </c>
      <c r="C237" s="190" t="s">
        <v>568</v>
      </c>
      <c r="D237" s="163" t="s">
        <v>178</v>
      </c>
      <c r="E237" s="167">
        <v>13.398400000000001</v>
      </c>
      <c r="F237" s="169"/>
      <c r="G237" s="170">
        <f t="shared" si="78"/>
        <v>0</v>
      </c>
      <c r="H237" s="169"/>
      <c r="I237" s="170">
        <f t="shared" si="79"/>
        <v>0</v>
      </c>
      <c r="J237" s="169"/>
      <c r="K237" s="170">
        <f t="shared" si="80"/>
        <v>0</v>
      </c>
      <c r="L237" s="170">
        <v>21</v>
      </c>
      <c r="M237" s="170">
        <f t="shared" si="81"/>
        <v>0</v>
      </c>
      <c r="N237" s="163">
        <v>6.8000000000000005E-4</v>
      </c>
      <c r="O237" s="163">
        <f t="shared" si="82"/>
        <v>9.11E-3</v>
      </c>
      <c r="P237" s="163">
        <v>0</v>
      </c>
      <c r="Q237" s="163">
        <f t="shared" si="83"/>
        <v>0</v>
      </c>
      <c r="R237" s="163"/>
      <c r="S237" s="163"/>
      <c r="T237" s="164">
        <v>0</v>
      </c>
      <c r="U237" s="163">
        <f t="shared" si="84"/>
        <v>0</v>
      </c>
      <c r="V237" s="153"/>
      <c r="W237" s="153"/>
      <c r="X237" s="153"/>
      <c r="Y237" s="153"/>
      <c r="Z237" s="153"/>
      <c r="AA237" s="153"/>
      <c r="AB237" s="153"/>
      <c r="AC237" s="153"/>
      <c r="AD237" s="153"/>
      <c r="AE237" s="153" t="s">
        <v>182</v>
      </c>
      <c r="AF237" s="153"/>
      <c r="AG237" s="153"/>
      <c r="AH237" s="153"/>
      <c r="AI237" s="153"/>
      <c r="AJ237" s="153"/>
      <c r="AK237" s="153"/>
      <c r="AL237" s="153"/>
      <c r="AM237" s="153"/>
      <c r="AN237" s="153"/>
      <c r="AO237" s="153"/>
      <c r="AP237" s="153"/>
      <c r="AQ237" s="153"/>
      <c r="AR237" s="153"/>
      <c r="AS237" s="153"/>
      <c r="AT237" s="153"/>
      <c r="AU237" s="153"/>
      <c r="AV237" s="153"/>
      <c r="AW237" s="153"/>
      <c r="AX237" s="153"/>
      <c r="AY237" s="153"/>
      <c r="AZ237" s="153"/>
      <c r="BA237" s="153"/>
      <c r="BB237" s="153"/>
      <c r="BC237" s="153"/>
      <c r="BD237" s="153"/>
      <c r="BE237" s="153"/>
      <c r="BF237" s="153"/>
      <c r="BG237" s="153"/>
      <c r="BH237" s="153"/>
    </row>
    <row r="238" spans="1:60" ht="22.5" outlineLevel="1" x14ac:dyDescent="0.2">
      <c r="A238" s="154">
        <v>200</v>
      </c>
      <c r="B238" s="161" t="s">
        <v>569</v>
      </c>
      <c r="C238" s="190" t="s">
        <v>570</v>
      </c>
      <c r="D238" s="163" t="s">
        <v>178</v>
      </c>
      <c r="E238" s="167">
        <v>301.35000000000002</v>
      </c>
      <c r="F238" s="169"/>
      <c r="G238" s="170">
        <f t="shared" si="78"/>
        <v>0</v>
      </c>
      <c r="H238" s="169"/>
      <c r="I238" s="170">
        <f t="shared" si="79"/>
        <v>0</v>
      </c>
      <c r="J238" s="169"/>
      <c r="K238" s="170">
        <f t="shared" si="80"/>
        <v>0</v>
      </c>
      <c r="L238" s="170">
        <v>21</v>
      </c>
      <c r="M238" s="170">
        <f t="shared" si="81"/>
        <v>0</v>
      </c>
      <c r="N238" s="163">
        <v>0</v>
      </c>
      <c r="O238" s="163">
        <f t="shared" si="82"/>
        <v>0</v>
      </c>
      <c r="P238" s="163">
        <v>0</v>
      </c>
      <c r="Q238" s="163">
        <f t="shared" si="83"/>
        <v>0</v>
      </c>
      <c r="R238" s="163"/>
      <c r="S238" s="163"/>
      <c r="T238" s="164">
        <v>0.15</v>
      </c>
      <c r="U238" s="163">
        <f t="shared" si="84"/>
        <v>45.2</v>
      </c>
      <c r="V238" s="153"/>
      <c r="W238" s="153"/>
      <c r="X238" s="153"/>
      <c r="Y238" s="153"/>
      <c r="Z238" s="153"/>
      <c r="AA238" s="153"/>
      <c r="AB238" s="153"/>
      <c r="AC238" s="153"/>
      <c r="AD238" s="153"/>
      <c r="AE238" s="153" t="s">
        <v>160</v>
      </c>
      <c r="AF238" s="153"/>
      <c r="AG238" s="153"/>
      <c r="AH238" s="153"/>
      <c r="AI238" s="153"/>
      <c r="AJ238" s="153"/>
      <c r="AK238" s="153"/>
      <c r="AL238" s="153"/>
      <c r="AM238" s="153"/>
      <c r="AN238" s="153"/>
      <c r="AO238" s="153"/>
      <c r="AP238" s="153"/>
      <c r="AQ238" s="153"/>
      <c r="AR238" s="153"/>
      <c r="AS238" s="153"/>
      <c r="AT238" s="153"/>
      <c r="AU238" s="153"/>
      <c r="AV238" s="153"/>
      <c r="AW238" s="153"/>
      <c r="AX238" s="153"/>
      <c r="AY238" s="153"/>
      <c r="AZ238" s="153"/>
      <c r="BA238" s="153"/>
      <c r="BB238" s="153"/>
      <c r="BC238" s="153"/>
      <c r="BD238" s="153"/>
      <c r="BE238" s="153"/>
      <c r="BF238" s="153"/>
      <c r="BG238" s="153"/>
      <c r="BH238" s="153"/>
    </row>
    <row r="239" spans="1:60" outlineLevel="1" x14ac:dyDescent="0.2">
      <c r="A239" s="154">
        <v>201</v>
      </c>
      <c r="B239" s="161" t="s">
        <v>571</v>
      </c>
      <c r="C239" s="190" t="s">
        <v>572</v>
      </c>
      <c r="D239" s="163" t="s">
        <v>163</v>
      </c>
      <c r="E239" s="167">
        <v>21.0532</v>
      </c>
      <c r="F239" s="169"/>
      <c r="G239" s="170">
        <f t="shared" si="78"/>
        <v>0</v>
      </c>
      <c r="H239" s="169"/>
      <c r="I239" s="170">
        <f t="shared" si="79"/>
        <v>0</v>
      </c>
      <c r="J239" s="169"/>
      <c r="K239" s="170">
        <f t="shared" si="80"/>
        <v>0</v>
      </c>
      <c r="L239" s="170">
        <v>21</v>
      </c>
      <c r="M239" s="170">
        <f t="shared" si="81"/>
        <v>0</v>
      </c>
      <c r="N239" s="163">
        <v>2.5000000000000001E-2</v>
      </c>
      <c r="O239" s="163">
        <f t="shared" si="82"/>
        <v>0.52632999999999996</v>
      </c>
      <c r="P239" s="163">
        <v>0</v>
      </c>
      <c r="Q239" s="163">
        <f t="shared" si="83"/>
        <v>0</v>
      </c>
      <c r="R239" s="163"/>
      <c r="S239" s="163"/>
      <c r="T239" s="164">
        <v>0</v>
      </c>
      <c r="U239" s="163">
        <f t="shared" si="84"/>
        <v>0</v>
      </c>
      <c r="V239" s="153"/>
      <c r="W239" s="153"/>
      <c r="X239" s="153"/>
      <c r="Y239" s="153"/>
      <c r="Z239" s="153"/>
      <c r="AA239" s="153"/>
      <c r="AB239" s="153"/>
      <c r="AC239" s="153"/>
      <c r="AD239" s="153"/>
      <c r="AE239" s="153" t="s">
        <v>182</v>
      </c>
      <c r="AF239" s="153"/>
      <c r="AG239" s="153"/>
      <c r="AH239" s="153"/>
      <c r="AI239" s="153"/>
      <c r="AJ239" s="153"/>
      <c r="AK239" s="153"/>
      <c r="AL239" s="153"/>
      <c r="AM239" s="153"/>
      <c r="AN239" s="153"/>
      <c r="AO239" s="153"/>
      <c r="AP239" s="153"/>
      <c r="AQ239" s="153"/>
      <c r="AR239" s="153"/>
      <c r="AS239" s="153"/>
      <c r="AT239" s="153"/>
      <c r="AU239" s="153"/>
      <c r="AV239" s="153"/>
      <c r="AW239" s="153"/>
      <c r="AX239" s="153"/>
      <c r="AY239" s="153"/>
      <c r="AZ239" s="153"/>
      <c r="BA239" s="153"/>
      <c r="BB239" s="153"/>
      <c r="BC239" s="153"/>
      <c r="BD239" s="153"/>
      <c r="BE239" s="153"/>
      <c r="BF239" s="153"/>
      <c r="BG239" s="153"/>
      <c r="BH239" s="153"/>
    </row>
    <row r="240" spans="1:60" outlineLevel="1" x14ac:dyDescent="0.2">
      <c r="A240" s="154">
        <v>202</v>
      </c>
      <c r="B240" s="161" t="s">
        <v>573</v>
      </c>
      <c r="C240" s="190" t="s">
        <v>574</v>
      </c>
      <c r="D240" s="163" t="s">
        <v>178</v>
      </c>
      <c r="E240" s="167">
        <v>179.79499999999999</v>
      </c>
      <c r="F240" s="169"/>
      <c r="G240" s="170">
        <f t="shared" si="78"/>
        <v>0</v>
      </c>
      <c r="H240" s="169"/>
      <c r="I240" s="170">
        <f t="shared" si="79"/>
        <v>0</v>
      </c>
      <c r="J240" s="169"/>
      <c r="K240" s="170">
        <f t="shared" si="80"/>
        <v>0</v>
      </c>
      <c r="L240" s="170">
        <v>21</v>
      </c>
      <c r="M240" s="170">
        <f t="shared" si="81"/>
        <v>0</v>
      </c>
      <c r="N240" s="163">
        <v>8.0000000000000004E-4</v>
      </c>
      <c r="O240" s="163">
        <f t="shared" si="82"/>
        <v>0.14384</v>
      </c>
      <c r="P240" s="163">
        <v>0</v>
      </c>
      <c r="Q240" s="163">
        <f t="shared" si="83"/>
        <v>0</v>
      </c>
      <c r="R240" s="163"/>
      <c r="S240" s="163"/>
      <c r="T240" s="164">
        <v>0</v>
      </c>
      <c r="U240" s="163">
        <f t="shared" si="84"/>
        <v>0</v>
      </c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 t="s">
        <v>182</v>
      </c>
      <c r="AF240" s="153"/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53"/>
      <c r="BD240" s="153"/>
      <c r="BE240" s="153"/>
      <c r="BF240" s="153"/>
      <c r="BG240" s="153"/>
      <c r="BH240" s="153"/>
    </row>
    <row r="241" spans="1:60" ht="22.5" outlineLevel="1" x14ac:dyDescent="0.2">
      <c r="A241" s="154">
        <v>203</v>
      </c>
      <c r="B241" s="161" t="s">
        <v>575</v>
      </c>
      <c r="C241" s="190" t="s">
        <v>576</v>
      </c>
      <c r="D241" s="163" t="s">
        <v>201</v>
      </c>
      <c r="E241" s="167">
        <v>386.45</v>
      </c>
      <c r="F241" s="169"/>
      <c r="G241" s="170">
        <f t="shared" si="78"/>
        <v>0</v>
      </c>
      <c r="H241" s="169"/>
      <c r="I241" s="170">
        <f t="shared" si="79"/>
        <v>0</v>
      </c>
      <c r="J241" s="169"/>
      <c r="K241" s="170">
        <f t="shared" si="80"/>
        <v>0</v>
      </c>
      <c r="L241" s="170">
        <v>21</v>
      </c>
      <c r="M241" s="170">
        <f t="shared" si="81"/>
        <v>0</v>
      </c>
      <c r="N241" s="163">
        <v>3.2000000000000003E-4</v>
      </c>
      <c r="O241" s="163">
        <f t="shared" si="82"/>
        <v>0.12366000000000001</v>
      </c>
      <c r="P241" s="163">
        <v>0</v>
      </c>
      <c r="Q241" s="163">
        <f t="shared" si="83"/>
        <v>0</v>
      </c>
      <c r="R241" s="163"/>
      <c r="S241" s="163"/>
      <c r="T241" s="164">
        <v>0.05</v>
      </c>
      <c r="U241" s="163">
        <f t="shared" si="84"/>
        <v>19.32</v>
      </c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 t="s">
        <v>160</v>
      </c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</row>
    <row r="242" spans="1:60" outlineLevel="1" x14ac:dyDescent="0.2">
      <c r="A242" s="154">
        <v>204</v>
      </c>
      <c r="B242" s="161" t="s">
        <v>577</v>
      </c>
      <c r="C242" s="190" t="s">
        <v>578</v>
      </c>
      <c r="D242" s="163" t="s">
        <v>181</v>
      </c>
      <c r="E242" s="167">
        <v>1.7969999999999999</v>
      </c>
      <c r="F242" s="169"/>
      <c r="G242" s="170">
        <f t="shared" si="78"/>
        <v>0</v>
      </c>
      <c r="H242" s="169"/>
      <c r="I242" s="170">
        <f t="shared" si="79"/>
        <v>0</v>
      </c>
      <c r="J242" s="169"/>
      <c r="K242" s="170">
        <f t="shared" si="80"/>
        <v>0</v>
      </c>
      <c r="L242" s="170">
        <v>21</v>
      </c>
      <c r="M242" s="170">
        <f t="shared" si="81"/>
        <v>0</v>
      </c>
      <c r="N242" s="163">
        <v>0</v>
      </c>
      <c r="O242" s="163">
        <f t="shared" si="82"/>
        <v>0</v>
      </c>
      <c r="P242" s="163">
        <v>0</v>
      </c>
      <c r="Q242" s="163">
        <f t="shared" si="83"/>
        <v>0</v>
      </c>
      <c r="R242" s="163"/>
      <c r="S242" s="163"/>
      <c r="T242" s="164">
        <v>1.831</v>
      </c>
      <c r="U242" s="163">
        <f t="shared" si="84"/>
        <v>3.29</v>
      </c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 t="s">
        <v>160</v>
      </c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</row>
    <row r="243" spans="1:60" x14ac:dyDescent="0.2">
      <c r="A243" s="155" t="s">
        <v>152</v>
      </c>
      <c r="B243" s="162" t="s">
        <v>98</v>
      </c>
      <c r="C243" s="191" t="s">
        <v>99</v>
      </c>
      <c r="D243" s="165"/>
      <c r="E243" s="168"/>
      <c r="F243" s="171"/>
      <c r="G243" s="171">
        <f>SUMIF(AE244:AE247,"&lt;&gt;NOR",G244:G247)</f>
        <v>0</v>
      </c>
      <c r="H243" s="171"/>
      <c r="I243" s="171">
        <f>SUM(I244:I247)</f>
        <v>0</v>
      </c>
      <c r="J243" s="171"/>
      <c r="K243" s="171">
        <f>SUM(K244:K247)</f>
        <v>0</v>
      </c>
      <c r="L243" s="171"/>
      <c r="M243" s="171">
        <f>SUM(M244:M247)</f>
        <v>0</v>
      </c>
      <c r="N243" s="165"/>
      <c r="O243" s="165">
        <f>SUM(O244:O247)</f>
        <v>0.20909</v>
      </c>
      <c r="P243" s="165"/>
      <c r="Q243" s="165">
        <f>SUM(Q244:Q247)</f>
        <v>0</v>
      </c>
      <c r="R243" s="165"/>
      <c r="S243" s="165"/>
      <c r="T243" s="166"/>
      <c r="U243" s="165">
        <f>SUM(U244:U247)</f>
        <v>45.199999999999996</v>
      </c>
      <c r="AE243" t="s">
        <v>153</v>
      </c>
    </row>
    <row r="244" spans="1:60" ht="22.5" outlineLevel="1" x14ac:dyDescent="0.2">
      <c r="A244" s="154">
        <v>205</v>
      </c>
      <c r="B244" s="161" t="s">
        <v>579</v>
      </c>
      <c r="C244" s="190" t="s">
        <v>580</v>
      </c>
      <c r="D244" s="163" t="s">
        <v>201</v>
      </c>
      <c r="E244" s="167">
        <v>21</v>
      </c>
      <c r="F244" s="169"/>
      <c r="G244" s="170">
        <f>ROUND(E244*F244,2)</f>
        <v>0</v>
      </c>
      <c r="H244" s="169"/>
      <c r="I244" s="170">
        <f>ROUND(E244*H244,2)</f>
        <v>0</v>
      </c>
      <c r="J244" s="169"/>
      <c r="K244" s="170">
        <f>ROUND(E244*J244,2)</f>
        <v>0</v>
      </c>
      <c r="L244" s="170">
        <v>21</v>
      </c>
      <c r="M244" s="170">
        <f>G244*(1+L244/100)</f>
        <v>0</v>
      </c>
      <c r="N244" s="163">
        <v>2.0999999999999999E-3</v>
      </c>
      <c r="O244" s="163">
        <f>ROUND(E244*N244,5)</f>
        <v>4.41E-2</v>
      </c>
      <c r="P244" s="163">
        <v>0</v>
      </c>
      <c r="Q244" s="163">
        <f>ROUND(E244*P244,5)</f>
        <v>0</v>
      </c>
      <c r="R244" s="163"/>
      <c r="S244" s="163"/>
      <c r="T244" s="164">
        <v>0.8</v>
      </c>
      <c r="U244" s="163">
        <f>ROUND(E244*T244,2)</f>
        <v>16.8</v>
      </c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 t="s">
        <v>160</v>
      </c>
      <c r="AF244" s="153"/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</row>
    <row r="245" spans="1:60" ht="22.5" outlineLevel="1" x14ac:dyDescent="0.2">
      <c r="A245" s="154">
        <v>206</v>
      </c>
      <c r="B245" s="161" t="s">
        <v>581</v>
      </c>
      <c r="C245" s="190" t="s">
        <v>582</v>
      </c>
      <c r="D245" s="163" t="s">
        <v>201</v>
      </c>
      <c r="E245" s="167">
        <v>35</v>
      </c>
      <c r="F245" s="169"/>
      <c r="G245" s="170">
        <f>ROUND(E245*F245,2)</f>
        <v>0</v>
      </c>
      <c r="H245" s="169"/>
      <c r="I245" s="170">
        <f>ROUND(E245*H245,2)</f>
        <v>0</v>
      </c>
      <c r="J245" s="169"/>
      <c r="K245" s="170">
        <f>ROUND(E245*J245,2)</f>
        <v>0</v>
      </c>
      <c r="L245" s="170">
        <v>21</v>
      </c>
      <c r="M245" s="170">
        <f>G245*(1+L245/100)</f>
        <v>0</v>
      </c>
      <c r="N245" s="163">
        <v>2.5200000000000001E-3</v>
      </c>
      <c r="O245" s="163">
        <f>ROUND(E245*N245,5)</f>
        <v>8.8200000000000001E-2</v>
      </c>
      <c r="P245" s="163">
        <v>0</v>
      </c>
      <c r="Q245" s="163">
        <f>ROUND(E245*P245,5)</f>
        <v>0</v>
      </c>
      <c r="R245" s="163"/>
      <c r="S245" s="163"/>
      <c r="T245" s="164">
        <v>0.8</v>
      </c>
      <c r="U245" s="163">
        <f>ROUND(E245*T245,2)</f>
        <v>28</v>
      </c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 t="s">
        <v>160</v>
      </c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</row>
    <row r="246" spans="1:60" ht="22.5" outlineLevel="1" x14ac:dyDescent="0.2">
      <c r="A246" s="154">
        <v>207</v>
      </c>
      <c r="B246" s="161" t="s">
        <v>583</v>
      </c>
      <c r="C246" s="190" t="s">
        <v>584</v>
      </c>
      <c r="D246" s="163" t="s">
        <v>156</v>
      </c>
      <c r="E246" s="167">
        <v>1</v>
      </c>
      <c r="F246" s="169"/>
      <c r="G246" s="170">
        <f>ROUND(E246*F246,2)</f>
        <v>0</v>
      </c>
      <c r="H246" s="169"/>
      <c r="I246" s="170">
        <f>ROUND(E246*H246,2)</f>
        <v>0</v>
      </c>
      <c r="J246" s="169"/>
      <c r="K246" s="170">
        <f>ROUND(E246*J246,2)</f>
        <v>0</v>
      </c>
      <c r="L246" s="170">
        <v>21</v>
      </c>
      <c r="M246" s="170">
        <f>G246*(1+L246/100)</f>
        <v>0</v>
      </c>
      <c r="N246" s="163">
        <v>6.1580000000000003E-2</v>
      </c>
      <c r="O246" s="163">
        <f>ROUND(E246*N246,5)</f>
        <v>6.1580000000000003E-2</v>
      </c>
      <c r="P246" s="163">
        <v>0</v>
      </c>
      <c r="Q246" s="163">
        <f>ROUND(E246*P246,5)</f>
        <v>0</v>
      </c>
      <c r="R246" s="163"/>
      <c r="S246" s="163"/>
      <c r="T246" s="164">
        <v>0</v>
      </c>
      <c r="U246" s="163">
        <f>ROUND(E246*T246,2)</f>
        <v>0</v>
      </c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 t="s">
        <v>182</v>
      </c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</row>
    <row r="247" spans="1:60" outlineLevel="1" x14ac:dyDescent="0.2">
      <c r="A247" s="154">
        <v>208</v>
      </c>
      <c r="B247" s="161" t="s">
        <v>585</v>
      </c>
      <c r="C247" s="190" t="s">
        <v>586</v>
      </c>
      <c r="D247" s="163" t="s">
        <v>303</v>
      </c>
      <c r="E247" s="167">
        <v>1</v>
      </c>
      <c r="F247" s="169"/>
      <c r="G247" s="170">
        <f>ROUND(E247*F247,2)</f>
        <v>0</v>
      </c>
      <c r="H247" s="169"/>
      <c r="I247" s="170">
        <f>ROUND(E247*H247,2)</f>
        <v>0</v>
      </c>
      <c r="J247" s="169"/>
      <c r="K247" s="170">
        <f>ROUND(E247*J247,2)</f>
        <v>0</v>
      </c>
      <c r="L247" s="170">
        <v>21</v>
      </c>
      <c r="M247" s="170">
        <f>G247*(1+L247/100)</f>
        <v>0</v>
      </c>
      <c r="N247" s="163">
        <v>1.521E-2</v>
      </c>
      <c r="O247" s="163">
        <f>ROUND(E247*N247,5)</f>
        <v>1.521E-2</v>
      </c>
      <c r="P247" s="163">
        <v>0</v>
      </c>
      <c r="Q247" s="163">
        <f>ROUND(E247*P247,5)</f>
        <v>0</v>
      </c>
      <c r="R247" s="163"/>
      <c r="S247" s="163"/>
      <c r="T247" s="164">
        <v>0.40100000000000002</v>
      </c>
      <c r="U247" s="163">
        <f>ROUND(E247*T247,2)</f>
        <v>0.4</v>
      </c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 t="s">
        <v>160</v>
      </c>
      <c r="AF247" s="153"/>
      <c r="AG247" s="153"/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</row>
    <row r="248" spans="1:60" x14ac:dyDescent="0.2">
      <c r="A248" s="155" t="s">
        <v>152</v>
      </c>
      <c r="B248" s="162" t="s">
        <v>100</v>
      </c>
      <c r="C248" s="191" t="s">
        <v>101</v>
      </c>
      <c r="D248" s="165"/>
      <c r="E248" s="168"/>
      <c r="F248" s="171"/>
      <c r="G248" s="171">
        <f>SUMIF(AE249:AE252,"&lt;&gt;NOR",G249:G252)</f>
        <v>0</v>
      </c>
      <c r="H248" s="171"/>
      <c r="I248" s="171">
        <f>SUM(I249:I252)</f>
        <v>0</v>
      </c>
      <c r="J248" s="171"/>
      <c r="K248" s="171">
        <f>SUM(K249:K252)</f>
        <v>0</v>
      </c>
      <c r="L248" s="171"/>
      <c r="M248" s="171">
        <f>SUM(M249:M252)</f>
        <v>0</v>
      </c>
      <c r="N248" s="165"/>
      <c r="O248" s="165">
        <f>SUM(O249:O252)</f>
        <v>0</v>
      </c>
      <c r="P248" s="165"/>
      <c r="Q248" s="165">
        <f>SUM(Q249:Q252)</f>
        <v>5.339E-2</v>
      </c>
      <c r="R248" s="165"/>
      <c r="S248" s="165"/>
      <c r="T248" s="166"/>
      <c r="U248" s="165">
        <f>SUM(U249:U252)</f>
        <v>1.04</v>
      </c>
      <c r="AE248" t="s">
        <v>153</v>
      </c>
    </row>
    <row r="249" spans="1:60" outlineLevel="1" x14ac:dyDescent="0.2">
      <c r="A249" s="154">
        <v>209</v>
      </c>
      <c r="B249" s="161" t="s">
        <v>587</v>
      </c>
      <c r="C249" s="190" t="s">
        <v>588</v>
      </c>
      <c r="D249" s="163" t="s">
        <v>303</v>
      </c>
      <c r="E249" s="167">
        <v>1</v>
      </c>
      <c r="F249" s="169"/>
      <c r="G249" s="170">
        <f>ROUND(E249*F249,2)</f>
        <v>0</v>
      </c>
      <c r="H249" s="169"/>
      <c r="I249" s="170">
        <f>ROUND(E249*H249,2)</f>
        <v>0</v>
      </c>
      <c r="J249" s="169"/>
      <c r="K249" s="170">
        <f>ROUND(E249*J249,2)</f>
        <v>0</v>
      </c>
      <c r="L249" s="170">
        <v>21</v>
      </c>
      <c r="M249" s="170">
        <f>G249*(1+L249/100)</f>
        <v>0</v>
      </c>
      <c r="N249" s="163">
        <v>0</v>
      </c>
      <c r="O249" s="163">
        <f>ROUND(E249*N249,5)</f>
        <v>0</v>
      </c>
      <c r="P249" s="163">
        <v>1.9460000000000002E-2</v>
      </c>
      <c r="Q249" s="163">
        <f>ROUND(E249*P249,5)</f>
        <v>1.9460000000000002E-2</v>
      </c>
      <c r="R249" s="163"/>
      <c r="S249" s="163"/>
      <c r="T249" s="164">
        <v>0.38200000000000001</v>
      </c>
      <c r="U249" s="163">
        <f>ROUND(E249*T249,2)</f>
        <v>0.38</v>
      </c>
      <c r="V249" s="153"/>
      <c r="W249" s="153"/>
      <c r="X249" s="153"/>
      <c r="Y249" s="153"/>
      <c r="Z249" s="153"/>
      <c r="AA249" s="153"/>
      <c r="AB249" s="153"/>
      <c r="AC249" s="153"/>
      <c r="AD249" s="153"/>
      <c r="AE249" s="153" t="s">
        <v>160</v>
      </c>
      <c r="AF249" s="153"/>
      <c r="AG249" s="153"/>
      <c r="AH249" s="153"/>
      <c r="AI249" s="153"/>
      <c r="AJ249" s="153"/>
      <c r="AK249" s="153"/>
      <c r="AL249" s="153"/>
      <c r="AM249" s="153"/>
      <c r="AN249" s="153"/>
      <c r="AO249" s="153"/>
      <c r="AP249" s="153"/>
      <c r="AQ249" s="153"/>
      <c r="AR249" s="153"/>
      <c r="AS249" s="153"/>
      <c r="AT249" s="153"/>
      <c r="AU249" s="153"/>
      <c r="AV249" s="153"/>
      <c r="AW249" s="153"/>
      <c r="AX249" s="153"/>
      <c r="AY249" s="153"/>
      <c r="AZ249" s="153"/>
      <c r="BA249" s="153"/>
      <c r="BB249" s="153"/>
      <c r="BC249" s="153"/>
      <c r="BD249" s="153"/>
      <c r="BE249" s="153"/>
      <c r="BF249" s="153"/>
      <c r="BG249" s="153"/>
      <c r="BH249" s="153"/>
    </row>
    <row r="250" spans="1:60" outlineLevel="1" x14ac:dyDescent="0.2">
      <c r="A250" s="154">
        <v>210</v>
      </c>
      <c r="B250" s="161" t="s">
        <v>589</v>
      </c>
      <c r="C250" s="190" t="s">
        <v>590</v>
      </c>
      <c r="D250" s="163" t="s">
        <v>303</v>
      </c>
      <c r="E250" s="167">
        <v>1</v>
      </c>
      <c r="F250" s="169"/>
      <c r="G250" s="170">
        <f>ROUND(E250*F250,2)</f>
        <v>0</v>
      </c>
      <c r="H250" s="169"/>
      <c r="I250" s="170">
        <f>ROUND(E250*H250,2)</f>
        <v>0</v>
      </c>
      <c r="J250" s="169"/>
      <c r="K250" s="170">
        <f>ROUND(E250*J250,2)</f>
        <v>0</v>
      </c>
      <c r="L250" s="170">
        <v>21</v>
      </c>
      <c r="M250" s="170">
        <f>G250*(1+L250/100)</f>
        <v>0</v>
      </c>
      <c r="N250" s="163">
        <v>0</v>
      </c>
      <c r="O250" s="163">
        <f>ROUND(E250*N250,5)</f>
        <v>0</v>
      </c>
      <c r="P250" s="163">
        <v>3.2899999999999999E-2</v>
      </c>
      <c r="Q250" s="163">
        <f>ROUND(E250*P250,5)</f>
        <v>3.2899999999999999E-2</v>
      </c>
      <c r="R250" s="163"/>
      <c r="S250" s="163"/>
      <c r="T250" s="164">
        <v>0.432</v>
      </c>
      <c r="U250" s="163">
        <f>ROUND(E250*T250,2)</f>
        <v>0.43</v>
      </c>
      <c r="V250" s="153"/>
      <c r="W250" s="153"/>
      <c r="X250" s="153"/>
      <c r="Y250" s="153"/>
      <c r="Z250" s="153"/>
      <c r="AA250" s="153"/>
      <c r="AB250" s="153"/>
      <c r="AC250" s="153"/>
      <c r="AD250" s="153"/>
      <c r="AE250" s="153" t="s">
        <v>160</v>
      </c>
      <c r="AF250" s="153"/>
      <c r="AG250" s="153"/>
      <c r="AH250" s="153"/>
      <c r="AI250" s="153"/>
      <c r="AJ250" s="153"/>
      <c r="AK250" s="153"/>
      <c r="AL250" s="153"/>
      <c r="AM250" s="153"/>
      <c r="AN250" s="153"/>
      <c r="AO250" s="153"/>
      <c r="AP250" s="153"/>
      <c r="AQ250" s="153"/>
      <c r="AR250" s="153"/>
      <c r="AS250" s="153"/>
      <c r="AT250" s="153"/>
      <c r="AU250" s="153"/>
      <c r="AV250" s="153"/>
      <c r="AW250" s="153"/>
      <c r="AX250" s="153"/>
      <c r="AY250" s="153"/>
      <c r="AZ250" s="153"/>
      <c r="BA250" s="153"/>
      <c r="BB250" s="153"/>
      <c r="BC250" s="153"/>
      <c r="BD250" s="153"/>
      <c r="BE250" s="153"/>
      <c r="BF250" s="153"/>
      <c r="BG250" s="153"/>
      <c r="BH250" s="153"/>
    </row>
    <row r="251" spans="1:60" outlineLevel="1" x14ac:dyDescent="0.2">
      <c r="A251" s="154">
        <v>211</v>
      </c>
      <c r="B251" s="161" t="s">
        <v>591</v>
      </c>
      <c r="C251" s="190" t="s">
        <v>592</v>
      </c>
      <c r="D251" s="163" t="s">
        <v>156</v>
      </c>
      <c r="E251" s="167">
        <v>1</v>
      </c>
      <c r="F251" s="169"/>
      <c r="G251" s="170">
        <f>ROUND(E251*F251,2)</f>
        <v>0</v>
      </c>
      <c r="H251" s="169"/>
      <c r="I251" s="170">
        <f>ROUND(E251*H251,2)</f>
        <v>0</v>
      </c>
      <c r="J251" s="169"/>
      <c r="K251" s="170">
        <f>ROUND(E251*J251,2)</f>
        <v>0</v>
      </c>
      <c r="L251" s="170">
        <v>21</v>
      </c>
      <c r="M251" s="170">
        <f>G251*(1+L251/100)</f>
        <v>0</v>
      </c>
      <c r="N251" s="163">
        <v>0</v>
      </c>
      <c r="O251" s="163">
        <f>ROUND(E251*N251,5)</f>
        <v>0</v>
      </c>
      <c r="P251" s="163">
        <v>4.8999999999999998E-4</v>
      </c>
      <c r="Q251" s="163">
        <f>ROUND(E251*P251,5)</f>
        <v>4.8999999999999998E-4</v>
      </c>
      <c r="R251" s="163"/>
      <c r="S251" s="163"/>
      <c r="T251" s="164">
        <v>0.114</v>
      </c>
      <c r="U251" s="163">
        <f>ROUND(E251*T251,2)</f>
        <v>0.11</v>
      </c>
      <c r="V251" s="153"/>
      <c r="W251" s="153"/>
      <c r="X251" s="153"/>
      <c r="Y251" s="153"/>
      <c r="Z251" s="153"/>
      <c r="AA251" s="153"/>
      <c r="AB251" s="153"/>
      <c r="AC251" s="153"/>
      <c r="AD251" s="153"/>
      <c r="AE251" s="153" t="s">
        <v>160</v>
      </c>
      <c r="AF251" s="153"/>
      <c r="AG251" s="153"/>
      <c r="AH251" s="153"/>
      <c r="AI251" s="153"/>
      <c r="AJ251" s="153"/>
      <c r="AK251" s="153"/>
      <c r="AL251" s="153"/>
      <c r="AM251" s="153"/>
      <c r="AN251" s="153"/>
      <c r="AO251" s="153"/>
      <c r="AP251" s="153"/>
      <c r="AQ251" s="153"/>
      <c r="AR251" s="153"/>
      <c r="AS251" s="153"/>
      <c r="AT251" s="153"/>
      <c r="AU251" s="153"/>
      <c r="AV251" s="153"/>
      <c r="AW251" s="153"/>
      <c r="AX251" s="153"/>
      <c r="AY251" s="153"/>
      <c r="AZ251" s="153"/>
      <c r="BA251" s="153"/>
      <c r="BB251" s="153"/>
      <c r="BC251" s="153"/>
      <c r="BD251" s="153"/>
      <c r="BE251" s="153"/>
      <c r="BF251" s="153"/>
      <c r="BG251" s="153"/>
      <c r="BH251" s="153"/>
    </row>
    <row r="252" spans="1:60" outlineLevel="1" x14ac:dyDescent="0.2">
      <c r="A252" s="154">
        <v>212</v>
      </c>
      <c r="B252" s="161" t="s">
        <v>593</v>
      </c>
      <c r="C252" s="190" t="s">
        <v>594</v>
      </c>
      <c r="D252" s="163" t="s">
        <v>156</v>
      </c>
      <c r="E252" s="167">
        <v>1</v>
      </c>
      <c r="F252" s="169"/>
      <c r="G252" s="170">
        <f>ROUND(E252*F252,2)</f>
        <v>0</v>
      </c>
      <c r="H252" s="169"/>
      <c r="I252" s="170">
        <f>ROUND(E252*H252,2)</f>
        <v>0</v>
      </c>
      <c r="J252" s="169"/>
      <c r="K252" s="170">
        <f>ROUND(E252*J252,2)</f>
        <v>0</v>
      </c>
      <c r="L252" s="170">
        <v>21</v>
      </c>
      <c r="M252" s="170">
        <f>G252*(1+L252/100)</f>
        <v>0</v>
      </c>
      <c r="N252" s="163">
        <v>0</v>
      </c>
      <c r="O252" s="163">
        <f>ROUND(E252*N252,5)</f>
        <v>0</v>
      </c>
      <c r="P252" s="163">
        <v>5.4000000000000001E-4</v>
      </c>
      <c r="Q252" s="163">
        <f>ROUND(E252*P252,5)</f>
        <v>5.4000000000000001E-4</v>
      </c>
      <c r="R252" s="163"/>
      <c r="S252" s="163"/>
      <c r="T252" s="164">
        <v>0.124</v>
      </c>
      <c r="U252" s="163">
        <f>ROUND(E252*T252,2)</f>
        <v>0.12</v>
      </c>
      <c r="V252" s="153"/>
      <c r="W252" s="153"/>
      <c r="X252" s="153"/>
      <c r="Y252" s="153"/>
      <c r="Z252" s="153"/>
      <c r="AA252" s="153"/>
      <c r="AB252" s="153"/>
      <c r="AC252" s="153"/>
      <c r="AD252" s="153"/>
      <c r="AE252" s="153" t="s">
        <v>160</v>
      </c>
      <c r="AF252" s="153"/>
      <c r="AG252" s="153"/>
      <c r="AH252" s="153"/>
      <c r="AI252" s="153"/>
      <c r="AJ252" s="153"/>
      <c r="AK252" s="153"/>
      <c r="AL252" s="153"/>
      <c r="AM252" s="153"/>
      <c r="AN252" s="153"/>
      <c r="AO252" s="153"/>
      <c r="AP252" s="153"/>
      <c r="AQ252" s="153"/>
      <c r="AR252" s="153"/>
      <c r="AS252" s="153"/>
      <c r="AT252" s="153"/>
      <c r="AU252" s="153"/>
      <c r="AV252" s="153"/>
      <c r="AW252" s="153"/>
      <c r="AX252" s="153"/>
      <c r="AY252" s="153"/>
      <c r="AZ252" s="153"/>
      <c r="BA252" s="153"/>
      <c r="BB252" s="153"/>
      <c r="BC252" s="153"/>
      <c r="BD252" s="153"/>
      <c r="BE252" s="153"/>
      <c r="BF252" s="153"/>
      <c r="BG252" s="153"/>
      <c r="BH252" s="153"/>
    </row>
    <row r="253" spans="1:60" x14ac:dyDescent="0.2">
      <c r="A253" s="155" t="s">
        <v>152</v>
      </c>
      <c r="B253" s="162" t="s">
        <v>102</v>
      </c>
      <c r="C253" s="191" t="s">
        <v>103</v>
      </c>
      <c r="D253" s="165"/>
      <c r="E253" s="168"/>
      <c r="F253" s="171"/>
      <c r="G253" s="171">
        <f>SUMIF(AE254:AE262,"&lt;&gt;NOR",G254:G262)</f>
        <v>0</v>
      </c>
      <c r="H253" s="171"/>
      <c r="I253" s="171">
        <f>SUM(I254:I262)</f>
        <v>0</v>
      </c>
      <c r="J253" s="171"/>
      <c r="K253" s="171">
        <f>SUM(K254:K262)</f>
        <v>0</v>
      </c>
      <c r="L253" s="171"/>
      <c r="M253" s="171">
        <f>SUM(M254:M262)</f>
        <v>0</v>
      </c>
      <c r="N253" s="165"/>
      <c r="O253" s="165">
        <f>SUM(O254:O262)</f>
        <v>2.9491199999999997</v>
      </c>
      <c r="P253" s="165"/>
      <c r="Q253" s="165">
        <f>SUM(Q254:Q262)</f>
        <v>1.4333400000000001</v>
      </c>
      <c r="R253" s="165"/>
      <c r="S253" s="165"/>
      <c r="T253" s="166"/>
      <c r="U253" s="165">
        <f>SUM(U254:U262)</f>
        <v>105.47</v>
      </c>
      <c r="AE253" t="s">
        <v>153</v>
      </c>
    </row>
    <row r="254" spans="1:60" outlineLevel="1" x14ac:dyDescent="0.2">
      <c r="A254" s="154">
        <v>213</v>
      </c>
      <c r="B254" s="161" t="s">
        <v>595</v>
      </c>
      <c r="C254" s="190" t="s">
        <v>596</v>
      </c>
      <c r="D254" s="163" t="s">
        <v>178</v>
      </c>
      <c r="E254" s="167">
        <v>169.625</v>
      </c>
      <c r="F254" s="169"/>
      <c r="G254" s="170">
        <f>ROUND(E254*F254,2)</f>
        <v>0</v>
      </c>
      <c r="H254" s="169"/>
      <c r="I254" s="170">
        <f>ROUND(E254*H254,2)</f>
        <v>0</v>
      </c>
      <c r="J254" s="169"/>
      <c r="K254" s="170">
        <f>ROUND(E254*J254,2)</f>
        <v>0</v>
      </c>
      <c r="L254" s="170">
        <v>21</v>
      </c>
      <c r="M254" s="170">
        <f>G254*(1+L254/100)</f>
        <v>0</v>
      </c>
      <c r="N254" s="163">
        <v>0</v>
      </c>
      <c r="O254" s="163">
        <f>ROUND(E254*N254,5)</f>
        <v>0</v>
      </c>
      <c r="P254" s="163">
        <v>7.0000000000000001E-3</v>
      </c>
      <c r="Q254" s="163">
        <f>ROUND(E254*P254,5)</f>
        <v>1.1873800000000001</v>
      </c>
      <c r="R254" s="163"/>
      <c r="S254" s="163"/>
      <c r="T254" s="164">
        <v>0.06</v>
      </c>
      <c r="U254" s="163">
        <f>ROUND(E254*T254,2)</f>
        <v>10.18</v>
      </c>
      <c r="V254" s="153"/>
      <c r="W254" s="153"/>
      <c r="X254" s="153"/>
      <c r="Y254" s="153"/>
      <c r="Z254" s="153"/>
      <c r="AA254" s="153"/>
      <c r="AB254" s="153"/>
      <c r="AC254" s="153"/>
      <c r="AD254" s="153"/>
      <c r="AE254" s="153" t="s">
        <v>160</v>
      </c>
      <c r="AF254" s="153"/>
      <c r="AG254" s="153"/>
      <c r="AH254" s="153"/>
      <c r="AI254" s="153"/>
      <c r="AJ254" s="153"/>
      <c r="AK254" s="153"/>
      <c r="AL254" s="153"/>
      <c r="AM254" s="153"/>
      <c r="AN254" s="153"/>
      <c r="AO254" s="153"/>
      <c r="AP254" s="153"/>
      <c r="AQ254" s="153"/>
      <c r="AR254" s="153"/>
      <c r="AS254" s="153"/>
      <c r="AT254" s="153"/>
      <c r="AU254" s="153"/>
      <c r="AV254" s="153"/>
      <c r="AW254" s="153"/>
      <c r="AX254" s="153"/>
      <c r="AY254" s="153"/>
      <c r="AZ254" s="153"/>
      <c r="BA254" s="153"/>
      <c r="BB254" s="153"/>
      <c r="BC254" s="153"/>
      <c r="BD254" s="153"/>
      <c r="BE254" s="153"/>
      <c r="BF254" s="153"/>
      <c r="BG254" s="153"/>
      <c r="BH254" s="153"/>
    </row>
    <row r="255" spans="1:60" outlineLevel="1" x14ac:dyDescent="0.2">
      <c r="A255" s="154">
        <v>214</v>
      </c>
      <c r="B255" s="161" t="s">
        <v>597</v>
      </c>
      <c r="C255" s="190" t="s">
        <v>598</v>
      </c>
      <c r="D255" s="163" t="s">
        <v>178</v>
      </c>
      <c r="E255" s="167">
        <v>169.625</v>
      </c>
      <c r="F255" s="169"/>
      <c r="G255" s="170">
        <f>ROUND(E255*F255,2)</f>
        <v>0</v>
      </c>
      <c r="H255" s="169"/>
      <c r="I255" s="170">
        <f>ROUND(E255*H255,2)</f>
        <v>0</v>
      </c>
      <c r="J255" s="169"/>
      <c r="K255" s="170">
        <f>ROUND(E255*J255,2)</f>
        <v>0</v>
      </c>
      <c r="L255" s="170">
        <v>21</v>
      </c>
      <c r="M255" s="170">
        <f>G255*(1+L255/100)</f>
        <v>0</v>
      </c>
      <c r="N255" s="163">
        <v>0</v>
      </c>
      <c r="O255" s="163">
        <f>ROUND(E255*N255,5)</f>
        <v>0</v>
      </c>
      <c r="P255" s="163">
        <v>1.4499999999999999E-3</v>
      </c>
      <c r="Q255" s="163">
        <f>ROUND(E255*P255,5)</f>
        <v>0.24596000000000001</v>
      </c>
      <c r="R255" s="163"/>
      <c r="S255" s="163"/>
      <c r="T255" s="164">
        <v>0.04</v>
      </c>
      <c r="U255" s="163">
        <f>ROUND(E255*T255,2)</f>
        <v>6.79</v>
      </c>
      <c r="V255" s="153"/>
      <c r="W255" s="153"/>
      <c r="X255" s="153"/>
      <c r="Y255" s="153"/>
      <c r="Z255" s="153"/>
      <c r="AA255" s="153"/>
      <c r="AB255" s="153"/>
      <c r="AC255" s="153"/>
      <c r="AD255" s="153"/>
      <c r="AE255" s="153" t="s">
        <v>160</v>
      </c>
      <c r="AF255" s="153"/>
      <c r="AG255" s="153"/>
      <c r="AH255" s="153"/>
      <c r="AI255" s="153"/>
      <c r="AJ255" s="153"/>
      <c r="AK255" s="153"/>
      <c r="AL255" s="153"/>
      <c r="AM255" s="153"/>
      <c r="AN255" s="153"/>
      <c r="AO255" s="153"/>
      <c r="AP255" s="153"/>
      <c r="AQ255" s="153"/>
      <c r="AR255" s="153"/>
      <c r="AS255" s="153"/>
      <c r="AT255" s="153"/>
      <c r="AU255" s="153"/>
      <c r="AV255" s="153"/>
      <c r="AW255" s="153"/>
      <c r="AX255" s="153"/>
      <c r="AY255" s="153"/>
      <c r="AZ255" s="153"/>
      <c r="BA255" s="153"/>
      <c r="BB255" s="153"/>
      <c r="BC255" s="153"/>
      <c r="BD255" s="153"/>
      <c r="BE255" s="153"/>
      <c r="BF255" s="153"/>
      <c r="BG255" s="153"/>
      <c r="BH255" s="153"/>
    </row>
    <row r="256" spans="1:60" ht="22.5" outlineLevel="1" x14ac:dyDescent="0.2">
      <c r="A256" s="154">
        <v>215</v>
      </c>
      <c r="B256" s="161" t="s">
        <v>599</v>
      </c>
      <c r="C256" s="190" t="s">
        <v>600</v>
      </c>
      <c r="D256" s="163" t="s">
        <v>178</v>
      </c>
      <c r="E256" s="167">
        <v>392.52499999999998</v>
      </c>
      <c r="F256" s="169"/>
      <c r="G256" s="170">
        <f>ROUND(E256*F256,2)</f>
        <v>0</v>
      </c>
      <c r="H256" s="169"/>
      <c r="I256" s="170">
        <f>ROUND(E256*H256,2)</f>
        <v>0</v>
      </c>
      <c r="J256" s="169"/>
      <c r="K256" s="170">
        <f>ROUND(E256*J256,2)</f>
        <v>0</v>
      </c>
      <c r="L256" s="170">
        <v>21</v>
      </c>
      <c r="M256" s="170">
        <f>G256*(1+L256/100)</f>
        <v>0</v>
      </c>
      <c r="N256" s="163">
        <v>1.4499999999999999E-3</v>
      </c>
      <c r="O256" s="163">
        <f>ROUND(E256*N256,5)</f>
        <v>0.56916</v>
      </c>
      <c r="P256" s="163">
        <v>0</v>
      </c>
      <c r="Q256" s="163">
        <f>ROUND(E256*P256,5)</f>
        <v>0</v>
      </c>
      <c r="R256" s="163"/>
      <c r="S256" s="163"/>
      <c r="T256" s="164">
        <v>5.5E-2</v>
      </c>
      <c r="U256" s="163">
        <f>ROUND(E256*T256,2)</f>
        <v>21.59</v>
      </c>
      <c r="V256" s="153"/>
      <c r="W256" s="153"/>
      <c r="X256" s="153"/>
      <c r="Y256" s="153"/>
      <c r="Z256" s="153"/>
      <c r="AA256" s="153"/>
      <c r="AB256" s="153"/>
      <c r="AC256" s="153"/>
      <c r="AD256" s="153"/>
      <c r="AE256" s="153" t="s">
        <v>160</v>
      </c>
      <c r="AF256" s="153"/>
      <c r="AG256" s="153"/>
      <c r="AH256" s="153"/>
      <c r="AI256" s="153"/>
      <c r="AJ256" s="153"/>
      <c r="AK256" s="153"/>
      <c r="AL256" s="153"/>
      <c r="AM256" s="153"/>
      <c r="AN256" s="153"/>
      <c r="AO256" s="153"/>
      <c r="AP256" s="153"/>
      <c r="AQ256" s="153"/>
      <c r="AR256" s="153"/>
      <c r="AS256" s="153"/>
      <c r="AT256" s="153"/>
      <c r="AU256" s="153"/>
      <c r="AV256" s="153"/>
      <c r="AW256" s="153"/>
      <c r="AX256" s="153"/>
      <c r="AY256" s="153"/>
      <c r="AZ256" s="153"/>
      <c r="BA256" s="153"/>
      <c r="BB256" s="153"/>
      <c r="BC256" s="153"/>
      <c r="BD256" s="153"/>
      <c r="BE256" s="153"/>
      <c r="BF256" s="153"/>
      <c r="BG256" s="153"/>
      <c r="BH256" s="153"/>
    </row>
    <row r="257" spans="1:60" ht="22.5" outlineLevel="1" x14ac:dyDescent="0.2">
      <c r="A257" s="154">
        <v>216</v>
      </c>
      <c r="B257" s="161" t="s">
        <v>601</v>
      </c>
      <c r="C257" s="190" t="s">
        <v>602</v>
      </c>
      <c r="D257" s="163" t="s">
        <v>178</v>
      </c>
      <c r="E257" s="167">
        <v>169.625</v>
      </c>
      <c r="F257" s="169"/>
      <c r="G257" s="170">
        <f>ROUND(E257*F257,2)</f>
        <v>0</v>
      </c>
      <c r="H257" s="169"/>
      <c r="I257" s="170">
        <f>ROUND(E257*H257,2)</f>
        <v>0</v>
      </c>
      <c r="J257" s="169"/>
      <c r="K257" s="170">
        <f>ROUND(E257*J257,2)</f>
        <v>0</v>
      </c>
      <c r="L257" s="170">
        <v>21</v>
      </c>
      <c r="M257" s="170">
        <f>G257*(1+L257/100)</f>
        <v>0</v>
      </c>
      <c r="N257" s="163">
        <v>4.0299999999999997E-3</v>
      </c>
      <c r="O257" s="163">
        <f>ROUND(E257*N257,5)</f>
        <v>0.68359000000000003</v>
      </c>
      <c r="P257" s="163">
        <v>0</v>
      </c>
      <c r="Q257" s="163">
        <f>ROUND(E257*P257,5)</f>
        <v>0</v>
      </c>
      <c r="R257" s="163"/>
      <c r="S257" s="163"/>
      <c r="T257" s="164">
        <v>0.156</v>
      </c>
      <c r="U257" s="163">
        <f>ROUND(E257*T257,2)</f>
        <v>26.46</v>
      </c>
      <c r="V257" s="153"/>
      <c r="W257" s="153"/>
      <c r="X257" s="153"/>
      <c r="Y257" s="153"/>
      <c r="Z257" s="153"/>
      <c r="AA257" s="153"/>
      <c r="AB257" s="153"/>
      <c r="AC257" s="153"/>
      <c r="AD257" s="153"/>
      <c r="AE257" s="153" t="s">
        <v>160</v>
      </c>
      <c r="AF257" s="153"/>
      <c r="AG257" s="153"/>
      <c r="AH257" s="153"/>
      <c r="AI257" s="153"/>
      <c r="AJ257" s="153"/>
      <c r="AK257" s="153"/>
      <c r="AL257" s="153"/>
      <c r="AM257" s="153"/>
      <c r="AN257" s="153"/>
      <c r="AO257" s="153"/>
      <c r="AP257" s="153"/>
      <c r="AQ257" s="153"/>
      <c r="AR257" s="153"/>
      <c r="AS257" s="153"/>
      <c r="AT257" s="153"/>
      <c r="AU257" s="153"/>
      <c r="AV257" s="153"/>
      <c r="AW257" s="153"/>
      <c r="AX257" s="153"/>
      <c r="AY257" s="153"/>
      <c r="AZ257" s="153"/>
      <c r="BA257" s="153"/>
      <c r="BB257" s="153"/>
      <c r="BC257" s="153"/>
      <c r="BD257" s="153"/>
      <c r="BE257" s="153"/>
      <c r="BF257" s="153"/>
      <c r="BG257" s="153"/>
      <c r="BH257" s="153"/>
    </row>
    <row r="258" spans="1:60" ht="22.5" outlineLevel="1" x14ac:dyDescent="0.2">
      <c r="A258" s="154">
        <v>217</v>
      </c>
      <c r="B258" s="161" t="s">
        <v>603</v>
      </c>
      <c r="C258" s="190" t="s">
        <v>604</v>
      </c>
      <c r="D258" s="163" t="s">
        <v>201</v>
      </c>
      <c r="E258" s="167">
        <v>189.75</v>
      </c>
      <c r="F258" s="169"/>
      <c r="G258" s="170">
        <f>ROUND(E258*F258,2)</f>
        <v>0</v>
      </c>
      <c r="H258" s="169"/>
      <c r="I258" s="170">
        <f>ROUND(E258*H258,2)</f>
        <v>0</v>
      </c>
      <c r="J258" s="169"/>
      <c r="K258" s="170">
        <f>ROUND(E258*J258,2)</f>
        <v>0</v>
      </c>
      <c r="L258" s="170">
        <v>21</v>
      </c>
      <c r="M258" s="170">
        <f>G258*(1+L258/100)</f>
        <v>0</v>
      </c>
      <c r="N258" s="163">
        <v>8.94E-3</v>
      </c>
      <c r="O258" s="163">
        <f>ROUND(E258*N258,5)</f>
        <v>1.6963699999999999</v>
      </c>
      <c r="P258" s="163">
        <v>0</v>
      </c>
      <c r="Q258" s="163">
        <f>ROUND(E258*P258,5)</f>
        <v>0</v>
      </c>
      <c r="R258" s="163"/>
      <c r="S258" s="163"/>
      <c r="T258" s="164">
        <v>0.186</v>
      </c>
      <c r="U258" s="163">
        <f>ROUND(E258*T258,2)</f>
        <v>35.29</v>
      </c>
      <c r="V258" s="153"/>
      <c r="W258" s="153"/>
      <c r="X258" s="153"/>
      <c r="Y258" s="153"/>
      <c r="Z258" s="153"/>
      <c r="AA258" s="153"/>
      <c r="AB258" s="153"/>
      <c r="AC258" s="153"/>
      <c r="AD258" s="153"/>
      <c r="AE258" s="153" t="s">
        <v>160</v>
      </c>
      <c r="AF258" s="153"/>
      <c r="AG258" s="153"/>
      <c r="AH258" s="153"/>
      <c r="AI258" s="153"/>
      <c r="AJ258" s="153"/>
      <c r="AK258" s="153"/>
      <c r="AL258" s="153"/>
      <c r="AM258" s="153"/>
      <c r="AN258" s="153"/>
      <c r="AO258" s="153"/>
      <c r="AP258" s="153"/>
      <c r="AQ258" s="153"/>
      <c r="AR258" s="153"/>
      <c r="AS258" s="153"/>
      <c r="AT258" s="153"/>
      <c r="AU258" s="153"/>
      <c r="AV258" s="153"/>
      <c r="AW258" s="153"/>
      <c r="AX258" s="153"/>
      <c r="AY258" s="153"/>
      <c r="AZ258" s="153"/>
      <c r="BA258" s="153"/>
      <c r="BB258" s="153"/>
      <c r="BC258" s="153"/>
      <c r="BD258" s="153"/>
      <c r="BE258" s="153"/>
      <c r="BF258" s="153"/>
      <c r="BG258" s="153"/>
      <c r="BH258" s="153"/>
    </row>
    <row r="259" spans="1:60" outlineLevel="1" x14ac:dyDescent="0.2">
      <c r="A259" s="154"/>
      <c r="B259" s="161"/>
      <c r="C259" s="248" t="s">
        <v>605</v>
      </c>
      <c r="D259" s="249"/>
      <c r="E259" s="250"/>
      <c r="F259" s="251"/>
      <c r="G259" s="252"/>
      <c r="H259" s="170"/>
      <c r="I259" s="170"/>
      <c r="J259" s="170"/>
      <c r="K259" s="170"/>
      <c r="L259" s="170"/>
      <c r="M259" s="170"/>
      <c r="N259" s="163"/>
      <c r="O259" s="163"/>
      <c r="P259" s="163"/>
      <c r="Q259" s="163"/>
      <c r="R259" s="163"/>
      <c r="S259" s="163"/>
      <c r="T259" s="164"/>
      <c r="U259" s="163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 t="s">
        <v>198</v>
      </c>
      <c r="AF259" s="153"/>
      <c r="AG259" s="153"/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6" t="str">
        <f>C259</f>
        <v>Srovnání stávajícího krovu sedlové střechy.</v>
      </c>
      <c r="BB259" s="153"/>
      <c r="BC259" s="153"/>
      <c r="BD259" s="153"/>
      <c r="BE259" s="153"/>
      <c r="BF259" s="153"/>
      <c r="BG259" s="153"/>
      <c r="BH259" s="153"/>
    </row>
    <row r="260" spans="1:60" outlineLevel="1" x14ac:dyDescent="0.2">
      <c r="A260" s="154"/>
      <c r="B260" s="161"/>
      <c r="C260" s="248" t="s">
        <v>606</v>
      </c>
      <c r="D260" s="249"/>
      <c r="E260" s="250"/>
      <c r="F260" s="251"/>
      <c r="G260" s="252"/>
      <c r="H260" s="170"/>
      <c r="I260" s="170"/>
      <c r="J260" s="170"/>
      <c r="K260" s="170"/>
      <c r="L260" s="170"/>
      <c r="M260" s="170"/>
      <c r="N260" s="163"/>
      <c r="O260" s="163"/>
      <c r="P260" s="163"/>
      <c r="Q260" s="163"/>
      <c r="R260" s="163"/>
      <c r="S260" s="163"/>
      <c r="T260" s="164"/>
      <c r="U260" s="163"/>
      <c r="V260" s="153"/>
      <c r="W260" s="153"/>
      <c r="X260" s="153"/>
      <c r="Y260" s="153"/>
      <c r="Z260" s="153"/>
      <c r="AA260" s="153"/>
      <c r="AB260" s="153"/>
      <c r="AC260" s="153"/>
      <c r="AD260" s="153"/>
      <c r="AE260" s="153" t="s">
        <v>198</v>
      </c>
      <c r="AF260" s="153"/>
      <c r="AG260" s="153"/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53"/>
      <c r="AW260" s="153"/>
      <c r="AX260" s="153"/>
      <c r="AY260" s="153"/>
      <c r="AZ260" s="153"/>
      <c r="BA260" s="156" t="str">
        <f>C260</f>
        <v>Nelze předvídat jak je krov rovný.</v>
      </c>
      <c r="BB260" s="153"/>
      <c r="BC260" s="153"/>
      <c r="BD260" s="153"/>
      <c r="BE260" s="153"/>
      <c r="BF260" s="153"/>
      <c r="BG260" s="153"/>
      <c r="BH260" s="153"/>
    </row>
    <row r="261" spans="1:60" outlineLevel="1" x14ac:dyDescent="0.2">
      <c r="A261" s="154"/>
      <c r="B261" s="161"/>
      <c r="C261" s="248" t="s">
        <v>607</v>
      </c>
      <c r="D261" s="249"/>
      <c r="E261" s="250"/>
      <c r="F261" s="251"/>
      <c r="G261" s="252"/>
      <c r="H261" s="170"/>
      <c r="I261" s="170"/>
      <c r="J261" s="170"/>
      <c r="K261" s="170"/>
      <c r="L261" s="170"/>
      <c r="M261" s="170"/>
      <c r="N261" s="163"/>
      <c r="O261" s="163"/>
      <c r="P261" s="163"/>
      <c r="Q261" s="163"/>
      <c r="R261" s="163"/>
      <c r="S261" s="163"/>
      <c r="T261" s="164"/>
      <c r="U261" s="16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 t="s">
        <v>198</v>
      </c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6" t="str">
        <f>C261</f>
        <v>Tato položka bude odsouhlasena při realizace TDI.</v>
      </c>
      <c r="BB261" s="153"/>
      <c r="BC261" s="153"/>
      <c r="BD261" s="153"/>
      <c r="BE261" s="153"/>
      <c r="BF261" s="153"/>
      <c r="BG261" s="153"/>
      <c r="BH261" s="153"/>
    </row>
    <row r="262" spans="1:60" ht="22.5" outlineLevel="1" x14ac:dyDescent="0.2">
      <c r="A262" s="154">
        <v>218</v>
      </c>
      <c r="B262" s="161" t="s">
        <v>608</v>
      </c>
      <c r="C262" s="190" t="s">
        <v>609</v>
      </c>
      <c r="D262" s="163" t="s">
        <v>181</v>
      </c>
      <c r="E262" s="167">
        <v>2.9489999999999998</v>
      </c>
      <c r="F262" s="169"/>
      <c r="G262" s="170">
        <f>ROUND(E262*F262,2)</f>
        <v>0</v>
      </c>
      <c r="H262" s="169"/>
      <c r="I262" s="170">
        <f>ROUND(E262*H262,2)</f>
        <v>0</v>
      </c>
      <c r="J262" s="169"/>
      <c r="K262" s="170">
        <f>ROUND(E262*J262,2)</f>
        <v>0</v>
      </c>
      <c r="L262" s="170">
        <v>21</v>
      </c>
      <c r="M262" s="170">
        <f>G262*(1+L262/100)</f>
        <v>0</v>
      </c>
      <c r="N262" s="163">
        <v>0</v>
      </c>
      <c r="O262" s="163">
        <f>ROUND(E262*N262,5)</f>
        <v>0</v>
      </c>
      <c r="P262" s="163">
        <v>0</v>
      </c>
      <c r="Q262" s="163">
        <f>ROUND(E262*P262,5)</f>
        <v>0</v>
      </c>
      <c r="R262" s="163"/>
      <c r="S262" s="163"/>
      <c r="T262" s="164">
        <v>1.7509999999999999</v>
      </c>
      <c r="U262" s="163">
        <f>ROUND(E262*T262,2)</f>
        <v>5.16</v>
      </c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 t="s">
        <v>160</v>
      </c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</row>
    <row r="263" spans="1:60" x14ac:dyDescent="0.2">
      <c r="A263" s="155" t="s">
        <v>152</v>
      </c>
      <c r="B263" s="162" t="s">
        <v>104</v>
      </c>
      <c r="C263" s="191" t="s">
        <v>105</v>
      </c>
      <c r="D263" s="165"/>
      <c r="E263" s="168"/>
      <c r="F263" s="171"/>
      <c r="G263" s="171">
        <f>SUMIF(AE264:AE268,"&lt;&gt;NOR",G264:G268)</f>
        <v>0</v>
      </c>
      <c r="H263" s="171"/>
      <c r="I263" s="171">
        <f>SUM(I264:I268)</f>
        <v>0</v>
      </c>
      <c r="J263" s="171"/>
      <c r="K263" s="171">
        <f>SUM(K264:K268)</f>
        <v>0</v>
      </c>
      <c r="L263" s="171"/>
      <c r="M263" s="171">
        <f>SUM(M264:M268)</f>
        <v>0</v>
      </c>
      <c r="N263" s="165"/>
      <c r="O263" s="165">
        <f>SUM(O264:O268)</f>
        <v>6.2066699999999999</v>
      </c>
      <c r="P263" s="165"/>
      <c r="Q263" s="165">
        <f>SUM(Q264:Q268)</f>
        <v>0</v>
      </c>
      <c r="R263" s="165"/>
      <c r="S263" s="165"/>
      <c r="T263" s="166"/>
      <c r="U263" s="165">
        <f>SUM(U264:U268)</f>
        <v>169.23</v>
      </c>
      <c r="AE263" t="s">
        <v>153</v>
      </c>
    </row>
    <row r="264" spans="1:60" ht="22.5" outlineLevel="1" x14ac:dyDescent="0.2">
      <c r="A264" s="154">
        <v>219</v>
      </c>
      <c r="B264" s="161" t="s">
        <v>610</v>
      </c>
      <c r="C264" s="190" t="s">
        <v>611</v>
      </c>
      <c r="D264" s="163" t="s">
        <v>201</v>
      </c>
      <c r="E264" s="167">
        <v>238</v>
      </c>
      <c r="F264" s="169"/>
      <c r="G264" s="170">
        <f>ROUND(E264*F264,2)</f>
        <v>0</v>
      </c>
      <c r="H264" s="169"/>
      <c r="I264" s="170">
        <f>ROUND(E264*H264,2)</f>
        <v>0</v>
      </c>
      <c r="J264" s="169"/>
      <c r="K264" s="170">
        <f>ROUND(E264*J264,2)</f>
        <v>0</v>
      </c>
      <c r="L264" s="170">
        <v>21</v>
      </c>
      <c r="M264" s="170">
        <f>G264*(1+L264/100)</f>
        <v>0</v>
      </c>
      <c r="N264" s="163">
        <v>8.7500000000000008E-3</v>
      </c>
      <c r="O264" s="163">
        <f>ROUND(E264*N264,5)</f>
        <v>2.0825</v>
      </c>
      <c r="P264" s="163">
        <v>0</v>
      </c>
      <c r="Q264" s="163">
        <f>ROUND(E264*P264,5)</f>
        <v>0</v>
      </c>
      <c r="R264" s="163"/>
      <c r="S264" s="163"/>
      <c r="T264" s="164">
        <v>0.36499999999999999</v>
      </c>
      <c r="U264" s="163">
        <f>ROUND(E264*T264,2)</f>
        <v>86.87</v>
      </c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 t="s">
        <v>160</v>
      </c>
      <c r="AF264" s="153"/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3"/>
      <c r="AY264" s="153"/>
      <c r="AZ264" s="153"/>
      <c r="BA264" s="153"/>
      <c r="BB264" s="153"/>
      <c r="BC264" s="153"/>
      <c r="BD264" s="153"/>
      <c r="BE264" s="153"/>
      <c r="BF264" s="153"/>
      <c r="BG264" s="153"/>
      <c r="BH264" s="153"/>
    </row>
    <row r="265" spans="1:60" outlineLevel="1" x14ac:dyDescent="0.2">
      <c r="A265" s="154">
        <v>220</v>
      </c>
      <c r="B265" s="161" t="s">
        <v>612</v>
      </c>
      <c r="C265" s="190" t="s">
        <v>613</v>
      </c>
      <c r="D265" s="163" t="s">
        <v>178</v>
      </c>
      <c r="E265" s="167">
        <v>228.76</v>
      </c>
      <c r="F265" s="169"/>
      <c r="G265" s="170">
        <f>ROUND(E265*F265,2)</f>
        <v>0</v>
      </c>
      <c r="H265" s="169"/>
      <c r="I265" s="170">
        <f>ROUND(E265*H265,2)</f>
        <v>0</v>
      </c>
      <c r="J265" s="169"/>
      <c r="K265" s="170">
        <f>ROUND(E265*J265,2)</f>
        <v>0</v>
      </c>
      <c r="L265" s="170">
        <v>21</v>
      </c>
      <c r="M265" s="170">
        <f>G265*(1+L265/100)</f>
        <v>0</v>
      </c>
      <c r="N265" s="163">
        <v>8.0000000000000007E-5</v>
      </c>
      <c r="O265" s="163">
        <f>ROUND(E265*N265,5)</f>
        <v>1.83E-2</v>
      </c>
      <c r="P265" s="163">
        <v>0</v>
      </c>
      <c r="Q265" s="163">
        <f>ROUND(E265*P265,5)</f>
        <v>0</v>
      </c>
      <c r="R265" s="163"/>
      <c r="S265" s="163"/>
      <c r="T265" s="164">
        <v>0.29830000000000001</v>
      </c>
      <c r="U265" s="163">
        <f>ROUND(E265*T265,2)</f>
        <v>68.239999999999995</v>
      </c>
      <c r="V265" s="153"/>
      <c r="W265" s="153"/>
      <c r="X265" s="153"/>
      <c r="Y265" s="153"/>
      <c r="Z265" s="153"/>
      <c r="AA265" s="153"/>
      <c r="AB265" s="153"/>
      <c r="AC265" s="153"/>
      <c r="AD265" s="153"/>
      <c r="AE265" s="153" t="s">
        <v>160</v>
      </c>
      <c r="AF265" s="153"/>
      <c r="AG265" s="153"/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  <c r="AU265" s="153"/>
      <c r="AV265" s="153"/>
      <c r="AW265" s="153"/>
      <c r="AX265" s="153"/>
      <c r="AY265" s="153"/>
      <c r="AZ265" s="153"/>
      <c r="BA265" s="153"/>
      <c r="BB265" s="153"/>
      <c r="BC265" s="153"/>
      <c r="BD265" s="153"/>
      <c r="BE265" s="153"/>
      <c r="BF265" s="153"/>
      <c r="BG265" s="153"/>
      <c r="BH265" s="153"/>
    </row>
    <row r="266" spans="1:60" outlineLevel="1" x14ac:dyDescent="0.2">
      <c r="A266" s="154">
        <v>221</v>
      </c>
      <c r="B266" s="161" t="s">
        <v>614</v>
      </c>
      <c r="C266" s="190" t="s">
        <v>615</v>
      </c>
      <c r="D266" s="163" t="s">
        <v>178</v>
      </c>
      <c r="E266" s="167">
        <v>251.636</v>
      </c>
      <c r="F266" s="169"/>
      <c r="G266" s="170">
        <f>ROUND(E266*F266,2)</f>
        <v>0</v>
      </c>
      <c r="H266" s="169"/>
      <c r="I266" s="170">
        <f>ROUND(E266*H266,2)</f>
        <v>0</v>
      </c>
      <c r="J266" s="169"/>
      <c r="K266" s="170">
        <f>ROUND(E266*J266,2)</f>
        <v>0</v>
      </c>
      <c r="L266" s="170">
        <v>21</v>
      </c>
      <c r="M266" s="170">
        <f>G266*(1+L266/100)</f>
        <v>0</v>
      </c>
      <c r="N266" s="163">
        <v>1.4800000000000001E-2</v>
      </c>
      <c r="O266" s="163">
        <f>ROUND(E266*N266,5)</f>
        <v>3.7242099999999998</v>
      </c>
      <c r="P266" s="163">
        <v>0</v>
      </c>
      <c r="Q266" s="163">
        <f>ROUND(E266*P266,5)</f>
        <v>0</v>
      </c>
      <c r="R266" s="163"/>
      <c r="S266" s="163"/>
      <c r="T266" s="164">
        <v>0</v>
      </c>
      <c r="U266" s="163">
        <f>ROUND(E266*T266,2)</f>
        <v>0</v>
      </c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 t="s">
        <v>182</v>
      </c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</row>
    <row r="267" spans="1:60" ht="22.5" outlineLevel="1" x14ac:dyDescent="0.2">
      <c r="A267" s="154">
        <v>222</v>
      </c>
      <c r="B267" s="161" t="s">
        <v>616</v>
      </c>
      <c r="C267" s="190" t="s">
        <v>617</v>
      </c>
      <c r="D267" s="163" t="s">
        <v>178</v>
      </c>
      <c r="E267" s="167">
        <v>29.54</v>
      </c>
      <c r="F267" s="169"/>
      <c r="G267" s="170">
        <f>ROUND(E267*F267,2)</f>
        <v>0</v>
      </c>
      <c r="H267" s="169"/>
      <c r="I267" s="170">
        <f>ROUND(E267*H267,2)</f>
        <v>0</v>
      </c>
      <c r="J267" s="169"/>
      <c r="K267" s="170">
        <f>ROUND(E267*J267,2)</f>
        <v>0</v>
      </c>
      <c r="L267" s="170">
        <v>21</v>
      </c>
      <c r="M267" s="170">
        <f>G267*(1+L267/100)</f>
        <v>0</v>
      </c>
      <c r="N267" s="163">
        <v>1.2919999999999999E-2</v>
      </c>
      <c r="O267" s="163">
        <f>ROUND(E267*N267,5)</f>
        <v>0.38166</v>
      </c>
      <c r="P267" s="163">
        <v>0</v>
      </c>
      <c r="Q267" s="163">
        <f>ROUND(E267*P267,5)</f>
        <v>0</v>
      </c>
      <c r="R267" s="163"/>
      <c r="S267" s="163"/>
      <c r="T267" s="164">
        <v>0.25</v>
      </c>
      <c r="U267" s="163">
        <f>ROUND(E267*T267,2)</f>
        <v>7.39</v>
      </c>
      <c r="V267" s="153"/>
      <c r="W267" s="153"/>
      <c r="X267" s="153"/>
      <c r="Y267" s="153"/>
      <c r="Z267" s="153"/>
      <c r="AA267" s="153"/>
      <c r="AB267" s="153"/>
      <c r="AC267" s="153"/>
      <c r="AD267" s="153"/>
      <c r="AE267" s="153" t="s">
        <v>160</v>
      </c>
      <c r="AF267" s="153"/>
      <c r="AG267" s="153"/>
      <c r="AH267" s="153"/>
      <c r="AI267" s="153"/>
      <c r="AJ267" s="153"/>
      <c r="AK267" s="153"/>
      <c r="AL267" s="153"/>
      <c r="AM267" s="153"/>
      <c r="AN267" s="153"/>
      <c r="AO267" s="153"/>
      <c r="AP267" s="153"/>
      <c r="AQ267" s="153"/>
      <c r="AR267" s="153"/>
      <c r="AS267" s="153"/>
      <c r="AT267" s="153"/>
      <c r="AU267" s="153"/>
      <c r="AV267" s="153"/>
      <c r="AW267" s="153"/>
      <c r="AX267" s="153"/>
      <c r="AY267" s="153"/>
      <c r="AZ267" s="153"/>
      <c r="BA267" s="153"/>
      <c r="BB267" s="153"/>
      <c r="BC267" s="153"/>
      <c r="BD267" s="153"/>
      <c r="BE267" s="153"/>
      <c r="BF267" s="153"/>
      <c r="BG267" s="153"/>
      <c r="BH267" s="153"/>
    </row>
    <row r="268" spans="1:60" ht="22.5" outlineLevel="1" x14ac:dyDescent="0.2">
      <c r="A268" s="154">
        <v>223</v>
      </c>
      <c r="B268" s="161" t="s">
        <v>618</v>
      </c>
      <c r="C268" s="190" t="s">
        <v>619</v>
      </c>
      <c r="D268" s="163" t="s">
        <v>181</v>
      </c>
      <c r="E268" s="167">
        <v>5.8250000000000002</v>
      </c>
      <c r="F268" s="169"/>
      <c r="G268" s="170">
        <f>ROUND(E268*F268,2)</f>
        <v>0</v>
      </c>
      <c r="H268" s="169"/>
      <c r="I268" s="170">
        <f>ROUND(E268*H268,2)</f>
        <v>0</v>
      </c>
      <c r="J268" s="169"/>
      <c r="K268" s="170">
        <f>ROUND(E268*J268,2)</f>
        <v>0</v>
      </c>
      <c r="L268" s="170">
        <v>21</v>
      </c>
      <c r="M268" s="170">
        <f>G268*(1+L268/100)</f>
        <v>0</v>
      </c>
      <c r="N268" s="163">
        <v>0</v>
      </c>
      <c r="O268" s="163">
        <f>ROUND(E268*N268,5)</f>
        <v>0</v>
      </c>
      <c r="P268" s="163">
        <v>0</v>
      </c>
      <c r="Q268" s="163">
        <f>ROUND(E268*P268,5)</f>
        <v>0</v>
      </c>
      <c r="R268" s="163"/>
      <c r="S268" s="163"/>
      <c r="T268" s="164">
        <v>1.1559999999999999</v>
      </c>
      <c r="U268" s="163">
        <f>ROUND(E268*T268,2)</f>
        <v>6.73</v>
      </c>
      <c r="V268" s="153"/>
      <c r="W268" s="153"/>
      <c r="X268" s="153"/>
      <c r="Y268" s="153"/>
      <c r="Z268" s="153"/>
      <c r="AA268" s="153"/>
      <c r="AB268" s="153"/>
      <c r="AC268" s="153"/>
      <c r="AD268" s="153"/>
      <c r="AE268" s="153" t="s">
        <v>160</v>
      </c>
      <c r="AF268" s="153"/>
      <c r="AG268" s="153"/>
      <c r="AH268" s="153"/>
      <c r="AI268" s="153"/>
      <c r="AJ268" s="153"/>
      <c r="AK268" s="153"/>
      <c r="AL268" s="153"/>
      <c r="AM268" s="153"/>
      <c r="AN268" s="153"/>
      <c r="AO268" s="153"/>
      <c r="AP268" s="153"/>
      <c r="AQ268" s="153"/>
      <c r="AR268" s="153"/>
      <c r="AS268" s="153"/>
      <c r="AT268" s="153"/>
      <c r="AU268" s="153"/>
      <c r="AV268" s="153"/>
      <c r="AW268" s="153"/>
      <c r="AX268" s="153"/>
      <c r="AY268" s="153"/>
      <c r="AZ268" s="153"/>
      <c r="BA268" s="153"/>
      <c r="BB268" s="153"/>
      <c r="BC268" s="153"/>
      <c r="BD268" s="153"/>
      <c r="BE268" s="153"/>
      <c r="BF268" s="153"/>
      <c r="BG268" s="153"/>
      <c r="BH268" s="153"/>
    </row>
    <row r="269" spans="1:60" x14ac:dyDescent="0.2">
      <c r="A269" s="155" t="s">
        <v>152</v>
      </c>
      <c r="B269" s="162" t="s">
        <v>106</v>
      </c>
      <c r="C269" s="191" t="s">
        <v>107</v>
      </c>
      <c r="D269" s="165"/>
      <c r="E269" s="168"/>
      <c r="F269" s="171"/>
      <c r="G269" s="171">
        <f>SUMIF(AE270:AE288,"&lt;&gt;NOR",G270:G288)</f>
        <v>0</v>
      </c>
      <c r="H269" s="171"/>
      <c r="I269" s="171">
        <f>SUM(I270:I288)</f>
        <v>0</v>
      </c>
      <c r="J269" s="171"/>
      <c r="K269" s="171">
        <f>SUM(K270:K288)</f>
        <v>0</v>
      </c>
      <c r="L269" s="171"/>
      <c r="M269" s="171">
        <f>SUM(M270:M288)</f>
        <v>0</v>
      </c>
      <c r="N269" s="165"/>
      <c r="O269" s="165">
        <f>SUM(O270:O288)</f>
        <v>3.5955599999999999</v>
      </c>
      <c r="P269" s="165"/>
      <c r="Q269" s="165">
        <f>SUM(Q270:Q288)</f>
        <v>0.34466000000000002</v>
      </c>
      <c r="R269" s="165"/>
      <c r="S269" s="165"/>
      <c r="T269" s="166"/>
      <c r="U269" s="165">
        <f>SUM(U270:U288)</f>
        <v>394.15000000000003</v>
      </c>
      <c r="AE269" t="s">
        <v>153</v>
      </c>
    </row>
    <row r="270" spans="1:60" outlineLevel="1" x14ac:dyDescent="0.2">
      <c r="A270" s="154">
        <v>224</v>
      </c>
      <c r="B270" s="161" t="s">
        <v>620</v>
      </c>
      <c r="C270" s="190" t="s">
        <v>621</v>
      </c>
      <c r="D270" s="163" t="s">
        <v>201</v>
      </c>
      <c r="E270" s="167">
        <v>29.5</v>
      </c>
      <c r="F270" s="169"/>
      <c r="G270" s="170">
        <f t="shared" ref="G270:G288" si="85">ROUND(E270*F270,2)</f>
        <v>0</v>
      </c>
      <c r="H270" s="169"/>
      <c r="I270" s="170">
        <f t="shared" ref="I270:I288" si="86">ROUND(E270*H270,2)</f>
        <v>0</v>
      </c>
      <c r="J270" s="169"/>
      <c r="K270" s="170">
        <f t="shared" ref="K270:K288" si="87">ROUND(E270*J270,2)</f>
        <v>0</v>
      </c>
      <c r="L270" s="170">
        <v>21</v>
      </c>
      <c r="M270" s="170">
        <f t="shared" ref="M270:M288" si="88">G270*(1+L270/100)</f>
        <v>0</v>
      </c>
      <c r="N270" s="163">
        <v>0</v>
      </c>
      <c r="O270" s="163">
        <f t="shared" ref="O270:O288" si="89">ROUND(E270*N270,5)</f>
        <v>0</v>
      </c>
      <c r="P270" s="163">
        <v>3.3600000000000001E-3</v>
      </c>
      <c r="Q270" s="163">
        <f t="shared" ref="Q270:Q288" si="90">ROUND(E270*P270,5)</f>
        <v>9.912E-2</v>
      </c>
      <c r="R270" s="163"/>
      <c r="S270" s="163"/>
      <c r="T270" s="164">
        <v>6.9000000000000006E-2</v>
      </c>
      <c r="U270" s="163">
        <f t="shared" ref="U270:U288" si="91">ROUND(E270*T270,2)</f>
        <v>2.04</v>
      </c>
      <c r="V270" s="153"/>
      <c r="W270" s="153"/>
      <c r="X270" s="153"/>
      <c r="Y270" s="153"/>
      <c r="Z270" s="153"/>
      <c r="AA270" s="153"/>
      <c r="AB270" s="153"/>
      <c r="AC270" s="153"/>
      <c r="AD270" s="153"/>
      <c r="AE270" s="153" t="s">
        <v>160</v>
      </c>
      <c r="AF270" s="153"/>
      <c r="AG270" s="153"/>
      <c r="AH270" s="153"/>
      <c r="AI270" s="153"/>
      <c r="AJ270" s="153"/>
      <c r="AK270" s="153"/>
      <c r="AL270" s="153"/>
      <c r="AM270" s="153"/>
      <c r="AN270" s="153"/>
      <c r="AO270" s="153"/>
      <c r="AP270" s="153"/>
      <c r="AQ270" s="153"/>
      <c r="AR270" s="153"/>
      <c r="AS270" s="153"/>
      <c r="AT270" s="153"/>
      <c r="AU270" s="153"/>
      <c r="AV270" s="153"/>
      <c r="AW270" s="153"/>
      <c r="AX270" s="153"/>
      <c r="AY270" s="153"/>
      <c r="AZ270" s="153"/>
      <c r="BA270" s="153"/>
      <c r="BB270" s="153"/>
      <c r="BC270" s="153"/>
      <c r="BD270" s="153"/>
      <c r="BE270" s="153"/>
      <c r="BF270" s="153"/>
      <c r="BG270" s="153"/>
      <c r="BH270" s="153"/>
    </row>
    <row r="271" spans="1:60" ht="22.5" outlineLevel="1" x14ac:dyDescent="0.2">
      <c r="A271" s="154">
        <v>225</v>
      </c>
      <c r="B271" s="161" t="s">
        <v>622</v>
      </c>
      <c r="C271" s="190" t="s">
        <v>623</v>
      </c>
      <c r="D271" s="163" t="s">
        <v>178</v>
      </c>
      <c r="E271" s="167">
        <v>167.32499999999999</v>
      </c>
      <c r="F271" s="169"/>
      <c r="G271" s="170">
        <f t="shared" si="85"/>
        <v>0</v>
      </c>
      <c r="H271" s="169"/>
      <c r="I271" s="170">
        <f t="shared" si="86"/>
        <v>0</v>
      </c>
      <c r="J271" s="169"/>
      <c r="K271" s="170">
        <f t="shared" si="87"/>
        <v>0</v>
      </c>
      <c r="L271" s="170">
        <v>21</v>
      </c>
      <c r="M271" s="170">
        <f t="shared" si="88"/>
        <v>0</v>
      </c>
      <c r="N271" s="163">
        <v>1.788E-2</v>
      </c>
      <c r="O271" s="163">
        <f t="shared" si="89"/>
        <v>2.9917699999999998</v>
      </c>
      <c r="P271" s="163">
        <v>0</v>
      </c>
      <c r="Q271" s="163">
        <f t="shared" si="90"/>
        <v>0</v>
      </c>
      <c r="R271" s="163"/>
      <c r="S271" s="163"/>
      <c r="T271" s="164">
        <v>1.4632499999999999</v>
      </c>
      <c r="U271" s="163">
        <f t="shared" si="91"/>
        <v>244.84</v>
      </c>
      <c r="V271" s="153"/>
      <c r="W271" s="153"/>
      <c r="X271" s="153"/>
      <c r="Y271" s="153"/>
      <c r="Z271" s="153"/>
      <c r="AA271" s="153"/>
      <c r="AB271" s="153"/>
      <c r="AC271" s="153"/>
      <c r="AD271" s="153"/>
      <c r="AE271" s="153" t="s">
        <v>160</v>
      </c>
      <c r="AF271" s="153"/>
      <c r="AG271" s="153"/>
      <c r="AH271" s="153"/>
      <c r="AI271" s="153"/>
      <c r="AJ271" s="153"/>
      <c r="AK271" s="153"/>
      <c r="AL271" s="153"/>
      <c r="AM271" s="153"/>
      <c r="AN271" s="153"/>
      <c r="AO271" s="153"/>
      <c r="AP271" s="153"/>
      <c r="AQ271" s="153"/>
      <c r="AR271" s="153"/>
      <c r="AS271" s="153"/>
      <c r="AT271" s="153"/>
      <c r="AU271" s="153"/>
      <c r="AV271" s="153"/>
      <c r="AW271" s="153"/>
      <c r="AX271" s="153"/>
      <c r="AY271" s="153"/>
      <c r="AZ271" s="153"/>
      <c r="BA271" s="153"/>
      <c r="BB271" s="153"/>
      <c r="BC271" s="153"/>
      <c r="BD271" s="153"/>
      <c r="BE271" s="153"/>
      <c r="BF271" s="153"/>
      <c r="BG271" s="153"/>
      <c r="BH271" s="153"/>
    </row>
    <row r="272" spans="1:60" outlineLevel="1" x14ac:dyDescent="0.2">
      <c r="A272" s="154">
        <v>226</v>
      </c>
      <c r="B272" s="161" t="s">
        <v>624</v>
      </c>
      <c r="C272" s="190" t="s">
        <v>625</v>
      </c>
      <c r="D272" s="163" t="s">
        <v>201</v>
      </c>
      <c r="E272" s="167">
        <v>16.3</v>
      </c>
      <c r="F272" s="169"/>
      <c r="G272" s="170">
        <f t="shared" si="85"/>
        <v>0</v>
      </c>
      <c r="H272" s="169"/>
      <c r="I272" s="170">
        <f t="shared" si="86"/>
        <v>0</v>
      </c>
      <c r="J272" s="169"/>
      <c r="K272" s="170">
        <f t="shared" si="87"/>
        <v>0</v>
      </c>
      <c r="L272" s="170">
        <v>21</v>
      </c>
      <c r="M272" s="170">
        <f t="shared" si="88"/>
        <v>0</v>
      </c>
      <c r="N272" s="163">
        <v>0</v>
      </c>
      <c r="O272" s="163">
        <f t="shared" si="89"/>
        <v>0</v>
      </c>
      <c r="P272" s="163">
        <v>2.2599999999999999E-3</v>
      </c>
      <c r="Q272" s="163">
        <f t="shared" si="90"/>
        <v>3.6839999999999998E-2</v>
      </c>
      <c r="R272" s="163"/>
      <c r="S272" s="163"/>
      <c r="T272" s="164">
        <v>5.7500000000000002E-2</v>
      </c>
      <c r="U272" s="163">
        <f t="shared" si="91"/>
        <v>0.94</v>
      </c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 t="s">
        <v>160</v>
      </c>
      <c r="AF272" s="153"/>
      <c r="AG272" s="153"/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3"/>
      <c r="AT272" s="153"/>
      <c r="AU272" s="153"/>
      <c r="AV272" s="153"/>
      <c r="AW272" s="153"/>
      <c r="AX272" s="153"/>
      <c r="AY272" s="153"/>
      <c r="AZ272" s="153"/>
      <c r="BA272" s="153"/>
      <c r="BB272" s="153"/>
      <c r="BC272" s="153"/>
      <c r="BD272" s="153"/>
      <c r="BE272" s="153"/>
      <c r="BF272" s="153"/>
      <c r="BG272" s="153"/>
      <c r="BH272" s="153"/>
    </row>
    <row r="273" spans="1:60" outlineLevel="1" x14ac:dyDescent="0.2">
      <c r="A273" s="154">
        <v>227</v>
      </c>
      <c r="B273" s="161" t="s">
        <v>626</v>
      </c>
      <c r="C273" s="190" t="s">
        <v>627</v>
      </c>
      <c r="D273" s="163" t="s">
        <v>178</v>
      </c>
      <c r="E273" s="167">
        <v>3.24</v>
      </c>
      <c r="F273" s="169"/>
      <c r="G273" s="170">
        <f t="shared" si="85"/>
        <v>0</v>
      </c>
      <c r="H273" s="169"/>
      <c r="I273" s="170">
        <f t="shared" si="86"/>
        <v>0</v>
      </c>
      <c r="J273" s="169"/>
      <c r="K273" s="170">
        <f t="shared" si="87"/>
        <v>0</v>
      </c>
      <c r="L273" s="170">
        <v>21</v>
      </c>
      <c r="M273" s="170">
        <f t="shared" si="88"/>
        <v>0</v>
      </c>
      <c r="N273" s="163">
        <v>0</v>
      </c>
      <c r="O273" s="163">
        <f t="shared" si="89"/>
        <v>0</v>
      </c>
      <c r="P273" s="163">
        <v>7.2100000000000003E-3</v>
      </c>
      <c r="Q273" s="163">
        <f t="shared" si="90"/>
        <v>2.3359999999999999E-2</v>
      </c>
      <c r="R273" s="163"/>
      <c r="S273" s="163"/>
      <c r="T273" s="164">
        <v>0.1265</v>
      </c>
      <c r="U273" s="163">
        <f t="shared" si="91"/>
        <v>0.41</v>
      </c>
      <c r="V273" s="153"/>
      <c r="W273" s="153"/>
      <c r="X273" s="153"/>
      <c r="Y273" s="153"/>
      <c r="Z273" s="153"/>
      <c r="AA273" s="153"/>
      <c r="AB273" s="153"/>
      <c r="AC273" s="153"/>
      <c r="AD273" s="153"/>
      <c r="AE273" s="153" t="s">
        <v>160</v>
      </c>
      <c r="AF273" s="153"/>
      <c r="AG273" s="153"/>
      <c r="AH273" s="153"/>
      <c r="AI273" s="153"/>
      <c r="AJ273" s="153"/>
      <c r="AK273" s="153"/>
      <c r="AL273" s="153"/>
      <c r="AM273" s="153"/>
      <c r="AN273" s="153"/>
      <c r="AO273" s="153"/>
      <c r="AP273" s="153"/>
      <c r="AQ273" s="153"/>
      <c r="AR273" s="153"/>
      <c r="AS273" s="153"/>
      <c r="AT273" s="153"/>
      <c r="AU273" s="153"/>
      <c r="AV273" s="153"/>
      <c r="AW273" s="153"/>
      <c r="AX273" s="153"/>
      <c r="AY273" s="153"/>
      <c r="AZ273" s="153"/>
      <c r="BA273" s="153"/>
      <c r="BB273" s="153"/>
      <c r="BC273" s="153"/>
      <c r="BD273" s="153"/>
      <c r="BE273" s="153"/>
      <c r="BF273" s="153"/>
      <c r="BG273" s="153"/>
      <c r="BH273" s="153"/>
    </row>
    <row r="274" spans="1:60" outlineLevel="1" x14ac:dyDescent="0.2">
      <c r="A274" s="154">
        <v>228</v>
      </c>
      <c r="B274" s="161" t="s">
        <v>628</v>
      </c>
      <c r="C274" s="190" t="s">
        <v>629</v>
      </c>
      <c r="D274" s="163" t="s">
        <v>156</v>
      </c>
      <c r="E274" s="167">
        <v>8</v>
      </c>
      <c r="F274" s="169"/>
      <c r="G274" s="170">
        <f t="shared" si="85"/>
        <v>0</v>
      </c>
      <c r="H274" s="169"/>
      <c r="I274" s="170">
        <f t="shared" si="86"/>
        <v>0</v>
      </c>
      <c r="J274" s="169"/>
      <c r="K274" s="170">
        <f t="shared" si="87"/>
        <v>0</v>
      </c>
      <c r="L274" s="170">
        <v>21</v>
      </c>
      <c r="M274" s="170">
        <f t="shared" si="88"/>
        <v>0</v>
      </c>
      <c r="N274" s="163">
        <v>0</v>
      </c>
      <c r="O274" s="163">
        <f t="shared" si="89"/>
        <v>0</v>
      </c>
      <c r="P274" s="163">
        <v>1.8699999999999999E-3</v>
      </c>
      <c r="Q274" s="163">
        <f t="shared" si="90"/>
        <v>1.4959999999999999E-2</v>
      </c>
      <c r="R274" s="163"/>
      <c r="S274" s="163"/>
      <c r="T274" s="164">
        <v>8.0500000000000002E-2</v>
      </c>
      <c r="U274" s="163">
        <f t="shared" si="91"/>
        <v>0.64</v>
      </c>
      <c r="V274" s="153"/>
      <c r="W274" s="153"/>
      <c r="X274" s="153"/>
      <c r="Y274" s="153"/>
      <c r="Z274" s="153"/>
      <c r="AA274" s="153"/>
      <c r="AB274" s="153"/>
      <c r="AC274" s="153"/>
      <c r="AD274" s="153"/>
      <c r="AE274" s="153" t="s">
        <v>160</v>
      </c>
      <c r="AF274" s="153"/>
      <c r="AG274" s="153"/>
      <c r="AH274" s="153"/>
      <c r="AI274" s="153"/>
      <c r="AJ274" s="153"/>
      <c r="AK274" s="153"/>
      <c r="AL274" s="153"/>
      <c r="AM274" s="153"/>
      <c r="AN274" s="153"/>
      <c r="AO274" s="153"/>
      <c r="AP274" s="153"/>
      <c r="AQ274" s="153"/>
      <c r="AR274" s="153"/>
      <c r="AS274" s="153"/>
      <c r="AT274" s="153"/>
      <c r="AU274" s="153"/>
      <c r="AV274" s="153"/>
      <c r="AW274" s="153"/>
      <c r="AX274" s="153"/>
      <c r="AY274" s="153"/>
      <c r="AZ274" s="153"/>
      <c r="BA274" s="153"/>
      <c r="BB274" s="153"/>
      <c r="BC274" s="153"/>
      <c r="BD274" s="153"/>
      <c r="BE274" s="153"/>
      <c r="BF274" s="153"/>
      <c r="BG274" s="153"/>
      <c r="BH274" s="153"/>
    </row>
    <row r="275" spans="1:60" outlineLevel="1" x14ac:dyDescent="0.2">
      <c r="A275" s="154">
        <v>229</v>
      </c>
      <c r="B275" s="161" t="s">
        <v>630</v>
      </c>
      <c r="C275" s="190" t="s">
        <v>631</v>
      </c>
      <c r="D275" s="163" t="s">
        <v>201</v>
      </c>
      <c r="E275" s="167">
        <v>11.3</v>
      </c>
      <c r="F275" s="169"/>
      <c r="G275" s="170">
        <f t="shared" si="85"/>
        <v>0</v>
      </c>
      <c r="H275" s="169"/>
      <c r="I275" s="170">
        <f t="shared" si="86"/>
        <v>0</v>
      </c>
      <c r="J275" s="169"/>
      <c r="K275" s="170">
        <f t="shared" si="87"/>
        <v>0</v>
      </c>
      <c r="L275" s="170">
        <v>21</v>
      </c>
      <c r="M275" s="170">
        <f t="shared" si="88"/>
        <v>0</v>
      </c>
      <c r="N275" s="163">
        <v>0</v>
      </c>
      <c r="O275" s="163">
        <f t="shared" si="89"/>
        <v>0</v>
      </c>
      <c r="P275" s="163">
        <v>1.92E-3</v>
      </c>
      <c r="Q275" s="163">
        <f t="shared" si="90"/>
        <v>2.1700000000000001E-2</v>
      </c>
      <c r="R275" s="163"/>
      <c r="S275" s="163"/>
      <c r="T275" s="164">
        <v>5.7500000000000002E-2</v>
      </c>
      <c r="U275" s="163">
        <f t="shared" si="91"/>
        <v>0.65</v>
      </c>
      <c r="V275" s="153"/>
      <c r="W275" s="153"/>
      <c r="X275" s="153"/>
      <c r="Y275" s="153"/>
      <c r="Z275" s="153"/>
      <c r="AA275" s="153"/>
      <c r="AB275" s="153"/>
      <c r="AC275" s="153"/>
      <c r="AD275" s="153"/>
      <c r="AE275" s="153" t="s">
        <v>160</v>
      </c>
      <c r="AF275" s="153"/>
      <c r="AG275" s="153"/>
      <c r="AH275" s="153"/>
      <c r="AI275" s="153"/>
      <c r="AJ275" s="153"/>
      <c r="AK275" s="153"/>
      <c r="AL275" s="153"/>
      <c r="AM275" s="153"/>
      <c r="AN275" s="153"/>
      <c r="AO275" s="153"/>
      <c r="AP275" s="153"/>
      <c r="AQ275" s="153"/>
      <c r="AR275" s="153"/>
      <c r="AS275" s="153"/>
      <c r="AT275" s="153"/>
      <c r="AU275" s="153"/>
      <c r="AV275" s="153"/>
      <c r="AW275" s="153"/>
      <c r="AX275" s="153"/>
      <c r="AY275" s="153"/>
      <c r="AZ275" s="153"/>
      <c r="BA275" s="153"/>
      <c r="BB275" s="153"/>
      <c r="BC275" s="153"/>
      <c r="BD275" s="153"/>
      <c r="BE275" s="153"/>
      <c r="BF275" s="153"/>
      <c r="BG275" s="153"/>
      <c r="BH275" s="153"/>
    </row>
    <row r="276" spans="1:60" outlineLevel="1" x14ac:dyDescent="0.2">
      <c r="A276" s="154">
        <v>230</v>
      </c>
      <c r="B276" s="161" t="s">
        <v>632</v>
      </c>
      <c r="C276" s="190" t="s">
        <v>633</v>
      </c>
      <c r="D276" s="163" t="s">
        <v>201</v>
      </c>
      <c r="E276" s="167">
        <v>29.1</v>
      </c>
      <c r="F276" s="169"/>
      <c r="G276" s="170">
        <f t="shared" si="85"/>
        <v>0</v>
      </c>
      <c r="H276" s="169"/>
      <c r="I276" s="170">
        <f t="shared" si="86"/>
        <v>0</v>
      </c>
      <c r="J276" s="169"/>
      <c r="K276" s="170">
        <f t="shared" si="87"/>
        <v>0</v>
      </c>
      <c r="L276" s="170">
        <v>21</v>
      </c>
      <c r="M276" s="170">
        <f t="shared" si="88"/>
        <v>0</v>
      </c>
      <c r="N276" s="163">
        <v>0</v>
      </c>
      <c r="O276" s="163">
        <f t="shared" si="89"/>
        <v>0</v>
      </c>
      <c r="P276" s="163">
        <v>3.2599999999999999E-3</v>
      </c>
      <c r="Q276" s="163">
        <f t="shared" si="90"/>
        <v>9.4869999999999996E-2</v>
      </c>
      <c r="R276" s="163"/>
      <c r="S276" s="163"/>
      <c r="T276" s="164">
        <v>5.7500000000000002E-2</v>
      </c>
      <c r="U276" s="163">
        <f t="shared" si="91"/>
        <v>1.67</v>
      </c>
      <c r="V276" s="153"/>
      <c r="W276" s="153"/>
      <c r="X276" s="153"/>
      <c r="Y276" s="153"/>
      <c r="Z276" s="153"/>
      <c r="AA276" s="153"/>
      <c r="AB276" s="153"/>
      <c r="AC276" s="153"/>
      <c r="AD276" s="153"/>
      <c r="AE276" s="153" t="s">
        <v>160</v>
      </c>
      <c r="AF276" s="153"/>
      <c r="AG276" s="153"/>
      <c r="AH276" s="153"/>
      <c r="AI276" s="153"/>
      <c r="AJ276" s="153"/>
      <c r="AK276" s="153"/>
      <c r="AL276" s="153"/>
      <c r="AM276" s="153"/>
      <c r="AN276" s="153"/>
      <c r="AO276" s="153"/>
      <c r="AP276" s="153"/>
      <c r="AQ276" s="153"/>
      <c r="AR276" s="153"/>
      <c r="AS276" s="153"/>
      <c r="AT276" s="153"/>
      <c r="AU276" s="153"/>
      <c r="AV276" s="153"/>
      <c r="AW276" s="153"/>
      <c r="AX276" s="153"/>
      <c r="AY276" s="153"/>
      <c r="AZ276" s="153"/>
      <c r="BA276" s="153"/>
      <c r="BB276" s="153"/>
      <c r="BC276" s="153"/>
      <c r="BD276" s="153"/>
      <c r="BE276" s="153"/>
      <c r="BF276" s="153"/>
      <c r="BG276" s="153"/>
      <c r="BH276" s="153"/>
    </row>
    <row r="277" spans="1:60" outlineLevel="1" x14ac:dyDescent="0.2">
      <c r="A277" s="154">
        <v>231</v>
      </c>
      <c r="B277" s="161" t="s">
        <v>634</v>
      </c>
      <c r="C277" s="190" t="s">
        <v>635</v>
      </c>
      <c r="D277" s="163" t="s">
        <v>156</v>
      </c>
      <c r="E277" s="167">
        <v>41</v>
      </c>
      <c r="F277" s="169"/>
      <c r="G277" s="170">
        <f t="shared" si="85"/>
        <v>0</v>
      </c>
      <c r="H277" s="169"/>
      <c r="I277" s="170">
        <f t="shared" si="86"/>
        <v>0</v>
      </c>
      <c r="J277" s="169"/>
      <c r="K277" s="170">
        <f t="shared" si="87"/>
        <v>0</v>
      </c>
      <c r="L277" s="170">
        <v>21</v>
      </c>
      <c r="M277" s="170">
        <f t="shared" si="88"/>
        <v>0</v>
      </c>
      <c r="N277" s="163">
        <v>0</v>
      </c>
      <c r="O277" s="163">
        <f t="shared" si="89"/>
        <v>0</v>
      </c>
      <c r="P277" s="163">
        <v>9.6000000000000002E-4</v>
      </c>
      <c r="Q277" s="163">
        <f t="shared" si="90"/>
        <v>3.9359999999999999E-2</v>
      </c>
      <c r="R277" s="163"/>
      <c r="S277" s="163"/>
      <c r="T277" s="164">
        <v>5.7500000000000002E-2</v>
      </c>
      <c r="U277" s="163">
        <f t="shared" si="91"/>
        <v>2.36</v>
      </c>
      <c r="V277" s="153"/>
      <c r="W277" s="153"/>
      <c r="X277" s="153"/>
      <c r="Y277" s="153"/>
      <c r="Z277" s="153"/>
      <c r="AA277" s="153"/>
      <c r="AB277" s="153"/>
      <c r="AC277" s="153"/>
      <c r="AD277" s="153"/>
      <c r="AE277" s="153" t="s">
        <v>160</v>
      </c>
      <c r="AF277" s="153"/>
      <c r="AG277" s="153"/>
      <c r="AH277" s="153"/>
      <c r="AI277" s="153"/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  <c r="AU277" s="153"/>
      <c r="AV277" s="153"/>
      <c r="AW277" s="153"/>
      <c r="AX277" s="153"/>
      <c r="AY277" s="153"/>
      <c r="AZ277" s="153"/>
      <c r="BA277" s="153"/>
      <c r="BB277" s="153"/>
      <c r="BC277" s="153"/>
      <c r="BD277" s="153"/>
      <c r="BE277" s="153"/>
      <c r="BF277" s="153"/>
      <c r="BG277" s="153"/>
      <c r="BH277" s="153"/>
    </row>
    <row r="278" spans="1:60" ht="22.5" outlineLevel="1" x14ac:dyDescent="0.2">
      <c r="A278" s="154">
        <v>232</v>
      </c>
      <c r="B278" s="161" t="s">
        <v>636</v>
      </c>
      <c r="C278" s="190" t="s">
        <v>637</v>
      </c>
      <c r="D278" s="163" t="s">
        <v>201</v>
      </c>
      <c r="E278" s="167">
        <v>58</v>
      </c>
      <c r="F278" s="169"/>
      <c r="G278" s="170">
        <f t="shared" si="85"/>
        <v>0</v>
      </c>
      <c r="H278" s="169"/>
      <c r="I278" s="170">
        <f t="shared" si="86"/>
        <v>0</v>
      </c>
      <c r="J278" s="169"/>
      <c r="K278" s="170">
        <f t="shared" si="87"/>
        <v>0</v>
      </c>
      <c r="L278" s="170">
        <v>21</v>
      </c>
      <c r="M278" s="170">
        <f t="shared" si="88"/>
        <v>0</v>
      </c>
      <c r="N278" s="163">
        <v>3.0799999999999998E-3</v>
      </c>
      <c r="O278" s="163">
        <f t="shared" si="89"/>
        <v>0.17863999999999999</v>
      </c>
      <c r="P278" s="163">
        <v>0</v>
      </c>
      <c r="Q278" s="163">
        <f t="shared" si="90"/>
        <v>0</v>
      </c>
      <c r="R278" s="163"/>
      <c r="S278" s="163"/>
      <c r="T278" s="164">
        <v>0.57499999999999996</v>
      </c>
      <c r="U278" s="163">
        <f t="shared" si="91"/>
        <v>33.35</v>
      </c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 t="s">
        <v>160</v>
      </c>
      <c r="AF278" s="153"/>
      <c r="AG278" s="153"/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3"/>
      <c r="AT278" s="153"/>
      <c r="AU278" s="153"/>
      <c r="AV278" s="153"/>
      <c r="AW278" s="153"/>
      <c r="AX278" s="153"/>
      <c r="AY278" s="153"/>
      <c r="AZ278" s="153"/>
      <c r="BA278" s="153"/>
      <c r="BB278" s="153"/>
      <c r="BC278" s="153"/>
      <c r="BD278" s="153"/>
      <c r="BE278" s="153"/>
      <c r="BF278" s="153"/>
      <c r="BG278" s="153"/>
      <c r="BH278" s="153"/>
    </row>
    <row r="279" spans="1:60" ht="22.5" outlineLevel="1" x14ac:dyDescent="0.2">
      <c r="A279" s="154">
        <v>233</v>
      </c>
      <c r="B279" s="161" t="s">
        <v>638</v>
      </c>
      <c r="C279" s="190" t="s">
        <v>639</v>
      </c>
      <c r="D279" s="163" t="s">
        <v>156</v>
      </c>
      <c r="E279" s="167">
        <v>4</v>
      </c>
      <c r="F279" s="169"/>
      <c r="G279" s="170">
        <f t="shared" si="85"/>
        <v>0</v>
      </c>
      <c r="H279" s="169"/>
      <c r="I279" s="170">
        <f t="shared" si="86"/>
        <v>0</v>
      </c>
      <c r="J279" s="169"/>
      <c r="K279" s="170">
        <f t="shared" si="87"/>
        <v>0</v>
      </c>
      <c r="L279" s="170">
        <v>21</v>
      </c>
      <c r="M279" s="170">
        <f t="shared" si="88"/>
        <v>0</v>
      </c>
      <c r="N279" s="163">
        <v>1.65E-3</v>
      </c>
      <c r="O279" s="163">
        <f t="shared" si="89"/>
        <v>6.6E-3</v>
      </c>
      <c r="P279" s="163">
        <v>0</v>
      </c>
      <c r="Q279" s="163">
        <f t="shared" si="90"/>
        <v>0</v>
      </c>
      <c r="R279" s="163"/>
      <c r="S279" s="163"/>
      <c r="T279" s="164">
        <v>1.0879000000000001</v>
      </c>
      <c r="U279" s="163">
        <f t="shared" si="91"/>
        <v>4.3499999999999996</v>
      </c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 t="s">
        <v>160</v>
      </c>
      <c r="AF279" s="153"/>
      <c r="AG279" s="153"/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  <c r="AU279" s="153"/>
      <c r="AV279" s="153"/>
      <c r="AW279" s="153"/>
      <c r="AX279" s="153"/>
      <c r="AY279" s="153"/>
      <c r="AZ279" s="153"/>
      <c r="BA279" s="153"/>
      <c r="BB279" s="153"/>
      <c r="BC279" s="153"/>
      <c r="BD279" s="153"/>
      <c r="BE279" s="153"/>
      <c r="BF279" s="153"/>
      <c r="BG279" s="153"/>
      <c r="BH279" s="153"/>
    </row>
    <row r="280" spans="1:60" ht="22.5" outlineLevel="1" x14ac:dyDescent="0.2">
      <c r="A280" s="154">
        <v>234</v>
      </c>
      <c r="B280" s="161" t="s">
        <v>640</v>
      </c>
      <c r="C280" s="190" t="s">
        <v>641</v>
      </c>
      <c r="D280" s="163" t="s">
        <v>178</v>
      </c>
      <c r="E280" s="167">
        <v>3.1</v>
      </c>
      <c r="F280" s="169"/>
      <c r="G280" s="170">
        <f t="shared" si="85"/>
        <v>0</v>
      </c>
      <c r="H280" s="169"/>
      <c r="I280" s="170">
        <f t="shared" si="86"/>
        <v>0</v>
      </c>
      <c r="J280" s="169"/>
      <c r="K280" s="170">
        <f t="shared" si="87"/>
        <v>0</v>
      </c>
      <c r="L280" s="170">
        <v>21</v>
      </c>
      <c r="M280" s="170">
        <f t="shared" si="88"/>
        <v>0</v>
      </c>
      <c r="N280" s="163">
        <v>6.77E-3</v>
      </c>
      <c r="O280" s="163">
        <f t="shared" si="89"/>
        <v>2.0990000000000002E-2</v>
      </c>
      <c r="P280" s="163">
        <v>0</v>
      </c>
      <c r="Q280" s="163">
        <f t="shared" si="90"/>
        <v>0</v>
      </c>
      <c r="R280" s="163"/>
      <c r="S280" s="163"/>
      <c r="T280" s="164">
        <v>2.5507</v>
      </c>
      <c r="U280" s="163">
        <f t="shared" si="91"/>
        <v>7.91</v>
      </c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 t="s">
        <v>160</v>
      </c>
      <c r="AF280" s="153"/>
      <c r="AG280" s="153"/>
      <c r="AH280" s="153"/>
      <c r="AI280" s="153"/>
      <c r="AJ280" s="153"/>
      <c r="AK280" s="153"/>
      <c r="AL280" s="153"/>
      <c r="AM280" s="153"/>
      <c r="AN280" s="153"/>
      <c r="AO280" s="153"/>
      <c r="AP280" s="153"/>
      <c r="AQ280" s="153"/>
      <c r="AR280" s="153"/>
      <c r="AS280" s="153"/>
      <c r="AT280" s="153"/>
      <c r="AU280" s="153"/>
      <c r="AV280" s="153"/>
      <c r="AW280" s="153"/>
      <c r="AX280" s="153"/>
      <c r="AY280" s="153"/>
      <c r="AZ280" s="153"/>
      <c r="BA280" s="153"/>
      <c r="BB280" s="153"/>
      <c r="BC280" s="153"/>
      <c r="BD280" s="153"/>
      <c r="BE280" s="153"/>
      <c r="BF280" s="153"/>
      <c r="BG280" s="153"/>
      <c r="BH280" s="153"/>
    </row>
    <row r="281" spans="1:60" ht="22.5" outlineLevel="1" x14ac:dyDescent="0.2">
      <c r="A281" s="154">
        <v>235</v>
      </c>
      <c r="B281" s="161" t="s">
        <v>642</v>
      </c>
      <c r="C281" s="190" t="s">
        <v>643</v>
      </c>
      <c r="D281" s="163" t="s">
        <v>201</v>
      </c>
      <c r="E281" s="167">
        <v>59.1</v>
      </c>
      <c r="F281" s="169"/>
      <c r="G281" s="170">
        <f t="shared" si="85"/>
        <v>0</v>
      </c>
      <c r="H281" s="169"/>
      <c r="I281" s="170">
        <f t="shared" si="86"/>
        <v>0</v>
      </c>
      <c r="J281" s="169"/>
      <c r="K281" s="170">
        <f t="shared" si="87"/>
        <v>0</v>
      </c>
      <c r="L281" s="170">
        <v>21</v>
      </c>
      <c r="M281" s="170">
        <f t="shared" si="88"/>
        <v>0</v>
      </c>
      <c r="N281" s="163">
        <v>3.3899999999999998E-3</v>
      </c>
      <c r="O281" s="163">
        <f t="shared" si="89"/>
        <v>0.20035</v>
      </c>
      <c r="P281" s="163">
        <v>0</v>
      </c>
      <c r="Q281" s="163">
        <f t="shared" si="90"/>
        <v>0</v>
      </c>
      <c r="R281" s="163"/>
      <c r="S281" s="163"/>
      <c r="T281" s="164">
        <v>0.65469999999999995</v>
      </c>
      <c r="U281" s="163">
        <f t="shared" si="91"/>
        <v>38.69</v>
      </c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 t="s">
        <v>160</v>
      </c>
      <c r="AF281" s="153"/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3"/>
      <c r="AX281" s="153"/>
      <c r="AY281" s="153"/>
      <c r="AZ281" s="153"/>
      <c r="BA281" s="153"/>
      <c r="BB281" s="153"/>
      <c r="BC281" s="153"/>
      <c r="BD281" s="153"/>
      <c r="BE281" s="153"/>
      <c r="BF281" s="153"/>
      <c r="BG281" s="153"/>
      <c r="BH281" s="153"/>
    </row>
    <row r="282" spans="1:60" ht="22.5" outlineLevel="1" x14ac:dyDescent="0.2">
      <c r="A282" s="154">
        <v>236</v>
      </c>
      <c r="B282" s="161" t="s">
        <v>644</v>
      </c>
      <c r="C282" s="190" t="s">
        <v>645</v>
      </c>
      <c r="D282" s="163" t="s">
        <v>201</v>
      </c>
      <c r="E282" s="167">
        <v>12</v>
      </c>
      <c r="F282" s="169"/>
      <c r="G282" s="170">
        <f t="shared" si="85"/>
        <v>0</v>
      </c>
      <c r="H282" s="169"/>
      <c r="I282" s="170">
        <f t="shared" si="86"/>
        <v>0</v>
      </c>
      <c r="J282" s="169"/>
      <c r="K282" s="170">
        <f t="shared" si="87"/>
        <v>0</v>
      </c>
      <c r="L282" s="170">
        <v>21</v>
      </c>
      <c r="M282" s="170">
        <f t="shared" si="88"/>
        <v>0</v>
      </c>
      <c r="N282" s="163">
        <v>4.2100000000000002E-3</v>
      </c>
      <c r="O282" s="163">
        <f t="shared" si="89"/>
        <v>5.0520000000000002E-2</v>
      </c>
      <c r="P282" s="163">
        <v>0</v>
      </c>
      <c r="Q282" s="163">
        <f t="shared" si="90"/>
        <v>0</v>
      </c>
      <c r="R282" s="163"/>
      <c r="S282" s="163"/>
      <c r="T282" s="164">
        <v>0.34844999999999998</v>
      </c>
      <c r="U282" s="163">
        <f t="shared" si="91"/>
        <v>4.18</v>
      </c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 t="s">
        <v>160</v>
      </c>
      <c r="AF282" s="153"/>
      <c r="AG282" s="153"/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53"/>
      <c r="AW282" s="153"/>
      <c r="AX282" s="153"/>
      <c r="AY282" s="153"/>
      <c r="AZ282" s="153"/>
      <c r="BA282" s="153"/>
      <c r="BB282" s="153"/>
      <c r="BC282" s="153"/>
      <c r="BD282" s="153"/>
      <c r="BE282" s="153"/>
      <c r="BF282" s="153"/>
      <c r="BG282" s="153"/>
      <c r="BH282" s="153"/>
    </row>
    <row r="283" spans="1:60" ht="22.5" outlineLevel="1" x14ac:dyDescent="0.2">
      <c r="A283" s="154">
        <v>237</v>
      </c>
      <c r="B283" s="161" t="s">
        <v>646</v>
      </c>
      <c r="C283" s="190" t="s">
        <v>647</v>
      </c>
      <c r="D283" s="163" t="s">
        <v>201</v>
      </c>
      <c r="E283" s="167">
        <v>21.5</v>
      </c>
      <c r="F283" s="169"/>
      <c r="G283" s="170">
        <f t="shared" si="85"/>
        <v>0</v>
      </c>
      <c r="H283" s="169"/>
      <c r="I283" s="170">
        <f t="shared" si="86"/>
        <v>0</v>
      </c>
      <c r="J283" s="169"/>
      <c r="K283" s="170">
        <f t="shared" si="87"/>
        <v>0</v>
      </c>
      <c r="L283" s="170">
        <v>21</v>
      </c>
      <c r="M283" s="170">
        <f t="shared" si="88"/>
        <v>0</v>
      </c>
      <c r="N283" s="163">
        <v>2.63E-3</v>
      </c>
      <c r="O283" s="163">
        <f t="shared" si="89"/>
        <v>5.6550000000000003E-2</v>
      </c>
      <c r="P283" s="163">
        <v>0</v>
      </c>
      <c r="Q283" s="163">
        <f t="shared" si="90"/>
        <v>0</v>
      </c>
      <c r="R283" s="163"/>
      <c r="S283" s="163"/>
      <c r="T283" s="164">
        <v>0.54305000000000003</v>
      </c>
      <c r="U283" s="163">
        <f t="shared" si="91"/>
        <v>11.68</v>
      </c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 t="s">
        <v>160</v>
      </c>
      <c r="AF283" s="153"/>
      <c r="AG283" s="153"/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53"/>
      <c r="AW283" s="153"/>
      <c r="AX283" s="153"/>
      <c r="AY283" s="153"/>
      <c r="AZ283" s="153"/>
      <c r="BA283" s="153"/>
      <c r="BB283" s="153"/>
      <c r="BC283" s="153"/>
      <c r="BD283" s="153"/>
      <c r="BE283" s="153"/>
      <c r="BF283" s="153"/>
      <c r="BG283" s="153"/>
      <c r="BH283" s="153"/>
    </row>
    <row r="284" spans="1:60" ht="22.5" outlineLevel="1" x14ac:dyDescent="0.2">
      <c r="A284" s="154">
        <v>238</v>
      </c>
      <c r="B284" s="161" t="s">
        <v>648</v>
      </c>
      <c r="C284" s="190" t="s">
        <v>649</v>
      </c>
      <c r="D284" s="163" t="s">
        <v>201</v>
      </c>
      <c r="E284" s="167">
        <v>10.7</v>
      </c>
      <c r="F284" s="169"/>
      <c r="G284" s="170">
        <f t="shared" si="85"/>
        <v>0</v>
      </c>
      <c r="H284" s="169"/>
      <c r="I284" s="170">
        <f t="shared" si="86"/>
        <v>0</v>
      </c>
      <c r="J284" s="169"/>
      <c r="K284" s="170">
        <f t="shared" si="87"/>
        <v>0</v>
      </c>
      <c r="L284" s="170">
        <v>21</v>
      </c>
      <c r="M284" s="170">
        <f t="shared" si="88"/>
        <v>0</v>
      </c>
      <c r="N284" s="163">
        <v>0</v>
      </c>
      <c r="O284" s="163">
        <f t="shared" si="89"/>
        <v>0</v>
      </c>
      <c r="P284" s="163">
        <v>1.3500000000000001E-3</v>
      </c>
      <c r="Q284" s="163">
        <f t="shared" si="90"/>
        <v>1.4449999999999999E-2</v>
      </c>
      <c r="R284" s="163"/>
      <c r="S284" s="163"/>
      <c r="T284" s="164">
        <v>9.1999999999999998E-2</v>
      </c>
      <c r="U284" s="163">
        <f t="shared" si="91"/>
        <v>0.98</v>
      </c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 t="s">
        <v>160</v>
      </c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</row>
    <row r="285" spans="1:60" outlineLevel="1" x14ac:dyDescent="0.2">
      <c r="A285" s="154">
        <v>239</v>
      </c>
      <c r="B285" s="161" t="s">
        <v>650</v>
      </c>
      <c r="C285" s="190" t="s">
        <v>651</v>
      </c>
      <c r="D285" s="163" t="s">
        <v>201</v>
      </c>
      <c r="E285" s="167">
        <v>10.7</v>
      </c>
      <c r="F285" s="169"/>
      <c r="G285" s="170">
        <f t="shared" si="85"/>
        <v>0</v>
      </c>
      <c r="H285" s="169"/>
      <c r="I285" s="170">
        <f t="shared" si="86"/>
        <v>0</v>
      </c>
      <c r="J285" s="169"/>
      <c r="K285" s="170">
        <f t="shared" si="87"/>
        <v>0</v>
      </c>
      <c r="L285" s="170">
        <v>21</v>
      </c>
      <c r="M285" s="170">
        <f t="shared" si="88"/>
        <v>0</v>
      </c>
      <c r="N285" s="163">
        <v>1.7600000000000001E-3</v>
      </c>
      <c r="O285" s="163">
        <f t="shared" si="89"/>
        <v>1.883E-2</v>
      </c>
      <c r="P285" s="163">
        <v>0</v>
      </c>
      <c r="Q285" s="163">
        <f t="shared" si="90"/>
        <v>0</v>
      </c>
      <c r="R285" s="163"/>
      <c r="S285" s="163"/>
      <c r="T285" s="164">
        <v>0.27589999999999998</v>
      </c>
      <c r="U285" s="163">
        <f t="shared" si="91"/>
        <v>2.95</v>
      </c>
      <c r="V285" s="153"/>
      <c r="W285" s="153"/>
      <c r="X285" s="153"/>
      <c r="Y285" s="153"/>
      <c r="Z285" s="153"/>
      <c r="AA285" s="153"/>
      <c r="AB285" s="153"/>
      <c r="AC285" s="153"/>
      <c r="AD285" s="153"/>
      <c r="AE285" s="153" t="s">
        <v>160</v>
      </c>
      <c r="AF285" s="153"/>
      <c r="AG285" s="153"/>
      <c r="AH285" s="153"/>
      <c r="AI285" s="153"/>
      <c r="AJ285" s="153"/>
      <c r="AK285" s="153"/>
      <c r="AL285" s="153"/>
      <c r="AM285" s="153"/>
      <c r="AN285" s="153"/>
      <c r="AO285" s="153"/>
      <c r="AP285" s="153"/>
      <c r="AQ285" s="153"/>
      <c r="AR285" s="153"/>
      <c r="AS285" s="153"/>
      <c r="AT285" s="153"/>
      <c r="AU285" s="153"/>
      <c r="AV285" s="153"/>
      <c r="AW285" s="153"/>
      <c r="AX285" s="153"/>
      <c r="AY285" s="153"/>
      <c r="AZ285" s="153"/>
      <c r="BA285" s="153"/>
      <c r="BB285" s="153"/>
      <c r="BC285" s="153"/>
      <c r="BD285" s="153"/>
      <c r="BE285" s="153"/>
      <c r="BF285" s="153"/>
      <c r="BG285" s="153"/>
      <c r="BH285" s="153"/>
    </row>
    <row r="286" spans="1:60" outlineLevel="1" x14ac:dyDescent="0.2">
      <c r="A286" s="154">
        <v>240</v>
      </c>
      <c r="B286" s="161" t="s">
        <v>652</v>
      </c>
      <c r="C286" s="190" t="s">
        <v>653</v>
      </c>
      <c r="D286" s="163" t="s">
        <v>201</v>
      </c>
      <c r="E286" s="167">
        <v>41.7</v>
      </c>
      <c r="F286" s="169"/>
      <c r="G286" s="170">
        <f t="shared" si="85"/>
        <v>0</v>
      </c>
      <c r="H286" s="169"/>
      <c r="I286" s="170">
        <f t="shared" si="86"/>
        <v>0</v>
      </c>
      <c r="J286" s="169"/>
      <c r="K286" s="170">
        <f t="shared" si="87"/>
        <v>0</v>
      </c>
      <c r="L286" s="170">
        <v>21</v>
      </c>
      <c r="M286" s="170">
        <f t="shared" si="88"/>
        <v>0</v>
      </c>
      <c r="N286" s="163">
        <v>1.7099999999999999E-3</v>
      </c>
      <c r="O286" s="163">
        <f t="shared" si="89"/>
        <v>7.1309999999999998E-2</v>
      </c>
      <c r="P286" s="163">
        <v>0</v>
      </c>
      <c r="Q286" s="163">
        <f t="shared" si="90"/>
        <v>0</v>
      </c>
      <c r="R286" s="163"/>
      <c r="S286" s="163"/>
      <c r="T286" s="164">
        <v>0.27589999999999998</v>
      </c>
      <c r="U286" s="163">
        <f t="shared" si="91"/>
        <v>11.51</v>
      </c>
      <c r="V286" s="153"/>
      <c r="W286" s="153"/>
      <c r="X286" s="153"/>
      <c r="Y286" s="153"/>
      <c r="Z286" s="153"/>
      <c r="AA286" s="153"/>
      <c r="AB286" s="153"/>
      <c r="AC286" s="153"/>
      <c r="AD286" s="153"/>
      <c r="AE286" s="153" t="s">
        <v>160</v>
      </c>
      <c r="AF286" s="153"/>
      <c r="AG286" s="153"/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  <c r="AU286" s="153"/>
      <c r="AV286" s="153"/>
      <c r="AW286" s="153"/>
      <c r="AX286" s="153"/>
      <c r="AY286" s="153"/>
      <c r="AZ286" s="153"/>
      <c r="BA286" s="153"/>
      <c r="BB286" s="153"/>
      <c r="BC286" s="153"/>
      <c r="BD286" s="153"/>
      <c r="BE286" s="153"/>
      <c r="BF286" s="153"/>
      <c r="BG286" s="153"/>
      <c r="BH286" s="153"/>
    </row>
    <row r="287" spans="1:60" outlineLevel="1" x14ac:dyDescent="0.2">
      <c r="A287" s="154">
        <v>241</v>
      </c>
      <c r="B287" s="161" t="s">
        <v>654</v>
      </c>
      <c r="C287" s="190" t="s">
        <v>655</v>
      </c>
      <c r="D287" s="163" t="s">
        <v>656</v>
      </c>
      <c r="E287" s="167">
        <v>24</v>
      </c>
      <c r="F287" s="169"/>
      <c r="G287" s="170">
        <f t="shared" si="85"/>
        <v>0</v>
      </c>
      <c r="H287" s="169"/>
      <c r="I287" s="170">
        <f t="shared" si="86"/>
        <v>0</v>
      </c>
      <c r="J287" s="169"/>
      <c r="K287" s="170">
        <f t="shared" si="87"/>
        <v>0</v>
      </c>
      <c r="L287" s="170">
        <v>21</v>
      </c>
      <c r="M287" s="170">
        <f t="shared" si="88"/>
        <v>0</v>
      </c>
      <c r="N287" s="163">
        <v>0</v>
      </c>
      <c r="O287" s="163">
        <f t="shared" si="89"/>
        <v>0</v>
      </c>
      <c r="P287" s="163">
        <v>0</v>
      </c>
      <c r="Q287" s="163">
        <f t="shared" si="90"/>
        <v>0</v>
      </c>
      <c r="R287" s="163"/>
      <c r="S287" s="163"/>
      <c r="T287" s="164">
        <v>0.02</v>
      </c>
      <c r="U287" s="163">
        <f t="shared" si="91"/>
        <v>0.48</v>
      </c>
      <c r="V287" s="153"/>
      <c r="W287" s="153"/>
      <c r="X287" s="153"/>
      <c r="Y287" s="153"/>
      <c r="Z287" s="153"/>
      <c r="AA287" s="153"/>
      <c r="AB287" s="153"/>
      <c r="AC287" s="153"/>
      <c r="AD287" s="153"/>
      <c r="AE287" s="153" t="s">
        <v>160</v>
      </c>
      <c r="AF287" s="153"/>
      <c r="AG287" s="153"/>
      <c r="AH287" s="153"/>
      <c r="AI287" s="153"/>
      <c r="AJ287" s="153"/>
      <c r="AK287" s="153"/>
      <c r="AL287" s="153"/>
      <c r="AM287" s="153"/>
      <c r="AN287" s="153"/>
      <c r="AO287" s="153"/>
      <c r="AP287" s="153"/>
      <c r="AQ287" s="153"/>
      <c r="AR287" s="153"/>
      <c r="AS287" s="153"/>
      <c r="AT287" s="153"/>
      <c r="AU287" s="153"/>
      <c r="AV287" s="153"/>
      <c r="AW287" s="153"/>
      <c r="AX287" s="153"/>
      <c r="AY287" s="153"/>
      <c r="AZ287" s="153"/>
      <c r="BA287" s="153"/>
      <c r="BB287" s="153"/>
      <c r="BC287" s="153"/>
      <c r="BD287" s="153"/>
      <c r="BE287" s="153"/>
      <c r="BF287" s="153"/>
      <c r="BG287" s="153"/>
      <c r="BH287" s="153"/>
    </row>
    <row r="288" spans="1:60" outlineLevel="1" x14ac:dyDescent="0.2">
      <c r="A288" s="154">
        <v>242</v>
      </c>
      <c r="B288" s="161" t="s">
        <v>657</v>
      </c>
      <c r="C288" s="190" t="s">
        <v>658</v>
      </c>
      <c r="D288" s="163" t="s">
        <v>181</v>
      </c>
      <c r="E288" s="167">
        <v>5.0868000000000002</v>
      </c>
      <c r="F288" s="169"/>
      <c r="G288" s="170">
        <f t="shared" si="85"/>
        <v>0</v>
      </c>
      <c r="H288" s="169"/>
      <c r="I288" s="170">
        <f t="shared" si="86"/>
        <v>0</v>
      </c>
      <c r="J288" s="169"/>
      <c r="K288" s="170">
        <f t="shared" si="87"/>
        <v>0</v>
      </c>
      <c r="L288" s="170">
        <v>21</v>
      </c>
      <c r="M288" s="170">
        <f t="shared" si="88"/>
        <v>0</v>
      </c>
      <c r="N288" s="163">
        <v>0</v>
      </c>
      <c r="O288" s="163">
        <f t="shared" si="89"/>
        <v>0</v>
      </c>
      <c r="P288" s="163">
        <v>0</v>
      </c>
      <c r="Q288" s="163">
        <f t="shared" si="90"/>
        <v>0</v>
      </c>
      <c r="R288" s="163"/>
      <c r="S288" s="163"/>
      <c r="T288" s="164">
        <v>4.82</v>
      </c>
      <c r="U288" s="163">
        <f t="shared" si="91"/>
        <v>24.52</v>
      </c>
      <c r="V288" s="153"/>
      <c r="W288" s="153"/>
      <c r="X288" s="153"/>
      <c r="Y288" s="153"/>
      <c r="Z288" s="153"/>
      <c r="AA288" s="153"/>
      <c r="AB288" s="153"/>
      <c r="AC288" s="153"/>
      <c r="AD288" s="153"/>
      <c r="AE288" s="153" t="s">
        <v>160</v>
      </c>
      <c r="AF288" s="153"/>
      <c r="AG288" s="153"/>
      <c r="AH288" s="153"/>
      <c r="AI288" s="153"/>
      <c r="AJ288" s="153"/>
      <c r="AK288" s="153"/>
      <c r="AL288" s="153"/>
      <c r="AM288" s="153"/>
      <c r="AN288" s="153"/>
      <c r="AO288" s="153"/>
      <c r="AP288" s="153"/>
      <c r="AQ288" s="153"/>
      <c r="AR288" s="153"/>
      <c r="AS288" s="153"/>
      <c r="AT288" s="153"/>
      <c r="AU288" s="153"/>
      <c r="AV288" s="153"/>
      <c r="AW288" s="153"/>
      <c r="AX288" s="153"/>
      <c r="AY288" s="153"/>
      <c r="AZ288" s="153"/>
      <c r="BA288" s="153"/>
      <c r="BB288" s="153"/>
      <c r="BC288" s="153"/>
      <c r="BD288" s="153"/>
      <c r="BE288" s="153"/>
      <c r="BF288" s="153"/>
      <c r="BG288" s="153"/>
      <c r="BH288" s="153"/>
    </row>
    <row r="289" spans="1:60" x14ac:dyDescent="0.2">
      <c r="A289" s="155" t="s">
        <v>152</v>
      </c>
      <c r="B289" s="162" t="s">
        <v>108</v>
      </c>
      <c r="C289" s="191" t="s">
        <v>109</v>
      </c>
      <c r="D289" s="165"/>
      <c r="E289" s="168"/>
      <c r="F289" s="171"/>
      <c r="G289" s="171">
        <f>SUMIF(AE290:AE293,"&lt;&gt;NOR",G290:G293)</f>
        <v>0</v>
      </c>
      <c r="H289" s="171"/>
      <c r="I289" s="171">
        <f>SUM(I290:I293)</f>
        <v>0</v>
      </c>
      <c r="J289" s="171"/>
      <c r="K289" s="171">
        <f>SUM(K290:K293)</f>
        <v>0</v>
      </c>
      <c r="L289" s="171"/>
      <c r="M289" s="171">
        <f>SUM(M290:M293)</f>
        <v>0</v>
      </c>
      <c r="N289" s="165"/>
      <c r="O289" s="165">
        <f>SUM(O290:O293)</f>
        <v>9.2930000000000013E-2</v>
      </c>
      <c r="P289" s="165"/>
      <c r="Q289" s="165">
        <f>SUM(Q290:Q293)</f>
        <v>3.9867499999999998</v>
      </c>
      <c r="R289" s="165"/>
      <c r="S289" s="165"/>
      <c r="T289" s="166"/>
      <c r="U289" s="165">
        <f>SUM(U290:U293)</f>
        <v>126.34</v>
      </c>
      <c r="AE289" t="s">
        <v>153</v>
      </c>
    </row>
    <row r="290" spans="1:60" outlineLevel="1" x14ac:dyDescent="0.2">
      <c r="A290" s="154">
        <v>243</v>
      </c>
      <c r="B290" s="161" t="s">
        <v>659</v>
      </c>
      <c r="C290" s="190" t="s">
        <v>660</v>
      </c>
      <c r="D290" s="163" t="s">
        <v>178</v>
      </c>
      <c r="E290" s="167">
        <v>392.52499999999998</v>
      </c>
      <c r="F290" s="169"/>
      <c r="G290" s="170">
        <f>ROUND(E290*F290,2)</f>
        <v>0</v>
      </c>
      <c r="H290" s="169"/>
      <c r="I290" s="170">
        <f>ROUND(E290*H290,2)</f>
        <v>0</v>
      </c>
      <c r="J290" s="169"/>
      <c r="K290" s="170">
        <f>ROUND(E290*J290,2)</f>
        <v>0</v>
      </c>
      <c r="L290" s="170">
        <v>21</v>
      </c>
      <c r="M290" s="170">
        <f>G290*(1+L290/100)</f>
        <v>0</v>
      </c>
      <c r="N290" s="163">
        <v>1.8000000000000001E-4</v>
      </c>
      <c r="O290" s="163">
        <f>ROUND(E290*N290,5)</f>
        <v>7.0650000000000004E-2</v>
      </c>
      <c r="P290" s="163">
        <v>0</v>
      </c>
      <c r="Q290" s="163">
        <f>ROUND(E290*P290,5)</f>
        <v>0</v>
      </c>
      <c r="R290" s="163"/>
      <c r="S290" s="163"/>
      <c r="T290" s="164">
        <v>0.1</v>
      </c>
      <c r="U290" s="163">
        <f>ROUND(E290*T290,2)</f>
        <v>39.25</v>
      </c>
      <c r="V290" s="153"/>
      <c r="W290" s="153"/>
      <c r="X290" s="153"/>
      <c r="Y290" s="153"/>
      <c r="Z290" s="153"/>
      <c r="AA290" s="153"/>
      <c r="AB290" s="153"/>
      <c r="AC290" s="153"/>
      <c r="AD290" s="153"/>
      <c r="AE290" s="153" t="s">
        <v>160</v>
      </c>
      <c r="AF290" s="153"/>
      <c r="AG290" s="153"/>
      <c r="AH290" s="153"/>
      <c r="AI290" s="153"/>
      <c r="AJ290" s="153"/>
      <c r="AK290" s="153"/>
      <c r="AL290" s="153"/>
      <c r="AM290" s="153"/>
      <c r="AN290" s="153"/>
      <c r="AO290" s="153"/>
      <c r="AP290" s="153"/>
      <c r="AQ290" s="153"/>
      <c r="AR290" s="153"/>
      <c r="AS290" s="153"/>
      <c r="AT290" s="153"/>
      <c r="AU290" s="153"/>
      <c r="AV290" s="153"/>
      <c r="AW290" s="153"/>
      <c r="AX290" s="153"/>
      <c r="AY290" s="153"/>
      <c r="AZ290" s="153"/>
      <c r="BA290" s="153"/>
      <c r="BB290" s="153"/>
      <c r="BC290" s="153"/>
      <c r="BD290" s="153"/>
      <c r="BE290" s="153"/>
      <c r="BF290" s="153"/>
      <c r="BG290" s="153"/>
      <c r="BH290" s="153"/>
    </row>
    <row r="291" spans="1:60" outlineLevel="1" x14ac:dyDescent="0.2">
      <c r="A291" s="154">
        <v>244</v>
      </c>
      <c r="B291" s="161" t="s">
        <v>661</v>
      </c>
      <c r="C291" s="190" t="s">
        <v>662</v>
      </c>
      <c r="D291" s="163" t="s">
        <v>201</v>
      </c>
      <c r="E291" s="167">
        <v>89.1</v>
      </c>
      <c r="F291" s="169"/>
      <c r="G291" s="170">
        <f>ROUND(E291*F291,2)</f>
        <v>0</v>
      </c>
      <c r="H291" s="169"/>
      <c r="I291" s="170">
        <f>ROUND(E291*H291,2)</f>
        <v>0</v>
      </c>
      <c r="J291" s="169"/>
      <c r="K291" s="170">
        <f>ROUND(E291*J291,2)</f>
        <v>0</v>
      </c>
      <c r="L291" s="170">
        <v>21</v>
      </c>
      <c r="M291" s="170">
        <f>G291*(1+L291/100)</f>
        <v>0</v>
      </c>
      <c r="N291" s="163">
        <v>2.5000000000000001E-4</v>
      </c>
      <c r="O291" s="163">
        <f>ROUND(E291*N291,5)</f>
        <v>2.2280000000000001E-2</v>
      </c>
      <c r="P291" s="163">
        <v>0</v>
      </c>
      <c r="Q291" s="163">
        <f>ROUND(E291*P291,5)</f>
        <v>0</v>
      </c>
      <c r="R291" s="163"/>
      <c r="S291" s="163"/>
      <c r="T291" s="164">
        <v>0.05</v>
      </c>
      <c r="U291" s="163">
        <f>ROUND(E291*T291,2)</f>
        <v>4.46</v>
      </c>
      <c r="V291" s="153"/>
      <c r="W291" s="153"/>
      <c r="X291" s="153"/>
      <c r="Y291" s="153"/>
      <c r="Z291" s="153"/>
      <c r="AA291" s="153"/>
      <c r="AB291" s="153"/>
      <c r="AC291" s="153"/>
      <c r="AD291" s="153"/>
      <c r="AE291" s="153" t="s">
        <v>160</v>
      </c>
      <c r="AF291" s="153"/>
      <c r="AG291" s="153"/>
      <c r="AH291" s="153"/>
      <c r="AI291" s="153"/>
      <c r="AJ291" s="153"/>
      <c r="AK291" s="153"/>
      <c r="AL291" s="153"/>
      <c r="AM291" s="153"/>
      <c r="AN291" s="153"/>
      <c r="AO291" s="153"/>
      <c r="AP291" s="153"/>
      <c r="AQ291" s="153"/>
      <c r="AR291" s="153"/>
      <c r="AS291" s="153"/>
      <c r="AT291" s="153"/>
      <c r="AU291" s="153"/>
      <c r="AV291" s="153"/>
      <c r="AW291" s="153"/>
      <c r="AX291" s="153"/>
      <c r="AY291" s="153"/>
      <c r="AZ291" s="153"/>
      <c r="BA291" s="153"/>
      <c r="BB291" s="153"/>
      <c r="BC291" s="153"/>
      <c r="BD291" s="153"/>
      <c r="BE291" s="153"/>
      <c r="BF291" s="153"/>
      <c r="BG291" s="153"/>
      <c r="BH291" s="153"/>
    </row>
    <row r="292" spans="1:60" ht="22.5" outlineLevel="1" x14ac:dyDescent="0.2">
      <c r="A292" s="154">
        <v>245</v>
      </c>
      <c r="B292" s="161" t="s">
        <v>663</v>
      </c>
      <c r="C292" s="190" t="s">
        <v>664</v>
      </c>
      <c r="D292" s="163" t="s">
        <v>178</v>
      </c>
      <c r="E292" s="167">
        <v>169.625</v>
      </c>
      <c r="F292" s="169"/>
      <c r="G292" s="170">
        <f>ROUND(E292*F292,2)</f>
        <v>0</v>
      </c>
      <c r="H292" s="169"/>
      <c r="I292" s="170">
        <f>ROUND(E292*H292,2)</f>
        <v>0</v>
      </c>
      <c r="J292" s="169"/>
      <c r="K292" s="170">
        <f>ROUND(E292*J292,2)</f>
        <v>0</v>
      </c>
      <c r="L292" s="170">
        <v>21</v>
      </c>
      <c r="M292" s="170">
        <f>G292*(1+L292/100)</f>
        <v>0</v>
      </c>
      <c r="N292" s="163">
        <v>0</v>
      </c>
      <c r="O292" s="163">
        <f>ROUND(E292*N292,5)</f>
        <v>0</v>
      </c>
      <c r="P292" s="163">
        <v>2.1999999999999999E-2</v>
      </c>
      <c r="Q292" s="163">
        <f>ROUND(E292*P292,5)</f>
        <v>3.7317499999999999</v>
      </c>
      <c r="R292" s="163"/>
      <c r="S292" s="163"/>
      <c r="T292" s="164">
        <v>0.47699999999999998</v>
      </c>
      <c r="U292" s="163">
        <f>ROUND(E292*T292,2)</f>
        <v>80.91</v>
      </c>
      <c r="V292" s="153"/>
      <c r="W292" s="153"/>
      <c r="X292" s="153"/>
      <c r="Y292" s="153"/>
      <c r="Z292" s="153"/>
      <c r="AA292" s="153"/>
      <c r="AB292" s="153"/>
      <c r="AC292" s="153"/>
      <c r="AD292" s="153"/>
      <c r="AE292" s="153" t="s">
        <v>160</v>
      </c>
      <c r="AF292" s="153"/>
      <c r="AG292" s="153"/>
      <c r="AH292" s="153"/>
      <c r="AI292" s="153"/>
      <c r="AJ292" s="153"/>
      <c r="AK292" s="153"/>
      <c r="AL292" s="153"/>
      <c r="AM292" s="153"/>
      <c r="AN292" s="153"/>
      <c r="AO292" s="153"/>
      <c r="AP292" s="153"/>
      <c r="AQ292" s="153"/>
      <c r="AR292" s="153"/>
      <c r="AS292" s="153"/>
      <c r="AT292" s="153"/>
      <c r="AU292" s="153"/>
      <c r="AV292" s="153"/>
      <c r="AW292" s="153"/>
      <c r="AX292" s="153"/>
      <c r="AY292" s="153"/>
      <c r="AZ292" s="153"/>
      <c r="BA292" s="153"/>
      <c r="BB292" s="153"/>
      <c r="BC292" s="153"/>
      <c r="BD292" s="153"/>
      <c r="BE292" s="153"/>
      <c r="BF292" s="153"/>
      <c r="BG292" s="153"/>
      <c r="BH292" s="153"/>
    </row>
    <row r="293" spans="1:60" outlineLevel="1" x14ac:dyDescent="0.2">
      <c r="A293" s="154">
        <v>246</v>
      </c>
      <c r="B293" s="161" t="s">
        <v>665</v>
      </c>
      <c r="C293" s="190" t="s">
        <v>666</v>
      </c>
      <c r="D293" s="163" t="s">
        <v>201</v>
      </c>
      <c r="E293" s="167">
        <v>15</v>
      </c>
      <c r="F293" s="169"/>
      <c r="G293" s="170">
        <f>ROUND(E293*F293,2)</f>
        <v>0</v>
      </c>
      <c r="H293" s="169"/>
      <c r="I293" s="170">
        <f>ROUND(E293*H293,2)</f>
        <v>0</v>
      </c>
      <c r="J293" s="169"/>
      <c r="K293" s="170">
        <f>ROUND(E293*J293,2)</f>
        <v>0</v>
      </c>
      <c r="L293" s="170">
        <v>21</v>
      </c>
      <c r="M293" s="170">
        <f>G293*(1+L293/100)</f>
        <v>0</v>
      </c>
      <c r="N293" s="163">
        <v>0</v>
      </c>
      <c r="O293" s="163">
        <f>ROUND(E293*N293,5)</f>
        <v>0</v>
      </c>
      <c r="P293" s="163">
        <v>1.7000000000000001E-2</v>
      </c>
      <c r="Q293" s="163">
        <f>ROUND(E293*P293,5)</f>
        <v>0.255</v>
      </c>
      <c r="R293" s="163"/>
      <c r="S293" s="163"/>
      <c r="T293" s="164">
        <v>0.1144</v>
      </c>
      <c r="U293" s="163">
        <f>ROUND(E293*T293,2)</f>
        <v>1.72</v>
      </c>
      <c r="V293" s="153"/>
      <c r="W293" s="153"/>
      <c r="X293" s="153"/>
      <c r="Y293" s="153"/>
      <c r="Z293" s="153"/>
      <c r="AA293" s="153"/>
      <c r="AB293" s="153"/>
      <c r="AC293" s="153"/>
      <c r="AD293" s="153"/>
      <c r="AE293" s="153" t="s">
        <v>160</v>
      </c>
      <c r="AF293" s="153"/>
      <c r="AG293" s="153"/>
      <c r="AH293" s="153"/>
      <c r="AI293" s="153"/>
      <c r="AJ293" s="153"/>
      <c r="AK293" s="153"/>
      <c r="AL293" s="153"/>
      <c r="AM293" s="153"/>
      <c r="AN293" s="153"/>
      <c r="AO293" s="153"/>
      <c r="AP293" s="153"/>
      <c r="AQ293" s="153"/>
      <c r="AR293" s="153"/>
      <c r="AS293" s="153"/>
      <c r="AT293" s="153"/>
      <c r="AU293" s="153"/>
      <c r="AV293" s="153"/>
      <c r="AW293" s="153"/>
      <c r="AX293" s="153"/>
      <c r="AY293" s="153"/>
      <c r="AZ293" s="153"/>
      <c r="BA293" s="153"/>
      <c r="BB293" s="153"/>
      <c r="BC293" s="153"/>
      <c r="BD293" s="153"/>
      <c r="BE293" s="153"/>
      <c r="BF293" s="153"/>
      <c r="BG293" s="153"/>
      <c r="BH293" s="153"/>
    </row>
    <row r="294" spans="1:60" x14ac:dyDescent="0.2">
      <c r="A294" s="155" t="s">
        <v>152</v>
      </c>
      <c r="B294" s="162" t="s">
        <v>110</v>
      </c>
      <c r="C294" s="191" t="s">
        <v>111</v>
      </c>
      <c r="D294" s="165"/>
      <c r="E294" s="168"/>
      <c r="F294" s="171"/>
      <c r="G294" s="171">
        <f>SUMIF(AE295:AE309,"&lt;&gt;NOR",G295:G309)</f>
        <v>0</v>
      </c>
      <c r="H294" s="171"/>
      <c r="I294" s="171">
        <f>SUM(I295:I309)</f>
        <v>0</v>
      </c>
      <c r="J294" s="171"/>
      <c r="K294" s="171">
        <f>SUM(K295:K309)</f>
        <v>0</v>
      </c>
      <c r="L294" s="171"/>
      <c r="M294" s="171">
        <f>SUM(M295:M309)</f>
        <v>0</v>
      </c>
      <c r="N294" s="165"/>
      <c r="O294" s="165">
        <f>SUM(O295:O309)</f>
        <v>2.7001599999999999</v>
      </c>
      <c r="P294" s="165"/>
      <c r="Q294" s="165">
        <f>SUM(Q295:Q309)</f>
        <v>0.50556999999999996</v>
      </c>
      <c r="R294" s="165"/>
      <c r="S294" s="165"/>
      <c r="T294" s="166"/>
      <c r="U294" s="165">
        <f>SUM(U295:U309)</f>
        <v>373.78000000000003</v>
      </c>
      <c r="AE294" t="s">
        <v>153</v>
      </c>
    </row>
    <row r="295" spans="1:60" ht="22.5" outlineLevel="1" x14ac:dyDescent="0.2">
      <c r="A295" s="154">
        <v>247</v>
      </c>
      <c r="B295" s="161" t="s">
        <v>667</v>
      </c>
      <c r="C295" s="190" t="s">
        <v>668</v>
      </c>
      <c r="D295" s="163" t="s">
        <v>178</v>
      </c>
      <c r="E295" s="167">
        <v>168.44</v>
      </c>
      <c r="F295" s="169"/>
      <c r="G295" s="170">
        <f t="shared" ref="G295:G309" si="92">ROUND(E295*F295,2)</f>
        <v>0</v>
      </c>
      <c r="H295" s="169"/>
      <c r="I295" s="170">
        <f t="shared" ref="I295:I309" si="93">ROUND(E295*H295,2)</f>
        <v>0</v>
      </c>
      <c r="J295" s="169"/>
      <c r="K295" s="170">
        <f t="shared" ref="K295:K309" si="94">ROUND(E295*J295,2)</f>
        <v>0</v>
      </c>
      <c r="L295" s="170">
        <v>21</v>
      </c>
      <c r="M295" s="170">
        <f t="shared" ref="M295:M309" si="95">G295*(1+L295/100)</f>
        <v>0</v>
      </c>
      <c r="N295" s="163">
        <v>1.9000000000000001E-4</v>
      </c>
      <c r="O295" s="163">
        <f t="shared" ref="O295:O309" si="96">ROUND(E295*N295,5)</f>
        <v>3.2000000000000001E-2</v>
      </c>
      <c r="P295" s="163">
        <v>0</v>
      </c>
      <c r="Q295" s="163">
        <f t="shared" ref="Q295:Q309" si="97">ROUND(E295*P295,5)</f>
        <v>0</v>
      </c>
      <c r="R295" s="163"/>
      <c r="S295" s="163"/>
      <c r="T295" s="164">
        <v>0.753</v>
      </c>
      <c r="U295" s="163">
        <f t="shared" ref="U295:U309" si="98">ROUND(E295*T295,2)</f>
        <v>126.84</v>
      </c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 t="s">
        <v>160</v>
      </c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</row>
    <row r="296" spans="1:60" outlineLevel="1" x14ac:dyDescent="0.2">
      <c r="A296" s="154">
        <v>248</v>
      </c>
      <c r="B296" s="161" t="s">
        <v>669</v>
      </c>
      <c r="C296" s="190" t="s">
        <v>670</v>
      </c>
      <c r="D296" s="163" t="s">
        <v>201</v>
      </c>
      <c r="E296" s="167">
        <v>802</v>
      </c>
      <c r="F296" s="169"/>
      <c r="G296" s="170">
        <f t="shared" si="92"/>
        <v>0</v>
      </c>
      <c r="H296" s="169"/>
      <c r="I296" s="170">
        <f t="shared" si="93"/>
        <v>0</v>
      </c>
      <c r="J296" s="169"/>
      <c r="K296" s="170">
        <f t="shared" si="94"/>
        <v>0</v>
      </c>
      <c r="L296" s="170">
        <v>21</v>
      </c>
      <c r="M296" s="170">
        <f t="shared" si="95"/>
        <v>0</v>
      </c>
      <c r="N296" s="163">
        <v>1.8000000000000001E-4</v>
      </c>
      <c r="O296" s="163">
        <f t="shared" si="96"/>
        <v>0.14435999999999999</v>
      </c>
      <c r="P296" s="163">
        <v>0</v>
      </c>
      <c r="Q296" s="163">
        <f t="shared" si="97"/>
        <v>0</v>
      </c>
      <c r="R296" s="163"/>
      <c r="S296" s="163"/>
      <c r="T296" s="164">
        <v>0.17249999999999999</v>
      </c>
      <c r="U296" s="163">
        <f t="shared" si="98"/>
        <v>138.35</v>
      </c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 t="s">
        <v>160</v>
      </c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</row>
    <row r="297" spans="1:60" outlineLevel="1" x14ac:dyDescent="0.2">
      <c r="A297" s="154">
        <v>249</v>
      </c>
      <c r="B297" s="161" t="s">
        <v>671</v>
      </c>
      <c r="C297" s="190" t="s">
        <v>672</v>
      </c>
      <c r="D297" s="163" t="s">
        <v>201</v>
      </c>
      <c r="E297" s="167">
        <v>682</v>
      </c>
      <c r="F297" s="169"/>
      <c r="G297" s="170">
        <f t="shared" si="92"/>
        <v>0</v>
      </c>
      <c r="H297" s="169"/>
      <c r="I297" s="170">
        <f t="shared" si="93"/>
        <v>0</v>
      </c>
      <c r="J297" s="169"/>
      <c r="K297" s="170">
        <f t="shared" si="94"/>
        <v>0</v>
      </c>
      <c r="L297" s="170">
        <v>21</v>
      </c>
      <c r="M297" s="170">
        <f t="shared" si="95"/>
        <v>0</v>
      </c>
      <c r="N297" s="163">
        <v>2.0999999999999999E-3</v>
      </c>
      <c r="O297" s="163">
        <f t="shared" si="96"/>
        <v>1.4321999999999999</v>
      </c>
      <c r="P297" s="163">
        <v>0</v>
      </c>
      <c r="Q297" s="163">
        <f t="shared" si="97"/>
        <v>0</v>
      </c>
      <c r="R297" s="163"/>
      <c r="S297" s="163"/>
      <c r="T297" s="164">
        <v>0</v>
      </c>
      <c r="U297" s="163">
        <f t="shared" si="98"/>
        <v>0</v>
      </c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 t="s">
        <v>182</v>
      </c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</row>
    <row r="298" spans="1:60" ht="22.5" outlineLevel="1" x14ac:dyDescent="0.2">
      <c r="A298" s="154">
        <v>250</v>
      </c>
      <c r="B298" s="161" t="s">
        <v>673</v>
      </c>
      <c r="C298" s="190" t="s">
        <v>674</v>
      </c>
      <c r="D298" s="163" t="s">
        <v>163</v>
      </c>
      <c r="E298" s="167">
        <v>0.80640000000000001</v>
      </c>
      <c r="F298" s="169"/>
      <c r="G298" s="170">
        <f t="shared" si="92"/>
        <v>0</v>
      </c>
      <c r="H298" s="169"/>
      <c r="I298" s="170">
        <f t="shared" si="93"/>
        <v>0</v>
      </c>
      <c r="J298" s="169"/>
      <c r="K298" s="170">
        <f t="shared" si="94"/>
        <v>0</v>
      </c>
      <c r="L298" s="170">
        <v>21</v>
      </c>
      <c r="M298" s="170">
        <f t="shared" si="95"/>
        <v>0</v>
      </c>
      <c r="N298" s="163">
        <v>0.5</v>
      </c>
      <c r="O298" s="163">
        <f t="shared" si="96"/>
        <v>0.4032</v>
      </c>
      <c r="P298" s="163">
        <v>0</v>
      </c>
      <c r="Q298" s="163">
        <f t="shared" si="97"/>
        <v>0</v>
      </c>
      <c r="R298" s="163"/>
      <c r="S298" s="163"/>
      <c r="T298" s="164">
        <v>0</v>
      </c>
      <c r="U298" s="163">
        <f t="shared" si="98"/>
        <v>0</v>
      </c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 t="s">
        <v>182</v>
      </c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</row>
    <row r="299" spans="1:60" ht="22.5" outlineLevel="1" x14ac:dyDescent="0.2">
      <c r="A299" s="154">
        <v>251</v>
      </c>
      <c r="B299" s="161" t="s">
        <v>675</v>
      </c>
      <c r="C299" s="190" t="s">
        <v>676</v>
      </c>
      <c r="D299" s="163" t="s">
        <v>178</v>
      </c>
      <c r="E299" s="167">
        <v>20.51</v>
      </c>
      <c r="F299" s="169"/>
      <c r="G299" s="170">
        <f t="shared" si="92"/>
        <v>0</v>
      </c>
      <c r="H299" s="169"/>
      <c r="I299" s="170">
        <f t="shared" si="93"/>
        <v>0</v>
      </c>
      <c r="J299" s="169"/>
      <c r="K299" s="170">
        <f t="shared" si="94"/>
        <v>0</v>
      </c>
      <c r="L299" s="170">
        <v>21</v>
      </c>
      <c r="M299" s="170">
        <f t="shared" si="95"/>
        <v>0</v>
      </c>
      <c r="N299" s="163">
        <v>0</v>
      </c>
      <c r="O299" s="163">
        <f t="shared" si="96"/>
        <v>0</v>
      </c>
      <c r="P299" s="163">
        <v>2.4649999999999998E-2</v>
      </c>
      <c r="Q299" s="163">
        <f t="shared" si="97"/>
        <v>0.50556999999999996</v>
      </c>
      <c r="R299" s="163"/>
      <c r="S299" s="163"/>
      <c r="T299" s="164">
        <v>0.3</v>
      </c>
      <c r="U299" s="163">
        <f t="shared" si="98"/>
        <v>6.15</v>
      </c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 t="s">
        <v>160</v>
      </c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</row>
    <row r="300" spans="1:60" outlineLevel="1" x14ac:dyDescent="0.2">
      <c r="A300" s="154">
        <v>252</v>
      </c>
      <c r="B300" s="161" t="s">
        <v>677</v>
      </c>
      <c r="C300" s="190" t="s">
        <v>678</v>
      </c>
      <c r="D300" s="163" t="s">
        <v>156</v>
      </c>
      <c r="E300" s="167">
        <v>20</v>
      </c>
      <c r="F300" s="169"/>
      <c r="G300" s="170">
        <f t="shared" si="92"/>
        <v>0</v>
      </c>
      <c r="H300" s="169"/>
      <c r="I300" s="170">
        <f t="shared" si="93"/>
        <v>0</v>
      </c>
      <c r="J300" s="169"/>
      <c r="K300" s="170">
        <f t="shared" si="94"/>
        <v>0</v>
      </c>
      <c r="L300" s="170">
        <v>21</v>
      </c>
      <c r="M300" s="170">
        <f t="shared" si="95"/>
        <v>0</v>
      </c>
      <c r="N300" s="163">
        <v>2.0000000000000002E-5</v>
      </c>
      <c r="O300" s="163">
        <f t="shared" si="96"/>
        <v>4.0000000000000002E-4</v>
      </c>
      <c r="P300" s="163">
        <v>0</v>
      </c>
      <c r="Q300" s="163">
        <f t="shared" si="97"/>
        <v>0</v>
      </c>
      <c r="R300" s="163"/>
      <c r="S300" s="163"/>
      <c r="T300" s="164">
        <v>4.0199999999999996</v>
      </c>
      <c r="U300" s="163">
        <f t="shared" si="98"/>
        <v>80.400000000000006</v>
      </c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 t="s">
        <v>160</v>
      </c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</row>
    <row r="301" spans="1:60" outlineLevel="1" x14ac:dyDescent="0.2">
      <c r="A301" s="154">
        <v>253</v>
      </c>
      <c r="B301" s="161" t="s">
        <v>679</v>
      </c>
      <c r="C301" s="190" t="s">
        <v>680</v>
      </c>
      <c r="D301" s="163" t="s">
        <v>156</v>
      </c>
      <c r="E301" s="167">
        <v>20</v>
      </c>
      <c r="F301" s="169"/>
      <c r="G301" s="170">
        <f t="shared" si="92"/>
        <v>0</v>
      </c>
      <c r="H301" s="169"/>
      <c r="I301" s="170">
        <f t="shared" si="93"/>
        <v>0</v>
      </c>
      <c r="J301" s="169"/>
      <c r="K301" s="170">
        <f t="shared" si="94"/>
        <v>0</v>
      </c>
      <c r="L301" s="170">
        <v>21</v>
      </c>
      <c r="M301" s="170">
        <f t="shared" si="95"/>
        <v>0</v>
      </c>
      <c r="N301" s="163">
        <v>0</v>
      </c>
      <c r="O301" s="163">
        <f t="shared" si="96"/>
        <v>0</v>
      </c>
      <c r="P301" s="163">
        <v>0</v>
      </c>
      <c r="Q301" s="163">
        <f t="shared" si="97"/>
        <v>0</v>
      </c>
      <c r="R301" s="163"/>
      <c r="S301" s="163"/>
      <c r="T301" s="164">
        <v>0.77500000000000002</v>
      </c>
      <c r="U301" s="163">
        <f t="shared" si="98"/>
        <v>15.5</v>
      </c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 t="s">
        <v>160</v>
      </c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</row>
    <row r="302" spans="1:60" outlineLevel="1" x14ac:dyDescent="0.2">
      <c r="A302" s="154">
        <v>254</v>
      </c>
      <c r="B302" s="161" t="s">
        <v>681</v>
      </c>
      <c r="C302" s="190" t="s">
        <v>682</v>
      </c>
      <c r="D302" s="163" t="s">
        <v>156</v>
      </c>
      <c r="E302" s="167">
        <v>12</v>
      </c>
      <c r="F302" s="169"/>
      <c r="G302" s="170">
        <f t="shared" si="92"/>
        <v>0</v>
      </c>
      <c r="H302" s="169"/>
      <c r="I302" s="170">
        <f t="shared" si="93"/>
        <v>0</v>
      </c>
      <c r="J302" s="169"/>
      <c r="K302" s="170">
        <f t="shared" si="94"/>
        <v>0</v>
      </c>
      <c r="L302" s="170">
        <v>21</v>
      </c>
      <c r="M302" s="170">
        <f t="shared" si="95"/>
        <v>0</v>
      </c>
      <c r="N302" s="163">
        <v>1.6E-2</v>
      </c>
      <c r="O302" s="163">
        <f t="shared" si="96"/>
        <v>0.192</v>
      </c>
      <c r="P302" s="163">
        <v>0</v>
      </c>
      <c r="Q302" s="163">
        <f t="shared" si="97"/>
        <v>0</v>
      </c>
      <c r="R302" s="163"/>
      <c r="S302" s="163"/>
      <c r="T302" s="164">
        <v>0</v>
      </c>
      <c r="U302" s="163">
        <f t="shared" si="98"/>
        <v>0</v>
      </c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 t="s">
        <v>182</v>
      </c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</row>
    <row r="303" spans="1:60" outlineLevel="1" x14ac:dyDescent="0.2">
      <c r="A303" s="154">
        <v>255</v>
      </c>
      <c r="B303" s="161" t="s">
        <v>683</v>
      </c>
      <c r="C303" s="190" t="s">
        <v>684</v>
      </c>
      <c r="D303" s="163" t="s">
        <v>156</v>
      </c>
      <c r="E303" s="167">
        <v>2</v>
      </c>
      <c r="F303" s="169"/>
      <c r="G303" s="170">
        <f t="shared" si="92"/>
        <v>0</v>
      </c>
      <c r="H303" s="169"/>
      <c r="I303" s="170">
        <f t="shared" si="93"/>
        <v>0</v>
      </c>
      <c r="J303" s="169"/>
      <c r="K303" s="170">
        <f t="shared" si="94"/>
        <v>0</v>
      </c>
      <c r="L303" s="170">
        <v>21</v>
      </c>
      <c r="M303" s="170">
        <f t="shared" si="95"/>
        <v>0</v>
      </c>
      <c r="N303" s="163">
        <v>1.6E-2</v>
      </c>
      <c r="O303" s="163">
        <f t="shared" si="96"/>
        <v>3.2000000000000001E-2</v>
      </c>
      <c r="P303" s="163">
        <v>0</v>
      </c>
      <c r="Q303" s="163">
        <f t="shared" si="97"/>
        <v>0</v>
      </c>
      <c r="R303" s="163"/>
      <c r="S303" s="163"/>
      <c r="T303" s="164">
        <v>0</v>
      </c>
      <c r="U303" s="163">
        <f t="shared" si="98"/>
        <v>0</v>
      </c>
      <c r="V303" s="153"/>
      <c r="W303" s="153"/>
      <c r="X303" s="153"/>
      <c r="Y303" s="153"/>
      <c r="Z303" s="153"/>
      <c r="AA303" s="153"/>
      <c r="AB303" s="153"/>
      <c r="AC303" s="153"/>
      <c r="AD303" s="153"/>
      <c r="AE303" s="153" t="s">
        <v>182</v>
      </c>
      <c r="AF303" s="153"/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153"/>
      <c r="AX303" s="153"/>
      <c r="AY303" s="153"/>
      <c r="AZ303" s="153"/>
      <c r="BA303" s="153"/>
      <c r="BB303" s="153"/>
      <c r="BC303" s="153"/>
      <c r="BD303" s="153"/>
      <c r="BE303" s="153"/>
      <c r="BF303" s="153"/>
      <c r="BG303" s="153"/>
      <c r="BH303" s="153"/>
    </row>
    <row r="304" spans="1:60" outlineLevel="1" x14ac:dyDescent="0.2">
      <c r="A304" s="154">
        <v>256</v>
      </c>
      <c r="B304" s="161" t="s">
        <v>685</v>
      </c>
      <c r="C304" s="190" t="s">
        <v>686</v>
      </c>
      <c r="D304" s="163" t="s">
        <v>156</v>
      </c>
      <c r="E304" s="167">
        <v>6</v>
      </c>
      <c r="F304" s="169"/>
      <c r="G304" s="170">
        <f t="shared" si="92"/>
        <v>0</v>
      </c>
      <c r="H304" s="169"/>
      <c r="I304" s="170">
        <f t="shared" si="93"/>
        <v>0</v>
      </c>
      <c r="J304" s="169"/>
      <c r="K304" s="170">
        <f t="shared" si="94"/>
        <v>0</v>
      </c>
      <c r="L304" s="170">
        <v>21</v>
      </c>
      <c r="M304" s="170">
        <f t="shared" si="95"/>
        <v>0</v>
      </c>
      <c r="N304" s="163">
        <v>1.6E-2</v>
      </c>
      <c r="O304" s="163">
        <f t="shared" si="96"/>
        <v>9.6000000000000002E-2</v>
      </c>
      <c r="P304" s="163">
        <v>0</v>
      </c>
      <c r="Q304" s="163">
        <f t="shared" si="97"/>
        <v>0</v>
      </c>
      <c r="R304" s="163"/>
      <c r="S304" s="163"/>
      <c r="T304" s="164">
        <v>0</v>
      </c>
      <c r="U304" s="163">
        <f t="shared" si="98"/>
        <v>0</v>
      </c>
      <c r="V304" s="153"/>
      <c r="W304" s="153"/>
      <c r="X304" s="153"/>
      <c r="Y304" s="153"/>
      <c r="Z304" s="153"/>
      <c r="AA304" s="153"/>
      <c r="AB304" s="153"/>
      <c r="AC304" s="153"/>
      <c r="AD304" s="153"/>
      <c r="AE304" s="153" t="s">
        <v>182</v>
      </c>
      <c r="AF304" s="153"/>
      <c r="AG304" s="153"/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  <c r="AU304" s="153"/>
      <c r="AV304" s="153"/>
      <c r="AW304" s="153"/>
      <c r="AX304" s="153"/>
      <c r="AY304" s="153"/>
      <c r="AZ304" s="153"/>
      <c r="BA304" s="153"/>
      <c r="BB304" s="153"/>
      <c r="BC304" s="153"/>
      <c r="BD304" s="153"/>
      <c r="BE304" s="153"/>
      <c r="BF304" s="153"/>
      <c r="BG304" s="153"/>
      <c r="BH304" s="153"/>
    </row>
    <row r="305" spans="1:60" outlineLevel="1" x14ac:dyDescent="0.2">
      <c r="A305" s="154">
        <v>257</v>
      </c>
      <c r="B305" s="161" t="s">
        <v>687</v>
      </c>
      <c r="C305" s="190" t="s">
        <v>688</v>
      </c>
      <c r="D305" s="163" t="s">
        <v>156</v>
      </c>
      <c r="E305" s="167">
        <v>12</v>
      </c>
      <c r="F305" s="169"/>
      <c r="G305" s="170">
        <f t="shared" si="92"/>
        <v>0</v>
      </c>
      <c r="H305" s="169"/>
      <c r="I305" s="170">
        <f t="shared" si="93"/>
        <v>0</v>
      </c>
      <c r="J305" s="169"/>
      <c r="K305" s="170">
        <f t="shared" si="94"/>
        <v>0</v>
      </c>
      <c r="L305" s="170">
        <v>21</v>
      </c>
      <c r="M305" s="170">
        <f t="shared" si="95"/>
        <v>0</v>
      </c>
      <c r="N305" s="163">
        <v>1.7000000000000001E-2</v>
      </c>
      <c r="O305" s="163">
        <f t="shared" si="96"/>
        <v>0.20399999999999999</v>
      </c>
      <c r="P305" s="163">
        <v>0</v>
      </c>
      <c r="Q305" s="163">
        <f t="shared" si="97"/>
        <v>0</v>
      </c>
      <c r="R305" s="163"/>
      <c r="S305" s="163"/>
      <c r="T305" s="164">
        <v>0</v>
      </c>
      <c r="U305" s="163">
        <f t="shared" si="98"/>
        <v>0</v>
      </c>
      <c r="V305" s="153"/>
      <c r="W305" s="153"/>
      <c r="X305" s="153"/>
      <c r="Y305" s="153"/>
      <c r="Z305" s="153"/>
      <c r="AA305" s="153"/>
      <c r="AB305" s="153"/>
      <c r="AC305" s="153"/>
      <c r="AD305" s="153"/>
      <c r="AE305" s="153" t="s">
        <v>182</v>
      </c>
      <c r="AF305" s="153"/>
      <c r="AG305" s="153"/>
      <c r="AH305" s="153"/>
      <c r="AI305" s="153"/>
      <c r="AJ305" s="153"/>
      <c r="AK305" s="153"/>
      <c r="AL305" s="153"/>
      <c r="AM305" s="153"/>
      <c r="AN305" s="153"/>
      <c r="AO305" s="153"/>
      <c r="AP305" s="153"/>
      <c r="AQ305" s="153"/>
      <c r="AR305" s="153"/>
      <c r="AS305" s="153"/>
      <c r="AT305" s="153"/>
      <c r="AU305" s="153"/>
      <c r="AV305" s="153"/>
      <c r="AW305" s="153"/>
      <c r="AX305" s="153"/>
      <c r="AY305" s="153"/>
      <c r="AZ305" s="153"/>
      <c r="BA305" s="153"/>
      <c r="BB305" s="153"/>
      <c r="BC305" s="153"/>
      <c r="BD305" s="153"/>
      <c r="BE305" s="153"/>
      <c r="BF305" s="153"/>
      <c r="BG305" s="153"/>
      <c r="BH305" s="153"/>
    </row>
    <row r="306" spans="1:60" outlineLevel="1" x14ac:dyDescent="0.2">
      <c r="A306" s="154">
        <v>258</v>
      </c>
      <c r="B306" s="161" t="s">
        <v>689</v>
      </c>
      <c r="C306" s="190" t="s">
        <v>690</v>
      </c>
      <c r="D306" s="163" t="s">
        <v>156</v>
      </c>
      <c r="E306" s="167">
        <v>2</v>
      </c>
      <c r="F306" s="169"/>
      <c r="G306" s="170">
        <f t="shared" si="92"/>
        <v>0</v>
      </c>
      <c r="H306" s="169"/>
      <c r="I306" s="170">
        <f t="shared" si="93"/>
        <v>0</v>
      </c>
      <c r="J306" s="169"/>
      <c r="K306" s="170">
        <f t="shared" si="94"/>
        <v>0</v>
      </c>
      <c r="L306" s="170">
        <v>21</v>
      </c>
      <c r="M306" s="170">
        <f t="shared" si="95"/>
        <v>0</v>
      </c>
      <c r="N306" s="163">
        <v>1.9E-2</v>
      </c>
      <c r="O306" s="163">
        <f t="shared" si="96"/>
        <v>3.7999999999999999E-2</v>
      </c>
      <c r="P306" s="163">
        <v>0</v>
      </c>
      <c r="Q306" s="163">
        <f t="shared" si="97"/>
        <v>0</v>
      </c>
      <c r="R306" s="163"/>
      <c r="S306" s="163"/>
      <c r="T306" s="164">
        <v>0</v>
      </c>
      <c r="U306" s="163">
        <f t="shared" si="98"/>
        <v>0</v>
      </c>
      <c r="V306" s="153"/>
      <c r="W306" s="153"/>
      <c r="X306" s="153"/>
      <c r="Y306" s="153"/>
      <c r="Z306" s="153"/>
      <c r="AA306" s="153"/>
      <c r="AB306" s="153"/>
      <c r="AC306" s="153"/>
      <c r="AD306" s="153"/>
      <c r="AE306" s="153" t="s">
        <v>182</v>
      </c>
      <c r="AF306" s="153"/>
      <c r="AG306" s="153"/>
      <c r="AH306" s="153"/>
      <c r="AI306" s="153"/>
      <c r="AJ306" s="153"/>
      <c r="AK306" s="153"/>
      <c r="AL306" s="153"/>
      <c r="AM306" s="153"/>
      <c r="AN306" s="153"/>
      <c r="AO306" s="153"/>
      <c r="AP306" s="153"/>
      <c r="AQ306" s="153"/>
      <c r="AR306" s="153"/>
      <c r="AS306" s="153"/>
      <c r="AT306" s="153"/>
      <c r="AU306" s="153"/>
      <c r="AV306" s="153"/>
      <c r="AW306" s="153"/>
      <c r="AX306" s="153"/>
      <c r="AY306" s="153"/>
      <c r="AZ306" s="153"/>
      <c r="BA306" s="153"/>
      <c r="BB306" s="153"/>
      <c r="BC306" s="153"/>
      <c r="BD306" s="153"/>
      <c r="BE306" s="153"/>
      <c r="BF306" s="153"/>
      <c r="BG306" s="153"/>
      <c r="BH306" s="153"/>
    </row>
    <row r="307" spans="1:60" outlineLevel="1" x14ac:dyDescent="0.2">
      <c r="A307" s="154">
        <v>259</v>
      </c>
      <c r="B307" s="161" t="s">
        <v>691</v>
      </c>
      <c r="C307" s="190" t="s">
        <v>692</v>
      </c>
      <c r="D307" s="163" t="s">
        <v>156</v>
      </c>
      <c r="E307" s="167">
        <v>5</v>
      </c>
      <c r="F307" s="169"/>
      <c r="G307" s="170">
        <f t="shared" si="92"/>
        <v>0</v>
      </c>
      <c r="H307" s="169"/>
      <c r="I307" s="170">
        <f t="shared" si="93"/>
        <v>0</v>
      </c>
      <c r="J307" s="169"/>
      <c r="K307" s="170">
        <f t="shared" si="94"/>
        <v>0</v>
      </c>
      <c r="L307" s="170">
        <v>21</v>
      </c>
      <c r="M307" s="170">
        <f t="shared" si="95"/>
        <v>0</v>
      </c>
      <c r="N307" s="163">
        <v>2.1000000000000001E-2</v>
      </c>
      <c r="O307" s="163">
        <f t="shared" si="96"/>
        <v>0.105</v>
      </c>
      <c r="P307" s="163">
        <v>0</v>
      </c>
      <c r="Q307" s="163">
        <f t="shared" si="97"/>
        <v>0</v>
      </c>
      <c r="R307" s="163"/>
      <c r="S307" s="163"/>
      <c r="T307" s="164">
        <v>0</v>
      </c>
      <c r="U307" s="163">
        <f t="shared" si="98"/>
        <v>0</v>
      </c>
      <c r="V307" s="153"/>
      <c r="W307" s="153"/>
      <c r="X307" s="153"/>
      <c r="Y307" s="153"/>
      <c r="Z307" s="153"/>
      <c r="AA307" s="153"/>
      <c r="AB307" s="153"/>
      <c r="AC307" s="153"/>
      <c r="AD307" s="153"/>
      <c r="AE307" s="153" t="s">
        <v>182</v>
      </c>
      <c r="AF307" s="153"/>
      <c r="AG307" s="153"/>
      <c r="AH307" s="153"/>
      <c r="AI307" s="153"/>
      <c r="AJ307" s="153"/>
      <c r="AK307" s="153"/>
      <c r="AL307" s="153"/>
      <c r="AM307" s="153"/>
      <c r="AN307" s="153"/>
      <c r="AO307" s="153"/>
      <c r="AP307" s="153"/>
      <c r="AQ307" s="153"/>
      <c r="AR307" s="153"/>
      <c r="AS307" s="153"/>
      <c r="AT307" s="153"/>
      <c r="AU307" s="153"/>
      <c r="AV307" s="153"/>
      <c r="AW307" s="153"/>
      <c r="AX307" s="153"/>
      <c r="AY307" s="153"/>
      <c r="AZ307" s="153"/>
      <c r="BA307" s="153"/>
      <c r="BB307" s="153"/>
      <c r="BC307" s="153"/>
      <c r="BD307" s="153"/>
      <c r="BE307" s="153"/>
      <c r="BF307" s="153"/>
      <c r="BG307" s="153"/>
      <c r="BH307" s="153"/>
    </row>
    <row r="308" spans="1:60" outlineLevel="1" x14ac:dyDescent="0.2">
      <c r="A308" s="154">
        <v>260</v>
      </c>
      <c r="B308" s="161" t="s">
        <v>691</v>
      </c>
      <c r="C308" s="190" t="s">
        <v>693</v>
      </c>
      <c r="D308" s="163" t="s">
        <v>156</v>
      </c>
      <c r="E308" s="167">
        <v>1</v>
      </c>
      <c r="F308" s="169"/>
      <c r="G308" s="170">
        <f t="shared" si="92"/>
        <v>0</v>
      </c>
      <c r="H308" s="169"/>
      <c r="I308" s="170">
        <f t="shared" si="93"/>
        <v>0</v>
      </c>
      <c r="J308" s="169"/>
      <c r="K308" s="170">
        <f t="shared" si="94"/>
        <v>0</v>
      </c>
      <c r="L308" s="170">
        <v>21</v>
      </c>
      <c r="M308" s="170">
        <f t="shared" si="95"/>
        <v>0</v>
      </c>
      <c r="N308" s="163">
        <v>2.1000000000000001E-2</v>
      </c>
      <c r="O308" s="163">
        <f t="shared" si="96"/>
        <v>2.1000000000000001E-2</v>
      </c>
      <c r="P308" s="163">
        <v>0</v>
      </c>
      <c r="Q308" s="163">
        <f t="shared" si="97"/>
        <v>0</v>
      </c>
      <c r="R308" s="163"/>
      <c r="S308" s="163"/>
      <c r="T308" s="164">
        <v>0</v>
      </c>
      <c r="U308" s="163">
        <f t="shared" si="98"/>
        <v>0</v>
      </c>
      <c r="V308" s="153"/>
      <c r="W308" s="153"/>
      <c r="X308" s="153"/>
      <c r="Y308" s="153"/>
      <c r="Z308" s="153"/>
      <c r="AA308" s="153"/>
      <c r="AB308" s="153"/>
      <c r="AC308" s="153"/>
      <c r="AD308" s="153"/>
      <c r="AE308" s="153" t="s">
        <v>182</v>
      </c>
      <c r="AF308" s="153"/>
      <c r="AG308" s="153"/>
      <c r="AH308" s="153"/>
      <c r="AI308" s="153"/>
      <c r="AJ308" s="153"/>
      <c r="AK308" s="153"/>
      <c r="AL308" s="153"/>
      <c r="AM308" s="153"/>
      <c r="AN308" s="153"/>
      <c r="AO308" s="153"/>
      <c r="AP308" s="153"/>
      <c r="AQ308" s="153"/>
      <c r="AR308" s="153"/>
      <c r="AS308" s="153"/>
      <c r="AT308" s="153"/>
      <c r="AU308" s="153"/>
      <c r="AV308" s="153"/>
      <c r="AW308" s="153"/>
      <c r="AX308" s="153"/>
      <c r="AY308" s="153"/>
      <c r="AZ308" s="153"/>
      <c r="BA308" s="153"/>
      <c r="BB308" s="153"/>
      <c r="BC308" s="153"/>
      <c r="BD308" s="153"/>
      <c r="BE308" s="153"/>
      <c r="BF308" s="153"/>
      <c r="BG308" s="153"/>
      <c r="BH308" s="153"/>
    </row>
    <row r="309" spans="1:60" outlineLevel="1" x14ac:dyDescent="0.2">
      <c r="A309" s="154">
        <v>261</v>
      </c>
      <c r="B309" s="161" t="s">
        <v>694</v>
      </c>
      <c r="C309" s="190" t="s">
        <v>695</v>
      </c>
      <c r="D309" s="163" t="s">
        <v>181</v>
      </c>
      <c r="E309" s="167">
        <v>2.7</v>
      </c>
      <c r="F309" s="169"/>
      <c r="G309" s="170">
        <f t="shared" si="92"/>
        <v>0</v>
      </c>
      <c r="H309" s="169"/>
      <c r="I309" s="170">
        <f t="shared" si="93"/>
        <v>0</v>
      </c>
      <c r="J309" s="169"/>
      <c r="K309" s="170">
        <f t="shared" si="94"/>
        <v>0</v>
      </c>
      <c r="L309" s="170">
        <v>21</v>
      </c>
      <c r="M309" s="170">
        <f t="shared" si="95"/>
        <v>0</v>
      </c>
      <c r="N309" s="163">
        <v>0</v>
      </c>
      <c r="O309" s="163">
        <f t="shared" si="96"/>
        <v>0</v>
      </c>
      <c r="P309" s="163">
        <v>0</v>
      </c>
      <c r="Q309" s="163">
        <f t="shared" si="97"/>
        <v>0</v>
      </c>
      <c r="R309" s="163"/>
      <c r="S309" s="163"/>
      <c r="T309" s="164">
        <v>2.4209999999999998</v>
      </c>
      <c r="U309" s="163">
        <f t="shared" si="98"/>
        <v>6.54</v>
      </c>
      <c r="V309" s="153"/>
      <c r="W309" s="153"/>
      <c r="X309" s="153"/>
      <c r="Y309" s="153"/>
      <c r="Z309" s="153"/>
      <c r="AA309" s="153"/>
      <c r="AB309" s="153"/>
      <c r="AC309" s="153"/>
      <c r="AD309" s="153"/>
      <c r="AE309" s="153" t="s">
        <v>160</v>
      </c>
      <c r="AF309" s="153"/>
      <c r="AG309" s="153"/>
      <c r="AH309" s="153"/>
      <c r="AI309" s="153"/>
      <c r="AJ309" s="153"/>
      <c r="AK309" s="153"/>
      <c r="AL309" s="153"/>
      <c r="AM309" s="153"/>
      <c r="AN309" s="153"/>
      <c r="AO309" s="153"/>
      <c r="AP309" s="153"/>
      <c r="AQ309" s="153"/>
      <c r="AR309" s="153"/>
      <c r="AS309" s="153"/>
      <c r="AT309" s="153"/>
      <c r="AU309" s="153"/>
      <c r="AV309" s="153"/>
      <c r="AW309" s="153"/>
      <c r="AX309" s="153"/>
      <c r="AY309" s="153"/>
      <c r="AZ309" s="153"/>
      <c r="BA309" s="153"/>
      <c r="BB309" s="153"/>
      <c r="BC309" s="153"/>
      <c r="BD309" s="153"/>
      <c r="BE309" s="153"/>
      <c r="BF309" s="153"/>
      <c r="BG309" s="153"/>
      <c r="BH309" s="153"/>
    </row>
    <row r="310" spans="1:60" x14ac:dyDescent="0.2">
      <c r="A310" s="155" t="s">
        <v>152</v>
      </c>
      <c r="B310" s="162" t="s">
        <v>112</v>
      </c>
      <c r="C310" s="191" t="s">
        <v>113</v>
      </c>
      <c r="D310" s="165"/>
      <c r="E310" s="168"/>
      <c r="F310" s="171"/>
      <c r="G310" s="171">
        <f>SUMIF(AE311:AE316,"&lt;&gt;NOR",G311:G316)</f>
        <v>0</v>
      </c>
      <c r="H310" s="171"/>
      <c r="I310" s="171">
        <f>SUM(I311:I316)</f>
        <v>0</v>
      </c>
      <c r="J310" s="171"/>
      <c r="K310" s="171">
        <f>SUM(K311:K316)</f>
        <v>0</v>
      </c>
      <c r="L310" s="171"/>
      <c r="M310" s="171">
        <f>SUM(M311:M316)</f>
        <v>0</v>
      </c>
      <c r="N310" s="165"/>
      <c r="O310" s="165">
        <f>SUM(O311:O316)</f>
        <v>2.4840000000000001E-2</v>
      </c>
      <c r="P310" s="165"/>
      <c r="Q310" s="165">
        <f>SUM(Q311:Q316)</f>
        <v>0.48</v>
      </c>
      <c r="R310" s="165"/>
      <c r="S310" s="165"/>
      <c r="T310" s="166"/>
      <c r="U310" s="165">
        <f>SUM(U311:U316)</f>
        <v>29.3</v>
      </c>
      <c r="AE310" t="s">
        <v>153</v>
      </c>
    </row>
    <row r="311" spans="1:60" ht="22.5" outlineLevel="1" x14ac:dyDescent="0.2">
      <c r="A311" s="154">
        <v>262</v>
      </c>
      <c r="B311" s="161" t="s">
        <v>696</v>
      </c>
      <c r="C311" s="190" t="s">
        <v>697</v>
      </c>
      <c r="D311" s="163" t="s">
        <v>156</v>
      </c>
      <c r="E311" s="167">
        <v>1</v>
      </c>
      <c r="F311" s="169"/>
      <c r="G311" s="170">
        <f t="shared" ref="G311:G316" si="99">ROUND(E311*F311,2)</f>
        <v>0</v>
      </c>
      <c r="H311" s="169"/>
      <c r="I311" s="170">
        <f t="shared" ref="I311:I316" si="100">ROUND(E311*H311,2)</f>
        <v>0</v>
      </c>
      <c r="J311" s="169"/>
      <c r="K311" s="170">
        <f t="shared" ref="K311:K316" si="101">ROUND(E311*J311,2)</f>
        <v>0</v>
      </c>
      <c r="L311" s="170">
        <v>21</v>
      </c>
      <c r="M311" s="170">
        <f t="shared" ref="M311:M316" si="102">G311*(1+L311/100)</f>
        <v>0</v>
      </c>
      <c r="N311" s="163">
        <v>0</v>
      </c>
      <c r="O311" s="163">
        <f t="shared" ref="O311:O316" si="103">ROUND(E311*N311,5)</f>
        <v>0</v>
      </c>
      <c r="P311" s="163">
        <v>0</v>
      </c>
      <c r="Q311" s="163">
        <f t="shared" ref="Q311:Q316" si="104">ROUND(E311*P311,5)</f>
        <v>0</v>
      </c>
      <c r="R311" s="163"/>
      <c r="S311" s="163"/>
      <c r="T311" s="164">
        <v>0.76</v>
      </c>
      <c r="U311" s="163">
        <f t="shared" ref="U311:U316" si="105">ROUND(E311*T311,2)</f>
        <v>0.76</v>
      </c>
      <c r="V311" s="153"/>
      <c r="W311" s="153"/>
      <c r="X311" s="153"/>
      <c r="Y311" s="153"/>
      <c r="Z311" s="153"/>
      <c r="AA311" s="153"/>
      <c r="AB311" s="153"/>
      <c r="AC311" s="153"/>
      <c r="AD311" s="153"/>
      <c r="AE311" s="153" t="s">
        <v>160</v>
      </c>
      <c r="AF311" s="153"/>
      <c r="AG311" s="153"/>
      <c r="AH311" s="153"/>
      <c r="AI311" s="153"/>
      <c r="AJ311" s="153"/>
      <c r="AK311" s="153"/>
      <c r="AL311" s="153"/>
      <c r="AM311" s="153"/>
      <c r="AN311" s="153"/>
      <c r="AO311" s="153"/>
      <c r="AP311" s="153"/>
      <c r="AQ311" s="153"/>
      <c r="AR311" s="153"/>
      <c r="AS311" s="153"/>
      <c r="AT311" s="153"/>
      <c r="AU311" s="153"/>
      <c r="AV311" s="153"/>
      <c r="AW311" s="153"/>
      <c r="AX311" s="153"/>
      <c r="AY311" s="153"/>
      <c r="AZ311" s="153"/>
      <c r="BA311" s="153"/>
      <c r="BB311" s="153"/>
      <c r="BC311" s="153"/>
      <c r="BD311" s="153"/>
      <c r="BE311" s="153"/>
      <c r="BF311" s="153"/>
      <c r="BG311" s="153"/>
      <c r="BH311" s="153"/>
    </row>
    <row r="312" spans="1:60" ht="22.5" outlineLevel="1" x14ac:dyDescent="0.2">
      <c r="A312" s="154">
        <v>263</v>
      </c>
      <c r="B312" s="161" t="s">
        <v>698</v>
      </c>
      <c r="C312" s="190" t="s">
        <v>699</v>
      </c>
      <c r="D312" s="163" t="s">
        <v>156</v>
      </c>
      <c r="E312" s="167">
        <v>1</v>
      </c>
      <c r="F312" s="169"/>
      <c r="G312" s="170">
        <f t="shared" si="99"/>
        <v>0</v>
      </c>
      <c r="H312" s="169"/>
      <c r="I312" s="170">
        <f t="shared" si="100"/>
        <v>0</v>
      </c>
      <c r="J312" s="169"/>
      <c r="K312" s="170">
        <f t="shared" si="101"/>
        <v>0</v>
      </c>
      <c r="L312" s="170">
        <v>21</v>
      </c>
      <c r="M312" s="170">
        <f t="shared" si="102"/>
        <v>0</v>
      </c>
      <c r="N312" s="163">
        <v>0</v>
      </c>
      <c r="O312" s="163">
        <f t="shared" si="103"/>
        <v>0</v>
      </c>
      <c r="P312" s="163">
        <v>0</v>
      </c>
      <c r="Q312" s="163">
        <f t="shared" si="104"/>
        <v>0</v>
      </c>
      <c r="R312" s="163"/>
      <c r="S312" s="163"/>
      <c r="T312" s="164">
        <v>0.82</v>
      </c>
      <c r="U312" s="163">
        <f t="shared" si="105"/>
        <v>0.82</v>
      </c>
      <c r="V312" s="153"/>
      <c r="W312" s="153"/>
      <c r="X312" s="153"/>
      <c r="Y312" s="153"/>
      <c r="Z312" s="153"/>
      <c r="AA312" s="153"/>
      <c r="AB312" s="153"/>
      <c r="AC312" s="153"/>
      <c r="AD312" s="153"/>
      <c r="AE312" s="153" t="s">
        <v>160</v>
      </c>
      <c r="AF312" s="153"/>
      <c r="AG312" s="153"/>
      <c r="AH312" s="153"/>
      <c r="AI312" s="153"/>
      <c r="AJ312" s="153"/>
      <c r="AK312" s="153"/>
      <c r="AL312" s="153"/>
      <c r="AM312" s="153"/>
      <c r="AN312" s="153"/>
      <c r="AO312" s="153"/>
      <c r="AP312" s="153"/>
      <c r="AQ312" s="153"/>
      <c r="AR312" s="153"/>
      <c r="AS312" s="153"/>
      <c r="AT312" s="153"/>
      <c r="AU312" s="153"/>
      <c r="AV312" s="153"/>
      <c r="AW312" s="153"/>
      <c r="AX312" s="153"/>
      <c r="AY312" s="153"/>
      <c r="AZ312" s="153"/>
      <c r="BA312" s="153"/>
      <c r="BB312" s="153"/>
      <c r="BC312" s="153"/>
      <c r="BD312" s="153"/>
      <c r="BE312" s="153"/>
      <c r="BF312" s="153"/>
      <c r="BG312" s="153"/>
      <c r="BH312" s="153"/>
    </row>
    <row r="313" spans="1:60" ht="22.5" outlineLevel="1" x14ac:dyDescent="0.2">
      <c r="A313" s="154">
        <v>264</v>
      </c>
      <c r="B313" s="161" t="s">
        <v>700</v>
      </c>
      <c r="C313" s="190" t="s">
        <v>701</v>
      </c>
      <c r="D313" s="163" t="s">
        <v>514</v>
      </c>
      <c r="E313" s="167">
        <v>435</v>
      </c>
      <c r="F313" s="169"/>
      <c r="G313" s="170">
        <f t="shared" si="99"/>
        <v>0</v>
      </c>
      <c r="H313" s="169"/>
      <c r="I313" s="170">
        <f t="shared" si="100"/>
        <v>0</v>
      </c>
      <c r="J313" s="169"/>
      <c r="K313" s="170">
        <f t="shared" si="101"/>
        <v>0</v>
      </c>
      <c r="L313" s="170">
        <v>21</v>
      </c>
      <c r="M313" s="170">
        <f t="shared" si="102"/>
        <v>0</v>
      </c>
      <c r="N313" s="163">
        <v>5.0000000000000002E-5</v>
      </c>
      <c r="O313" s="163">
        <f t="shared" si="103"/>
        <v>2.1749999999999999E-2</v>
      </c>
      <c r="P313" s="163">
        <v>1E-3</v>
      </c>
      <c r="Q313" s="163">
        <f t="shared" si="104"/>
        <v>0.435</v>
      </c>
      <c r="R313" s="163"/>
      <c r="S313" s="163"/>
      <c r="T313" s="164">
        <v>3.6999999999999998E-2</v>
      </c>
      <c r="U313" s="163">
        <f t="shared" si="105"/>
        <v>16.100000000000001</v>
      </c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 t="s">
        <v>160</v>
      </c>
      <c r="AF313" s="153"/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153"/>
      <c r="AX313" s="153"/>
      <c r="AY313" s="153"/>
      <c r="AZ313" s="153"/>
      <c r="BA313" s="153"/>
      <c r="BB313" s="153"/>
      <c r="BC313" s="153"/>
      <c r="BD313" s="153"/>
      <c r="BE313" s="153"/>
      <c r="BF313" s="153"/>
      <c r="BG313" s="153"/>
      <c r="BH313" s="153"/>
    </row>
    <row r="314" spans="1:60" ht="22.5" outlineLevel="1" x14ac:dyDescent="0.2">
      <c r="A314" s="154">
        <v>265</v>
      </c>
      <c r="B314" s="161" t="s">
        <v>702</v>
      </c>
      <c r="C314" s="190" t="s">
        <v>703</v>
      </c>
      <c r="D314" s="163" t="s">
        <v>514</v>
      </c>
      <c r="E314" s="167">
        <v>45</v>
      </c>
      <c r="F314" s="169"/>
      <c r="G314" s="170">
        <f t="shared" si="99"/>
        <v>0</v>
      </c>
      <c r="H314" s="169"/>
      <c r="I314" s="170">
        <f t="shared" si="100"/>
        <v>0</v>
      </c>
      <c r="J314" s="169"/>
      <c r="K314" s="170">
        <f t="shared" si="101"/>
        <v>0</v>
      </c>
      <c r="L314" s="170">
        <v>21</v>
      </c>
      <c r="M314" s="170">
        <f t="shared" si="102"/>
        <v>0</v>
      </c>
      <c r="N314" s="163">
        <v>6.0000000000000002E-5</v>
      </c>
      <c r="O314" s="163">
        <f t="shared" si="103"/>
        <v>2.7000000000000001E-3</v>
      </c>
      <c r="P314" s="163">
        <v>1E-3</v>
      </c>
      <c r="Q314" s="163">
        <f t="shared" si="104"/>
        <v>4.4999999999999998E-2</v>
      </c>
      <c r="R314" s="163"/>
      <c r="S314" s="163"/>
      <c r="T314" s="164">
        <v>9.7000000000000003E-2</v>
      </c>
      <c r="U314" s="163">
        <f t="shared" si="105"/>
        <v>4.37</v>
      </c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 t="s">
        <v>160</v>
      </c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</row>
    <row r="315" spans="1:60" ht="22.5" outlineLevel="1" x14ac:dyDescent="0.2">
      <c r="A315" s="154">
        <v>266</v>
      </c>
      <c r="B315" s="161" t="s">
        <v>704</v>
      </c>
      <c r="C315" s="190" t="s">
        <v>705</v>
      </c>
      <c r="D315" s="163" t="s">
        <v>201</v>
      </c>
      <c r="E315" s="167">
        <v>6.45</v>
      </c>
      <c r="F315" s="169"/>
      <c r="G315" s="170">
        <f t="shared" si="99"/>
        <v>0</v>
      </c>
      <c r="H315" s="169"/>
      <c r="I315" s="170">
        <f t="shared" si="100"/>
        <v>0</v>
      </c>
      <c r="J315" s="169"/>
      <c r="K315" s="170">
        <f t="shared" si="101"/>
        <v>0</v>
      </c>
      <c r="L315" s="170">
        <v>21</v>
      </c>
      <c r="M315" s="170">
        <f t="shared" si="102"/>
        <v>0</v>
      </c>
      <c r="N315" s="163">
        <v>6.0000000000000002E-5</v>
      </c>
      <c r="O315" s="163">
        <f t="shared" si="103"/>
        <v>3.8999999999999999E-4</v>
      </c>
      <c r="P315" s="163">
        <v>0</v>
      </c>
      <c r="Q315" s="163">
        <f t="shared" si="104"/>
        <v>0</v>
      </c>
      <c r="R315" s="163"/>
      <c r="S315" s="163"/>
      <c r="T315" s="164">
        <v>0.55600000000000005</v>
      </c>
      <c r="U315" s="163">
        <f t="shared" si="105"/>
        <v>3.59</v>
      </c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 t="s">
        <v>160</v>
      </c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</row>
    <row r="316" spans="1:60" outlineLevel="1" x14ac:dyDescent="0.2">
      <c r="A316" s="154">
        <v>267</v>
      </c>
      <c r="B316" s="161" t="s">
        <v>706</v>
      </c>
      <c r="C316" s="190" t="s">
        <v>707</v>
      </c>
      <c r="D316" s="163" t="s">
        <v>181</v>
      </c>
      <c r="E316" s="167">
        <v>1.2190000000000001</v>
      </c>
      <c r="F316" s="169"/>
      <c r="G316" s="170">
        <f t="shared" si="99"/>
        <v>0</v>
      </c>
      <c r="H316" s="169"/>
      <c r="I316" s="170">
        <f t="shared" si="100"/>
        <v>0</v>
      </c>
      <c r="J316" s="169"/>
      <c r="K316" s="170">
        <f t="shared" si="101"/>
        <v>0</v>
      </c>
      <c r="L316" s="170">
        <v>21</v>
      </c>
      <c r="M316" s="170">
        <f t="shared" si="102"/>
        <v>0</v>
      </c>
      <c r="N316" s="163">
        <v>0</v>
      </c>
      <c r="O316" s="163">
        <f t="shared" si="103"/>
        <v>0</v>
      </c>
      <c r="P316" s="163">
        <v>0</v>
      </c>
      <c r="Q316" s="163">
        <f t="shared" si="104"/>
        <v>0</v>
      </c>
      <c r="R316" s="163"/>
      <c r="S316" s="163"/>
      <c r="T316" s="164">
        <v>3.0059999999999998</v>
      </c>
      <c r="U316" s="163">
        <f t="shared" si="105"/>
        <v>3.66</v>
      </c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 t="s">
        <v>160</v>
      </c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</row>
    <row r="317" spans="1:60" x14ac:dyDescent="0.2">
      <c r="A317" s="155" t="s">
        <v>152</v>
      </c>
      <c r="B317" s="162" t="s">
        <v>114</v>
      </c>
      <c r="C317" s="191" t="s">
        <v>115</v>
      </c>
      <c r="D317" s="165"/>
      <c r="E317" s="168"/>
      <c r="F317" s="171"/>
      <c r="G317" s="171">
        <f>SUMIF(AE318:AE324,"&lt;&gt;NOR",G318:G324)</f>
        <v>0</v>
      </c>
      <c r="H317" s="171"/>
      <c r="I317" s="171">
        <f>SUM(I318:I324)</f>
        <v>0</v>
      </c>
      <c r="J317" s="171"/>
      <c r="K317" s="171">
        <f>SUM(K318:K324)</f>
        <v>0</v>
      </c>
      <c r="L317" s="171"/>
      <c r="M317" s="171">
        <f>SUM(M318:M324)</f>
        <v>0</v>
      </c>
      <c r="N317" s="165"/>
      <c r="O317" s="165">
        <f>SUM(O318:O324)</f>
        <v>7.1955</v>
      </c>
      <c r="P317" s="165"/>
      <c r="Q317" s="165">
        <f>SUM(Q318:Q324)</f>
        <v>0</v>
      </c>
      <c r="R317" s="165"/>
      <c r="S317" s="165"/>
      <c r="T317" s="166"/>
      <c r="U317" s="165">
        <f>SUM(U318:U324)</f>
        <v>355.21000000000004</v>
      </c>
      <c r="AE317" t="s">
        <v>153</v>
      </c>
    </row>
    <row r="318" spans="1:60" ht="22.5" outlineLevel="1" x14ac:dyDescent="0.2">
      <c r="A318" s="154">
        <v>268</v>
      </c>
      <c r="B318" s="161" t="s">
        <v>708</v>
      </c>
      <c r="C318" s="190" t="s">
        <v>709</v>
      </c>
      <c r="D318" s="163" t="s">
        <v>178</v>
      </c>
      <c r="E318" s="167">
        <v>301.35000000000002</v>
      </c>
      <c r="F318" s="169"/>
      <c r="G318" s="170">
        <f t="shared" ref="G318:G324" si="106">ROUND(E318*F318,2)</f>
        <v>0</v>
      </c>
      <c r="H318" s="169"/>
      <c r="I318" s="170">
        <f t="shared" ref="I318:I324" si="107">ROUND(E318*H318,2)</f>
        <v>0</v>
      </c>
      <c r="J318" s="169"/>
      <c r="K318" s="170">
        <f t="shared" ref="K318:K324" si="108">ROUND(E318*J318,2)</f>
        <v>0</v>
      </c>
      <c r="L318" s="170">
        <v>21</v>
      </c>
      <c r="M318" s="170">
        <f t="shared" ref="M318:M324" si="109">G318*(1+L318/100)</f>
        <v>0</v>
      </c>
      <c r="N318" s="163">
        <v>0</v>
      </c>
      <c r="O318" s="163">
        <f t="shared" ref="O318:O324" si="110">ROUND(E318*N318,5)</f>
        <v>0</v>
      </c>
      <c r="P318" s="163">
        <v>0</v>
      </c>
      <c r="Q318" s="163">
        <f t="shared" ref="Q318:Q324" si="111">ROUND(E318*P318,5)</f>
        <v>0</v>
      </c>
      <c r="R318" s="163"/>
      <c r="S318" s="163"/>
      <c r="T318" s="164">
        <v>1.6E-2</v>
      </c>
      <c r="U318" s="163">
        <f t="shared" ref="U318:U324" si="112">ROUND(E318*T318,2)</f>
        <v>4.82</v>
      </c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 t="s">
        <v>160</v>
      </c>
      <c r="AF318" s="153"/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153"/>
      <c r="AX318" s="153"/>
      <c r="AY318" s="153"/>
      <c r="AZ318" s="153"/>
      <c r="BA318" s="153"/>
      <c r="BB318" s="153"/>
      <c r="BC318" s="153"/>
      <c r="BD318" s="153"/>
      <c r="BE318" s="153"/>
      <c r="BF318" s="153"/>
      <c r="BG318" s="153"/>
      <c r="BH318" s="153"/>
    </row>
    <row r="319" spans="1:60" outlineLevel="1" x14ac:dyDescent="0.2">
      <c r="A319" s="154">
        <v>269</v>
      </c>
      <c r="B319" s="161" t="s">
        <v>710</v>
      </c>
      <c r="C319" s="190" t="s">
        <v>711</v>
      </c>
      <c r="D319" s="163" t="s">
        <v>178</v>
      </c>
      <c r="E319" s="167">
        <v>259.55</v>
      </c>
      <c r="F319" s="169"/>
      <c r="G319" s="170">
        <f t="shared" si="106"/>
        <v>0</v>
      </c>
      <c r="H319" s="169"/>
      <c r="I319" s="170">
        <f t="shared" si="107"/>
        <v>0</v>
      </c>
      <c r="J319" s="169"/>
      <c r="K319" s="170">
        <f t="shared" si="108"/>
        <v>0</v>
      </c>
      <c r="L319" s="170">
        <v>21</v>
      </c>
      <c r="M319" s="170">
        <f t="shared" si="109"/>
        <v>0</v>
      </c>
      <c r="N319" s="163">
        <v>2.1000000000000001E-4</v>
      </c>
      <c r="O319" s="163">
        <f t="shared" si="110"/>
        <v>5.4510000000000003E-2</v>
      </c>
      <c r="P319" s="163">
        <v>0</v>
      </c>
      <c r="Q319" s="163">
        <f t="shared" si="111"/>
        <v>0</v>
      </c>
      <c r="R319" s="163"/>
      <c r="S319" s="163"/>
      <c r="T319" s="164">
        <v>0.05</v>
      </c>
      <c r="U319" s="163">
        <f t="shared" si="112"/>
        <v>12.98</v>
      </c>
      <c r="V319" s="153"/>
      <c r="W319" s="153"/>
      <c r="X319" s="153"/>
      <c r="Y319" s="153"/>
      <c r="Z319" s="153"/>
      <c r="AA319" s="153"/>
      <c r="AB319" s="153"/>
      <c r="AC319" s="153"/>
      <c r="AD319" s="153"/>
      <c r="AE319" s="153" t="s">
        <v>160</v>
      </c>
      <c r="AF319" s="153"/>
      <c r="AG319" s="153"/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  <c r="AU319" s="153"/>
      <c r="AV319" s="153"/>
      <c r="AW319" s="153"/>
      <c r="AX319" s="153"/>
      <c r="AY319" s="153"/>
      <c r="AZ319" s="153"/>
      <c r="BA319" s="153"/>
      <c r="BB319" s="153"/>
      <c r="BC319" s="153"/>
      <c r="BD319" s="153"/>
      <c r="BE319" s="153"/>
      <c r="BF319" s="153"/>
      <c r="BG319" s="153"/>
      <c r="BH319" s="153"/>
    </row>
    <row r="320" spans="1:60" ht="22.5" outlineLevel="1" x14ac:dyDescent="0.2">
      <c r="A320" s="154">
        <v>270</v>
      </c>
      <c r="B320" s="161" t="s">
        <v>712</v>
      </c>
      <c r="C320" s="190" t="s">
        <v>713</v>
      </c>
      <c r="D320" s="163" t="s">
        <v>201</v>
      </c>
      <c r="E320" s="167">
        <v>190.95</v>
      </c>
      <c r="F320" s="169"/>
      <c r="G320" s="170">
        <f t="shared" si="106"/>
        <v>0</v>
      </c>
      <c r="H320" s="169"/>
      <c r="I320" s="170">
        <f t="shared" si="107"/>
        <v>0</v>
      </c>
      <c r="J320" s="169"/>
      <c r="K320" s="170">
        <f t="shared" si="108"/>
        <v>0</v>
      </c>
      <c r="L320" s="170">
        <v>21</v>
      </c>
      <c r="M320" s="170">
        <f t="shared" si="109"/>
        <v>0</v>
      </c>
      <c r="N320" s="163">
        <v>5.1000000000000004E-4</v>
      </c>
      <c r="O320" s="163">
        <f t="shared" si="110"/>
        <v>9.7379999999999994E-2</v>
      </c>
      <c r="P320" s="163">
        <v>0</v>
      </c>
      <c r="Q320" s="163">
        <f t="shared" si="111"/>
        <v>0</v>
      </c>
      <c r="R320" s="163"/>
      <c r="S320" s="163"/>
      <c r="T320" s="164">
        <v>0.23599999999999999</v>
      </c>
      <c r="U320" s="163">
        <f t="shared" si="112"/>
        <v>45.06</v>
      </c>
      <c r="V320" s="153"/>
      <c r="W320" s="153"/>
      <c r="X320" s="153"/>
      <c r="Y320" s="153"/>
      <c r="Z320" s="153"/>
      <c r="AA320" s="153"/>
      <c r="AB320" s="153"/>
      <c r="AC320" s="153"/>
      <c r="AD320" s="153"/>
      <c r="AE320" s="153" t="s">
        <v>160</v>
      </c>
      <c r="AF320" s="153"/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153"/>
      <c r="AX320" s="153"/>
      <c r="AY320" s="153"/>
      <c r="AZ320" s="153"/>
      <c r="BA320" s="153"/>
      <c r="BB320" s="153"/>
      <c r="BC320" s="153"/>
      <c r="BD320" s="153"/>
      <c r="BE320" s="153"/>
      <c r="BF320" s="153"/>
      <c r="BG320" s="153"/>
      <c r="BH320" s="153"/>
    </row>
    <row r="321" spans="1:60" outlineLevel="1" x14ac:dyDescent="0.2">
      <c r="A321" s="154">
        <v>271</v>
      </c>
      <c r="B321" s="161" t="s">
        <v>714</v>
      </c>
      <c r="C321" s="190" t="s">
        <v>715</v>
      </c>
      <c r="D321" s="163" t="s">
        <v>201</v>
      </c>
      <c r="E321" s="167">
        <v>190.95</v>
      </c>
      <c r="F321" s="169"/>
      <c r="G321" s="170">
        <f t="shared" si="106"/>
        <v>0</v>
      </c>
      <c r="H321" s="169"/>
      <c r="I321" s="170">
        <f t="shared" si="107"/>
        <v>0</v>
      </c>
      <c r="J321" s="169"/>
      <c r="K321" s="170">
        <f t="shared" si="108"/>
        <v>0</v>
      </c>
      <c r="L321" s="170">
        <v>21</v>
      </c>
      <c r="M321" s="170">
        <f t="shared" si="109"/>
        <v>0</v>
      </c>
      <c r="N321" s="163">
        <v>0</v>
      </c>
      <c r="O321" s="163">
        <f t="shared" si="110"/>
        <v>0</v>
      </c>
      <c r="P321" s="163">
        <v>0</v>
      </c>
      <c r="Q321" s="163">
        <f t="shared" si="111"/>
        <v>0</v>
      </c>
      <c r="R321" s="163"/>
      <c r="S321" s="163"/>
      <c r="T321" s="164">
        <v>0.154</v>
      </c>
      <c r="U321" s="163">
        <f t="shared" si="112"/>
        <v>29.41</v>
      </c>
      <c r="V321" s="153"/>
      <c r="W321" s="153"/>
      <c r="X321" s="153"/>
      <c r="Y321" s="153"/>
      <c r="Z321" s="153"/>
      <c r="AA321" s="153"/>
      <c r="AB321" s="153"/>
      <c r="AC321" s="153"/>
      <c r="AD321" s="153"/>
      <c r="AE321" s="153" t="s">
        <v>160</v>
      </c>
      <c r="AF321" s="153"/>
      <c r="AG321" s="153"/>
      <c r="AH321" s="153"/>
      <c r="AI321" s="153"/>
      <c r="AJ321" s="153"/>
      <c r="AK321" s="153"/>
      <c r="AL321" s="153"/>
      <c r="AM321" s="153"/>
      <c r="AN321" s="153"/>
      <c r="AO321" s="153"/>
      <c r="AP321" s="153"/>
      <c r="AQ321" s="153"/>
      <c r="AR321" s="153"/>
      <c r="AS321" s="153"/>
      <c r="AT321" s="153"/>
      <c r="AU321" s="153"/>
      <c r="AV321" s="153"/>
      <c r="AW321" s="153"/>
      <c r="AX321" s="153"/>
      <c r="AY321" s="153"/>
      <c r="AZ321" s="153"/>
      <c r="BA321" s="153"/>
      <c r="BB321" s="153"/>
      <c r="BC321" s="153"/>
      <c r="BD321" s="153"/>
      <c r="BE321" s="153"/>
      <c r="BF321" s="153"/>
      <c r="BG321" s="153"/>
      <c r="BH321" s="153"/>
    </row>
    <row r="322" spans="1:60" ht="22.5" outlineLevel="1" x14ac:dyDescent="0.2">
      <c r="A322" s="154">
        <v>272</v>
      </c>
      <c r="B322" s="161" t="s">
        <v>716</v>
      </c>
      <c r="C322" s="190" t="s">
        <v>717</v>
      </c>
      <c r="D322" s="163" t="s">
        <v>178</v>
      </c>
      <c r="E322" s="167">
        <v>259.55</v>
      </c>
      <c r="F322" s="169"/>
      <c r="G322" s="170">
        <f t="shared" si="106"/>
        <v>0</v>
      </c>
      <c r="H322" s="169"/>
      <c r="I322" s="170">
        <f t="shared" si="107"/>
        <v>0</v>
      </c>
      <c r="J322" s="169"/>
      <c r="K322" s="170">
        <f t="shared" si="108"/>
        <v>0</v>
      </c>
      <c r="L322" s="170">
        <v>21</v>
      </c>
      <c r="M322" s="170">
        <f t="shared" si="109"/>
        <v>0</v>
      </c>
      <c r="N322" s="163">
        <v>5.0400000000000002E-3</v>
      </c>
      <c r="O322" s="163">
        <f t="shared" si="110"/>
        <v>1.30813</v>
      </c>
      <c r="P322" s="163">
        <v>0</v>
      </c>
      <c r="Q322" s="163">
        <f t="shared" si="111"/>
        <v>0</v>
      </c>
      <c r="R322" s="163"/>
      <c r="S322" s="163"/>
      <c r="T322" s="164">
        <v>0.97799999999999998</v>
      </c>
      <c r="U322" s="163">
        <f t="shared" si="112"/>
        <v>253.84</v>
      </c>
      <c r="V322" s="153"/>
      <c r="W322" s="153"/>
      <c r="X322" s="153"/>
      <c r="Y322" s="153"/>
      <c r="Z322" s="153"/>
      <c r="AA322" s="153"/>
      <c r="AB322" s="153"/>
      <c r="AC322" s="153"/>
      <c r="AD322" s="153"/>
      <c r="AE322" s="153" t="s">
        <v>160</v>
      </c>
      <c r="AF322" s="153"/>
      <c r="AG322" s="153"/>
      <c r="AH322" s="153"/>
      <c r="AI322" s="153"/>
      <c r="AJ322" s="153"/>
      <c r="AK322" s="153"/>
      <c r="AL322" s="153"/>
      <c r="AM322" s="153"/>
      <c r="AN322" s="153"/>
      <c r="AO322" s="153"/>
      <c r="AP322" s="153"/>
      <c r="AQ322" s="153"/>
      <c r="AR322" s="153"/>
      <c r="AS322" s="153"/>
      <c r="AT322" s="153"/>
      <c r="AU322" s="153"/>
      <c r="AV322" s="153"/>
      <c r="AW322" s="153"/>
      <c r="AX322" s="153"/>
      <c r="AY322" s="153"/>
      <c r="AZ322" s="153"/>
      <c r="BA322" s="153"/>
      <c r="BB322" s="153"/>
      <c r="BC322" s="153"/>
      <c r="BD322" s="153"/>
      <c r="BE322" s="153"/>
      <c r="BF322" s="153"/>
      <c r="BG322" s="153"/>
      <c r="BH322" s="153"/>
    </row>
    <row r="323" spans="1:60" outlineLevel="1" x14ac:dyDescent="0.2">
      <c r="A323" s="154">
        <v>273</v>
      </c>
      <c r="B323" s="161" t="s">
        <v>718</v>
      </c>
      <c r="C323" s="190" t="s">
        <v>719</v>
      </c>
      <c r="D323" s="163" t="s">
        <v>178</v>
      </c>
      <c r="E323" s="167">
        <v>298.72300000000001</v>
      </c>
      <c r="F323" s="169"/>
      <c r="G323" s="170">
        <f t="shared" si="106"/>
        <v>0</v>
      </c>
      <c r="H323" s="169"/>
      <c r="I323" s="170">
        <f t="shared" si="107"/>
        <v>0</v>
      </c>
      <c r="J323" s="169"/>
      <c r="K323" s="170">
        <f t="shared" si="108"/>
        <v>0</v>
      </c>
      <c r="L323" s="170">
        <v>21</v>
      </c>
      <c r="M323" s="170">
        <f t="shared" si="109"/>
        <v>0</v>
      </c>
      <c r="N323" s="163">
        <v>1.9199999999999998E-2</v>
      </c>
      <c r="O323" s="163">
        <f t="shared" si="110"/>
        <v>5.7354799999999999</v>
      </c>
      <c r="P323" s="163">
        <v>0</v>
      </c>
      <c r="Q323" s="163">
        <f t="shared" si="111"/>
        <v>0</v>
      </c>
      <c r="R323" s="163"/>
      <c r="S323" s="163"/>
      <c r="T323" s="164">
        <v>0</v>
      </c>
      <c r="U323" s="163">
        <f t="shared" si="112"/>
        <v>0</v>
      </c>
      <c r="V323" s="153"/>
      <c r="W323" s="153"/>
      <c r="X323" s="153"/>
      <c r="Y323" s="153"/>
      <c r="Z323" s="153"/>
      <c r="AA323" s="153"/>
      <c r="AB323" s="153"/>
      <c r="AC323" s="153"/>
      <c r="AD323" s="153"/>
      <c r="AE323" s="153" t="s">
        <v>182</v>
      </c>
      <c r="AF323" s="153"/>
      <c r="AG323" s="153"/>
      <c r="AH323" s="153"/>
      <c r="AI323" s="153"/>
      <c r="AJ323" s="153"/>
      <c r="AK323" s="153"/>
      <c r="AL323" s="153"/>
      <c r="AM323" s="153"/>
      <c r="AN323" s="153"/>
      <c r="AO323" s="153"/>
      <c r="AP323" s="153"/>
      <c r="AQ323" s="153"/>
      <c r="AR323" s="153"/>
      <c r="AS323" s="153"/>
      <c r="AT323" s="153"/>
      <c r="AU323" s="153"/>
      <c r="AV323" s="153"/>
      <c r="AW323" s="153"/>
      <c r="AX323" s="153"/>
      <c r="AY323" s="153"/>
      <c r="AZ323" s="153"/>
      <c r="BA323" s="153"/>
      <c r="BB323" s="153"/>
      <c r="BC323" s="153"/>
      <c r="BD323" s="153"/>
      <c r="BE323" s="153"/>
      <c r="BF323" s="153"/>
      <c r="BG323" s="153"/>
      <c r="BH323" s="153"/>
    </row>
    <row r="324" spans="1:60" outlineLevel="1" x14ac:dyDescent="0.2">
      <c r="A324" s="154">
        <v>274</v>
      </c>
      <c r="B324" s="161" t="s">
        <v>720</v>
      </c>
      <c r="C324" s="190" t="s">
        <v>721</v>
      </c>
      <c r="D324" s="163" t="s">
        <v>181</v>
      </c>
      <c r="E324" s="167">
        <v>7.1950000000000003</v>
      </c>
      <c r="F324" s="169"/>
      <c r="G324" s="170">
        <f t="shared" si="106"/>
        <v>0</v>
      </c>
      <c r="H324" s="169"/>
      <c r="I324" s="170">
        <f t="shared" si="107"/>
        <v>0</v>
      </c>
      <c r="J324" s="169"/>
      <c r="K324" s="170">
        <f t="shared" si="108"/>
        <v>0</v>
      </c>
      <c r="L324" s="170">
        <v>21</v>
      </c>
      <c r="M324" s="170">
        <f t="shared" si="109"/>
        <v>0</v>
      </c>
      <c r="N324" s="163">
        <v>0</v>
      </c>
      <c r="O324" s="163">
        <f t="shared" si="110"/>
        <v>0</v>
      </c>
      <c r="P324" s="163">
        <v>0</v>
      </c>
      <c r="Q324" s="163">
        <f t="shared" si="111"/>
        <v>0</v>
      </c>
      <c r="R324" s="163"/>
      <c r="S324" s="163"/>
      <c r="T324" s="164">
        <v>1.2649999999999999</v>
      </c>
      <c r="U324" s="163">
        <f t="shared" si="112"/>
        <v>9.1</v>
      </c>
      <c r="V324" s="153"/>
      <c r="W324" s="153"/>
      <c r="X324" s="153"/>
      <c r="Y324" s="153"/>
      <c r="Z324" s="153"/>
      <c r="AA324" s="153"/>
      <c r="AB324" s="153"/>
      <c r="AC324" s="153"/>
      <c r="AD324" s="153"/>
      <c r="AE324" s="153" t="s">
        <v>160</v>
      </c>
      <c r="AF324" s="153"/>
      <c r="AG324" s="153"/>
      <c r="AH324" s="153"/>
      <c r="AI324" s="153"/>
      <c r="AJ324" s="153"/>
      <c r="AK324" s="153"/>
      <c r="AL324" s="153"/>
      <c r="AM324" s="153"/>
      <c r="AN324" s="153"/>
      <c r="AO324" s="153"/>
      <c r="AP324" s="153"/>
      <c r="AQ324" s="153"/>
      <c r="AR324" s="153"/>
      <c r="AS324" s="153"/>
      <c r="AT324" s="153"/>
      <c r="AU324" s="153"/>
      <c r="AV324" s="153"/>
      <c r="AW324" s="153"/>
      <c r="AX324" s="153"/>
      <c r="AY324" s="153"/>
      <c r="AZ324" s="153"/>
      <c r="BA324" s="153"/>
      <c r="BB324" s="153"/>
      <c r="BC324" s="153"/>
      <c r="BD324" s="153"/>
      <c r="BE324" s="153"/>
      <c r="BF324" s="153"/>
      <c r="BG324" s="153"/>
      <c r="BH324" s="153"/>
    </row>
    <row r="325" spans="1:60" x14ac:dyDescent="0.2">
      <c r="A325" s="155" t="s">
        <v>152</v>
      </c>
      <c r="B325" s="162" t="s">
        <v>116</v>
      </c>
      <c r="C325" s="191" t="s">
        <v>117</v>
      </c>
      <c r="D325" s="165"/>
      <c r="E325" s="168"/>
      <c r="F325" s="171"/>
      <c r="G325" s="171">
        <f>SUMIF(AE326:AE330,"&lt;&gt;NOR",G326:G330)</f>
        <v>0</v>
      </c>
      <c r="H325" s="171"/>
      <c r="I325" s="171">
        <f>SUM(I326:I330)</f>
        <v>0</v>
      </c>
      <c r="J325" s="171"/>
      <c r="K325" s="171">
        <f>SUM(K326:K330)</f>
        <v>0</v>
      </c>
      <c r="L325" s="171"/>
      <c r="M325" s="171">
        <f>SUM(M326:M330)</f>
        <v>0</v>
      </c>
      <c r="N325" s="165"/>
      <c r="O325" s="165">
        <f>SUM(O326:O330)</f>
        <v>1.8866500000000002</v>
      </c>
      <c r="P325" s="165"/>
      <c r="Q325" s="165">
        <f>SUM(Q326:Q330)</f>
        <v>0</v>
      </c>
      <c r="R325" s="165"/>
      <c r="S325" s="165"/>
      <c r="T325" s="166"/>
      <c r="U325" s="165">
        <f>SUM(U326:U330)</f>
        <v>22.160000000000004</v>
      </c>
      <c r="AE325" t="s">
        <v>153</v>
      </c>
    </row>
    <row r="326" spans="1:60" outlineLevel="1" x14ac:dyDescent="0.2">
      <c r="A326" s="154">
        <v>275</v>
      </c>
      <c r="B326" s="161" t="s">
        <v>722</v>
      </c>
      <c r="C326" s="190" t="s">
        <v>723</v>
      </c>
      <c r="D326" s="163" t="s">
        <v>178</v>
      </c>
      <c r="E326" s="167">
        <v>41.8</v>
      </c>
      <c r="F326" s="169"/>
      <c r="G326" s="170">
        <f>ROUND(E326*F326,2)</f>
        <v>0</v>
      </c>
      <c r="H326" s="169"/>
      <c r="I326" s="170">
        <f>ROUND(E326*H326,2)</f>
        <v>0</v>
      </c>
      <c r="J326" s="169"/>
      <c r="K326" s="170">
        <f>ROUND(E326*J326,2)</f>
        <v>0</v>
      </c>
      <c r="L326" s="170">
        <v>21</v>
      </c>
      <c r="M326" s="170">
        <f>G326*(1+L326/100)</f>
        <v>0</v>
      </c>
      <c r="N326" s="163">
        <v>0</v>
      </c>
      <c r="O326" s="163">
        <f>ROUND(E326*N326,5)</f>
        <v>0</v>
      </c>
      <c r="P326" s="163">
        <v>0</v>
      </c>
      <c r="Q326" s="163">
        <f>ROUND(E326*P326,5)</f>
        <v>0</v>
      </c>
      <c r="R326" s="163"/>
      <c r="S326" s="163"/>
      <c r="T326" s="164">
        <v>4.5999999999999999E-2</v>
      </c>
      <c r="U326" s="163">
        <f>ROUND(E326*T326,2)</f>
        <v>1.92</v>
      </c>
      <c r="V326" s="153"/>
      <c r="W326" s="153"/>
      <c r="X326" s="153"/>
      <c r="Y326" s="153"/>
      <c r="Z326" s="153"/>
      <c r="AA326" s="153"/>
      <c r="AB326" s="153"/>
      <c r="AC326" s="153"/>
      <c r="AD326" s="153"/>
      <c r="AE326" s="153" t="s">
        <v>160</v>
      </c>
      <c r="AF326" s="153"/>
      <c r="AG326" s="153"/>
      <c r="AH326" s="153"/>
      <c r="AI326" s="153"/>
      <c r="AJ326" s="153"/>
      <c r="AK326" s="153"/>
      <c r="AL326" s="153"/>
      <c r="AM326" s="153"/>
      <c r="AN326" s="153"/>
      <c r="AO326" s="153"/>
      <c r="AP326" s="153"/>
      <c r="AQ326" s="153"/>
      <c r="AR326" s="153"/>
      <c r="AS326" s="153"/>
      <c r="AT326" s="153"/>
      <c r="AU326" s="153"/>
      <c r="AV326" s="153"/>
      <c r="AW326" s="153"/>
      <c r="AX326" s="153"/>
      <c r="AY326" s="153"/>
      <c r="AZ326" s="153"/>
      <c r="BA326" s="153"/>
      <c r="BB326" s="153"/>
      <c r="BC326" s="153"/>
      <c r="BD326" s="153"/>
      <c r="BE326" s="153"/>
      <c r="BF326" s="153"/>
      <c r="BG326" s="153"/>
      <c r="BH326" s="153"/>
    </row>
    <row r="327" spans="1:60" ht="22.5" outlineLevel="1" x14ac:dyDescent="0.2">
      <c r="A327" s="154">
        <v>276</v>
      </c>
      <c r="B327" s="161" t="s">
        <v>724</v>
      </c>
      <c r="C327" s="190" t="s">
        <v>725</v>
      </c>
      <c r="D327" s="163" t="s">
        <v>178</v>
      </c>
      <c r="E327" s="167">
        <v>41.8</v>
      </c>
      <c r="F327" s="169"/>
      <c r="G327" s="170">
        <f>ROUND(E327*F327,2)</f>
        <v>0</v>
      </c>
      <c r="H327" s="169"/>
      <c r="I327" s="170">
        <f>ROUND(E327*H327,2)</f>
        <v>0</v>
      </c>
      <c r="J327" s="169"/>
      <c r="K327" s="170">
        <f>ROUND(E327*J327,2)</f>
        <v>0</v>
      </c>
      <c r="L327" s="170">
        <v>21</v>
      </c>
      <c r="M327" s="170">
        <f>G327*(1+L327/100)</f>
        <v>0</v>
      </c>
      <c r="N327" s="163">
        <v>2.5000000000000001E-4</v>
      </c>
      <c r="O327" s="163">
        <f>ROUND(E327*N327,5)</f>
        <v>1.0449999999999999E-2</v>
      </c>
      <c r="P327" s="163">
        <v>0</v>
      </c>
      <c r="Q327" s="163">
        <f>ROUND(E327*P327,5)</f>
        <v>0</v>
      </c>
      <c r="R327" s="163"/>
      <c r="S327" s="163"/>
      <c r="T327" s="164">
        <v>0.34849999999999998</v>
      </c>
      <c r="U327" s="163">
        <f>ROUND(E327*T327,2)</f>
        <v>14.57</v>
      </c>
      <c r="V327" s="153"/>
      <c r="W327" s="153"/>
      <c r="X327" s="153"/>
      <c r="Y327" s="153"/>
      <c r="Z327" s="153"/>
      <c r="AA327" s="153"/>
      <c r="AB327" s="153"/>
      <c r="AC327" s="153"/>
      <c r="AD327" s="153"/>
      <c r="AE327" s="153" t="s">
        <v>160</v>
      </c>
      <c r="AF327" s="153"/>
      <c r="AG327" s="153"/>
      <c r="AH327" s="153"/>
      <c r="AI327" s="153"/>
      <c r="AJ327" s="153"/>
      <c r="AK327" s="153"/>
      <c r="AL327" s="153"/>
      <c r="AM327" s="153"/>
      <c r="AN327" s="153"/>
      <c r="AO327" s="153"/>
      <c r="AP327" s="153"/>
      <c r="AQ327" s="153"/>
      <c r="AR327" s="153"/>
      <c r="AS327" s="153"/>
      <c r="AT327" s="153"/>
      <c r="AU327" s="153"/>
      <c r="AV327" s="153"/>
      <c r="AW327" s="153"/>
      <c r="AX327" s="153"/>
      <c r="AY327" s="153"/>
      <c r="AZ327" s="153"/>
      <c r="BA327" s="153"/>
      <c r="BB327" s="153"/>
      <c r="BC327" s="153"/>
      <c r="BD327" s="153"/>
      <c r="BE327" s="153"/>
      <c r="BF327" s="153"/>
      <c r="BG327" s="153"/>
      <c r="BH327" s="153"/>
    </row>
    <row r="328" spans="1:60" outlineLevel="1" x14ac:dyDescent="0.2">
      <c r="A328" s="154">
        <v>277</v>
      </c>
      <c r="B328" s="161" t="s">
        <v>726</v>
      </c>
      <c r="C328" s="190" t="s">
        <v>727</v>
      </c>
      <c r="D328" s="163" t="s">
        <v>178</v>
      </c>
      <c r="E328" s="167">
        <v>43.89</v>
      </c>
      <c r="F328" s="169"/>
      <c r="G328" s="170">
        <f>ROUND(E328*F328,2)</f>
        <v>0</v>
      </c>
      <c r="H328" s="169"/>
      <c r="I328" s="170">
        <f>ROUND(E328*H328,2)</f>
        <v>0</v>
      </c>
      <c r="J328" s="169"/>
      <c r="K328" s="170">
        <f>ROUND(E328*J328,2)</f>
        <v>0</v>
      </c>
      <c r="L328" s="170">
        <v>21</v>
      </c>
      <c r="M328" s="170">
        <f>G328*(1+L328/100)</f>
        <v>0</v>
      </c>
      <c r="N328" s="163">
        <v>4.2700000000000002E-2</v>
      </c>
      <c r="O328" s="163">
        <f>ROUND(E328*N328,5)</f>
        <v>1.8741000000000001</v>
      </c>
      <c r="P328" s="163">
        <v>0</v>
      </c>
      <c r="Q328" s="163">
        <f>ROUND(E328*P328,5)</f>
        <v>0</v>
      </c>
      <c r="R328" s="163"/>
      <c r="S328" s="163"/>
      <c r="T328" s="164">
        <v>0</v>
      </c>
      <c r="U328" s="163">
        <f>ROUND(E328*T328,2)</f>
        <v>0</v>
      </c>
      <c r="V328" s="153"/>
      <c r="W328" s="153"/>
      <c r="X328" s="153"/>
      <c r="Y328" s="153"/>
      <c r="Z328" s="153"/>
      <c r="AA328" s="153"/>
      <c r="AB328" s="153"/>
      <c r="AC328" s="153"/>
      <c r="AD328" s="153"/>
      <c r="AE328" s="153" t="s">
        <v>182</v>
      </c>
      <c r="AF328" s="153"/>
      <c r="AG328" s="153"/>
      <c r="AH328" s="153"/>
      <c r="AI328" s="153"/>
      <c r="AJ328" s="153"/>
      <c r="AK328" s="153"/>
      <c r="AL328" s="153"/>
      <c r="AM328" s="153"/>
      <c r="AN328" s="153"/>
      <c r="AO328" s="153"/>
      <c r="AP328" s="153"/>
      <c r="AQ328" s="153"/>
      <c r="AR328" s="153"/>
      <c r="AS328" s="153"/>
      <c r="AT328" s="153"/>
      <c r="AU328" s="153"/>
      <c r="AV328" s="153"/>
      <c r="AW328" s="153"/>
      <c r="AX328" s="153"/>
      <c r="AY328" s="153"/>
      <c r="AZ328" s="153"/>
      <c r="BA328" s="153"/>
      <c r="BB328" s="153"/>
      <c r="BC328" s="153"/>
      <c r="BD328" s="153"/>
      <c r="BE328" s="153"/>
      <c r="BF328" s="153"/>
      <c r="BG328" s="153"/>
      <c r="BH328" s="153"/>
    </row>
    <row r="329" spans="1:60" ht="22.5" outlineLevel="1" x14ac:dyDescent="0.2">
      <c r="A329" s="154">
        <v>278</v>
      </c>
      <c r="B329" s="161" t="s">
        <v>728</v>
      </c>
      <c r="C329" s="190" t="s">
        <v>729</v>
      </c>
      <c r="D329" s="163" t="s">
        <v>201</v>
      </c>
      <c r="E329" s="167">
        <v>26.2</v>
      </c>
      <c r="F329" s="169"/>
      <c r="G329" s="170">
        <f>ROUND(E329*F329,2)</f>
        <v>0</v>
      </c>
      <c r="H329" s="169"/>
      <c r="I329" s="170">
        <f>ROUND(E329*H329,2)</f>
        <v>0</v>
      </c>
      <c r="J329" s="169"/>
      <c r="K329" s="170">
        <f>ROUND(E329*J329,2)</f>
        <v>0</v>
      </c>
      <c r="L329" s="170">
        <v>21</v>
      </c>
      <c r="M329" s="170">
        <f>G329*(1+L329/100)</f>
        <v>0</v>
      </c>
      <c r="N329" s="163">
        <v>8.0000000000000007E-5</v>
      </c>
      <c r="O329" s="163">
        <f>ROUND(E329*N329,5)</f>
        <v>2.0999999999999999E-3</v>
      </c>
      <c r="P329" s="163">
        <v>0</v>
      </c>
      <c r="Q329" s="163">
        <f>ROUND(E329*P329,5)</f>
        <v>0</v>
      </c>
      <c r="R329" s="163"/>
      <c r="S329" s="163"/>
      <c r="T329" s="164">
        <v>0.13719999999999999</v>
      </c>
      <c r="U329" s="163">
        <f>ROUND(E329*T329,2)</f>
        <v>3.59</v>
      </c>
      <c r="V329" s="153"/>
      <c r="W329" s="153"/>
      <c r="X329" s="153"/>
      <c r="Y329" s="153"/>
      <c r="Z329" s="153"/>
      <c r="AA329" s="153"/>
      <c r="AB329" s="153"/>
      <c r="AC329" s="153"/>
      <c r="AD329" s="153"/>
      <c r="AE329" s="153" t="s">
        <v>160</v>
      </c>
      <c r="AF329" s="153"/>
      <c r="AG329" s="153"/>
      <c r="AH329" s="153"/>
      <c r="AI329" s="153"/>
      <c r="AJ329" s="153"/>
      <c r="AK329" s="153"/>
      <c r="AL329" s="153"/>
      <c r="AM329" s="153"/>
      <c r="AN329" s="153"/>
      <c r="AO329" s="153"/>
      <c r="AP329" s="153"/>
      <c r="AQ329" s="153"/>
      <c r="AR329" s="153"/>
      <c r="AS329" s="153"/>
      <c r="AT329" s="153"/>
      <c r="AU329" s="153"/>
      <c r="AV329" s="153"/>
      <c r="AW329" s="153"/>
      <c r="AX329" s="153"/>
      <c r="AY329" s="153"/>
      <c r="AZ329" s="153"/>
      <c r="BA329" s="153"/>
      <c r="BB329" s="153"/>
      <c r="BC329" s="153"/>
      <c r="BD329" s="153"/>
      <c r="BE329" s="153"/>
      <c r="BF329" s="153"/>
      <c r="BG329" s="153"/>
      <c r="BH329" s="153"/>
    </row>
    <row r="330" spans="1:60" outlineLevel="1" x14ac:dyDescent="0.2">
      <c r="A330" s="154">
        <v>279</v>
      </c>
      <c r="B330" s="161" t="s">
        <v>730</v>
      </c>
      <c r="C330" s="190" t="s">
        <v>731</v>
      </c>
      <c r="D330" s="163" t="s">
        <v>181</v>
      </c>
      <c r="E330" s="167">
        <v>1.8859999999999999</v>
      </c>
      <c r="F330" s="169"/>
      <c r="G330" s="170">
        <f>ROUND(E330*F330,2)</f>
        <v>0</v>
      </c>
      <c r="H330" s="169"/>
      <c r="I330" s="170">
        <f>ROUND(E330*H330,2)</f>
        <v>0</v>
      </c>
      <c r="J330" s="169"/>
      <c r="K330" s="170">
        <f>ROUND(E330*J330,2)</f>
        <v>0</v>
      </c>
      <c r="L330" s="170">
        <v>21</v>
      </c>
      <c r="M330" s="170">
        <f>G330*(1+L330/100)</f>
        <v>0</v>
      </c>
      <c r="N330" s="163">
        <v>0</v>
      </c>
      <c r="O330" s="163">
        <f>ROUND(E330*N330,5)</f>
        <v>0</v>
      </c>
      <c r="P330" s="163">
        <v>0</v>
      </c>
      <c r="Q330" s="163">
        <f>ROUND(E330*P330,5)</f>
        <v>0</v>
      </c>
      <c r="R330" s="163"/>
      <c r="S330" s="163"/>
      <c r="T330" s="164">
        <v>1.1020000000000001</v>
      </c>
      <c r="U330" s="163">
        <f>ROUND(E330*T330,2)</f>
        <v>2.08</v>
      </c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 t="s">
        <v>160</v>
      </c>
      <c r="AF330" s="153"/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53"/>
      <c r="AW330" s="153"/>
      <c r="AX330" s="153"/>
      <c r="AY330" s="153"/>
      <c r="AZ330" s="153"/>
      <c r="BA330" s="153"/>
      <c r="BB330" s="153"/>
      <c r="BC330" s="153"/>
      <c r="BD330" s="153"/>
      <c r="BE330" s="153"/>
      <c r="BF330" s="153"/>
      <c r="BG330" s="153"/>
      <c r="BH330" s="153"/>
    </row>
    <row r="331" spans="1:60" x14ac:dyDescent="0.2">
      <c r="A331" s="155" t="s">
        <v>152</v>
      </c>
      <c r="B331" s="162" t="s">
        <v>118</v>
      </c>
      <c r="C331" s="191" t="s">
        <v>119</v>
      </c>
      <c r="D331" s="165"/>
      <c r="E331" s="168"/>
      <c r="F331" s="171"/>
      <c r="G331" s="171">
        <f>SUMIF(AE332:AE336,"&lt;&gt;NOR",G332:G336)</f>
        <v>0</v>
      </c>
      <c r="H331" s="171"/>
      <c r="I331" s="171">
        <f>SUM(I332:I336)</f>
        <v>0</v>
      </c>
      <c r="J331" s="171"/>
      <c r="K331" s="171">
        <f>SUM(K332:K336)</f>
        <v>0</v>
      </c>
      <c r="L331" s="171"/>
      <c r="M331" s="171">
        <f>SUM(M332:M336)</f>
        <v>0</v>
      </c>
      <c r="N331" s="165"/>
      <c r="O331" s="165">
        <f>SUM(O332:O336)</f>
        <v>5.3367500000000003</v>
      </c>
      <c r="P331" s="165"/>
      <c r="Q331" s="165">
        <f>SUM(Q332:Q336)</f>
        <v>0</v>
      </c>
      <c r="R331" s="165"/>
      <c r="S331" s="165"/>
      <c r="T331" s="166"/>
      <c r="U331" s="165">
        <f>SUM(U332:U336)</f>
        <v>276.11</v>
      </c>
      <c r="AE331" t="s">
        <v>153</v>
      </c>
    </row>
    <row r="332" spans="1:60" outlineLevel="1" x14ac:dyDescent="0.2">
      <c r="A332" s="154">
        <v>280</v>
      </c>
      <c r="B332" s="161" t="s">
        <v>732</v>
      </c>
      <c r="C332" s="190" t="s">
        <v>733</v>
      </c>
      <c r="D332" s="163" t="s">
        <v>178</v>
      </c>
      <c r="E332" s="167">
        <v>197.91</v>
      </c>
      <c r="F332" s="169"/>
      <c r="G332" s="170">
        <f>ROUND(E332*F332,2)</f>
        <v>0</v>
      </c>
      <c r="H332" s="169"/>
      <c r="I332" s="170">
        <f>ROUND(E332*H332,2)</f>
        <v>0</v>
      </c>
      <c r="J332" s="169"/>
      <c r="K332" s="170">
        <f>ROUND(E332*J332,2)</f>
        <v>0</v>
      </c>
      <c r="L332" s="170">
        <v>21</v>
      </c>
      <c r="M332" s="170">
        <f>G332*(1+L332/100)</f>
        <v>0</v>
      </c>
      <c r="N332" s="163">
        <v>2.1000000000000001E-4</v>
      </c>
      <c r="O332" s="163">
        <f>ROUND(E332*N332,5)</f>
        <v>4.156E-2</v>
      </c>
      <c r="P332" s="163">
        <v>0</v>
      </c>
      <c r="Q332" s="163">
        <f>ROUND(E332*P332,5)</f>
        <v>0</v>
      </c>
      <c r="R332" s="163"/>
      <c r="S332" s="163"/>
      <c r="T332" s="164">
        <v>0.05</v>
      </c>
      <c r="U332" s="163">
        <f>ROUND(E332*T332,2)</f>
        <v>9.9</v>
      </c>
      <c r="V332" s="153"/>
      <c r="W332" s="153"/>
      <c r="X332" s="153"/>
      <c r="Y332" s="153"/>
      <c r="Z332" s="153"/>
      <c r="AA332" s="153"/>
      <c r="AB332" s="153"/>
      <c r="AC332" s="153"/>
      <c r="AD332" s="153"/>
      <c r="AE332" s="153" t="s">
        <v>160</v>
      </c>
      <c r="AF332" s="153"/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</row>
    <row r="333" spans="1:60" ht="22.5" outlineLevel="1" x14ac:dyDescent="0.2">
      <c r="A333" s="154">
        <v>281</v>
      </c>
      <c r="B333" s="161" t="s">
        <v>734</v>
      </c>
      <c r="C333" s="190" t="s">
        <v>735</v>
      </c>
      <c r="D333" s="163" t="s">
        <v>178</v>
      </c>
      <c r="E333" s="167">
        <v>197.91</v>
      </c>
      <c r="F333" s="169"/>
      <c r="G333" s="170">
        <f>ROUND(E333*F333,2)</f>
        <v>0</v>
      </c>
      <c r="H333" s="169"/>
      <c r="I333" s="170">
        <f>ROUND(E333*H333,2)</f>
        <v>0</v>
      </c>
      <c r="J333" s="169"/>
      <c r="K333" s="170">
        <f>ROUND(E333*J333,2)</f>
        <v>0</v>
      </c>
      <c r="L333" s="170">
        <v>21</v>
      </c>
      <c r="M333" s="170">
        <f>G333*(1+L333/100)</f>
        <v>0</v>
      </c>
      <c r="N333" s="163">
        <v>5.3499999999999997E-3</v>
      </c>
      <c r="O333" s="163">
        <f>ROUND(E333*N333,5)</f>
        <v>1.0588200000000001</v>
      </c>
      <c r="P333" s="163">
        <v>0</v>
      </c>
      <c r="Q333" s="163">
        <f>ROUND(E333*P333,5)</f>
        <v>0</v>
      </c>
      <c r="R333" s="163"/>
      <c r="S333" s="163"/>
      <c r="T333" s="164">
        <v>1.288</v>
      </c>
      <c r="U333" s="163">
        <f>ROUND(E333*T333,2)</f>
        <v>254.91</v>
      </c>
      <c r="V333" s="153"/>
      <c r="W333" s="153"/>
      <c r="X333" s="153"/>
      <c r="Y333" s="153"/>
      <c r="Z333" s="153"/>
      <c r="AA333" s="153"/>
      <c r="AB333" s="153"/>
      <c r="AC333" s="153"/>
      <c r="AD333" s="153"/>
      <c r="AE333" s="153" t="s">
        <v>160</v>
      </c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</row>
    <row r="334" spans="1:60" ht="22.5" outlineLevel="1" x14ac:dyDescent="0.2">
      <c r="A334" s="154">
        <v>282</v>
      </c>
      <c r="B334" s="161" t="s">
        <v>736</v>
      </c>
      <c r="C334" s="190" t="s">
        <v>737</v>
      </c>
      <c r="D334" s="163" t="s">
        <v>201</v>
      </c>
      <c r="E334" s="167">
        <v>37.9</v>
      </c>
      <c r="F334" s="169"/>
      <c r="G334" s="170">
        <f>ROUND(E334*F334,2)</f>
        <v>0</v>
      </c>
      <c r="H334" s="169"/>
      <c r="I334" s="170">
        <f>ROUND(E334*H334,2)</f>
        <v>0</v>
      </c>
      <c r="J334" s="169"/>
      <c r="K334" s="170">
        <f>ROUND(E334*J334,2)</f>
        <v>0</v>
      </c>
      <c r="L334" s="170">
        <v>21</v>
      </c>
      <c r="M334" s="170">
        <f>G334*(1+L334/100)</f>
        <v>0</v>
      </c>
      <c r="N334" s="163">
        <v>1.7000000000000001E-4</v>
      </c>
      <c r="O334" s="163">
        <f>ROUND(E334*N334,5)</f>
        <v>6.4400000000000004E-3</v>
      </c>
      <c r="P334" s="163">
        <v>0</v>
      </c>
      <c r="Q334" s="163">
        <f>ROUND(E334*P334,5)</f>
        <v>0</v>
      </c>
      <c r="R334" s="163"/>
      <c r="S334" s="163"/>
      <c r="T334" s="164">
        <v>0.12</v>
      </c>
      <c r="U334" s="163">
        <f>ROUND(E334*T334,2)</f>
        <v>4.55</v>
      </c>
      <c r="V334" s="153"/>
      <c r="W334" s="153"/>
      <c r="X334" s="153"/>
      <c r="Y334" s="153"/>
      <c r="Z334" s="153"/>
      <c r="AA334" s="153"/>
      <c r="AB334" s="153"/>
      <c r="AC334" s="153"/>
      <c r="AD334" s="153"/>
      <c r="AE334" s="153" t="s">
        <v>160</v>
      </c>
      <c r="AF334" s="153"/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</row>
    <row r="335" spans="1:60" outlineLevel="1" x14ac:dyDescent="0.2">
      <c r="A335" s="154">
        <v>283</v>
      </c>
      <c r="B335" s="161" t="s">
        <v>738</v>
      </c>
      <c r="C335" s="190" t="s">
        <v>739</v>
      </c>
      <c r="D335" s="163" t="s">
        <v>178</v>
      </c>
      <c r="E335" s="167">
        <v>217.70099999999999</v>
      </c>
      <c r="F335" s="169"/>
      <c r="G335" s="170">
        <f>ROUND(E335*F335,2)</f>
        <v>0</v>
      </c>
      <c r="H335" s="169"/>
      <c r="I335" s="170">
        <f>ROUND(E335*H335,2)</f>
        <v>0</v>
      </c>
      <c r="J335" s="169"/>
      <c r="K335" s="170">
        <f>ROUND(E335*J335,2)</f>
        <v>0</v>
      </c>
      <c r="L335" s="170">
        <v>21</v>
      </c>
      <c r="M335" s="170">
        <f>G335*(1+L335/100)</f>
        <v>0</v>
      </c>
      <c r="N335" s="163">
        <v>1.9429999999999999E-2</v>
      </c>
      <c r="O335" s="163">
        <f>ROUND(E335*N335,5)</f>
        <v>4.2299300000000004</v>
      </c>
      <c r="P335" s="163">
        <v>0</v>
      </c>
      <c r="Q335" s="163">
        <f>ROUND(E335*P335,5)</f>
        <v>0</v>
      </c>
      <c r="R335" s="163"/>
      <c r="S335" s="163"/>
      <c r="T335" s="164">
        <v>0</v>
      </c>
      <c r="U335" s="163">
        <f>ROUND(E335*T335,2)</f>
        <v>0</v>
      </c>
      <c r="V335" s="153"/>
      <c r="W335" s="153"/>
      <c r="X335" s="153"/>
      <c r="Y335" s="153"/>
      <c r="Z335" s="153"/>
      <c r="AA335" s="153"/>
      <c r="AB335" s="153"/>
      <c r="AC335" s="153"/>
      <c r="AD335" s="153"/>
      <c r="AE335" s="153" t="s">
        <v>182</v>
      </c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</row>
    <row r="336" spans="1:60" outlineLevel="1" x14ac:dyDescent="0.2">
      <c r="A336" s="154">
        <v>284</v>
      </c>
      <c r="B336" s="161" t="s">
        <v>740</v>
      </c>
      <c r="C336" s="190" t="s">
        <v>741</v>
      </c>
      <c r="D336" s="163" t="s">
        <v>181</v>
      </c>
      <c r="E336" s="167">
        <v>5.3360000000000003</v>
      </c>
      <c r="F336" s="169"/>
      <c r="G336" s="170">
        <f>ROUND(E336*F336,2)</f>
        <v>0</v>
      </c>
      <c r="H336" s="169"/>
      <c r="I336" s="170">
        <f>ROUND(E336*H336,2)</f>
        <v>0</v>
      </c>
      <c r="J336" s="169"/>
      <c r="K336" s="170">
        <f>ROUND(E336*J336,2)</f>
        <v>0</v>
      </c>
      <c r="L336" s="170">
        <v>21</v>
      </c>
      <c r="M336" s="170">
        <f>G336*(1+L336/100)</f>
        <v>0</v>
      </c>
      <c r="N336" s="163">
        <v>0</v>
      </c>
      <c r="O336" s="163">
        <f>ROUND(E336*N336,5)</f>
        <v>0</v>
      </c>
      <c r="P336" s="163">
        <v>0</v>
      </c>
      <c r="Q336" s="163">
        <f>ROUND(E336*P336,5)</f>
        <v>0</v>
      </c>
      <c r="R336" s="163"/>
      <c r="S336" s="163"/>
      <c r="T336" s="164">
        <v>1.2649999999999999</v>
      </c>
      <c r="U336" s="163">
        <f>ROUND(E336*T336,2)</f>
        <v>6.75</v>
      </c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 t="s">
        <v>160</v>
      </c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</row>
    <row r="337" spans="1:60" x14ac:dyDescent="0.2">
      <c r="A337" s="155" t="s">
        <v>152</v>
      </c>
      <c r="B337" s="162" t="s">
        <v>120</v>
      </c>
      <c r="C337" s="191" t="s">
        <v>121</v>
      </c>
      <c r="D337" s="165"/>
      <c r="E337" s="168"/>
      <c r="F337" s="171"/>
      <c r="G337" s="171">
        <f>SUMIF(AE338:AE339,"&lt;&gt;NOR",G338:G339)</f>
        <v>0</v>
      </c>
      <c r="H337" s="171"/>
      <c r="I337" s="171">
        <f>SUM(I338:I339)</f>
        <v>0</v>
      </c>
      <c r="J337" s="171"/>
      <c r="K337" s="171">
        <f>SUM(K338:K339)</f>
        <v>0</v>
      </c>
      <c r="L337" s="171"/>
      <c r="M337" s="171">
        <f>SUM(M338:M339)</f>
        <v>0</v>
      </c>
      <c r="N337" s="165"/>
      <c r="O337" s="165">
        <f>SUM(O338:O339)</f>
        <v>0.25492000000000004</v>
      </c>
      <c r="P337" s="165"/>
      <c r="Q337" s="165">
        <f>SUM(Q338:Q339)</f>
        <v>0</v>
      </c>
      <c r="R337" s="165"/>
      <c r="S337" s="165"/>
      <c r="T337" s="166"/>
      <c r="U337" s="165">
        <f>SUM(U338:U339)</f>
        <v>156.57</v>
      </c>
      <c r="AE337" t="s">
        <v>153</v>
      </c>
    </row>
    <row r="338" spans="1:60" outlineLevel="1" x14ac:dyDescent="0.2">
      <c r="A338" s="154">
        <v>285</v>
      </c>
      <c r="B338" s="161" t="s">
        <v>742</v>
      </c>
      <c r="C338" s="190" t="s">
        <v>743</v>
      </c>
      <c r="D338" s="163" t="s">
        <v>178</v>
      </c>
      <c r="E338" s="167">
        <v>1103</v>
      </c>
      <c r="F338" s="169"/>
      <c r="G338" s="170">
        <f>ROUND(E338*F338,2)</f>
        <v>0</v>
      </c>
      <c r="H338" s="169"/>
      <c r="I338" s="170">
        <f>ROUND(E338*H338,2)</f>
        <v>0</v>
      </c>
      <c r="J338" s="169"/>
      <c r="K338" s="170">
        <f>ROUND(E338*J338,2)</f>
        <v>0</v>
      </c>
      <c r="L338" s="170">
        <v>21</v>
      </c>
      <c r="M338" s="170">
        <f>G338*(1+L338/100)</f>
        <v>0</v>
      </c>
      <c r="N338" s="163">
        <v>6.9999999999999994E-5</v>
      </c>
      <c r="O338" s="163">
        <f>ROUND(E338*N338,5)</f>
        <v>7.7210000000000001E-2</v>
      </c>
      <c r="P338" s="163">
        <v>0</v>
      </c>
      <c r="Q338" s="163">
        <f>ROUND(E338*P338,5)</f>
        <v>0</v>
      </c>
      <c r="R338" s="163"/>
      <c r="S338" s="163"/>
      <c r="T338" s="164">
        <v>3.2480000000000002E-2</v>
      </c>
      <c r="U338" s="163">
        <f>ROUND(E338*T338,2)</f>
        <v>35.83</v>
      </c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 t="s">
        <v>160</v>
      </c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</row>
    <row r="339" spans="1:60" outlineLevel="1" x14ac:dyDescent="0.2">
      <c r="A339" s="154">
        <v>286</v>
      </c>
      <c r="B339" s="161" t="s">
        <v>744</v>
      </c>
      <c r="C339" s="190" t="s">
        <v>745</v>
      </c>
      <c r="D339" s="163" t="s">
        <v>178</v>
      </c>
      <c r="E339" s="167">
        <v>1184.7249999999999</v>
      </c>
      <c r="F339" s="169"/>
      <c r="G339" s="170">
        <f>ROUND(E339*F339,2)</f>
        <v>0</v>
      </c>
      <c r="H339" s="169"/>
      <c r="I339" s="170">
        <f>ROUND(E339*H339,2)</f>
        <v>0</v>
      </c>
      <c r="J339" s="169"/>
      <c r="K339" s="170">
        <f>ROUND(E339*J339,2)</f>
        <v>0</v>
      </c>
      <c r="L339" s="170">
        <v>21</v>
      </c>
      <c r="M339" s="170">
        <f>G339*(1+L339/100)</f>
        <v>0</v>
      </c>
      <c r="N339" s="163">
        <v>1.4999999999999999E-4</v>
      </c>
      <c r="O339" s="163">
        <f>ROUND(E339*N339,5)</f>
        <v>0.17771000000000001</v>
      </c>
      <c r="P339" s="163">
        <v>0</v>
      </c>
      <c r="Q339" s="163">
        <f>ROUND(E339*P339,5)</f>
        <v>0</v>
      </c>
      <c r="R339" s="163"/>
      <c r="S339" s="163"/>
      <c r="T339" s="164">
        <v>0.10191</v>
      </c>
      <c r="U339" s="163">
        <f>ROUND(E339*T339,2)</f>
        <v>120.74</v>
      </c>
      <c r="V339" s="153"/>
      <c r="W339" s="153"/>
      <c r="X339" s="153"/>
      <c r="Y339" s="153"/>
      <c r="Z339" s="153"/>
      <c r="AA339" s="153"/>
      <c r="AB339" s="153"/>
      <c r="AC339" s="153"/>
      <c r="AD339" s="153"/>
      <c r="AE339" s="153" t="s">
        <v>160</v>
      </c>
      <c r="AF339" s="153"/>
      <c r="AG339" s="153"/>
      <c r="AH339" s="153"/>
      <c r="AI339" s="153"/>
      <c r="AJ339" s="153"/>
      <c r="AK339" s="153"/>
      <c r="AL339" s="153"/>
      <c r="AM339" s="153"/>
      <c r="AN339" s="153"/>
      <c r="AO339" s="153"/>
      <c r="AP339" s="153"/>
      <c r="AQ339" s="153"/>
      <c r="AR339" s="153"/>
      <c r="AS339" s="153"/>
      <c r="AT339" s="153"/>
      <c r="AU339" s="153"/>
      <c r="AV339" s="153"/>
      <c r="AW339" s="153"/>
      <c r="AX339" s="153"/>
      <c r="AY339" s="153"/>
      <c r="AZ339" s="153"/>
      <c r="BA339" s="153"/>
      <c r="BB339" s="153"/>
      <c r="BC339" s="153"/>
      <c r="BD339" s="153"/>
      <c r="BE339" s="153"/>
      <c r="BF339" s="153"/>
      <c r="BG339" s="153"/>
      <c r="BH339" s="153"/>
    </row>
    <row r="340" spans="1:60" x14ac:dyDescent="0.2">
      <c r="A340" s="155" t="s">
        <v>152</v>
      </c>
      <c r="B340" s="162" t="s">
        <v>122</v>
      </c>
      <c r="C340" s="191" t="s">
        <v>123</v>
      </c>
      <c r="D340" s="165"/>
      <c r="E340" s="168"/>
      <c r="F340" s="171"/>
      <c r="G340" s="171">
        <f>SUMIF(AE341:AE341,"&lt;&gt;NOR",G341:G341)</f>
        <v>0</v>
      </c>
      <c r="H340" s="171"/>
      <c r="I340" s="171">
        <f>SUM(I341:I341)</f>
        <v>0</v>
      </c>
      <c r="J340" s="171"/>
      <c r="K340" s="171">
        <f>SUM(K341:K341)</f>
        <v>0</v>
      </c>
      <c r="L340" s="171"/>
      <c r="M340" s="171">
        <f>SUM(M341:M341)</f>
        <v>0</v>
      </c>
      <c r="N340" s="165"/>
      <c r="O340" s="165">
        <f>SUM(O341:O341)</f>
        <v>0</v>
      </c>
      <c r="P340" s="165"/>
      <c r="Q340" s="165">
        <f>SUM(Q341:Q341)</f>
        <v>0</v>
      </c>
      <c r="R340" s="165"/>
      <c r="S340" s="165"/>
      <c r="T340" s="166"/>
      <c r="U340" s="165">
        <f>SUM(U341:U341)</f>
        <v>0.08</v>
      </c>
      <c r="AE340" t="s">
        <v>153</v>
      </c>
    </row>
    <row r="341" spans="1:60" outlineLevel="1" x14ac:dyDescent="0.2">
      <c r="A341" s="154">
        <v>287</v>
      </c>
      <c r="B341" s="161" t="s">
        <v>746</v>
      </c>
      <c r="C341" s="190" t="s">
        <v>747</v>
      </c>
      <c r="D341" s="163" t="s">
        <v>303</v>
      </c>
      <c r="E341" s="167">
        <v>1</v>
      </c>
      <c r="F341" s="169"/>
      <c r="G341" s="170">
        <f>ROUND(E341*F341,2)</f>
        <v>0</v>
      </c>
      <c r="H341" s="169"/>
      <c r="I341" s="170">
        <f>ROUND(E341*H341,2)</f>
        <v>0</v>
      </c>
      <c r="J341" s="169"/>
      <c r="K341" s="170">
        <f>ROUND(E341*J341,2)</f>
        <v>0</v>
      </c>
      <c r="L341" s="170">
        <v>21</v>
      </c>
      <c r="M341" s="170">
        <f>G341*(1+L341/100)</f>
        <v>0</v>
      </c>
      <c r="N341" s="163">
        <v>0</v>
      </c>
      <c r="O341" s="163">
        <f>ROUND(E341*N341,5)</f>
        <v>0</v>
      </c>
      <c r="P341" s="163">
        <v>0</v>
      </c>
      <c r="Q341" s="163">
        <f>ROUND(E341*P341,5)</f>
        <v>0</v>
      </c>
      <c r="R341" s="163"/>
      <c r="S341" s="163"/>
      <c r="T341" s="164">
        <v>7.8E-2</v>
      </c>
      <c r="U341" s="163">
        <f>ROUND(E341*T341,2)</f>
        <v>0.08</v>
      </c>
      <c r="V341" s="153"/>
      <c r="W341" s="153"/>
      <c r="X341" s="153"/>
      <c r="Y341" s="153"/>
      <c r="Z341" s="153"/>
      <c r="AA341" s="153"/>
      <c r="AB341" s="153"/>
      <c r="AC341" s="153"/>
      <c r="AD341" s="153"/>
      <c r="AE341" s="153" t="s">
        <v>160</v>
      </c>
      <c r="AF341" s="153"/>
      <c r="AG341" s="153"/>
      <c r="AH341" s="153"/>
      <c r="AI341" s="153"/>
      <c r="AJ341" s="153"/>
      <c r="AK341" s="153"/>
      <c r="AL341" s="153"/>
      <c r="AM341" s="153"/>
      <c r="AN341" s="153"/>
      <c r="AO341" s="153"/>
      <c r="AP341" s="153"/>
      <c r="AQ341" s="153"/>
      <c r="AR341" s="153"/>
      <c r="AS341" s="153"/>
      <c r="AT341" s="153"/>
      <c r="AU341" s="153"/>
      <c r="AV341" s="153"/>
      <c r="AW341" s="153"/>
      <c r="AX341" s="153"/>
      <c r="AY341" s="153"/>
      <c r="AZ341" s="153"/>
      <c r="BA341" s="153"/>
      <c r="BB341" s="153"/>
      <c r="BC341" s="153"/>
      <c r="BD341" s="153"/>
      <c r="BE341" s="153"/>
      <c r="BF341" s="153"/>
      <c r="BG341" s="153"/>
      <c r="BH341" s="153"/>
    </row>
    <row r="342" spans="1:60" x14ac:dyDescent="0.2">
      <c r="A342" s="155" t="s">
        <v>152</v>
      </c>
      <c r="B342" s="162" t="s">
        <v>124</v>
      </c>
      <c r="C342" s="191" t="s">
        <v>125</v>
      </c>
      <c r="D342" s="165"/>
      <c r="E342" s="168"/>
      <c r="F342" s="171"/>
      <c r="G342" s="171">
        <f>SUMIF(AE343:AE396,"&lt;&gt;NOR",G343:G396)</f>
        <v>0</v>
      </c>
      <c r="H342" s="171"/>
      <c r="I342" s="171">
        <f>SUM(I343:I396)</f>
        <v>0</v>
      </c>
      <c r="J342" s="171"/>
      <c r="K342" s="171">
        <f>SUM(K343:K396)</f>
        <v>0</v>
      </c>
      <c r="L342" s="171"/>
      <c r="M342" s="171">
        <f>SUM(M343:M396)</f>
        <v>0</v>
      </c>
      <c r="N342" s="165"/>
      <c r="O342" s="165">
        <f>SUM(O343:O396)</f>
        <v>5.1874699999999985</v>
      </c>
      <c r="P342" s="165"/>
      <c r="Q342" s="165">
        <f>SUM(Q343:Q396)</f>
        <v>3.1627899999999998</v>
      </c>
      <c r="R342" s="165"/>
      <c r="S342" s="165"/>
      <c r="T342" s="166"/>
      <c r="U342" s="165">
        <f>SUM(U343:U396)</f>
        <v>397.81999999999988</v>
      </c>
      <c r="AE342" t="s">
        <v>153</v>
      </c>
    </row>
    <row r="343" spans="1:60" ht="22.5" outlineLevel="1" x14ac:dyDescent="0.2">
      <c r="A343" s="154">
        <v>288</v>
      </c>
      <c r="B343" s="161" t="s">
        <v>389</v>
      </c>
      <c r="C343" s="190" t="s">
        <v>390</v>
      </c>
      <c r="D343" s="163" t="s">
        <v>178</v>
      </c>
      <c r="E343" s="167">
        <v>8.48</v>
      </c>
      <c r="F343" s="169"/>
      <c r="G343" s="170">
        <f t="shared" ref="G343:G386" si="113">ROUND(E343*F343,2)</f>
        <v>0</v>
      </c>
      <c r="H343" s="169"/>
      <c r="I343" s="170">
        <f t="shared" ref="I343:I386" si="114">ROUND(E343*H343,2)</f>
        <v>0</v>
      </c>
      <c r="J343" s="169"/>
      <c r="K343" s="170">
        <f t="shared" ref="K343:K386" si="115">ROUND(E343*J343,2)</f>
        <v>0</v>
      </c>
      <c r="L343" s="170">
        <v>21</v>
      </c>
      <c r="M343" s="170">
        <f t="shared" ref="M343:M386" si="116">G343*(1+L343/100)</f>
        <v>0</v>
      </c>
      <c r="N343" s="163">
        <v>8.5000000000000006E-3</v>
      </c>
      <c r="O343" s="163">
        <f t="shared" ref="O343:O386" si="117">ROUND(E343*N343,5)</f>
        <v>7.2080000000000005E-2</v>
      </c>
      <c r="P343" s="163">
        <v>0</v>
      </c>
      <c r="Q343" s="163">
        <f t="shared" ref="Q343:Q386" si="118">ROUND(E343*P343,5)</f>
        <v>0</v>
      </c>
      <c r="R343" s="163"/>
      <c r="S343" s="163"/>
      <c r="T343" s="164">
        <v>0.85699999999999998</v>
      </c>
      <c r="U343" s="163">
        <f t="shared" ref="U343:U386" si="119">ROUND(E343*T343,2)</f>
        <v>7.27</v>
      </c>
      <c r="V343" s="153"/>
      <c r="W343" s="153"/>
      <c r="X343" s="153"/>
      <c r="Y343" s="153"/>
      <c r="Z343" s="153"/>
      <c r="AA343" s="153"/>
      <c r="AB343" s="153"/>
      <c r="AC343" s="153"/>
      <c r="AD343" s="153"/>
      <c r="AE343" s="153" t="s">
        <v>160</v>
      </c>
      <c r="AF343" s="153"/>
      <c r="AG343" s="153"/>
      <c r="AH343" s="153"/>
      <c r="AI343" s="153"/>
      <c r="AJ343" s="153"/>
      <c r="AK343" s="153"/>
      <c r="AL343" s="153"/>
      <c r="AM343" s="153"/>
      <c r="AN343" s="153"/>
      <c r="AO343" s="153"/>
      <c r="AP343" s="153"/>
      <c r="AQ343" s="153"/>
      <c r="AR343" s="153"/>
      <c r="AS343" s="153"/>
      <c r="AT343" s="153"/>
      <c r="AU343" s="153"/>
      <c r="AV343" s="153"/>
      <c r="AW343" s="153"/>
      <c r="AX343" s="153"/>
      <c r="AY343" s="153"/>
      <c r="AZ343" s="153"/>
      <c r="BA343" s="153"/>
      <c r="BB343" s="153"/>
      <c r="BC343" s="153"/>
      <c r="BD343" s="153"/>
      <c r="BE343" s="153"/>
      <c r="BF343" s="153"/>
      <c r="BG343" s="153"/>
      <c r="BH343" s="153"/>
    </row>
    <row r="344" spans="1:60" ht="22.5" outlineLevel="1" x14ac:dyDescent="0.2">
      <c r="A344" s="154">
        <v>289</v>
      </c>
      <c r="B344" s="161" t="s">
        <v>391</v>
      </c>
      <c r="C344" s="190" t="s">
        <v>392</v>
      </c>
      <c r="D344" s="163" t="s">
        <v>178</v>
      </c>
      <c r="E344" s="167">
        <v>35.880000000000003</v>
      </c>
      <c r="F344" s="169"/>
      <c r="G344" s="170">
        <f t="shared" si="113"/>
        <v>0</v>
      </c>
      <c r="H344" s="169"/>
      <c r="I344" s="170">
        <f t="shared" si="114"/>
        <v>0</v>
      </c>
      <c r="J344" s="169"/>
      <c r="K344" s="170">
        <f t="shared" si="115"/>
        <v>0</v>
      </c>
      <c r="L344" s="170">
        <v>21</v>
      </c>
      <c r="M344" s="170">
        <f t="shared" si="116"/>
        <v>0</v>
      </c>
      <c r="N344" s="163">
        <v>9.4400000000000005E-3</v>
      </c>
      <c r="O344" s="163">
        <f t="shared" si="117"/>
        <v>0.33871000000000001</v>
      </c>
      <c r="P344" s="163">
        <v>0</v>
      </c>
      <c r="Q344" s="163">
        <f t="shared" si="118"/>
        <v>0</v>
      </c>
      <c r="R344" s="163"/>
      <c r="S344" s="163"/>
      <c r="T344" s="164">
        <v>0.85699999999999998</v>
      </c>
      <c r="U344" s="163">
        <f t="shared" si="119"/>
        <v>30.75</v>
      </c>
      <c r="V344" s="153"/>
      <c r="W344" s="153"/>
      <c r="X344" s="153"/>
      <c r="Y344" s="153"/>
      <c r="Z344" s="153"/>
      <c r="AA344" s="153"/>
      <c r="AB344" s="153"/>
      <c r="AC344" s="153"/>
      <c r="AD344" s="153"/>
      <c r="AE344" s="153" t="s">
        <v>160</v>
      </c>
      <c r="AF344" s="153"/>
      <c r="AG344" s="153"/>
      <c r="AH344" s="153"/>
      <c r="AI344" s="153"/>
      <c r="AJ344" s="153"/>
      <c r="AK344" s="153"/>
      <c r="AL344" s="153"/>
      <c r="AM344" s="153"/>
      <c r="AN344" s="153"/>
      <c r="AO344" s="153"/>
      <c r="AP344" s="153"/>
      <c r="AQ344" s="153"/>
      <c r="AR344" s="153"/>
      <c r="AS344" s="153"/>
      <c r="AT344" s="153"/>
      <c r="AU344" s="153"/>
      <c r="AV344" s="153"/>
      <c r="AW344" s="153"/>
      <c r="AX344" s="153"/>
      <c r="AY344" s="153"/>
      <c r="AZ344" s="153"/>
      <c r="BA344" s="153"/>
      <c r="BB344" s="153"/>
      <c r="BC344" s="153"/>
      <c r="BD344" s="153"/>
      <c r="BE344" s="153"/>
      <c r="BF344" s="153"/>
      <c r="BG344" s="153"/>
      <c r="BH344" s="153"/>
    </row>
    <row r="345" spans="1:60" outlineLevel="1" x14ac:dyDescent="0.2">
      <c r="A345" s="154">
        <v>290</v>
      </c>
      <c r="B345" s="161" t="s">
        <v>383</v>
      </c>
      <c r="C345" s="190" t="s">
        <v>384</v>
      </c>
      <c r="D345" s="163" t="s">
        <v>201</v>
      </c>
      <c r="E345" s="167">
        <v>19.8</v>
      </c>
      <c r="F345" s="169"/>
      <c r="G345" s="170">
        <f t="shared" si="113"/>
        <v>0</v>
      </c>
      <c r="H345" s="169"/>
      <c r="I345" s="170">
        <f t="shared" si="114"/>
        <v>0</v>
      </c>
      <c r="J345" s="169"/>
      <c r="K345" s="170">
        <f t="shared" si="115"/>
        <v>0</v>
      </c>
      <c r="L345" s="170">
        <v>21</v>
      </c>
      <c r="M345" s="170">
        <f t="shared" si="116"/>
        <v>0</v>
      </c>
      <c r="N345" s="163">
        <v>4.4999999999999999E-4</v>
      </c>
      <c r="O345" s="163">
        <f t="shared" si="117"/>
        <v>8.9099999999999995E-3</v>
      </c>
      <c r="P345" s="163">
        <v>0</v>
      </c>
      <c r="Q345" s="163">
        <f t="shared" si="118"/>
        <v>0</v>
      </c>
      <c r="R345" s="163"/>
      <c r="S345" s="163"/>
      <c r="T345" s="164">
        <v>0</v>
      </c>
      <c r="U345" s="163">
        <f t="shared" si="119"/>
        <v>0</v>
      </c>
      <c r="V345" s="153"/>
      <c r="W345" s="153"/>
      <c r="X345" s="153"/>
      <c r="Y345" s="153"/>
      <c r="Z345" s="153"/>
      <c r="AA345" s="153"/>
      <c r="AB345" s="153"/>
      <c r="AC345" s="153"/>
      <c r="AD345" s="153"/>
      <c r="AE345" s="153" t="s">
        <v>160</v>
      </c>
      <c r="AF345" s="153"/>
      <c r="AG345" s="153"/>
      <c r="AH345" s="153"/>
      <c r="AI345" s="153"/>
      <c r="AJ345" s="153"/>
      <c r="AK345" s="153"/>
      <c r="AL345" s="153"/>
      <c r="AM345" s="153"/>
      <c r="AN345" s="153"/>
      <c r="AO345" s="153"/>
      <c r="AP345" s="153"/>
      <c r="AQ345" s="153"/>
      <c r="AR345" s="153"/>
      <c r="AS345" s="153"/>
      <c r="AT345" s="153"/>
      <c r="AU345" s="153"/>
      <c r="AV345" s="153"/>
      <c r="AW345" s="153"/>
      <c r="AX345" s="153"/>
      <c r="AY345" s="153"/>
      <c r="AZ345" s="153"/>
      <c r="BA345" s="153"/>
      <c r="BB345" s="153"/>
      <c r="BC345" s="153"/>
      <c r="BD345" s="153"/>
      <c r="BE345" s="153"/>
      <c r="BF345" s="153"/>
      <c r="BG345" s="153"/>
      <c r="BH345" s="153"/>
    </row>
    <row r="346" spans="1:60" ht="22.5" outlineLevel="1" x14ac:dyDescent="0.2">
      <c r="A346" s="154">
        <v>291</v>
      </c>
      <c r="B346" s="161" t="s">
        <v>381</v>
      </c>
      <c r="C346" s="190" t="s">
        <v>382</v>
      </c>
      <c r="D346" s="163" t="s">
        <v>201</v>
      </c>
      <c r="E346" s="167">
        <v>4.2</v>
      </c>
      <c r="F346" s="169"/>
      <c r="G346" s="170">
        <f t="shared" si="113"/>
        <v>0</v>
      </c>
      <c r="H346" s="169"/>
      <c r="I346" s="170">
        <f t="shared" si="114"/>
        <v>0</v>
      </c>
      <c r="J346" s="169"/>
      <c r="K346" s="170">
        <f t="shared" si="115"/>
        <v>0</v>
      </c>
      <c r="L346" s="170">
        <v>21</v>
      </c>
      <c r="M346" s="170">
        <f t="shared" si="116"/>
        <v>0</v>
      </c>
      <c r="N346" s="163">
        <v>1.4999999999999999E-4</v>
      </c>
      <c r="O346" s="163">
        <f t="shared" si="117"/>
        <v>6.3000000000000003E-4</v>
      </c>
      <c r="P346" s="163">
        <v>0</v>
      </c>
      <c r="Q346" s="163">
        <f t="shared" si="118"/>
        <v>0</v>
      </c>
      <c r="R346" s="163"/>
      <c r="S346" s="163"/>
      <c r="T346" s="164">
        <v>0.06</v>
      </c>
      <c r="U346" s="163">
        <f t="shared" si="119"/>
        <v>0.25</v>
      </c>
      <c r="V346" s="153"/>
      <c r="W346" s="153"/>
      <c r="X346" s="153"/>
      <c r="Y346" s="153"/>
      <c r="Z346" s="153"/>
      <c r="AA346" s="153"/>
      <c r="AB346" s="153"/>
      <c r="AC346" s="153"/>
      <c r="AD346" s="153"/>
      <c r="AE346" s="153" t="s">
        <v>160</v>
      </c>
      <c r="AF346" s="153"/>
      <c r="AG346" s="153"/>
      <c r="AH346" s="153"/>
      <c r="AI346" s="153"/>
      <c r="AJ346" s="153"/>
      <c r="AK346" s="153"/>
      <c r="AL346" s="153"/>
      <c r="AM346" s="153"/>
      <c r="AN346" s="153"/>
      <c r="AO346" s="153"/>
      <c r="AP346" s="153"/>
      <c r="AQ346" s="153"/>
      <c r="AR346" s="153"/>
      <c r="AS346" s="153"/>
      <c r="AT346" s="153"/>
      <c r="AU346" s="153"/>
      <c r="AV346" s="153"/>
      <c r="AW346" s="153"/>
      <c r="AX346" s="153"/>
      <c r="AY346" s="153"/>
      <c r="AZ346" s="153"/>
      <c r="BA346" s="153"/>
      <c r="BB346" s="153"/>
      <c r="BC346" s="153"/>
      <c r="BD346" s="153"/>
      <c r="BE346" s="153"/>
      <c r="BF346" s="153"/>
      <c r="BG346" s="153"/>
      <c r="BH346" s="153"/>
    </row>
    <row r="347" spans="1:60" ht="22.5" outlineLevel="1" x14ac:dyDescent="0.2">
      <c r="A347" s="154">
        <v>292</v>
      </c>
      <c r="B347" s="161" t="s">
        <v>393</v>
      </c>
      <c r="C347" s="190" t="s">
        <v>394</v>
      </c>
      <c r="D347" s="163" t="s">
        <v>178</v>
      </c>
      <c r="E347" s="167">
        <v>19.86</v>
      </c>
      <c r="F347" s="169"/>
      <c r="G347" s="170">
        <f t="shared" si="113"/>
        <v>0</v>
      </c>
      <c r="H347" s="169"/>
      <c r="I347" s="170">
        <f t="shared" si="114"/>
        <v>0</v>
      </c>
      <c r="J347" s="169"/>
      <c r="K347" s="170">
        <f t="shared" si="115"/>
        <v>0</v>
      </c>
      <c r="L347" s="170">
        <v>21</v>
      </c>
      <c r="M347" s="170">
        <f t="shared" si="116"/>
        <v>0</v>
      </c>
      <c r="N347" s="163">
        <v>1.112E-2</v>
      </c>
      <c r="O347" s="163">
        <f t="shared" si="117"/>
        <v>0.22084000000000001</v>
      </c>
      <c r="P347" s="163">
        <v>0</v>
      </c>
      <c r="Q347" s="163">
        <f t="shared" si="118"/>
        <v>0</v>
      </c>
      <c r="R347" s="163"/>
      <c r="S347" s="163"/>
      <c r="T347" s="164">
        <v>0.85699999999999998</v>
      </c>
      <c r="U347" s="163">
        <f t="shared" si="119"/>
        <v>17.02</v>
      </c>
      <c r="V347" s="153"/>
      <c r="W347" s="153"/>
      <c r="X347" s="153"/>
      <c r="Y347" s="153"/>
      <c r="Z347" s="153"/>
      <c r="AA347" s="153"/>
      <c r="AB347" s="153"/>
      <c r="AC347" s="153"/>
      <c r="AD347" s="153"/>
      <c r="AE347" s="153" t="s">
        <v>160</v>
      </c>
      <c r="AF347" s="153"/>
      <c r="AG347" s="153"/>
      <c r="AH347" s="153"/>
      <c r="AI347" s="153"/>
      <c r="AJ347" s="153"/>
      <c r="AK347" s="153"/>
      <c r="AL347" s="153"/>
      <c r="AM347" s="153"/>
      <c r="AN347" s="153"/>
      <c r="AO347" s="153"/>
      <c r="AP347" s="153"/>
      <c r="AQ347" s="153"/>
      <c r="AR347" s="153"/>
      <c r="AS347" s="153"/>
      <c r="AT347" s="153"/>
      <c r="AU347" s="153"/>
      <c r="AV347" s="153"/>
      <c r="AW347" s="153"/>
      <c r="AX347" s="153"/>
      <c r="AY347" s="153"/>
      <c r="AZ347" s="153"/>
      <c r="BA347" s="153"/>
      <c r="BB347" s="153"/>
      <c r="BC347" s="153"/>
      <c r="BD347" s="153"/>
      <c r="BE347" s="153"/>
      <c r="BF347" s="153"/>
      <c r="BG347" s="153"/>
      <c r="BH347" s="153"/>
    </row>
    <row r="348" spans="1:60" ht="22.5" outlineLevel="1" x14ac:dyDescent="0.2">
      <c r="A348" s="154">
        <v>293</v>
      </c>
      <c r="B348" s="161" t="s">
        <v>397</v>
      </c>
      <c r="C348" s="190" t="s">
        <v>398</v>
      </c>
      <c r="D348" s="163" t="s">
        <v>178</v>
      </c>
      <c r="E348" s="167">
        <v>9.0299999999999994</v>
      </c>
      <c r="F348" s="169"/>
      <c r="G348" s="170">
        <f t="shared" si="113"/>
        <v>0</v>
      </c>
      <c r="H348" s="169"/>
      <c r="I348" s="170">
        <f t="shared" si="114"/>
        <v>0</v>
      </c>
      <c r="J348" s="169"/>
      <c r="K348" s="170">
        <f t="shared" si="115"/>
        <v>0</v>
      </c>
      <c r="L348" s="170">
        <v>21</v>
      </c>
      <c r="M348" s="170">
        <f t="shared" si="116"/>
        <v>0</v>
      </c>
      <c r="N348" s="163">
        <v>9.9799999999999993E-3</v>
      </c>
      <c r="O348" s="163">
        <f t="shared" si="117"/>
        <v>9.0120000000000006E-2</v>
      </c>
      <c r="P348" s="163">
        <v>0</v>
      </c>
      <c r="Q348" s="163">
        <f t="shared" si="118"/>
        <v>0</v>
      </c>
      <c r="R348" s="163"/>
      <c r="S348" s="163"/>
      <c r="T348" s="164">
        <v>2.3519999999999999</v>
      </c>
      <c r="U348" s="163">
        <f t="shared" si="119"/>
        <v>21.24</v>
      </c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 t="s">
        <v>160</v>
      </c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</row>
    <row r="349" spans="1:60" outlineLevel="1" x14ac:dyDescent="0.2">
      <c r="A349" s="154">
        <v>294</v>
      </c>
      <c r="B349" s="161" t="s">
        <v>399</v>
      </c>
      <c r="C349" s="190" t="s">
        <v>400</v>
      </c>
      <c r="D349" s="163" t="s">
        <v>178</v>
      </c>
      <c r="E349" s="167">
        <v>28.34</v>
      </c>
      <c r="F349" s="169"/>
      <c r="G349" s="170">
        <f t="shared" si="113"/>
        <v>0</v>
      </c>
      <c r="H349" s="169"/>
      <c r="I349" s="170">
        <f t="shared" si="114"/>
        <v>0</v>
      </c>
      <c r="J349" s="169"/>
      <c r="K349" s="170">
        <f t="shared" si="115"/>
        <v>0</v>
      </c>
      <c r="L349" s="170">
        <v>21</v>
      </c>
      <c r="M349" s="170">
        <f t="shared" si="116"/>
        <v>0</v>
      </c>
      <c r="N349" s="163">
        <v>6.1799999999999997E-3</v>
      </c>
      <c r="O349" s="163">
        <f t="shared" si="117"/>
        <v>0.17513999999999999</v>
      </c>
      <c r="P349" s="163">
        <v>0</v>
      </c>
      <c r="Q349" s="163">
        <f t="shared" si="118"/>
        <v>0</v>
      </c>
      <c r="R349" s="163"/>
      <c r="S349" s="163"/>
      <c r="T349" s="164">
        <v>0.5</v>
      </c>
      <c r="U349" s="163">
        <f t="shared" si="119"/>
        <v>14.17</v>
      </c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 t="s">
        <v>160</v>
      </c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</row>
    <row r="350" spans="1:60" outlineLevel="1" x14ac:dyDescent="0.2">
      <c r="A350" s="154">
        <v>295</v>
      </c>
      <c r="B350" s="161" t="s">
        <v>401</v>
      </c>
      <c r="C350" s="190" t="s">
        <v>402</v>
      </c>
      <c r="D350" s="163" t="s">
        <v>178</v>
      </c>
      <c r="E350" s="167">
        <v>37.770000000000003</v>
      </c>
      <c r="F350" s="169"/>
      <c r="G350" s="170">
        <f t="shared" si="113"/>
        <v>0</v>
      </c>
      <c r="H350" s="169"/>
      <c r="I350" s="170">
        <f t="shared" si="114"/>
        <v>0</v>
      </c>
      <c r="J350" s="169"/>
      <c r="K350" s="170">
        <f t="shared" si="115"/>
        <v>0</v>
      </c>
      <c r="L350" s="170">
        <v>21</v>
      </c>
      <c r="M350" s="170">
        <f t="shared" si="116"/>
        <v>0</v>
      </c>
      <c r="N350" s="163">
        <v>1.9000000000000001E-4</v>
      </c>
      <c r="O350" s="163">
        <f t="shared" si="117"/>
        <v>7.1799999999999998E-3</v>
      </c>
      <c r="P350" s="163">
        <v>0</v>
      </c>
      <c r="Q350" s="163">
        <f t="shared" si="118"/>
        <v>0</v>
      </c>
      <c r="R350" s="163"/>
      <c r="S350" s="163"/>
      <c r="T350" s="164">
        <v>5.1999999999999998E-2</v>
      </c>
      <c r="U350" s="163">
        <f t="shared" si="119"/>
        <v>1.96</v>
      </c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 t="s">
        <v>160</v>
      </c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</row>
    <row r="351" spans="1:60" outlineLevel="1" x14ac:dyDescent="0.2">
      <c r="A351" s="154">
        <v>296</v>
      </c>
      <c r="B351" s="161" t="s">
        <v>403</v>
      </c>
      <c r="C351" s="190" t="s">
        <v>404</v>
      </c>
      <c r="D351" s="163" t="s">
        <v>178</v>
      </c>
      <c r="E351" s="167">
        <v>37.770000000000003</v>
      </c>
      <c r="F351" s="169"/>
      <c r="G351" s="170">
        <f t="shared" si="113"/>
        <v>0</v>
      </c>
      <c r="H351" s="169"/>
      <c r="I351" s="170">
        <f t="shared" si="114"/>
        <v>0</v>
      </c>
      <c r="J351" s="169"/>
      <c r="K351" s="170">
        <f t="shared" si="115"/>
        <v>0</v>
      </c>
      <c r="L351" s="170">
        <v>21</v>
      </c>
      <c r="M351" s="170">
        <f t="shared" si="116"/>
        <v>0</v>
      </c>
      <c r="N351" s="163">
        <v>2.63E-3</v>
      </c>
      <c r="O351" s="163">
        <f t="shared" si="117"/>
        <v>9.9339999999999998E-2</v>
      </c>
      <c r="P351" s="163">
        <v>0</v>
      </c>
      <c r="Q351" s="163">
        <f t="shared" si="118"/>
        <v>0</v>
      </c>
      <c r="R351" s="163"/>
      <c r="S351" s="163"/>
      <c r="T351" s="164">
        <v>0.22400999999999999</v>
      </c>
      <c r="U351" s="163">
        <f t="shared" si="119"/>
        <v>8.4600000000000009</v>
      </c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 t="s">
        <v>160</v>
      </c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</row>
    <row r="352" spans="1:60" outlineLevel="1" x14ac:dyDescent="0.2">
      <c r="A352" s="154">
        <v>297</v>
      </c>
      <c r="B352" s="161" t="s">
        <v>405</v>
      </c>
      <c r="C352" s="190" t="s">
        <v>406</v>
      </c>
      <c r="D352" s="163" t="s">
        <v>178</v>
      </c>
      <c r="E352" s="167">
        <v>9.0299999999999994</v>
      </c>
      <c r="F352" s="169"/>
      <c r="G352" s="170">
        <f t="shared" si="113"/>
        <v>0</v>
      </c>
      <c r="H352" s="169"/>
      <c r="I352" s="170">
        <f t="shared" si="114"/>
        <v>0</v>
      </c>
      <c r="J352" s="169"/>
      <c r="K352" s="170">
        <f t="shared" si="115"/>
        <v>0</v>
      </c>
      <c r="L352" s="170">
        <v>21</v>
      </c>
      <c r="M352" s="170">
        <f t="shared" si="116"/>
        <v>0</v>
      </c>
      <c r="N352" s="163">
        <v>1.9000000000000001E-4</v>
      </c>
      <c r="O352" s="163">
        <f t="shared" si="117"/>
        <v>1.72E-3</v>
      </c>
      <c r="P352" s="163">
        <v>0</v>
      </c>
      <c r="Q352" s="163">
        <f t="shared" si="118"/>
        <v>0</v>
      </c>
      <c r="R352" s="163"/>
      <c r="S352" s="163"/>
      <c r="T352" s="164">
        <v>6.83E-2</v>
      </c>
      <c r="U352" s="163">
        <f t="shared" si="119"/>
        <v>0.62</v>
      </c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 t="s">
        <v>160</v>
      </c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</row>
    <row r="353" spans="1:60" ht="22.5" outlineLevel="1" x14ac:dyDescent="0.2">
      <c r="A353" s="154">
        <v>298</v>
      </c>
      <c r="B353" s="161" t="s">
        <v>407</v>
      </c>
      <c r="C353" s="190" t="s">
        <v>408</v>
      </c>
      <c r="D353" s="163" t="s">
        <v>178</v>
      </c>
      <c r="E353" s="167">
        <v>9.0299999999999994</v>
      </c>
      <c r="F353" s="169"/>
      <c r="G353" s="170">
        <f t="shared" si="113"/>
        <v>0</v>
      </c>
      <c r="H353" s="169"/>
      <c r="I353" s="170">
        <f t="shared" si="114"/>
        <v>0</v>
      </c>
      <c r="J353" s="169"/>
      <c r="K353" s="170">
        <f t="shared" si="115"/>
        <v>0</v>
      </c>
      <c r="L353" s="170">
        <v>21</v>
      </c>
      <c r="M353" s="170">
        <f t="shared" si="116"/>
        <v>0</v>
      </c>
      <c r="N353" s="163">
        <v>3.0699999999999998E-3</v>
      </c>
      <c r="O353" s="163">
        <f t="shared" si="117"/>
        <v>2.7720000000000002E-2</v>
      </c>
      <c r="P353" s="163">
        <v>0</v>
      </c>
      <c r="Q353" s="163">
        <f t="shared" si="118"/>
        <v>0</v>
      </c>
      <c r="R353" s="163"/>
      <c r="S353" s="163"/>
      <c r="T353" s="164">
        <v>0.30599999999999999</v>
      </c>
      <c r="U353" s="163">
        <f t="shared" si="119"/>
        <v>2.76</v>
      </c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 t="s">
        <v>160</v>
      </c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</row>
    <row r="354" spans="1:60" outlineLevel="1" x14ac:dyDescent="0.2">
      <c r="A354" s="154">
        <v>299</v>
      </c>
      <c r="B354" s="161" t="s">
        <v>476</v>
      </c>
      <c r="C354" s="190" t="s">
        <v>477</v>
      </c>
      <c r="D354" s="163" t="s">
        <v>178</v>
      </c>
      <c r="E354" s="167">
        <v>8.48</v>
      </c>
      <c r="F354" s="169"/>
      <c r="G354" s="170">
        <f t="shared" si="113"/>
        <v>0</v>
      </c>
      <c r="H354" s="169"/>
      <c r="I354" s="170">
        <f t="shared" si="114"/>
        <v>0</v>
      </c>
      <c r="J354" s="169"/>
      <c r="K354" s="170">
        <f t="shared" si="115"/>
        <v>0</v>
      </c>
      <c r="L354" s="170">
        <v>21</v>
      </c>
      <c r="M354" s="170">
        <f t="shared" si="116"/>
        <v>0</v>
      </c>
      <c r="N354" s="163">
        <v>0</v>
      </c>
      <c r="O354" s="163">
        <f t="shared" si="117"/>
        <v>0</v>
      </c>
      <c r="P354" s="163">
        <v>0.05</v>
      </c>
      <c r="Q354" s="163">
        <f t="shared" si="118"/>
        <v>0.42399999999999999</v>
      </c>
      <c r="R354" s="163"/>
      <c r="S354" s="163"/>
      <c r="T354" s="164">
        <v>0.23</v>
      </c>
      <c r="U354" s="163">
        <f t="shared" si="119"/>
        <v>1.95</v>
      </c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 t="s">
        <v>160</v>
      </c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</row>
    <row r="355" spans="1:60" outlineLevel="1" x14ac:dyDescent="0.2">
      <c r="A355" s="154">
        <v>300</v>
      </c>
      <c r="B355" s="161" t="s">
        <v>482</v>
      </c>
      <c r="C355" s="190" t="s">
        <v>483</v>
      </c>
      <c r="D355" s="163" t="s">
        <v>181</v>
      </c>
      <c r="E355" s="167">
        <v>3.1627800000000001</v>
      </c>
      <c r="F355" s="169"/>
      <c r="G355" s="170">
        <f t="shared" si="113"/>
        <v>0</v>
      </c>
      <c r="H355" s="169"/>
      <c r="I355" s="170">
        <f t="shared" si="114"/>
        <v>0</v>
      </c>
      <c r="J355" s="169"/>
      <c r="K355" s="170">
        <f t="shared" si="115"/>
        <v>0</v>
      </c>
      <c r="L355" s="170">
        <v>21</v>
      </c>
      <c r="M355" s="170">
        <f t="shared" si="116"/>
        <v>0</v>
      </c>
      <c r="N355" s="163">
        <v>0</v>
      </c>
      <c r="O355" s="163">
        <f t="shared" si="117"/>
        <v>0</v>
      </c>
      <c r="P355" s="163">
        <v>0</v>
      </c>
      <c r="Q355" s="163">
        <f t="shared" si="118"/>
        <v>0</v>
      </c>
      <c r="R355" s="163"/>
      <c r="S355" s="163"/>
      <c r="T355" s="164">
        <v>0.94199999999999995</v>
      </c>
      <c r="U355" s="163">
        <f t="shared" si="119"/>
        <v>2.98</v>
      </c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 t="s">
        <v>160</v>
      </c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</row>
    <row r="356" spans="1:60" outlineLevel="1" x14ac:dyDescent="0.2">
      <c r="A356" s="154">
        <v>301</v>
      </c>
      <c r="B356" s="161" t="s">
        <v>484</v>
      </c>
      <c r="C356" s="190" t="s">
        <v>485</v>
      </c>
      <c r="D356" s="163" t="s">
        <v>181</v>
      </c>
      <c r="E356" s="167">
        <v>3.1619999999999999</v>
      </c>
      <c r="F356" s="169"/>
      <c r="G356" s="170">
        <f t="shared" si="113"/>
        <v>0</v>
      </c>
      <c r="H356" s="169"/>
      <c r="I356" s="170">
        <f t="shared" si="114"/>
        <v>0</v>
      </c>
      <c r="J356" s="169"/>
      <c r="K356" s="170">
        <f t="shared" si="115"/>
        <v>0</v>
      </c>
      <c r="L356" s="170">
        <v>21</v>
      </c>
      <c r="M356" s="170">
        <f t="shared" si="116"/>
        <v>0</v>
      </c>
      <c r="N356" s="163">
        <v>0</v>
      </c>
      <c r="O356" s="163">
        <f t="shared" si="117"/>
        <v>0</v>
      </c>
      <c r="P356" s="163">
        <v>0</v>
      </c>
      <c r="Q356" s="163">
        <f t="shared" si="118"/>
        <v>0</v>
      </c>
      <c r="R356" s="163"/>
      <c r="S356" s="163"/>
      <c r="T356" s="164">
        <v>0.49</v>
      </c>
      <c r="U356" s="163">
        <f t="shared" si="119"/>
        <v>1.55</v>
      </c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 t="s">
        <v>160</v>
      </c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</row>
    <row r="357" spans="1:60" outlineLevel="1" x14ac:dyDescent="0.2">
      <c r="A357" s="154">
        <v>302</v>
      </c>
      <c r="B357" s="161" t="s">
        <v>486</v>
      </c>
      <c r="C357" s="190" t="s">
        <v>487</v>
      </c>
      <c r="D357" s="163" t="s">
        <v>181</v>
      </c>
      <c r="E357" s="167">
        <v>81.013900000000007</v>
      </c>
      <c r="F357" s="169"/>
      <c r="G357" s="170">
        <f t="shared" si="113"/>
        <v>0</v>
      </c>
      <c r="H357" s="169"/>
      <c r="I357" s="170">
        <f t="shared" si="114"/>
        <v>0</v>
      </c>
      <c r="J357" s="169"/>
      <c r="K357" s="170">
        <f t="shared" si="115"/>
        <v>0</v>
      </c>
      <c r="L357" s="170">
        <v>21</v>
      </c>
      <c r="M357" s="170">
        <f t="shared" si="116"/>
        <v>0</v>
      </c>
      <c r="N357" s="163">
        <v>0</v>
      </c>
      <c r="O357" s="163">
        <f t="shared" si="117"/>
        <v>0</v>
      </c>
      <c r="P357" s="163">
        <v>0</v>
      </c>
      <c r="Q357" s="163">
        <f t="shared" si="118"/>
        <v>0</v>
      </c>
      <c r="R357" s="163"/>
      <c r="S357" s="163"/>
      <c r="T357" s="164">
        <v>0</v>
      </c>
      <c r="U357" s="163">
        <f t="shared" si="119"/>
        <v>0</v>
      </c>
      <c r="V357" s="153"/>
      <c r="W357" s="153"/>
      <c r="X357" s="153"/>
      <c r="Y357" s="153"/>
      <c r="Z357" s="153"/>
      <c r="AA357" s="153"/>
      <c r="AB357" s="153"/>
      <c r="AC357" s="153"/>
      <c r="AD357" s="153"/>
      <c r="AE357" s="153" t="s">
        <v>160</v>
      </c>
      <c r="AF357" s="153"/>
      <c r="AG357" s="153"/>
      <c r="AH357" s="153"/>
      <c r="AI357" s="153"/>
      <c r="AJ357" s="153"/>
      <c r="AK357" s="153"/>
      <c r="AL357" s="153"/>
      <c r="AM357" s="153"/>
      <c r="AN357" s="153"/>
      <c r="AO357" s="153"/>
      <c r="AP357" s="153"/>
      <c r="AQ357" s="153"/>
      <c r="AR357" s="153"/>
      <c r="AS357" s="153"/>
      <c r="AT357" s="153"/>
      <c r="AU357" s="153"/>
      <c r="AV357" s="153"/>
      <c r="AW357" s="153"/>
      <c r="AX357" s="153"/>
      <c r="AY357" s="153"/>
      <c r="AZ357" s="153"/>
      <c r="BA357" s="153"/>
      <c r="BB357" s="153"/>
      <c r="BC357" s="153"/>
      <c r="BD357" s="153"/>
      <c r="BE357" s="153"/>
      <c r="BF357" s="153"/>
      <c r="BG357" s="153"/>
      <c r="BH357" s="153"/>
    </row>
    <row r="358" spans="1:60" ht="22.5" outlineLevel="1" x14ac:dyDescent="0.2">
      <c r="A358" s="154">
        <v>303</v>
      </c>
      <c r="B358" s="161" t="s">
        <v>663</v>
      </c>
      <c r="C358" s="190" t="s">
        <v>664</v>
      </c>
      <c r="D358" s="163" t="s">
        <v>178</v>
      </c>
      <c r="E358" s="167">
        <v>74.174999999999997</v>
      </c>
      <c r="F358" s="169"/>
      <c r="G358" s="170">
        <f t="shared" si="113"/>
        <v>0</v>
      </c>
      <c r="H358" s="169"/>
      <c r="I358" s="170">
        <f t="shared" si="114"/>
        <v>0</v>
      </c>
      <c r="J358" s="169"/>
      <c r="K358" s="170">
        <f t="shared" si="115"/>
        <v>0</v>
      </c>
      <c r="L358" s="170">
        <v>21</v>
      </c>
      <c r="M358" s="170">
        <f t="shared" si="116"/>
        <v>0</v>
      </c>
      <c r="N358" s="163">
        <v>0</v>
      </c>
      <c r="O358" s="163">
        <f t="shared" si="117"/>
        <v>0</v>
      </c>
      <c r="P358" s="163">
        <v>2.1999999999999999E-2</v>
      </c>
      <c r="Q358" s="163">
        <f t="shared" si="118"/>
        <v>1.63185</v>
      </c>
      <c r="R358" s="163"/>
      <c r="S358" s="163"/>
      <c r="T358" s="164">
        <v>0.47699999999999998</v>
      </c>
      <c r="U358" s="163">
        <f t="shared" si="119"/>
        <v>35.380000000000003</v>
      </c>
      <c r="V358" s="153"/>
      <c r="W358" s="153"/>
      <c r="X358" s="153"/>
      <c r="Y358" s="153"/>
      <c r="Z358" s="153"/>
      <c r="AA358" s="153"/>
      <c r="AB358" s="153"/>
      <c r="AC358" s="153"/>
      <c r="AD358" s="153"/>
      <c r="AE358" s="153" t="s">
        <v>160</v>
      </c>
      <c r="AF358" s="153"/>
      <c r="AG358" s="153"/>
      <c r="AH358" s="153"/>
      <c r="AI358" s="153"/>
      <c r="AJ358" s="153"/>
      <c r="AK358" s="153"/>
      <c r="AL358" s="153"/>
      <c r="AM358" s="153"/>
      <c r="AN358" s="153"/>
      <c r="AO358" s="153"/>
      <c r="AP358" s="153"/>
      <c r="AQ358" s="153"/>
      <c r="AR358" s="153"/>
      <c r="AS358" s="153"/>
      <c r="AT358" s="153"/>
      <c r="AU358" s="153"/>
      <c r="AV358" s="153"/>
      <c r="AW358" s="153"/>
      <c r="AX358" s="153"/>
      <c r="AY358" s="153"/>
      <c r="AZ358" s="153"/>
      <c r="BA358" s="153"/>
      <c r="BB358" s="153"/>
      <c r="BC358" s="153"/>
      <c r="BD358" s="153"/>
      <c r="BE358" s="153"/>
      <c r="BF358" s="153"/>
      <c r="BG358" s="153"/>
      <c r="BH358" s="153"/>
    </row>
    <row r="359" spans="1:60" outlineLevel="1" x14ac:dyDescent="0.2">
      <c r="A359" s="154">
        <v>304</v>
      </c>
      <c r="B359" s="161" t="s">
        <v>665</v>
      </c>
      <c r="C359" s="190" t="s">
        <v>666</v>
      </c>
      <c r="D359" s="163" t="s">
        <v>201</v>
      </c>
      <c r="E359" s="167">
        <v>6.1</v>
      </c>
      <c r="F359" s="169"/>
      <c r="G359" s="170">
        <f t="shared" si="113"/>
        <v>0</v>
      </c>
      <c r="H359" s="169"/>
      <c r="I359" s="170">
        <f t="shared" si="114"/>
        <v>0</v>
      </c>
      <c r="J359" s="169"/>
      <c r="K359" s="170">
        <f t="shared" si="115"/>
        <v>0</v>
      </c>
      <c r="L359" s="170">
        <v>21</v>
      </c>
      <c r="M359" s="170">
        <f t="shared" si="116"/>
        <v>0</v>
      </c>
      <c r="N359" s="163">
        <v>0</v>
      </c>
      <c r="O359" s="163">
        <f t="shared" si="117"/>
        <v>0</v>
      </c>
      <c r="P359" s="163">
        <v>1.7000000000000001E-2</v>
      </c>
      <c r="Q359" s="163">
        <f t="shared" si="118"/>
        <v>0.1037</v>
      </c>
      <c r="R359" s="163"/>
      <c r="S359" s="163"/>
      <c r="T359" s="164">
        <v>0.1144</v>
      </c>
      <c r="U359" s="163">
        <f t="shared" si="119"/>
        <v>0.7</v>
      </c>
      <c r="V359" s="153"/>
      <c r="W359" s="153"/>
      <c r="X359" s="153"/>
      <c r="Y359" s="153"/>
      <c r="Z359" s="153"/>
      <c r="AA359" s="153"/>
      <c r="AB359" s="153"/>
      <c r="AC359" s="153"/>
      <c r="AD359" s="153"/>
      <c r="AE359" s="153" t="s">
        <v>160</v>
      </c>
      <c r="AF359" s="153"/>
      <c r="AG359" s="153"/>
      <c r="AH359" s="153"/>
      <c r="AI359" s="153"/>
      <c r="AJ359" s="153"/>
      <c r="AK359" s="153"/>
      <c r="AL359" s="153"/>
      <c r="AM359" s="153"/>
      <c r="AN359" s="153"/>
      <c r="AO359" s="153"/>
      <c r="AP359" s="153"/>
      <c r="AQ359" s="153"/>
      <c r="AR359" s="153"/>
      <c r="AS359" s="153"/>
      <c r="AT359" s="153"/>
      <c r="AU359" s="153"/>
      <c r="AV359" s="153"/>
      <c r="AW359" s="153"/>
      <c r="AX359" s="153"/>
      <c r="AY359" s="153"/>
      <c r="AZ359" s="153"/>
      <c r="BA359" s="153"/>
      <c r="BB359" s="153"/>
      <c r="BC359" s="153"/>
      <c r="BD359" s="153"/>
      <c r="BE359" s="153"/>
      <c r="BF359" s="153"/>
      <c r="BG359" s="153"/>
      <c r="BH359" s="153"/>
    </row>
    <row r="360" spans="1:60" ht="22.5" outlineLevel="1" x14ac:dyDescent="0.2">
      <c r="A360" s="154">
        <v>305</v>
      </c>
      <c r="B360" s="161" t="s">
        <v>502</v>
      </c>
      <c r="C360" s="190" t="s">
        <v>503</v>
      </c>
      <c r="D360" s="163" t="s">
        <v>181</v>
      </c>
      <c r="E360" s="167">
        <v>1.63</v>
      </c>
      <c r="F360" s="169"/>
      <c r="G360" s="170">
        <f t="shared" si="113"/>
        <v>0</v>
      </c>
      <c r="H360" s="169"/>
      <c r="I360" s="170">
        <f t="shared" si="114"/>
        <v>0</v>
      </c>
      <c r="J360" s="169"/>
      <c r="K360" s="170">
        <f t="shared" si="115"/>
        <v>0</v>
      </c>
      <c r="L360" s="170">
        <v>21</v>
      </c>
      <c r="M360" s="170">
        <f t="shared" si="116"/>
        <v>0</v>
      </c>
      <c r="N360" s="163">
        <v>0</v>
      </c>
      <c r="O360" s="163">
        <f t="shared" si="117"/>
        <v>0</v>
      </c>
      <c r="P360" s="163">
        <v>0</v>
      </c>
      <c r="Q360" s="163">
        <f t="shared" si="118"/>
        <v>0</v>
      </c>
      <c r="R360" s="163"/>
      <c r="S360" s="163"/>
      <c r="T360" s="164">
        <v>0</v>
      </c>
      <c r="U360" s="163">
        <f t="shared" si="119"/>
        <v>0</v>
      </c>
      <c r="V360" s="153"/>
      <c r="W360" s="153"/>
      <c r="X360" s="153"/>
      <c r="Y360" s="153"/>
      <c r="Z360" s="153"/>
      <c r="AA360" s="153"/>
      <c r="AB360" s="153"/>
      <c r="AC360" s="153"/>
      <c r="AD360" s="153"/>
      <c r="AE360" s="153" t="s">
        <v>160</v>
      </c>
      <c r="AF360" s="153"/>
      <c r="AG360" s="153"/>
      <c r="AH360" s="153"/>
      <c r="AI360" s="153"/>
      <c r="AJ360" s="153"/>
      <c r="AK360" s="153"/>
      <c r="AL360" s="153"/>
      <c r="AM360" s="153"/>
      <c r="AN360" s="153"/>
      <c r="AO360" s="153"/>
      <c r="AP360" s="153"/>
      <c r="AQ360" s="153"/>
      <c r="AR360" s="153"/>
      <c r="AS360" s="153"/>
      <c r="AT360" s="153"/>
      <c r="AU360" s="153"/>
      <c r="AV360" s="153"/>
      <c r="AW360" s="153"/>
      <c r="AX360" s="153"/>
      <c r="AY360" s="153"/>
      <c r="AZ360" s="153"/>
      <c r="BA360" s="153"/>
      <c r="BB360" s="153"/>
      <c r="BC360" s="153"/>
      <c r="BD360" s="153"/>
      <c r="BE360" s="153"/>
      <c r="BF360" s="153"/>
      <c r="BG360" s="153"/>
      <c r="BH360" s="153"/>
    </row>
    <row r="361" spans="1:60" outlineLevel="1" x14ac:dyDescent="0.2">
      <c r="A361" s="154">
        <v>306</v>
      </c>
      <c r="B361" s="161" t="s">
        <v>661</v>
      </c>
      <c r="C361" s="190" t="s">
        <v>662</v>
      </c>
      <c r="D361" s="163" t="s">
        <v>201</v>
      </c>
      <c r="E361" s="167">
        <v>12.9</v>
      </c>
      <c r="F361" s="169"/>
      <c r="G361" s="170">
        <f t="shared" si="113"/>
        <v>0</v>
      </c>
      <c r="H361" s="169"/>
      <c r="I361" s="170">
        <f t="shared" si="114"/>
        <v>0</v>
      </c>
      <c r="J361" s="169"/>
      <c r="K361" s="170">
        <f t="shared" si="115"/>
        <v>0</v>
      </c>
      <c r="L361" s="170">
        <v>21</v>
      </c>
      <c r="M361" s="170">
        <f t="shared" si="116"/>
        <v>0</v>
      </c>
      <c r="N361" s="163">
        <v>2.5000000000000001E-4</v>
      </c>
      <c r="O361" s="163">
        <f t="shared" si="117"/>
        <v>3.2299999999999998E-3</v>
      </c>
      <c r="P361" s="163">
        <v>0</v>
      </c>
      <c r="Q361" s="163">
        <f t="shared" si="118"/>
        <v>0</v>
      </c>
      <c r="R361" s="163"/>
      <c r="S361" s="163"/>
      <c r="T361" s="164">
        <v>0.05</v>
      </c>
      <c r="U361" s="163">
        <f t="shared" si="119"/>
        <v>0.65</v>
      </c>
      <c r="V361" s="153"/>
      <c r="W361" s="153"/>
      <c r="X361" s="153"/>
      <c r="Y361" s="153"/>
      <c r="Z361" s="153"/>
      <c r="AA361" s="153"/>
      <c r="AB361" s="153"/>
      <c r="AC361" s="153"/>
      <c r="AD361" s="153"/>
      <c r="AE361" s="153" t="s">
        <v>160</v>
      </c>
      <c r="AF361" s="153"/>
      <c r="AG361" s="153"/>
      <c r="AH361" s="153"/>
      <c r="AI361" s="153"/>
      <c r="AJ361" s="153"/>
      <c r="AK361" s="153"/>
      <c r="AL361" s="153"/>
      <c r="AM361" s="153"/>
      <c r="AN361" s="153"/>
      <c r="AO361" s="153"/>
      <c r="AP361" s="153"/>
      <c r="AQ361" s="153"/>
      <c r="AR361" s="153"/>
      <c r="AS361" s="153"/>
      <c r="AT361" s="153"/>
      <c r="AU361" s="153"/>
      <c r="AV361" s="153"/>
      <c r="AW361" s="153"/>
      <c r="AX361" s="153"/>
      <c r="AY361" s="153"/>
      <c r="AZ361" s="153"/>
      <c r="BA361" s="153"/>
      <c r="BB361" s="153"/>
      <c r="BC361" s="153"/>
      <c r="BD361" s="153"/>
      <c r="BE361" s="153"/>
      <c r="BF361" s="153"/>
      <c r="BG361" s="153"/>
      <c r="BH361" s="153"/>
    </row>
    <row r="362" spans="1:60" outlineLevel="1" x14ac:dyDescent="0.2">
      <c r="A362" s="154">
        <v>307</v>
      </c>
      <c r="B362" s="161" t="s">
        <v>659</v>
      </c>
      <c r="C362" s="190" t="s">
        <v>660</v>
      </c>
      <c r="D362" s="163" t="s">
        <v>178</v>
      </c>
      <c r="E362" s="167">
        <v>74.174999999999997</v>
      </c>
      <c r="F362" s="169"/>
      <c r="G362" s="170">
        <f t="shared" si="113"/>
        <v>0</v>
      </c>
      <c r="H362" s="169"/>
      <c r="I362" s="170">
        <f t="shared" si="114"/>
        <v>0</v>
      </c>
      <c r="J362" s="169"/>
      <c r="K362" s="170">
        <f t="shared" si="115"/>
        <v>0</v>
      </c>
      <c r="L362" s="170">
        <v>21</v>
      </c>
      <c r="M362" s="170">
        <f t="shared" si="116"/>
        <v>0</v>
      </c>
      <c r="N362" s="163">
        <v>1.8000000000000001E-4</v>
      </c>
      <c r="O362" s="163">
        <f t="shared" si="117"/>
        <v>1.3350000000000001E-2</v>
      </c>
      <c r="P362" s="163">
        <v>0</v>
      </c>
      <c r="Q362" s="163">
        <f t="shared" si="118"/>
        <v>0</v>
      </c>
      <c r="R362" s="163"/>
      <c r="S362" s="163"/>
      <c r="T362" s="164">
        <v>0.1</v>
      </c>
      <c r="U362" s="163">
        <f t="shared" si="119"/>
        <v>7.42</v>
      </c>
      <c r="V362" s="153"/>
      <c r="W362" s="153"/>
      <c r="X362" s="153"/>
      <c r="Y362" s="153"/>
      <c r="Z362" s="153"/>
      <c r="AA362" s="153"/>
      <c r="AB362" s="153"/>
      <c r="AC362" s="153"/>
      <c r="AD362" s="153"/>
      <c r="AE362" s="153" t="s">
        <v>160</v>
      </c>
      <c r="AF362" s="153"/>
      <c r="AG362" s="153"/>
      <c r="AH362" s="153"/>
      <c r="AI362" s="153"/>
      <c r="AJ362" s="153"/>
      <c r="AK362" s="153"/>
      <c r="AL362" s="153"/>
      <c r="AM362" s="153"/>
      <c r="AN362" s="153"/>
      <c r="AO362" s="153"/>
      <c r="AP362" s="153"/>
      <c r="AQ362" s="153"/>
      <c r="AR362" s="153"/>
      <c r="AS362" s="153"/>
      <c r="AT362" s="153"/>
      <c r="AU362" s="153"/>
      <c r="AV362" s="153"/>
      <c r="AW362" s="153"/>
      <c r="AX362" s="153"/>
      <c r="AY362" s="153"/>
      <c r="AZ362" s="153"/>
      <c r="BA362" s="153"/>
      <c r="BB362" s="153"/>
      <c r="BC362" s="153"/>
      <c r="BD362" s="153"/>
      <c r="BE362" s="153"/>
      <c r="BF362" s="153"/>
      <c r="BG362" s="153"/>
      <c r="BH362" s="153"/>
    </row>
    <row r="363" spans="1:60" outlineLevel="1" x14ac:dyDescent="0.2">
      <c r="A363" s="154">
        <v>308</v>
      </c>
      <c r="B363" s="161" t="s">
        <v>620</v>
      </c>
      <c r="C363" s="190" t="s">
        <v>621</v>
      </c>
      <c r="D363" s="163" t="s">
        <v>201</v>
      </c>
      <c r="E363" s="167">
        <v>12.9</v>
      </c>
      <c r="F363" s="169"/>
      <c r="G363" s="170">
        <f t="shared" si="113"/>
        <v>0</v>
      </c>
      <c r="H363" s="169"/>
      <c r="I363" s="170">
        <f t="shared" si="114"/>
        <v>0</v>
      </c>
      <c r="J363" s="169"/>
      <c r="K363" s="170">
        <f t="shared" si="115"/>
        <v>0</v>
      </c>
      <c r="L363" s="170">
        <v>21</v>
      </c>
      <c r="M363" s="170">
        <f t="shared" si="116"/>
        <v>0</v>
      </c>
      <c r="N363" s="163">
        <v>0</v>
      </c>
      <c r="O363" s="163">
        <f t="shared" si="117"/>
        <v>0</v>
      </c>
      <c r="P363" s="163">
        <v>3.3600000000000001E-3</v>
      </c>
      <c r="Q363" s="163">
        <f t="shared" si="118"/>
        <v>4.3339999999999997E-2</v>
      </c>
      <c r="R363" s="163"/>
      <c r="S363" s="163"/>
      <c r="T363" s="164">
        <v>6.9000000000000006E-2</v>
      </c>
      <c r="U363" s="163">
        <f t="shared" si="119"/>
        <v>0.89</v>
      </c>
      <c r="V363" s="153"/>
      <c r="W363" s="153"/>
      <c r="X363" s="153"/>
      <c r="Y363" s="153"/>
      <c r="Z363" s="153"/>
      <c r="AA363" s="153"/>
      <c r="AB363" s="153"/>
      <c r="AC363" s="153"/>
      <c r="AD363" s="153"/>
      <c r="AE363" s="153" t="s">
        <v>160</v>
      </c>
      <c r="AF363" s="153"/>
      <c r="AG363" s="153"/>
      <c r="AH363" s="153"/>
      <c r="AI363" s="153"/>
      <c r="AJ363" s="153"/>
      <c r="AK363" s="153"/>
      <c r="AL363" s="153"/>
      <c r="AM363" s="153"/>
      <c r="AN363" s="153"/>
      <c r="AO363" s="153"/>
      <c r="AP363" s="153"/>
      <c r="AQ363" s="153"/>
      <c r="AR363" s="153"/>
      <c r="AS363" s="153"/>
      <c r="AT363" s="153"/>
      <c r="AU363" s="153"/>
      <c r="AV363" s="153"/>
      <c r="AW363" s="153"/>
      <c r="AX363" s="153"/>
      <c r="AY363" s="153"/>
      <c r="AZ363" s="153"/>
      <c r="BA363" s="153"/>
      <c r="BB363" s="153"/>
      <c r="BC363" s="153"/>
      <c r="BD363" s="153"/>
      <c r="BE363" s="153"/>
      <c r="BF363" s="153"/>
      <c r="BG363" s="153"/>
      <c r="BH363" s="153"/>
    </row>
    <row r="364" spans="1:60" ht="22.5" outlineLevel="1" x14ac:dyDescent="0.2">
      <c r="A364" s="154">
        <v>309</v>
      </c>
      <c r="B364" s="161" t="s">
        <v>622</v>
      </c>
      <c r="C364" s="190" t="s">
        <v>623</v>
      </c>
      <c r="D364" s="163" t="s">
        <v>178</v>
      </c>
      <c r="E364" s="167">
        <v>74.174999999999997</v>
      </c>
      <c r="F364" s="169"/>
      <c r="G364" s="170">
        <f t="shared" si="113"/>
        <v>0</v>
      </c>
      <c r="H364" s="169"/>
      <c r="I364" s="170">
        <f t="shared" si="114"/>
        <v>0</v>
      </c>
      <c r="J364" s="169"/>
      <c r="K364" s="170">
        <f t="shared" si="115"/>
        <v>0</v>
      </c>
      <c r="L364" s="170">
        <v>21</v>
      </c>
      <c r="M364" s="170">
        <f t="shared" si="116"/>
        <v>0</v>
      </c>
      <c r="N364" s="163">
        <v>1.788E-2</v>
      </c>
      <c r="O364" s="163">
        <f t="shared" si="117"/>
        <v>1.3262499999999999</v>
      </c>
      <c r="P364" s="163">
        <v>0</v>
      </c>
      <c r="Q364" s="163">
        <f t="shared" si="118"/>
        <v>0</v>
      </c>
      <c r="R364" s="163"/>
      <c r="S364" s="163"/>
      <c r="T364" s="164">
        <v>1.4632499999999999</v>
      </c>
      <c r="U364" s="163">
        <f t="shared" si="119"/>
        <v>108.54</v>
      </c>
      <c r="V364" s="153"/>
      <c r="W364" s="153"/>
      <c r="X364" s="153"/>
      <c r="Y364" s="153"/>
      <c r="Z364" s="153"/>
      <c r="AA364" s="153"/>
      <c r="AB364" s="153"/>
      <c r="AC364" s="153"/>
      <c r="AD364" s="153"/>
      <c r="AE364" s="153" t="s">
        <v>160</v>
      </c>
      <c r="AF364" s="153"/>
      <c r="AG364" s="153"/>
      <c r="AH364" s="153"/>
      <c r="AI364" s="153"/>
      <c r="AJ364" s="153"/>
      <c r="AK364" s="153"/>
      <c r="AL364" s="153"/>
      <c r="AM364" s="153"/>
      <c r="AN364" s="153"/>
      <c r="AO364" s="153"/>
      <c r="AP364" s="153"/>
      <c r="AQ364" s="153"/>
      <c r="AR364" s="153"/>
      <c r="AS364" s="153"/>
      <c r="AT364" s="153"/>
      <c r="AU364" s="153"/>
      <c r="AV364" s="153"/>
      <c r="AW364" s="153"/>
      <c r="AX364" s="153"/>
      <c r="AY364" s="153"/>
      <c r="AZ364" s="153"/>
      <c r="BA364" s="153"/>
      <c r="BB364" s="153"/>
      <c r="BC364" s="153"/>
      <c r="BD364" s="153"/>
      <c r="BE364" s="153"/>
      <c r="BF364" s="153"/>
      <c r="BG364" s="153"/>
      <c r="BH364" s="153"/>
    </row>
    <row r="365" spans="1:60" outlineLevel="1" x14ac:dyDescent="0.2">
      <c r="A365" s="154">
        <v>310</v>
      </c>
      <c r="B365" s="161" t="s">
        <v>624</v>
      </c>
      <c r="C365" s="190" t="s">
        <v>625</v>
      </c>
      <c r="D365" s="163" t="s">
        <v>201</v>
      </c>
      <c r="E365" s="167">
        <v>9</v>
      </c>
      <c r="F365" s="169"/>
      <c r="G365" s="170">
        <f t="shared" si="113"/>
        <v>0</v>
      </c>
      <c r="H365" s="169"/>
      <c r="I365" s="170">
        <f t="shared" si="114"/>
        <v>0</v>
      </c>
      <c r="J365" s="169"/>
      <c r="K365" s="170">
        <f t="shared" si="115"/>
        <v>0</v>
      </c>
      <c r="L365" s="170">
        <v>21</v>
      </c>
      <c r="M365" s="170">
        <f t="shared" si="116"/>
        <v>0</v>
      </c>
      <c r="N365" s="163">
        <v>0</v>
      </c>
      <c r="O365" s="163">
        <f t="shared" si="117"/>
        <v>0</v>
      </c>
      <c r="P365" s="163">
        <v>2.2599999999999999E-3</v>
      </c>
      <c r="Q365" s="163">
        <f t="shared" si="118"/>
        <v>2.034E-2</v>
      </c>
      <c r="R365" s="163"/>
      <c r="S365" s="163"/>
      <c r="T365" s="164">
        <v>5.7500000000000002E-2</v>
      </c>
      <c r="U365" s="163">
        <f t="shared" si="119"/>
        <v>0.52</v>
      </c>
      <c r="V365" s="153"/>
      <c r="W365" s="153"/>
      <c r="X365" s="153"/>
      <c r="Y365" s="153"/>
      <c r="Z365" s="153"/>
      <c r="AA365" s="153"/>
      <c r="AB365" s="153"/>
      <c r="AC365" s="153"/>
      <c r="AD365" s="153"/>
      <c r="AE365" s="153" t="s">
        <v>160</v>
      </c>
      <c r="AF365" s="153"/>
      <c r="AG365" s="153"/>
      <c r="AH365" s="153"/>
      <c r="AI365" s="153"/>
      <c r="AJ365" s="153"/>
      <c r="AK365" s="153"/>
      <c r="AL365" s="153"/>
      <c r="AM365" s="153"/>
      <c r="AN365" s="153"/>
      <c r="AO365" s="153"/>
      <c r="AP365" s="153"/>
      <c r="AQ365" s="153"/>
      <c r="AR365" s="153"/>
      <c r="AS365" s="153"/>
      <c r="AT365" s="153"/>
      <c r="AU365" s="153"/>
      <c r="AV365" s="153"/>
      <c r="AW365" s="153"/>
      <c r="AX365" s="153"/>
      <c r="AY365" s="153"/>
      <c r="AZ365" s="153"/>
      <c r="BA365" s="153"/>
      <c r="BB365" s="153"/>
      <c r="BC365" s="153"/>
      <c r="BD365" s="153"/>
      <c r="BE365" s="153"/>
      <c r="BF365" s="153"/>
      <c r="BG365" s="153"/>
      <c r="BH365" s="153"/>
    </row>
    <row r="366" spans="1:60" outlineLevel="1" x14ac:dyDescent="0.2">
      <c r="A366" s="154">
        <v>311</v>
      </c>
      <c r="B366" s="161" t="s">
        <v>628</v>
      </c>
      <c r="C366" s="190" t="s">
        <v>629</v>
      </c>
      <c r="D366" s="163" t="s">
        <v>156</v>
      </c>
      <c r="E366" s="167">
        <v>4</v>
      </c>
      <c r="F366" s="169"/>
      <c r="G366" s="170">
        <f t="shared" si="113"/>
        <v>0</v>
      </c>
      <c r="H366" s="169"/>
      <c r="I366" s="170">
        <f t="shared" si="114"/>
        <v>0</v>
      </c>
      <c r="J366" s="169"/>
      <c r="K366" s="170">
        <f t="shared" si="115"/>
        <v>0</v>
      </c>
      <c r="L366" s="170">
        <v>21</v>
      </c>
      <c r="M366" s="170">
        <f t="shared" si="116"/>
        <v>0</v>
      </c>
      <c r="N366" s="163">
        <v>0</v>
      </c>
      <c r="O366" s="163">
        <f t="shared" si="117"/>
        <v>0</v>
      </c>
      <c r="P366" s="163">
        <v>1.8699999999999999E-3</v>
      </c>
      <c r="Q366" s="163">
        <f t="shared" si="118"/>
        <v>7.4799999999999997E-3</v>
      </c>
      <c r="R366" s="163"/>
      <c r="S366" s="163"/>
      <c r="T366" s="164">
        <v>8.0500000000000002E-2</v>
      </c>
      <c r="U366" s="163">
        <f t="shared" si="119"/>
        <v>0.32</v>
      </c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 t="s">
        <v>160</v>
      </c>
      <c r="AF366" s="153"/>
      <c r="AG366" s="153"/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153"/>
      <c r="AT366" s="153"/>
      <c r="AU366" s="153"/>
      <c r="AV366" s="153"/>
      <c r="AW366" s="153"/>
      <c r="AX366" s="153"/>
      <c r="AY366" s="153"/>
      <c r="AZ366" s="153"/>
      <c r="BA366" s="153"/>
      <c r="BB366" s="153"/>
      <c r="BC366" s="153"/>
      <c r="BD366" s="153"/>
      <c r="BE366" s="153"/>
      <c r="BF366" s="153"/>
      <c r="BG366" s="153"/>
      <c r="BH366" s="153"/>
    </row>
    <row r="367" spans="1:60" outlineLevel="1" x14ac:dyDescent="0.2">
      <c r="A367" s="154">
        <v>312</v>
      </c>
      <c r="B367" s="161" t="s">
        <v>630</v>
      </c>
      <c r="C367" s="190" t="s">
        <v>631</v>
      </c>
      <c r="D367" s="163" t="s">
        <v>201</v>
      </c>
      <c r="E367" s="167">
        <v>11.3</v>
      </c>
      <c r="F367" s="169"/>
      <c r="G367" s="170">
        <f t="shared" si="113"/>
        <v>0</v>
      </c>
      <c r="H367" s="169"/>
      <c r="I367" s="170">
        <f t="shared" si="114"/>
        <v>0</v>
      </c>
      <c r="J367" s="169"/>
      <c r="K367" s="170">
        <f t="shared" si="115"/>
        <v>0</v>
      </c>
      <c r="L367" s="170">
        <v>21</v>
      </c>
      <c r="M367" s="170">
        <f t="shared" si="116"/>
        <v>0</v>
      </c>
      <c r="N367" s="163">
        <v>0</v>
      </c>
      <c r="O367" s="163">
        <f t="shared" si="117"/>
        <v>0</v>
      </c>
      <c r="P367" s="163">
        <v>1.92E-3</v>
      </c>
      <c r="Q367" s="163">
        <f t="shared" si="118"/>
        <v>2.1700000000000001E-2</v>
      </c>
      <c r="R367" s="163"/>
      <c r="S367" s="163"/>
      <c r="T367" s="164">
        <v>5.7500000000000002E-2</v>
      </c>
      <c r="U367" s="163">
        <f t="shared" si="119"/>
        <v>0.65</v>
      </c>
      <c r="V367" s="153"/>
      <c r="W367" s="153"/>
      <c r="X367" s="153"/>
      <c r="Y367" s="153"/>
      <c r="Z367" s="153"/>
      <c r="AA367" s="153"/>
      <c r="AB367" s="153"/>
      <c r="AC367" s="153"/>
      <c r="AD367" s="153"/>
      <c r="AE367" s="153" t="s">
        <v>160</v>
      </c>
      <c r="AF367" s="153"/>
      <c r="AG367" s="153"/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153"/>
      <c r="AT367" s="153"/>
      <c r="AU367" s="153"/>
      <c r="AV367" s="153"/>
      <c r="AW367" s="153"/>
      <c r="AX367" s="153"/>
      <c r="AY367" s="153"/>
      <c r="AZ367" s="153"/>
      <c r="BA367" s="153"/>
      <c r="BB367" s="153"/>
      <c r="BC367" s="153"/>
      <c r="BD367" s="153"/>
      <c r="BE367" s="153"/>
      <c r="BF367" s="153"/>
      <c r="BG367" s="153"/>
      <c r="BH367" s="153"/>
    </row>
    <row r="368" spans="1:60" outlineLevel="1" x14ac:dyDescent="0.2">
      <c r="A368" s="154">
        <v>313</v>
      </c>
      <c r="B368" s="161" t="s">
        <v>632</v>
      </c>
      <c r="C368" s="190" t="s">
        <v>633</v>
      </c>
      <c r="D368" s="163" t="s">
        <v>201</v>
      </c>
      <c r="E368" s="167">
        <v>12.9</v>
      </c>
      <c r="F368" s="169"/>
      <c r="G368" s="170">
        <f t="shared" si="113"/>
        <v>0</v>
      </c>
      <c r="H368" s="169"/>
      <c r="I368" s="170">
        <f t="shared" si="114"/>
        <v>0</v>
      </c>
      <c r="J368" s="169"/>
      <c r="K368" s="170">
        <f t="shared" si="115"/>
        <v>0</v>
      </c>
      <c r="L368" s="170">
        <v>21</v>
      </c>
      <c r="M368" s="170">
        <f t="shared" si="116"/>
        <v>0</v>
      </c>
      <c r="N368" s="163">
        <v>0</v>
      </c>
      <c r="O368" s="163">
        <f t="shared" si="117"/>
        <v>0</v>
      </c>
      <c r="P368" s="163">
        <v>3.2599999999999999E-3</v>
      </c>
      <c r="Q368" s="163">
        <f t="shared" si="118"/>
        <v>4.2049999999999997E-2</v>
      </c>
      <c r="R368" s="163"/>
      <c r="S368" s="163"/>
      <c r="T368" s="164">
        <v>5.7500000000000002E-2</v>
      </c>
      <c r="U368" s="163">
        <f t="shared" si="119"/>
        <v>0.74</v>
      </c>
      <c r="V368" s="153"/>
      <c r="W368" s="153"/>
      <c r="X368" s="153"/>
      <c r="Y368" s="153"/>
      <c r="Z368" s="153"/>
      <c r="AA368" s="153"/>
      <c r="AB368" s="153"/>
      <c r="AC368" s="153"/>
      <c r="AD368" s="153"/>
      <c r="AE368" s="153" t="s">
        <v>160</v>
      </c>
      <c r="AF368" s="153"/>
      <c r="AG368" s="153"/>
      <c r="AH368" s="153"/>
      <c r="AI368" s="153"/>
      <c r="AJ368" s="153"/>
      <c r="AK368" s="153"/>
      <c r="AL368" s="153"/>
      <c r="AM368" s="153"/>
      <c r="AN368" s="153"/>
      <c r="AO368" s="153"/>
      <c r="AP368" s="153"/>
      <c r="AQ368" s="153"/>
      <c r="AR368" s="153"/>
      <c r="AS368" s="153"/>
      <c r="AT368" s="153"/>
      <c r="AU368" s="153"/>
      <c r="AV368" s="153"/>
      <c r="AW368" s="153"/>
      <c r="AX368" s="153"/>
      <c r="AY368" s="153"/>
      <c r="AZ368" s="153"/>
      <c r="BA368" s="153"/>
      <c r="BB368" s="153"/>
      <c r="BC368" s="153"/>
      <c r="BD368" s="153"/>
      <c r="BE368" s="153"/>
      <c r="BF368" s="153"/>
      <c r="BG368" s="153"/>
      <c r="BH368" s="153"/>
    </row>
    <row r="369" spans="1:60" outlineLevel="1" x14ac:dyDescent="0.2">
      <c r="A369" s="154">
        <v>314</v>
      </c>
      <c r="B369" s="161" t="s">
        <v>634</v>
      </c>
      <c r="C369" s="190" t="s">
        <v>635</v>
      </c>
      <c r="D369" s="163" t="s">
        <v>156</v>
      </c>
      <c r="E369" s="167">
        <v>13</v>
      </c>
      <c r="F369" s="169"/>
      <c r="G369" s="170">
        <f t="shared" si="113"/>
        <v>0</v>
      </c>
      <c r="H369" s="169"/>
      <c r="I369" s="170">
        <f t="shared" si="114"/>
        <v>0</v>
      </c>
      <c r="J369" s="169"/>
      <c r="K369" s="170">
        <f t="shared" si="115"/>
        <v>0</v>
      </c>
      <c r="L369" s="170">
        <v>21</v>
      </c>
      <c r="M369" s="170">
        <f t="shared" si="116"/>
        <v>0</v>
      </c>
      <c r="N369" s="163">
        <v>0</v>
      </c>
      <c r="O369" s="163">
        <f t="shared" si="117"/>
        <v>0</v>
      </c>
      <c r="P369" s="163">
        <v>9.6000000000000002E-4</v>
      </c>
      <c r="Q369" s="163">
        <f t="shared" si="118"/>
        <v>1.248E-2</v>
      </c>
      <c r="R369" s="163"/>
      <c r="S369" s="163"/>
      <c r="T369" s="164">
        <v>5.7500000000000002E-2</v>
      </c>
      <c r="U369" s="163">
        <f t="shared" si="119"/>
        <v>0.75</v>
      </c>
      <c r="V369" s="153"/>
      <c r="W369" s="153"/>
      <c r="X369" s="153"/>
      <c r="Y369" s="153"/>
      <c r="Z369" s="153"/>
      <c r="AA369" s="153"/>
      <c r="AB369" s="153"/>
      <c r="AC369" s="153"/>
      <c r="AD369" s="153"/>
      <c r="AE369" s="153" t="s">
        <v>160</v>
      </c>
      <c r="AF369" s="153"/>
      <c r="AG369" s="153"/>
      <c r="AH369" s="153"/>
      <c r="AI369" s="153"/>
      <c r="AJ369" s="153"/>
      <c r="AK369" s="153"/>
      <c r="AL369" s="153"/>
      <c r="AM369" s="153"/>
      <c r="AN369" s="153"/>
      <c r="AO369" s="153"/>
      <c r="AP369" s="153"/>
      <c r="AQ369" s="153"/>
      <c r="AR369" s="153"/>
      <c r="AS369" s="153"/>
      <c r="AT369" s="153"/>
      <c r="AU369" s="153"/>
      <c r="AV369" s="153"/>
      <c r="AW369" s="153"/>
      <c r="AX369" s="153"/>
      <c r="AY369" s="153"/>
      <c r="AZ369" s="153"/>
      <c r="BA369" s="153"/>
      <c r="BB369" s="153"/>
      <c r="BC369" s="153"/>
      <c r="BD369" s="153"/>
      <c r="BE369" s="153"/>
      <c r="BF369" s="153"/>
      <c r="BG369" s="153"/>
      <c r="BH369" s="153"/>
    </row>
    <row r="370" spans="1:60" ht="22.5" outlineLevel="1" x14ac:dyDescent="0.2">
      <c r="A370" s="154">
        <v>315</v>
      </c>
      <c r="B370" s="161" t="s">
        <v>636</v>
      </c>
      <c r="C370" s="190" t="s">
        <v>637</v>
      </c>
      <c r="D370" s="163" t="s">
        <v>201</v>
      </c>
      <c r="E370" s="167">
        <v>12.9</v>
      </c>
      <c r="F370" s="169"/>
      <c r="G370" s="170">
        <f t="shared" si="113"/>
        <v>0</v>
      </c>
      <c r="H370" s="169"/>
      <c r="I370" s="170">
        <f t="shared" si="114"/>
        <v>0</v>
      </c>
      <c r="J370" s="169"/>
      <c r="K370" s="170">
        <f t="shared" si="115"/>
        <v>0</v>
      </c>
      <c r="L370" s="170">
        <v>21</v>
      </c>
      <c r="M370" s="170">
        <f t="shared" si="116"/>
        <v>0</v>
      </c>
      <c r="N370" s="163">
        <v>3.0799999999999998E-3</v>
      </c>
      <c r="O370" s="163">
        <f t="shared" si="117"/>
        <v>3.9730000000000001E-2</v>
      </c>
      <c r="P370" s="163">
        <v>0</v>
      </c>
      <c r="Q370" s="163">
        <f t="shared" si="118"/>
        <v>0</v>
      </c>
      <c r="R370" s="163"/>
      <c r="S370" s="163"/>
      <c r="T370" s="164">
        <v>0.57499999999999996</v>
      </c>
      <c r="U370" s="163">
        <f t="shared" si="119"/>
        <v>7.42</v>
      </c>
      <c r="V370" s="153"/>
      <c r="W370" s="153"/>
      <c r="X370" s="153"/>
      <c r="Y370" s="153"/>
      <c r="Z370" s="153"/>
      <c r="AA370" s="153"/>
      <c r="AB370" s="153"/>
      <c r="AC370" s="153"/>
      <c r="AD370" s="153"/>
      <c r="AE370" s="153" t="s">
        <v>160</v>
      </c>
      <c r="AF370" s="153"/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  <c r="AU370" s="153"/>
      <c r="AV370" s="153"/>
      <c r="AW370" s="153"/>
      <c r="AX370" s="153"/>
      <c r="AY370" s="153"/>
      <c r="AZ370" s="153"/>
      <c r="BA370" s="153"/>
      <c r="BB370" s="153"/>
      <c r="BC370" s="153"/>
      <c r="BD370" s="153"/>
      <c r="BE370" s="153"/>
      <c r="BF370" s="153"/>
      <c r="BG370" s="153"/>
      <c r="BH370" s="153"/>
    </row>
    <row r="371" spans="1:60" ht="22.5" outlineLevel="1" x14ac:dyDescent="0.2">
      <c r="A371" s="154">
        <v>316</v>
      </c>
      <c r="B371" s="161" t="s">
        <v>638</v>
      </c>
      <c r="C371" s="190" t="s">
        <v>639</v>
      </c>
      <c r="D371" s="163" t="s">
        <v>156</v>
      </c>
      <c r="E371" s="167">
        <v>2</v>
      </c>
      <c r="F371" s="169"/>
      <c r="G371" s="170">
        <f t="shared" si="113"/>
        <v>0</v>
      </c>
      <c r="H371" s="169"/>
      <c r="I371" s="170">
        <f t="shared" si="114"/>
        <v>0</v>
      </c>
      <c r="J371" s="169"/>
      <c r="K371" s="170">
        <f t="shared" si="115"/>
        <v>0</v>
      </c>
      <c r="L371" s="170">
        <v>21</v>
      </c>
      <c r="M371" s="170">
        <f t="shared" si="116"/>
        <v>0</v>
      </c>
      <c r="N371" s="163">
        <v>1.65E-3</v>
      </c>
      <c r="O371" s="163">
        <f t="shared" si="117"/>
        <v>3.3E-3</v>
      </c>
      <c r="P371" s="163">
        <v>0</v>
      </c>
      <c r="Q371" s="163">
        <f t="shared" si="118"/>
        <v>0</v>
      </c>
      <c r="R371" s="163"/>
      <c r="S371" s="163"/>
      <c r="T371" s="164">
        <v>1.0879000000000001</v>
      </c>
      <c r="U371" s="163">
        <f t="shared" si="119"/>
        <v>2.1800000000000002</v>
      </c>
      <c r="V371" s="153"/>
      <c r="W371" s="153"/>
      <c r="X371" s="153"/>
      <c r="Y371" s="153"/>
      <c r="Z371" s="153"/>
      <c r="AA371" s="153"/>
      <c r="AB371" s="153"/>
      <c r="AC371" s="153"/>
      <c r="AD371" s="153"/>
      <c r="AE371" s="153" t="s">
        <v>160</v>
      </c>
      <c r="AF371" s="153"/>
      <c r="AG371" s="153"/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  <c r="AU371" s="153"/>
      <c r="AV371" s="153"/>
      <c r="AW371" s="153"/>
      <c r="AX371" s="153"/>
      <c r="AY371" s="153"/>
      <c r="AZ371" s="153"/>
      <c r="BA371" s="153"/>
      <c r="BB371" s="153"/>
      <c r="BC371" s="153"/>
      <c r="BD371" s="153"/>
      <c r="BE371" s="153"/>
      <c r="BF371" s="153"/>
      <c r="BG371" s="153"/>
      <c r="BH371" s="153"/>
    </row>
    <row r="372" spans="1:60" ht="22.5" outlineLevel="1" x14ac:dyDescent="0.2">
      <c r="A372" s="154">
        <v>317</v>
      </c>
      <c r="B372" s="161" t="s">
        <v>640</v>
      </c>
      <c r="C372" s="190" t="s">
        <v>641</v>
      </c>
      <c r="D372" s="163" t="s">
        <v>178</v>
      </c>
      <c r="E372" s="167">
        <v>0.9</v>
      </c>
      <c r="F372" s="169"/>
      <c r="G372" s="170">
        <f t="shared" si="113"/>
        <v>0</v>
      </c>
      <c r="H372" s="169"/>
      <c r="I372" s="170">
        <f t="shared" si="114"/>
        <v>0</v>
      </c>
      <c r="J372" s="169"/>
      <c r="K372" s="170">
        <f t="shared" si="115"/>
        <v>0</v>
      </c>
      <c r="L372" s="170">
        <v>21</v>
      </c>
      <c r="M372" s="170">
        <f t="shared" si="116"/>
        <v>0</v>
      </c>
      <c r="N372" s="163">
        <v>6.77E-3</v>
      </c>
      <c r="O372" s="163">
        <f t="shared" si="117"/>
        <v>6.0899999999999999E-3</v>
      </c>
      <c r="P372" s="163">
        <v>0</v>
      </c>
      <c r="Q372" s="163">
        <f t="shared" si="118"/>
        <v>0</v>
      </c>
      <c r="R372" s="163"/>
      <c r="S372" s="163"/>
      <c r="T372" s="164">
        <v>2.5507</v>
      </c>
      <c r="U372" s="163">
        <f t="shared" si="119"/>
        <v>2.2999999999999998</v>
      </c>
      <c r="V372" s="153"/>
      <c r="W372" s="153"/>
      <c r="X372" s="153"/>
      <c r="Y372" s="153"/>
      <c r="Z372" s="153"/>
      <c r="AA372" s="153"/>
      <c r="AB372" s="153"/>
      <c r="AC372" s="153"/>
      <c r="AD372" s="153"/>
      <c r="AE372" s="153" t="s">
        <v>160</v>
      </c>
      <c r="AF372" s="153"/>
      <c r="AG372" s="153"/>
      <c r="AH372" s="153"/>
      <c r="AI372" s="153"/>
      <c r="AJ372" s="153"/>
      <c r="AK372" s="153"/>
      <c r="AL372" s="153"/>
      <c r="AM372" s="153"/>
      <c r="AN372" s="153"/>
      <c r="AO372" s="153"/>
      <c r="AP372" s="153"/>
      <c r="AQ372" s="153"/>
      <c r="AR372" s="153"/>
      <c r="AS372" s="153"/>
      <c r="AT372" s="153"/>
      <c r="AU372" s="153"/>
      <c r="AV372" s="153"/>
      <c r="AW372" s="153"/>
      <c r="AX372" s="153"/>
      <c r="AY372" s="153"/>
      <c r="AZ372" s="153"/>
      <c r="BA372" s="153"/>
      <c r="BB372" s="153"/>
      <c r="BC372" s="153"/>
      <c r="BD372" s="153"/>
      <c r="BE372" s="153"/>
      <c r="BF372" s="153"/>
      <c r="BG372" s="153"/>
      <c r="BH372" s="153"/>
    </row>
    <row r="373" spans="1:60" ht="22.5" outlineLevel="1" x14ac:dyDescent="0.2">
      <c r="A373" s="154">
        <v>318</v>
      </c>
      <c r="B373" s="161" t="s">
        <v>642</v>
      </c>
      <c r="C373" s="190" t="s">
        <v>643</v>
      </c>
      <c r="D373" s="163" t="s">
        <v>201</v>
      </c>
      <c r="E373" s="167">
        <v>12.9</v>
      </c>
      <c r="F373" s="169"/>
      <c r="G373" s="170">
        <f t="shared" si="113"/>
        <v>0</v>
      </c>
      <c r="H373" s="169"/>
      <c r="I373" s="170">
        <f t="shared" si="114"/>
        <v>0</v>
      </c>
      <c r="J373" s="169"/>
      <c r="K373" s="170">
        <f t="shared" si="115"/>
        <v>0</v>
      </c>
      <c r="L373" s="170">
        <v>21</v>
      </c>
      <c r="M373" s="170">
        <f t="shared" si="116"/>
        <v>0</v>
      </c>
      <c r="N373" s="163">
        <v>3.3899999999999998E-3</v>
      </c>
      <c r="O373" s="163">
        <f t="shared" si="117"/>
        <v>4.3729999999999998E-2</v>
      </c>
      <c r="P373" s="163">
        <v>0</v>
      </c>
      <c r="Q373" s="163">
        <f t="shared" si="118"/>
        <v>0</v>
      </c>
      <c r="R373" s="163"/>
      <c r="S373" s="163"/>
      <c r="T373" s="164">
        <v>0.65469999999999995</v>
      </c>
      <c r="U373" s="163">
        <f t="shared" si="119"/>
        <v>8.4499999999999993</v>
      </c>
      <c r="V373" s="153"/>
      <c r="W373" s="153"/>
      <c r="X373" s="153"/>
      <c r="Y373" s="153"/>
      <c r="Z373" s="153"/>
      <c r="AA373" s="153"/>
      <c r="AB373" s="153"/>
      <c r="AC373" s="153"/>
      <c r="AD373" s="153"/>
      <c r="AE373" s="153" t="s">
        <v>160</v>
      </c>
      <c r="AF373" s="153"/>
      <c r="AG373" s="153"/>
      <c r="AH373" s="153"/>
      <c r="AI373" s="153"/>
      <c r="AJ373" s="153"/>
      <c r="AK373" s="153"/>
      <c r="AL373" s="153"/>
      <c r="AM373" s="153"/>
      <c r="AN373" s="153"/>
      <c r="AO373" s="153"/>
      <c r="AP373" s="153"/>
      <c r="AQ373" s="153"/>
      <c r="AR373" s="153"/>
      <c r="AS373" s="153"/>
      <c r="AT373" s="153"/>
      <c r="AU373" s="153"/>
      <c r="AV373" s="153"/>
      <c r="AW373" s="153"/>
      <c r="AX373" s="153"/>
      <c r="AY373" s="153"/>
      <c r="AZ373" s="153"/>
      <c r="BA373" s="153"/>
      <c r="BB373" s="153"/>
      <c r="BC373" s="153"/>
      <c r="BD373" s="153"/>
      <c r="BE373" s="153"/>
      <c r="BF373" s="153"/>
      <c r="BG373" s="153"/>
      <c r="BH373" s="153"/>
    </row>
    <row r="374" spans="1:60" ht="22.5" outlineLevel="1" x14ac:dyDescent="0.2">
      <c r="A374" s="154">
        <v>319</v>
      </c>
      <c r="B374" s="161" t="s">
        <v>748</v>
      </c>
      <c r="C374" s="190" t="s">
        <v>749</v>
      </c>
      <c r="D374" s="163" t="s">
        <v>201</v>
      </c>
      <c r="E374" s="167">
        <v>12</v>
      </c>
      <c r="F374" s="169"/>
      <c r="G374" s="170">
        <f t="shared" si="113"/>
        <v>0</v>
      </c>
      <c r="H374" s="169"/>
      <c r="I374" s="170">
        <f t="shared" si="114"/>
        <v>0</v>
      </c>
      <c r="J374" s="169"/>
      <c r="K374" s="170">
        <f t="shared" si="115"/>
        <v>0</v>
      </c>
      <c r="L374" s="170">
        <v>21</v>
      </c>
      <c r="M374" s="170">
        <f t="shared" si="116"/>
        <v>0</v>
      </c>
      <c r="N374" s="163">
        <v>3.31E-3</v>
      </c>
      <c r="O374" s="163">
        <f t="shared" si="117"/>
        <v>3.9719999999999998E-2</v>
      </c>
      <c r="P374" s="163">
        <v>0</v>
      </c>
      <c r="Q374" s="163">
        <f t="shared" si="118"/>
        <v>0</v>
      </c>
      <c r="R374" s="163"/>
      <c r="S374" s="163"/>
      <c r="T374" s="164">
        <v>0.5806</v>
      </c>
      <c r="U374" s="163">
        <f t="shared" si="119"/>
        <v>6.97</v>
      </c>
      <c r="V374" s="153"/>
      <c r="W374" s="153"/>
      <c r="X374" s="153"/>
      <c r="Y374" s="153"/>
      <c r="Z374" s="153"/>
      <c r="AA374" s="153"/>
      <c r="AB374" s="153"/>
      <c r="AC374" s="153"/>
      <c r="AD374" s="153"/>
      <c r="AE374" s="153" t="s">
        <v>160</v>
      </c>
      <c r="AF374" s="153"/>
      <c r="AG374" s="153"/>
      <c r="AH374" s="153"/>
      <c r="AI374" s="153"/>
      <c r="AJ374" s="153"/>
      <c r="AK374" s="153"/>
      <c r="AL374" s="153"/>
      <c r="AM374" s="153"/>
      <c r="AN374" s="153"/>
      <c r="AO374" s="153"/>
      <c r="AP374" s="153"/>
      <c r="AQ374" s="153"/>
      <c r="AR374" s="153"/>
      <c r="AS374" s="153"/>
      <c r="AT374" s="153"/>
      <c r="AU374" s="153"/>
      <c r="AV374" s="153"/>
      <c r="AW374" s="153"/>
      <c r="AX374" s="153"/>
      <c r="AY374" s="153"/>
      <c r="AZ374" s="153"/>
      <c r="BA374" s="153"/>
      <c r="BB374" s="153"/>
      <c r="BC374" s="153"/>
      <c r="BD374" s="153"/>
      <c r="BE374" s="153"/>
      <c r="BF374" s="153"/>
      <c r="BG374" s="153"/>
      <c r="BH374" s="153"/>
    </row>
    <row r="375" spans="1:60" ht="22.5" outlineLevel="1" x14ac:dyDescent="0.2">
      <c r="A375" s="154">
        <v>320</v>
      </c>
      <c r="B375" s="161" t="s">
        <v>646</v>
      </c>
      <c r="C375" s="190" t="s">
        <v>647</v>
      </c>
      <c r="D375" s="163" t="s">
        <v>201</v>
      </c>
      <c r="E375" s="167">
        <v>9</v>
      </c>
      <c r="F375" s="169"/>
      <c r="G375" s="170">
        <f t="shared" si="113"/>
        <v>0</v>
      </c>
      <c r="H375" s="169"/>
      <c r="I375" s="170">
        <f t="shared" si="114"/>
        <v>0</v>
      </c>
      <c r="J375" s="169"/>
      <c r="K375" s="170">
        <f t="shared" si="115"/>
        <v>0</v>
      </c>
      <c r="L375" s="170">
        <v>21</v>
      </c>
      <c r="M375" s="170">
        <f t="shared" si="116"/>
        <v>0</v>
      </c>
      <c r="N375" s="163">
        <v>2.63E-3</v>
      </c>
      <c r="O375" s="163">
        <f t="shared" si="117"/>
        <v>2.367E-2</v>
      </c>
      <c r="P375" s="163">
        <v>0</v>
      </c>
      <c r="Q375" s="163">
        <f t="shared" si="118"/>
        <v>0</v>
      </c>
      <c r="R375" s="163"/>
      <c r="S375" s="163"/>
      <c r="T375" s="164">
        <v>0.54305000000000003</v>
      </c>
      <c r="U375" s="163">
        <f t="shared" si="119"/>
        <v>4.8899999999999997</v>
      </c>
      <c r="V375" s="153"/>
      <c r="W375" s="153"/>
      <c r="X375" s="153"/>
      <c r="Y375" s="153"/>
      <c r="Z375" s="153"/>
      <c r="AA375" s="153"/>
      <c r="AB375" s="153"/>
      <c r="AC375" s="153"/>
      <c r="AD375" s="153"/>
      <c r="AE375" s="153" t="s">
        <v>160</v>
      </c>
      <c r="AF375" s="153"/>
      <c r="AG375" s="153"/>
      <c r="AH375" s="153"/>
      <c r="AI375" s="153"/>
      <c r="AJ375" s="153"/>
      <c r="AK375" s="153"/>
      <c r="AL375" s="153"/>
      <c r="AM375" s="153"/>
      <c r="AN375" s="153"/>
      <c r="AO375" s="153"/>
      <c r="AP375" s="153"/>
      <c r="AQ375" s="153"/>
      <c r="AR375" s="153"/>
      <c r="AS375" s="153"/>
      <c r="AT375" s="153"/>
      <c r="AU375" s="153"/>
      <c r="AV375" s="153"/>
      <c r="AW375" s="153"/>
      <c r="AX375" s="153"/>
      <c r="AY375" s="153"/>
      <c r="AZ375" s="153"/>
      <c r="BA375" s="153"/>
      <c r="BB375" s="153"/>
      <c r="BC375" s="153"/>
      <c r="BD375" s="153"/>
      <c r="BE375" s="153"/>
      <c r="BF375" s="153"/>
      <c r="BG375" s="153"/>
      <c r="BH375" s="153"/>
    </row>
    <row r="376" spans="1:60" ht="22.5" outlineLevel="1" x14ac:dyDescent="0.2">
      <c r="A376" s="154">
        <v>321</v>
      </c>
      <c r="B376" s="161" t="s">
        <v>648</v>
      </c>
      <c r="C376" s="190" t="s">
        <v>649</v>
      </c>
      <c r="D376" s="163" t="s">
        <v>201</v>
      </c>
      <c r="E376" s="167">
        <v>4.8</v>
      </c>
      <c r="F376" s="169"/>
      <c r="G376" s="170">
        <f t="shared" si="113"/>
        <v>0</v>
      </c>
      <c r="H376" s="169"/>
      <c r="I376" s="170">
        <f t="shared" si="114"/>
        <v>0</v>
      </c>
      <c r="J376" s="169"/>
      <c r="K376" s="170">
        <f t="shared" si="115"/>
        <v>0</v>
      </c>
      <c r="L376" s="170">
        <v>21</v>
      </c>
      <c r="M376" s="170">
        <f t="shared" si="116"/>
        <v>0</v>
      </c>
      <c r="N376" s="163">
        <v>0</v>
      </c>
      <c r="O376" s="163">
        <f t="shared" si="117"/>
        <v>0</v>
      </c>
      <c r="P376" s="163">
        <v>1.3500000000000001E-3</v>
      </c>
      <c r="Q376" s="163">
        <f t="shared" si="118"/>
        <v>6.4799999999999996E-3</v>
      </c>
      <c r="R376" s="163"/>
      <c r="S376" s="163"/>
      <c r="T376" s="164">
        <v>9.1999999999999998E-2</v>
      </c>
      <c r="U376" s="163">
        <f t="shared" si="119"/>
        <v>0.44</v>
      </c>
      <c r="V376" s="153"/>
      <c r="W376" s="153"/>
      <c r="X376" s="153"/>
      <c r="Y376" s="153"/>
      <c r="Z376" s="153"/>
      <c r="AA376" s="153"/>
      <c r="AB376" s="153"/>
      <c r="AC376" s="153"/>
      <c r="AD376" s="153"/>
      <c r="AE376" s="153" t="s">
        <v>160</v>
      </c>
      <c r="AF376" s="153"/>
      <c r="AG376" s="153"/>
      <c r="AH376" s="153"/>
      <c r="AI376" s="153"/>
      <c r="AJ376" s="153"/>
      <c r="AK376" s="153"/>
      <c r="AL376" s="153"/>
      <c r="AM376" s="153"/>
      <c r="AN376" s="153"/>
      <c r="AO376" s="153"/>
      <c r="AP376" s="153"/>
      <c r="AQ376" s="153"/>
      <c r="AR376" s="153"/>
      <c r="AS376" s="153"/>
      <c r="AT376" s="153"/>
      <c r="AU376" s="153"/>
      <c r="AV376" s="153"/>
      <c r="AW376" s="153"/>
      <c r="AX376" s="153"/>
      <c r="AY376" s="153"/>
      <c r="AZ376" s="153"/>
      <c r="BA376" s="153"/>
      <c r="BB376" s="153"/>
      <c r="BC376" s="153"/>
      <c r="BD376" s="153"/>
      <c r="BE376" s="153"/>
      <c r="BF376" s="153"/>
      <c r="BG376" s="153"/>
      <c r="BH376" s="153"/>
    </row>
    <row r="377" spans="1:60" outlineLevel="1" x14ac:dyDescent="0.2">
      <c r="A377" s="154">
        <v>322</v>
      </c>
      <c r="B377" s="161" t="s">
        <v>650</v>
      </c>
      <c r="C377" s="190" t="s">
        <v>651</v>
      </c>
      <c r="D377" s="163" t="s">
        <v>201</v>
      </c>
      <c r="E377" s="167">
        <v>4.8</v>
      </c>
      <c r="F377" s="169"/>
      <c r="G377" s="170">
        <f t="shared" si="113"/>
        <v>0</v>
      </c>
      <c r="H377" s="169"/>
      <c r="I377" s="170">
        <f t="shared" si="114"/>
        <v>0</v>
      </c>
      <c r="J377" s="169"/>
      <c r="K377" s="170">
        <f t="shared" si="115"/>
        <v>0</v>
      </c>
      <c r="L377" s="170">
        <v>21</v>
      </c>
      <c r="M377" s="170">
        <f t="shared" si="116"/>
        <v>0</v>
      </c>
      <c r="N377" s="163">
        <v>1.7600000000000001E-3</v>
      </c>
      <c r="O377" s="163">
        <f t="shared" si="117"/>
        <v>8.4499999999999992E-3</v>
      </c>
      <c r="P377" s="163">
        <v>0</v>
      </c>
      <c r="Q377" s="163">
        <f t="shared" si="118"/>
        <v>0</v>
      </c>
      <c r="R377" s="163"/>
      <c r="S377" s="163"/>
      <c r="T377" s="164">
        <v>0.27589999999999998</v>
      </c>
      <c r="U377" s="163">
        <f t="shared" si="119"/>
        <v>1.32</v>
      </c>
      <c r="V377" s="153"/>
      <c r="W377" s="153"/>
      <c r="X377" s="153"/>
      <c r="Y377" s="153"/>
      <c r="Z377" s="153"/>
      <c r="AA377" s="153"/>
      <c r="AB377" s="153"/>
      <c r="AC377" s="153"/>
      <c r="AD377" s="153"/>
      <c r="AE377" s="153" t="s">
        <v>160</v>
      </c>
      <c r="AF377" s="153"/>
      <c r="AG377" s="153"/>
      <c r="AH377" s="153"/>
      <c r="AI377" s="153"/>
      <c r="AJ377" s="153"/>
      <c r="AK377" s="153"/>
      <c r="AL377" s="153"/>
      <c r="AM377" s="153"/>
      <c r="AN377" s="153"/>
      <c r="AO377" s="153"/>
      <c r="AP377" s="153"/>
      <c r="AQ377" s="153"/>
      <c r="AR377" s="153"/>
      <c r="AS377" s="153"/>
      <c r="AT377" s="153"/>
      <c r="AU377" s="153"/>
      <c r="AV377" s="153"/>
      <c r="AW377" s="153"/>
      <c r="AX377" s="153"/>
      <c r="AY377" s="153"/>
      <c r="AZ377" s="153"/>
      <c r="BA377" s="153"/>
      <c r="BB377" s="153"/>
      <c r="BC377" s="153"/>
      <c r="BD377" s="153"/>
      <c r="BE377" s="153"/>
      <c r="BF377" s="153"/>
      <c r="BG377" s="153"/>
      <c r="BH377" s="153"/>
    </row>
    <row r="378" spans="1:60" outlineLevel="1" x14ac:dyDescent="0.2">
      <c r="A378" s="154">
        <v>323</v>
      </c>
      <c r="B378" s="161" t="s">
        <v>654</v>
      </c>
      <c r="C378" s="190" t="s">
        <v>655</v>
      </c>
      <c r="D378" s="163" t="s">
        <v>656</v>
      </c>
      <c r="E378" s="167">
        <v>4</v>
      </c>
      <c r="F378" s="169"/>
      <c r="G378" s="170">
        <f t="shared" si="113"/>
        <v>0</v>
      </c>
      <c r="H378" s="169"/>
      <c r="I378" s="170">
        <f t="shared" si="114"/>
        <v>0</v>
      </c>
      <c r="J378" s="169"/>
      <c r="K378" s="170">
        <f t="shared" si="115"/>
        <v>0</v>
      </c>
      <c r="L378" s="170">
        <v>21</v>
      </c>
      <c r="M378" s="170">
        <f t="shared" si="116"/>
        <v>0</v>
      </c>
      <c r="N378" s="163">
        <v>0</v>
      </c>
      <c r="O378" s="163">
        <f t="shared" si="117"/>
        <v>0</v>
      </c>
      <c r="P378" s="163">
        <v>0</v>
      </c>
      <c r="Q378" s="163">
        <f t="shared" si="118"/>
        <v>0</v>
      </c>
      <c r="R378" s="163"/>
      <c r="S378" s="163"/>
      <c r="T378" s="164">
        <v>0.02</v>
      </c>
      <c r="U378" s="163">
        <f t="shared" si="119"/>
        <v>0.08</v>
      </c>
      <c r="V378" s="153"/>
      <c r="W378" s="153"/>
      <c r="X378" s="153"/>
      <c r="Y378" s="153"/>
      <c r="Z378" s="153"/>
      <c r="AA378" s="153"/>
      <c r="AB378" s="153"/>
      <c r="AC378" s="153"/>
      <c r="AD378" s="153"/>
      <c r="AE378" s="153" t="s">
        <v>160</v>
      </c>
      <c r="AF378" s="153"/>
      <c r="AG378" s="153"/>
      <c r="AH378" s="153"/>
      <c r="AI378" s="153"/>
      <c r="AJ378" s="153"/>
      <c r="AK378" s="153"/>
      <c r="AL378" s="153"/>
      <c r="AM378" s="153"/>
      <c r="AN378" s="153"/>
      <c r="AO378" s="153"/>
      <c r="AP378" s="153"/>
      <c r="AQ378" s="153"/>
      <c r="AR378" s="153"/>
      <c r="AS378" s="153"/>
      <c r="AT378" s="153"/>
      <c r="AU378" s="153"/>
      <c r="AV378" s="153"/>
      <c r="AW378" s="153"/>
      <c r="AX378" s="153"/>
      <c r="AY378" s="153"/>
      <c r="AZ378" s="153"/>
      <c r="BA378" s="153"/>
      <c r="BB378" s="153"/>
      <c r="BC378" s="153"/>
      <c r="BD378" s="153"/>
      <c r="BE378" s="153"/>
      <c r="BF378" s="153"/>
      <c r="BG378" s="153"/>
      <c r="BH378" s="153"/>
    </row>
    <row r="379" spans="1:60" ht="22.5" outlineLevel="1" x14ac:dyDescent="0.2">
      <c r="A379" s="154">
        <v>324</v>
      </c>
      <c r="B379" s="161" t="s">
        <v>667</v>
      </c>
      <c r="C379" s="190" t="s">
        <v>668</v>
      </c>
      <c r="D379" s="163" t="s">
        <v>178</v>
      </c>
      <c r="E379" s="167">
        <v>38.380000000000003</v>
      </c>
      <c r="F379" s="169"/>
      <c r="G379" s="170">
        <f t="shared" si="113"/>
        <v>0</v>
      </c>
      <c r="H379" s="169"/>
      <c r="I379" s="170">
        <f t="shared" si="114"/>
        <v>0</v>
      </c>
      <c r="J379" s="169"/>
      <c r="K379" s="170">
        <f t="shared" si="115"/>
        <v>0</v>
      </c>
      <c r="L379" s="170">
        <v>21</v>
      </c>
      <c r="M379" s="170">
        <f t="shared" si="116"/>
        <v>0</v>
      </c>
      <c r="N379" s="163">
        <v>1.9000000000000001E-4</v>
      </c>
      <c r="O379" s="163">
        <f t="shared" si="117"/>
        <v>7.2899999999999996E-3</v>
      </c>
      <c r="P379" s="163">
        <v>0</v>
      </c>
      <c r="Q379" s="163">
        <f t="shared" si="118"/>
        <v>0</v>
      </c>
      <c r="R379" s="163"/>
      <c r="S379" s="163"/>
      <c r="T379" s="164">
        <v>0.753</v>
      </c>
      <c r="U379" s="163">
        <f t="shared" si="119"/>
        <v>28.9</v>
      </c>
      <c r="V379" s="153"/>
      <c r="W379" s="153"/>
      <c r="X379" s="153"/>
      <c r="Y379" s="153"/>
      <c r="Z379" s="153"/>
      <c r="AA379" s="153"/>
      <c r="AB379" s="153"/>
      <c r="AC379" s="153"/>
      <c r="AD379" s="153"/>
      <c r="AE379" s="153" t="s">
        <v>160</v>
      </c>
      <c r="AF379" s="153"/>
      <c r="AG379" s="153"/>
      <c r="AH379" s="153"/>
      <c r="AI379" s="153"/>
      <c r="AJ379" s="153"/>
      <c r="AK379" s="153"/>
      <c r="AL379" s="153"/>
      <c r="AM379" s="153"/>
      <c r="AN379" s="153"/>
      <c r="AO379" s="153"/>
      <c r="AP379" s="153"/>
      <c r="AQ379" s="153"/>
      <c r="AR379" s="153"/>
      <c r="AS379" s="153"/>
      <c r="AT379" s="153"/>
      <c r="AU379" s="153"/>
      <c r="AV379" s="153"/>
      <c r="AW379" s="153"/>
      <c r="AX379" s="153"/>
      <c r="AY379" s="153"/>
      <c r="AZ379" s="153"/>
      <c r="BA379" s="153"/>
      <c r="BB379" s="153"/>
      <c r="BC379" s="153"/>
      <c r="BD379" s="153"/>
      <c r="BE379" s="153"/>
      <c r="BF379" s="153"/>
      <c r="BG379" s="153"/>
      <c r="BH379" s="153"/>
    </row>
    <row r="380" spans="1:60" outlineLevel="1" x14ac:dyDescent="0.2">
      <c r="A380" s="154">
        <v>325</v>
      </c>
      <c r="B380" s="161" t="s">
        <v>669</v>
      </c>
      <c r="C380" s="190" t="s">
        <v>670</v>
      </c>
      <c r="D380" s="163" t="s">
        <v>201</v>
      </c>
      <c r="E380" s="167">
        <v>38</v>
      </c>
      <c r="F380" s="169"/>
      <c r="G380" s="170">
        <f t="shared" si="113"/>
        <v>0</v>
      </c>
      <c r="H380" s="169"/>
      <c r="I380" s="170">
        <f t="shared" si="114"/>
        <v>0</v>
      </c>
      <c r="J380" s="169"/>
      <c r="K380" s="170">
        <f t="shared" si="115"/>
        <v>0</v>
      </c>
      <c r="L380" s="170">
        <v>21</v>
      </c>
      <c r="M380" s="170">
        <f t="shared" si="116"/>
        <v>0</v>
      </c>
      <c r="N380" s="163">
        <v>1.8000000000000001E-4</v>
      </c>
      <c r="O380" s="163">
        <f t="shared" si="117"/>
        <v>6.8399999999999997E-3</v>
      </c>
      <c r="P380" s="163">
        <v>0</v>
      </c>
      <c r="Q380" s="163">
        <f t="shared" si="118"/>
        <v>0</v>
      </c>
      <c r="R380" s="163"/>
      <c r="S380" s="163"/>
      <c r="T380" s="164">
        <v>0.17249999999999999</v>
      </c>
      <c r="U380" s="163">
        <f t="shared" si="119"/>
        <v>6.56</v>
      </c>
      <c r="V380" s="153"/>
      <c r="W380" s="153"/>
      <c r="X380" s="153"/>
      <c r="Y380" s="153"/>
      <c r="Z380" s="153"/>
      <c r="AA380" s="153"/>
      <c r="AB380" s="153"/>
      <c r="AC380" s="153"/>
      <c r="AD380" s="153"/>
      <c r="AE380" s="153" t="s">
        <v>160</v>
      </c>
      <c r="AF380" s="153"/>
      <c r="AG380" s="153"/>
      <c r="AH380" s="153"/>
      <c r="AI380" s="153"/>
      <c r="AJ380" s="153"/>
      <c r="AK380" s="153"/>
      <c r="AL380" s="153"/>
      <c r="AM380" s="153"/>
      <c r="AN380" s="153"/>
      <c r="AO380" s="153"/>
      <c r="AP380" s="153"/>
      <c r="AQ380" s="153"/>
      <c r="AR380" s="153"/>
      <c r="AS380" s="153"/>
      <c r="AT380" s="153"/>
      <c r="AU380" s="153"/>
      <c r="AV380" s="153"/>
      <c r="AW380" s="153"/>
      <c r="AX380" s="153"/>
      <c r="AY380" s="153"/>
      <c r="AZ380" s="153"/>
      <c r="BA380" s="153"/>
      <c r="BB380" s="153"/>
      <c r="BC380" s="153"/>
      <c r="BD380" s="153"/>
      <c r="BE380" s="153"/>
      <c r="BF380" s="153"/>
      <c r="BG380" s="153"/>
      <c r="BH380" s="153"/>
    </row>
    <row r="381" spans="1:60" outlineLevel="1" x14ac:dyDescent="0.2">
      <c r="A381" s="154">
        <v>326</v>
      </c>
      <c r="B381" s="161" t="s">
        <v>671</v>
      </c>
      <c r="C381" s="190" t="s">
        <v>672</v>
      </c>
      <c r="D381" s="163" t="s">
        <v>201</v>
      </c>
      <c r="E381" s="167">
        <v>38</v>
      </c>
      <c r="F381" s="169"/>
      <c r="G381" s="170">
        <f t="shared" si="113"/>
        <v>0</v>
      </c>
      <c r="H381" s="169"/>
      <c r="I381" s="170">
        <f t="shared" si="114"/>
        <v>0</v>
      </c>
      <c r="J381" s="169"/>
      <c r="K381" s="170">
        <f t="shared" si="115"/>
        <v>0</v>
      </c>
      <c r="L381" s="170">
        <v>21</v>
      </c>
      <c r="M381" s="170">
        <f t="shared" si="116"/>
        <v>0</v>
      </c>
      <c r="N381" s="163">
        <v>2.0999999999999999E-3</v>
      </c>
      <c r="O381" s="163">
        <f t="shared" si="117"/>
        <v>7.9799999999999996E-2</v>
      </c>
      <c r="P381" s="163">
        <v>0</v>
      </c>
      <c r="Q381" s="163">
        <f t="shared" si="118"/>
        <v>0</v>
      </c>
      <c r="R381" s="163"/>
      <c r="S381" s="163"/>
      <c r="T381" s="164">
        <v>0</v>
      </c>
      <c r="U381" s="163">
        <f t="shared" si="119"/>
        <v>0</v>
      </c>
      <c r="V381" s="153"/>
      <c r="W381" s="153"/>
      <c r="X381" s="153"/>
      <c r="Y381" s="153"/>
      <c r="Z381" s="153"/>
      <c r="AA381" s="153"/>
      <c r="AB381" s="153"/>
      <c r="AC381" s="153"/>
      <c r="AD381" s="153"/>
      <c r="AE381" s="153" t="s">
        <v>182</v>
      </c>
      <c r="AF381" s="153"/>
      <c r="AG381" s="153"/>
      <c r="AH381" s="153"/>
      <c r="AI381" s="153"/>
      <c r="AJ381" s="153"/>
      <c r="AK381" s="153"/>
      <c r="AL381" s="153"/>
      <c r="AM381" s="153"/>
      <c r="AN381" s="153"/>
      <c r="AO381" s="153"/>
      <c r="AP381" s="153"/>
      <c r="AQ381" s="153"/>
      <c r="AR381" s="153"/>
      <c r="AS381" s="153"/>
      <c r="AT381" s="153"/>
      <c r="AU381" s="153"/>
      <c r="AV381" s="153"/>
      <c r="AW381" s="153"/>
      <c r="AX381" s="153"/>
      <c r="AY381" s="153"/>
      <c r="AZ381" s="153"/>
      <c r="BA381" s="153"/>
      <c r="BB381" s="153"/>
      <c r="BC381" s="153"/>
      <c r="BD381" s="153"/>
      <c r="BE381" s="153"/>
      <c r="BF381" s="153"/>
      <c r="BG381" s="153"/>
      <c r="BH381" s="153"/>
    </row>
    <row r="382" spans="1:60" outlineLevel="1" x14ac:dyDescent="0.2">
      <c r="A382" s="154">
        <v>327</v>
      </c>
      <c r="B382" s="161" t="s">
        <v>595</v>
      </c>
      <c r="C382" s="190" t="s">
        <v>596</v>
      </c>
      <c r="D382" s="163" t="s">
        <v>178</v>
      </c>
      <c r="E382" s="167">
        <v>74.174999999999997</v>
      </c>
      <c r="F382" s="169"/>
      <c r="G382" s="170">
        <f t="shared" si="113"/>
        <v>0</v>
      </c>
      <c r="H382" s="169"/>
      <c r="I382" s="170">
        <f t="shared" si="114"/>
        <v>0</v>
      </c>
      <c r="J382" s="169"/>
      <c r="K382" s="170">
        <f t="shared" si="115"/>
        <v>0</v>
      </c>
      <c r="L382" s="170">
        <v>21</v>
      </c>
      <c r="M382" s="170">
        <f t="shared" si="116"/>
        <v>0</v>
      </c>
      <c r="N382" s="163">
        <v>0</v>
      </c>
      <c r="O382" s="163">
        <f t="shared" si="117"/>
        <v>0</v>
      </c>
      <c r="P382" s="163">
        <v>7.0000000000000001E-3</v>
      </c>
      <c r="Q382" s="163">
        <f t="shared" si="118"/>
        <v>0.51922999999999997</v>
      </c>
      <c r="R382" s="163"/>
      <c r="S382" s="163"/>
      <c r="T382" s="164">
        <v>0.06</v>
      </c>
      <c r="U382" s="163">
        <f t="shared" si="119"/>
        <v>4.45</v>
      </c>
      <c r="V382" s="153"/>
      <c r="W382" s="153"/>
      <c r="X382" s="153"/>
      <c r="Y382" s="153"/>
      <c r="Z382" s="153"/>
      <c r="AA382" s="153"/>
      <c r="AB382" s="153"/>
      <c r="AC382" s="153"/>
      <c r="AD382" s="153"/>
      <c r="AE382" s="153" t="s">
        <v>160</v>
      </c>
      <c r="AF382" s="153"/>
      <c r="AG382" s="153"/>
      <c r="AH382" s="153"/>
      <c r="AI382" s="153"/>
      <c r="AJ382" s="153"/>
      <c r="AK382" s="153"/>
      <c r="AL382" s="153"/>
      <c r="AM382" s="153"/>
      <c r="AN382" s="153"/>
      <c r="AO382" s="153"/>
      <c r="AP382" s="153"/>
      <c r="AQ382" s="153"/>
      <c r="AR382" s="153"/>
      <c r="AS382" s="153"/>
      <c r="AT382" s="153"/>
      <c r="AU382" s="153"/>
      <c r="AV382" s="153"/>
      <c r="AW382" s="153"/>
      <c r="AX382" s="153"/>
      <c r="AY382" s="153"/>
      <c r="AZ382" s="153"/>
      <c r="BA382" s="153"/>
      <c r="BB382" s="153"/>
      <c r="BC382" s="153"/>
      <c r="BD382" s="153"/>
      <c r="BE382" s="153"/>
      <c r="BF382" s="153"/>
      <c r="BG382" s="153"/>
      <c r="BH382" s="153"/>
    </row>
    <row r="383" spans="1:60" outlineLevel="1" x14ac:dyDescent="0.2">
      <c r="A383" s="154">
        <v>328</v>
      </c>
      <c r="B383" s="161" t="s">
        <v>597</v>
      </c>
      <c r="C383" s="190" t="s">
        <v>598</v>
      </c>
      <c r="D383" s="163" t="s">
        <v>178</v>
      </c>
      <c r="E383" s="167">
        <v>74.174999999999997</v>
      </c>
      <c r="F383" s="169"/>
      <c r="G383" s="170">
        <f t="shared" si="113"/>
        <v>0</v>
      </c>
      <c r="H383" s="169"/>
      <c r="I383" s="170">
        <f t="shared" si="114"/>
        <v>0</v>
      </c>
      <c r="J383" s="169"/>
      <c r="K383" s="170">
        <f t="shared" si="115"/>
        <v>0</v>
      </c>
      <c r="L383" s="170">
        <v>21</v>
      </c>
      <c r="M383" s="170">
        <f t="shared" si="116"/>
        <v>0</v>
      </c>
      <c r="N383" s="163">
        <v>0</v>
      </c>
      <c r="O383" s="163">
        <f t="shared" si="117"/>
        <v>0</v>
      </c>
      <c r="P383" s="163">
        <v>1.4499999999999999E-3</v>
      </c>
      <c r="Q383" s="163">
        <f t="shared" si="118"/>
        <v>0.10755000000000001</v>
      </c>
      <c r="R383" s="163"/>
      <c r="S383" s="163"/>
      <c r="T383" s="164">
        <v>0.04</v>
      </c>
      <c r="U383" s="163">
        <f t="shared" si="119"/>
        <v>2.97</v>
      </c>
      <c r="V383" s="153"/>
      <c r="W383" s="153"/>
      <c r="X383" s="153"/>
      <c r="Y383" s="153"/>
      <c r="Z383" s="153"/>
      <c r="AA383" s="153"/>
      <c r="AB383" s="153"/>
      <c r="AC383" s="153"/>
      <c r="AD383" s="153"/>
      <c r="AE383" s="153" t="s">
        <v>160</v>
      </c>
      <c r="AF383" s="153"/>
      <c r="AG383" s="153"/>
      <c r="AH383" s="153"/>
      <c r="AI383" s="153"/>
      <c r="AJ383" s="153"/>
      <c r="AK383" s="153"/>
      <c r="AL383" s="153"/>
      <c r="AM383" s="153"/>
      <c r="AN383" s="153"/>
      <c r="AO383" s="153"/>
      <c r="AP383" s="153"/>
      <c r="AQ383" s="153"/>
      <c r="AR383" s="153"/>
      <c r="AS383" s="153"/>
      <c r="AT383" s="153"/>
      <c r="AU383" s="153"/>
      <c r="AV383" s="153"/>
      <c r="AW383" s="153"/>
      <c r="AX383" s="153"/>
      <c r="AY383" s="153"/>
      <c r="AZ383" s="153"/>
      <c r="BA383" s="153"/>
      <c r="BB383" s="153"/>
      <c r="BC383" s="153"/>
      <c r="BD383" s="153"/>
      <c r="BE383" s="153"/>
      <c r="BF383" s="153"/>
      <c r="BG383" s="153"/>
      <c r="BH383" s="153"/>
    </row>
    <row r="384" spans="1:60" ht="22.5" outlineLevel="1" x14ac:dyDescent="0.2">
      <c r="A384" s="154">
        <v>329</v>
      </c>
      <c r="B384" s="161" t="s">
        <v>599</v>
      </c>
      <c r="C384" s="190" t="s">
        <v>600</v>
      </c>
      <c r="D384" s="163" t="s">
        <v>178</v>
      </c>
      <c r="E384" s="167">
        <v>74.174999999999997</v>
      </c>
      <c r="F384" s="169"/>
      <c r="G384" s="170">
        <f t="shared" si="113"/>
        <v>0</v>
      </c>
      <c r="H384" s="169"/>
      <c r="I384" s="170">
        <f t="shared" si="114"/>
        <v>0</v>
      </c>
      <c r="J384" s="169"/>
      <c r="K384" s="170">
        <f t="shared" si="115"/>
        <v>0</v>
      </c>
      <c r="L384" s="170">
        <v>21</v>
      </c>
      <c r="M384" s="170">
        <f t="shared" si="116"/>
        <v>0</v>
      </c>
      <c r="N384" s="163">
        <v>1.4499999999999999E-3</v>
      </c>
      <c r="O384" s="163">
        <f t="shared" si="117"/>
        <v>0.10755000000000001</v>
      </c>
      <c r="P384" s="163">
        <v>0</v>
      </c>
      <c r="Q384" s="163">
        <f t="shared" si="118"/>
        <v>0</v>
      </c>
      <c r="R384" s="163"/>
      <c r="S384" s="163"/>
      <c r="T384" s="164">
        <v>5.5E-2</v>
      </c>
      <c r="U384" s="163">
        <f t="shared" si="119"/>
        <v>4.08</v>
      </c>
      <c r="V384" s="153"/>
      <c r="W384" s="153"/>
      <c r="X384" s="153"/>
      <c r="Y384" s="153"/>
      <c r="Z384" s="153"/>
      <c r="AA384" s="153"/>
      <c r="AB384" s="153"/>
      <c r="AC384" s="153"/>
      <c r="AD384" s="153"/>
      <c r="AE384" s="153" t="s">
        <v>160</v>
      </c>
      <c r="AF384" s="153"/>
      <c r="AG384" s="153"/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  <c r="AU384" s="153"/>
      <c r="AV384" s="153"/>
      <c r="AW384" s="153"/>
      <c r="AX384" s="153"/>
      <c r="AY384" s="153"/>
      <c r="AZ384" s="153"/>
      <c r="BA384" s="153"/>
      <c r="BB384" s="153"/>
      <c r="BC384" s="153"/>
      <c r="BD384" s="153"/>
      <c r="BE384" s="153"/>
      <c r="BF384" s="153"/>
      <c r="BG384" s="153"/>
      <c r="BH384" s="153"/>
    </row>
    <row r="385" spans="1:60" ht="22.5" outlineLevel="1" x14ac:dyDescent="0.2">
      <c r="A385" s="154">
        <v>330</v>
      </c>
      <c r="B385" s="161" t="s">
        <v>601</v>
      </c>
      <c r="C385" s="190" t="s">
        <v>602</v>
      </c>
      <c r="D385" s="163" t="s">
        <v>178</v>
      </c>
      <c r="E385" s="167">
        <v>74.174999999999997</v>
      </c>
      <c r="F385" s="169"/>
      <c r="G385" s="170">
        <f t="shared" si="113"/>
        <v>0</v>
      </c>
      <c r="H385" s="169"/>
      <c r="I385" s="170">
        <f t="shared" si="114"/>
        <v>0</v>
      </c>
      <c r="J385" s="169"/>
      <c r="K385" s="170">
        <f t="shared" si="115"/>
        <v>0</v>
      </c>
      <c r="L385" s="170">
        <v>21</v>
      </c>
      <c r="M385" s="170">
        <f t="shared" si="116"/>
        <v>0</v>
      </c>
      <c r="N385" s="163">
        <v>4.0299999999999997E-3</v>
      </c>
      <c r="O385" s="163">
        <f t="shared" si="117"/>
        <v>0.29892999999999997</v>
      </c>
      <c r="P385" s="163">
        <v>0</v>
      </c>
      <c r="Q385" s="163">
        <f t="shared" si="118"/>
        <v>0</v>
      </c>
      <c r="R385" s="163"/>
      <c r="S385" s="163"/>
      <c r="T385" s="164">
        <v>0.156</v>
      </c>
      <c r="U385" s="163">
        <f t="shared" si="119"/>
        <v>11.57</v>
      </c>
      <c r="V385" s="153"/>
      <c r="W385" s="153"/>
      <c r="X385" s="153"/>
      <c r="Y385" s="153"/>
      <c r="Z385" s="153"/>
      <c r="AA385" s="153"/>
      <c r="AB385" s="153"/>
      <c r="AC385" s="153"/>
      <c r="AD385" s="153"/>
      <c r="AE385" s="153" t="s">
        <v>160</v>
      </c>
      <c r="AF385" s="153"/>
      <c r="AG385" s="153"/>
      <c r="AH385" s="153"/>
      <c r="AI385" s="153"/>
      <c r="AJ385" s="153"/>
      <c r="AK385" s="153"/>
      <c r="AL385" s="153"/>
      <c r="AM385" s="153"/>
      <c r="AN385" s="153"/>
      <c r="AO385" s="153"/>
      <c r="AP385" s="153"/>
      <c r="AQ385" s="153"/>
      <c r="AR385" s="153"/>
      <c r="AS385" s="153"/>
      <c r="AT385" s="153"/>
      <c r="AU385" s="153"/>
      <c r="AV385" s="153"/>
      <c r="AW385" s="153"/>
      <c r="AX385" s="153"/>
      <c r="AY385" s="153"/>
      <c r="AZ385" s="153"/>
      <c r="BA385" s="153"/>
      <c r="BB385" s="153"/>
      <c r="BC385" s="153"/>
      <c r="BD385" s="153"/>
      <c r="BE385" s="153"/>
      <c r="BF385" s="153"/>
      <c r="BG385" s="153"/>
      <c r="BH385" s="153"/>
    </row>
    <row r="386" spans="1:60" ht="22.5" outlineLevel="1" x14ac:dyDescent="0.2">
      <c r="A386" s="154">
        <v>331</v>
      </c>
      <c r="B386" s="161" t="s">
        <v>603</v>
      </c>
      <c r="C386" s="190" t="s">
        <v>604</v>
      </c>
      <c r="D386" s="163" t="s">
        <v>201</v>
      </c>
      <c r="E386" s="167">
        <v>74.75</v>
      </c>
      <c r="F386" s="169"/>
      <c r="G386" s="170">
        <f t="shared" si="113"/>
        <v>0</v>
      </c>
      <c r="H386" s="169"/>
      <c r="I386" s="170">
        <f t="shared" si="114"/>
        <v>0</v>
      </c>
      <c r="J386" s="169"/>
      <c r="K386" s="170">
        <f t="shared" si="115"/>
        <v>0</v>
      </c>
      <c r="L386" s="170">
        <v>21</v>
      </c>
      <c r="M386" s="170">
        <f t="shared" si="116"/>
        <v>0</v>
      </c>
      <c r="N386" s="163">
        <v>8.94E-3</v>
      </c>
      <c r="O386" s="163">
        <f t="shared" si="117"/>
        <v>0.66827000000000003</v>
      </c>
      <c r="P386" s="163">
        <v>0</v>
      </c>
      <c r="Q386" s="163">
        <f t="shared" si="118"/>
        <v>0</v>
      </c>
      <c r="R386" s="163"/>
      <c r="S386" s="163"/>
      <c r="T386" s="164">
        <v>0.186</v>
      </c>
      <c r="U386" s="163">
        <f t="shared" si="119"/>
        <v>13.9</v>
      </c>
      <c r="V386" s="153"/>
      <c r="W386" s="153"/>
      <c r="X386" s="153"/>
      <c r="Y386" s="153"/>
      <c r="Z386" s="153"/>
      <c r="AA386" s="153"/>
      <c r="AB386" s="153"/>
      <c r="AC386" s="153"/>
      <c r="AD386" s="153"/>
      <c r="AE386" s="153" t="s">
        <v>160</v>
      </c>
      <c r="AF386" s="153"/>
      <c r="AG386" s="153"/>
      <c r="AH386" s="153"/>
      <c r="AI386" s="153"/>
      <c r="AJ386" s="153"/>
      <c r="AK386" s="153"/>
      <c r="AL386" s="153"/>
      <c r="AM386" s="153"/>
      <c r="AN386" s="153"/>
      <c r="AO386" s="153"/>
      <c r="AP386" s="153"/>
      <c r="AQ386" s="153"/>
      <c r="AR386" s="153"/>
      <c r="AS386" s="153"/>
      <c r="AT386" s="153"/>
      <c r="AU386" s="153"/>
      <c r="AV386" s="153"/>
      <c r="AW386" s="153"/>
      <c r="AX386" s="153"/>
      <c r="AY386" s="153"/>
      <c r="AZ386" s="153"/>
      <c r="BA386" s="153"/>
      <c r="BB386" s="153"/>
      <c r="BC386" s="153"/>
      <c r="BD386" s="153"/>
      <c r="BE386" s="153"/>
      <c r="BF386" s="153"/>
      <c r="BG386" s="153"/>
      <c r="BH386" s="153"/>
    </row>
    <row r="387" spans="1:60" outlineLevel="1" x14ac:dyDescent="0.2">
      <c r="A387" s="154"/>
      <c r="B387" s="161"/>
      <c r="C387" s="248" t="s">
        <v>605</v>
      </c>
      <c r="D387" s="249"/>
      <c r="E387" s="250"/>
      <c r="F387" s="251"/>
      <c r="G387" s="252"/>
      <c r="H387" s="170"/>
      <c r="I387" s="170"/>
      <c r="J387" s="170"/>
      <c r="K387" s="170"/>
      <c r="L387" s="170"/>
      <c r="M387" s="170"/>
      <c r="N387" s="163"/>
      <c r="O387" s="163"/>
      <c r="P387" s="163"/>
      <c r="Q387" s="163"/>
      <c r="R387" s="163"/>
      <c r="S387" s="163"/>
      <c r="T387" s="164"/>
      <c r="U387" s="163"/>
      <c r="V387" s="153"/>
      <c r="W387" s="153"/>
      <c r="X387" s="153"/>
      <c r="Y387" s="153"/>
      <c r="Z387" s="153"/>
      <c r="AA387" s="153"/>
      <c r="AB387" s="153"/>
      <c r="AC387" s="153"/>
      <c r="AD387" s="153"/>
      <c r="AE387" s="153" t="s">
        <v>198</v>
      </c>
      <c r="AF387" s="153"/>
      <c r="AG387" s="153"/>
      <c r="AH387" s="153"/>
      <c r="AI387" s="153"/>
      <c r="AJ387" s="153"/>
      <c r="AK387" s="153"/>
      <c r="AL387" s="153"/>
      <c r="AM387" s="153"/>
      <c r="AN387" s="153"/>
      <c r="AO387" s="153"/>
      <c r="AP387" s="153"/>
      <c r="AQ387" s="153"/>
      <c r="AR387" s="153"/>
      <c r="AS387" s="153"/>
      <c r="AT387" s="153"/>
      <c r="AU387" s="153"/>
      <c r="AV387" s="153"/>
      <c r="AW387" s="153"/>
      <c r="AX387" s="153"/>
      <c r="AY387" s="153"/>
      <c r="AZ387" s="153"/>
      <c r="BA387" s="156" t="str">
        <f>C387</f>
        <v>Srovnání stávajícího krovu sedlové střechy.</v>
      </c>
      <c r="BB387" s="153"/>
      <c r="BC387" s="153"/>
      <c r="BD387" s="153"/>
      <c r="BE387" s="153"/>
      <c r="BF387" s="153"/>
      <c r="BG387" s="153"/>
      <c r="BH387" s="153"/>
    </row>
    <row r="388" spans="1:60" outlineLevel="1" x14ac:dyDescent="0.2">
      <c r="A388" s="154"/>
      <c r="B388" s="161"/>
      <c r="C388" s="248" t="s">
        <v>606</v>
      </c>
      <c r="D388" s="249"/>
      <c r="E388" s="250"/>
      <c r="F388" s="251"/>
      <c r="G388" s="252"/>
      <c r="H388" s="170"/>
      <c r="I388" s="170"/>
      <c r="J388" s="170"/>
      <c r="K388" s="170"/>
      <c r="L388" s="170"/>
      <c r="M388" s="170"/>
      <c r="N388" s="163"/>
      <c r="O388" s="163"/>
      <c r="P388" s="163"/>
      <c r="Q388" s="163"/>
      <c r="R388" s="163"/>
      <c r="S388" s="163"/>
      <c r="T388" s="164"/>
      <c r="U388" s="163"/>
      <c r="V388" s="153"/>
      <c r="W388" s="153"/>
      <c r="X388" s="153"/>
      <c r="Y388" s="153"/>
      <c r="Z388" s="153"/>
      <c r="AA388" s="153"/>
      <c r="AB388" s="153"/>
      <c r="AC388" s="153"/>
      <c r="AD388" s="153"/>
      <c r="AE388" s="153" t="s">
        <v>198</v>
      </c>
      <c r="AF388" s="153"/>
      <c r="AG388" s="153"/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  <c r="AV388" s="153"/>
      <c r="AW388" s="153"/>
      <c r="AX388" s="153"/>
      <c r="AY388" s="153"/>
      <c r="AZ388" s="153"/>
      <c r="BA388" s="156" t="str">
        <f>C388</f>
        <v>Nelze předvídat jak je krov rovný.</v>
      </c>
      <c r="BB388" s="153"/>
      <c r="BC388" s="153"/>
      <c r="BD388" s="153"/>
      <c r="BE388" s="153"/>
      <c r="BF388" s="153"/>
      <c r="BG388" s="153"/>
      <c r="BH388" s="153"/>
    </row>
    <row r="389" spans="1:60" outlineLevel="1" x14ac:dyDescent="0.2">
      <c r="A389" s="154"/>
      <c r="B389" s="161"/>
      <c r="C389" s="248" t="s">
        <v>607</v>
      </c>
      <c r="D389" s="249"/>
      <c r="E389" s="250"/>
      <c r="F389" s="251"/>
      <c r="G389" s="252"/>
      <c r="H389" s="170"/>
      <c r="I389" s="170"/>
      <c r="J389" s="170"/>
      <c r="K389" s="170"/>
      <c r="L389" s="170"/>
      <c r="M389" s="170"/>
      <c r="N389" s="163"/>
      <c r="O389" s="163"/>
      <c r="P389" s="163"/>
      <c r="Q389" s="163"/>
      <c r="R389" s="163"/>
      <c r="S389" s="163"/>
      <c r="T389" s="164"/>
      <c r="U389" s="163"/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 t="s">
        <v>198</v>
      </c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53"/>
      <c r="AW389" s="153"/>
      <c r="AX389" s="153"/>
      <c r="AY389" s="153"/>
      <c r="AZ389" s="153"/>
      <c r="BA389" s="156" t="str">
        <f>C389</f>
        <v>Tato položka bude odsouhlasena při realizace TDI.</v>
      </c>
      <c r="BB389" s="153"/>
      <c r="BC389" s="153"/>
      <c r="BD389" s="153"/>
      <c r="BE389" s="153"/>
      <c r="BF389" s="153"/>
      <c r="BG389" s="153"/>
      <c r="BH389" s="153"/>
    </row>
    <row r="390" spans="1:60" outlineLevel="1" x14ac:dyDescent="0.2">
      <c r="A390" s="154">
        <v>332</v>
      </c>
      <c r="B390" s="161" t="s">
        <v>557</v>
      </c>
      <c r="C390" s="190" t="s">
        <v>750</v>
      </c>
      <c r="D390" s="163" t="s">
        <v>178</v>
      </c>
      <c r="E390" s="167">
        <v>38.380000000000003</v>
      </c>
      <c r="F390" s="169"/>
      <c r="G390" s="170">
        <f t="shared" ref="G390:G396" si="120">ROUND(E390*F390,2)</f>
        <v>0</v>
      </c>
      <c r="H390" s="169"/>
      <c r="I390" s="170">
        <f t="shared" ref="I390:I396" si="121">ROUND(E390*H390,2)</f>
        <v>0</v>
      </c>
      <c r="J390" s="169"/>
      <c r="K390" s="170">
        <f t="shared" ref="K390:K396" si="122">ROUND(E390*J390,2)</f>
        <v>0</v>
      </c>
      <c r="L390" s="170">
        <v>21</v>
      </c>
      <c r="M390" s="170">
        <f t="shared" ref="M390:M396" si="123">G390*(1+L390/100)</f>
        <v>0</v>
      </c>
      <c r="N390" s="163">
        <v>3.0000000000000001E-3</v>
      </c>
      <c r="O390" s="163">
        <f t="shared" ref="O390:O396" si="124">ROUND(E390*N390,5)</f>
        <v>0.11514000000000001</v>
      </c>
      <c r="P390" s="163">
        <v>0</v>
      </c>
      <c r="Q390" s="163">
        <f t="shared" ref="Q390:Q396" si="125">ROUND(E390*P390,5)</f>
        <v>0</v>
      </c>
      <c r="R390" s="163"/>
      <c r="S390" s="163"/>
      <c r="T390" s="164">
        <v>0.28000000000000003</v>
      </c>
      <c r="U390" s="163">
        <f t="shared" ref="U390:U396" si="126">ROUND(E390*T390,2)</f>
        <v>10.75</v>
      </c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 t="s">
        <v>160</v>
      </c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53"/>
      <c r="AW390" s="153"/>
      <c r="AX390" s="153"/>
      <c r="AY390" s="153"/>
      <c r="AZ390" s="153"/>
      <c r="BA390" s="153"/>
      <c r="BB390" s="153"/>
      <c r="BC390" s="153"/>
      <c r="BD390" s="153"/>
      <c r="BE390" s="153"/>
      <c r="BF390" s="153"/>
      <c r="BG390" s="153"/>
      <c r="BH390" s="153"/>
    </row>
    <row r="391" spans="1:60" outlineLevel="1" x14ac:dyDescent="0.2">
      <c r="A391" s="154">
        <v>333</v>
      </c>
      <c r="B391" s="161" t="s">
        <v>751</v>
      </c>
      <c r="C391" s="190" t="s">
        <v>752</v>
      </c>
      <c r="D391" s="163" t="s">
        <v>178</v>
      </c>
      <c r="E391" s="167">
        <v>42.218000000000004</v>
      </c>
      <c r="F391" s="169"/>
      <c r="G391" s="170">
        <f t="shared" si="120"/>
        <v>0</v>
      </c>
      <c r="H391" s="169"/>
      <c r="I391" s="170">
        <f t="shared" si="121"/>
        <v>0</v>
      </c>
      <c r="J391" s="169"/>
      <c r="K391" s="170">
        <f t="shared" si="122"/>
        <v>0</v>
      </c>
      <c r="L391" s="170">
        <v>21</v>
      </c>
      <c r="M391" s="170">
        <f t="shared" si="123"/>
        <v>0</v>
      </c>
      <c r="N391" s="163">
        <v>1.4999999999999999E-2</v>
      </c>
      <c r="O391" s="163">
        <f t="shared" si="124"/>
        <v>0.63327</v>
      </c>
      <c r="P391" s="163">
        <v>0</v>
      </c>
      <c r="Q391" s="163">
        <f t="shared" si="125"/>
        <v>0</v>
      </c>
      <c r="R391" s="163"/>
      <c r="S391" s="163"/>
      <c r="T391" s="164">
        <v>0</v>
      </c>
      <c r="U391" s="163">
        <f t="shared" si="126"/>
        <v>0</v>
      </c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 t="s">
        <v>182</v>
      </c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53"/>
      <c r="AW391" s="153"/>
      <c r="AX391" s="153"/>
      <c r="AY391" s="153"/>
      <c r="AZ391" s="153"/>
      <c r="BA391" s="153"/>
      <c r="BB391" s="153"/>
      <c r="BC391" s="153"/>
      <c r="BD391" s="153"/>
      <c r="BE391" s="153"/>
      <c r="BF391" s="153"/>
      <c r="BG391" s="153"/>
      <c r="BH391" s="153"/>
    </row>
    <row r="392" spans="1:60" ht="22.5" outlineLevel="1" x14ac:dyDescent="0.2">
      <c r="A392" s="154">
        <v>334</v>
      </c>
      <c r="B392" s="161" t="s">
        <v>675</v>
      </c>
      <c r="C392" s="190" t="s">
        <v>676</v>
      </c>
      <c r="D392" s="163" t="s">
        <v>178</v>
      </c>
      <c r="E392" s="167">
        <v>9.0299999999999994</v>
      </c>
      <c r="F392" s="169"/>
      <c r="G392" s="170">
        <f t="shared" si="120"/>
        <v>0</v>
      </c>
      <c r="H392" s="169"/>
      <c r="I392" s="170">
        <f t="shared" si="121"/>
        <v>0</v>
      </c>
      <c r="J392" s="169"/>
      <c r="K392" s="170">
        <f t="shared" si="122"/>
        <v>0</v>
      </c>
      <c r="L392" s="170">
        <v>21</v>
      </c>
      <c r="M392" s="170">
        <f t="shared" si="123"/>
        <v>0</v>
      </c>
      <c r="N392" s="163">
        <v>0</v>
      </c>
      <c r="O392" s="163">
        <f t="shared" si="124"/>
        <v>0</v>
      </c>
      <c r="P392" s="163">
        <v>2.4649999999999998E-2</v>
      </c>
      <c r="Q392" s="163">
        <f t="shared" si="125"/>
        <v>0.22259000000000001</v>
      </c>
      <c r="R392" s="163"/>
      <c r="S392" s="163"/>
      <c r="T392" s="164">
        <v>0.3</v>
      </c>
      <c r="U392" s="163">
        <f t="shared" si="126"/>
        <v>2.71</v>
      </c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 t="s">
        <v>160</v>
      </c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</row>
    <row r="393" spans="1:60" outlineLevel="1" x14ac:dyDescent="0.2">
      <c r="A393" s="154">
        <v>335</v>
      </c>
      <c r="B393" s="161" t="s">
        <v>425</v>
      </c>
      <c r="C393" s="190" t="s">
        <v>426</v>
      </c>
      <c r="D393" s="163" t="s">
        <v>178</v>
      </c>
      <c r="E393" s="167">
        <v>35.880000000000003</v>
      </c>
      <c r="F393" s="169"/>
      <c r="G393" s="170">
        <f t="shared" si="120"/>
        <v>0</v>
      </c>
      <c r="H393" s="169"/>
      <c r="I393" s="170">
        <f t="shared" si="121"/>
        <v>0</v>
      </c>
      <c r="J393" s="169"/>
      <c r="K393" s="170">
        <f t="shared" si="122"/>
        <v>0</v>
      </c>
      <c r="L393" s="170">
        <v>21</v>
      </c>
      <c r="M393" s="170">
        <f t="shared" si="123"/>
        <v>0</v>
      </c>
      <c r="N393" s="163">
        <v>1.8380000000000001E-2</v>
      </c>
      <c r="O393" s="163">
        <f t="shared" si="124"/>
        <v>0.65947</v>
      </c>
      <c r="P393" s="163">
        <v>0</v>
      </c>
      <c r="Q393" s="163">
        <f t="shared" si="125"/>
        <v>0</v>
      </c>
      <c r="R393" s="163"/>
      <c r="S393" s="163"/>
      <c r="T393" s="164">
        <v>0.13</v>
      </c>
      <c r="U393" s="163">
        <f t="shared" si="126"/>
        <v>4.66</v>
      </c>
      <c r="V393" s="153"/>
      <c r="W393" s="153"/>
      <c r="X393" s="153"/>
      <c r="Y393" s="153"/>
      <c r="Z393" s="153"/>
      <c r="AA393" s="153"/>
      <c r="AB393" s="153"/>
      <c r="AC393" s="153"/>
      <c r="AD393" s="153"/>
      <c r="AE393" s="153" t="s">
        <v>160</v>
      </c>
      <c r="AF393" s="153"/>
      <c r="AG393" s="153"/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3"/>
      <c r="AT393" s="153"/>
      <c r="AU393" s="153"/>
      <c r="AV393" s="153"/>
      <c r="AW393" s="153"/>
      <c r="AX393" s="153"/>
      <c r="AY393" s="153"/>
      <c r="AZ393" s="153"/>
      <c r="BA393" s="153"/>
      <c r="BB393" s="153"/>
      <c r="BC393" s="153"/>
      <c r="BD393" s="153"/>
      <c r="BE393" s="153"/>
      <c r="BF393" s="153"/>
      <c r="BG393" s="153"/>
      <c r="BH393" s="153"/>
    </row>
    <row r="394" spans="1:60" outlineLevel="1" x14ac:dyDescent="0.2">
      <c r="A394" s="154">
        <v>336</v>
      </c>
      <c r="B394" s="161" t="s">
        <v>427</v>
      </c>
      <c r="C394" s="190" t="s">
        <v>428</v>
      </c>
      <c r="D394" s="163" t="s">
        <v>178</v>
      </c>
      <c r="E394" s="167">
        <v>71.760000000000005</v>
      </c>
      <c r="F394" s="169"/>
      <c r="G394" s="170">
        <f t="shared" si="120"/>
        <v>0</v>
      </c>
      <c r="H394" s="169"/>
      <c r="I394" s="170">
        <f t="shared" si="121"/>
        <v>0</v>
      </c>
      <c r="J394" s="169"/>
      <c r="K394" s="170">
        <f t="shared" si="122"/>
        <v>0</v>
      </c>
      <c r="L394" s="170">
        <v>21</v>
      </c>
      <c r="M394" s="170">
        <f t="shared" si="123"/>
        <v>0</v>
      </c>
      <c r="N394" s="163">
        <v>8.4999999999999995E-4</v>
      </c>
      <c r="O394" s="163">
        <f t="shared" si="124"/>
        <v>6.0999999999999999E-2</v>
      </c>
      <c r="P394" s="163">
        <v>0</v>
      </c>
      <c r="Q394" s="163">
        <f t="shared" si="125"/>
        <v>0</v>
      </c>
      <c r="R394" s="163"/>
      <c r="S394" s="163"/>
      <c r="T394" s="164">
        <v>6.0000000000000001E-3</v>
      </c>
      <c r="U394" s="163">
        <f t="shared" si="126"/>
        <v>0.43</v>
      </c>
      <c r="V394" s="153"/>
      <c r="W394" s="153"/>
      <c r="X394" s="153"/>
      <c r="Y394" s="153"/>
      <c r="Z394" s="153"/>
      <c r="AA394" s="153"/>
      <c r="AB394" s="153"/>
      <c r="AC394" s="153"/>
      <c r="AD394" s="153"/>
      <c r="AE394" s="153" t="s">
        <v>160</v>
      </c>
      <c r="AF394" s="153"/>
      <c r="AG394" s="153"/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3"/>
      <c r="AT394" s="153"/>
      <c r="AU394" s="153"/>
      <c r="AV394" s="153"/>
      <c r="AW394" s="153"/>
      <c r="AX394" s="153"/>
      <c r="AY394" s="153"/>
      <c r="AZ394" s="153"/>
      <c r="BA394" s="153"/>
      <c r="BB394" s="153"/>
      <c r="BC394" s="153"/>
      <c r="BD394" s="153"/>
      <c r="BE394" s="153"/>
      <c r="BF394" s="153"/>
      <c r="BG394" s="153"/>
      <c r="BH394" s="153"/>
    </row>
    <row r="395" spans="1:60" outlineLevel="1" x14ac:dyDescent="0.2">
      <c r="A395" s="154">
        <v>337</v>
      </c>
      <c r="B395" s="161" t="s">
        <v>429</v>
      </c>
      <c r="C395" s="190" t="s">
        <v>430</v>
      </c>
      <c r="D395" s="163" t="s">
        <v>178</v>
      </c>
      <c r="E395" s="167">
        <v>35.880000000000003</v>
      </c>
      <c r="F395" s="169"/>
      <c r="G395" s="170">
        <f t="shared" si="120"/>
        <v>0</v>
      </c>
      <c r="H395" s="169"/>
      <c r="I395" s="170">
        <f t="shared" si="121"/>
        <v>0</v>
      </c>
      <c r="J395" s="169"/>
      <c r="K395" s="170">
        <f t="shared" si="122"/>
        <v>0</v>
      </c>
      <c r="L395" s="170">
        <v>21</v>
      </c>
      <c r="M395" s="170">
        <f t="shared" si="123"/>
        <v>0</v>
      </c>
      <c r="N395" s="163">
        <v>0</v>
      </c>
      <c r="O395" s="163">
        <f t="shared" si="124"/>
        <v>0</v>
      </c>
      <c r="P395" s="163">
        <v>0</v>
      </c>
      <c r="Q395" s="163">
        <f t="shared" si="125"/>
        <v>0</v>
      </c>
      <c r="R395" s="163"/>
      <c r="S395" s="163"/>
      <c r="T395" s="164">
        <v>0.10199999999999999</v>
      </c>
      <c r="U395" s="163">
        <f t="shared" si="126"/>
        <v>3.66</v>
      </c>
      <c r="V395" s="153"/>
      <c r="W395" s="153"/>
      <c r="X395" s="153"/>
      <c r="Y395" s="153"/>
      <c r="Z395" s="153"/>
      <c r="AA395" s="153"/>
      <c r="AB395" s="153"/>
      <c r="AC395" s="153"/>
      <c r="AD395" s="153"/>
      <c r="AE395" s="153" t="s">
        <v>160</v>
      </c>
      <c r="AF395" s="153"/>
      <c r="AG395" s="153"/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  <c r="AU395" s="153"/>
      <c r="AV395" s="153"/>
      <c r="AW395" s="153"/>
      <c r="AX395" s="153"/>
      <c r="AY395" s="153"/>
      <c r="AZ395" s="153"/>
      <c r="BA395" s="153"/>
      <c r="BB395" s="153"/>
      <c r="BC395" s="153"/>
      <c r="BD395" s="153"/>
      <c r="BE395" s="153"/>
      <c r="BF395" s="153"/>
      <c r="BG395" s="153"/>
      <c r="BH395" s="153"/>
    </row>
    <row r="396" spans="1:60" outlineLevel="1" x14ac:dyDescent="0.2">
      <c r="A396" s="154">
        <v>338</v>
      </c>
      <c r="B396" s="161" t="s">
        <v>504</v>
      </c>
      <c r="C396" s="190" t="s">
        <v>505</v>
      </c>
      <c r="D396" s="163" t="s">
        <v>181</v>
      </c>
      <c r="E396" s="167">
        <v>5.1870000000000003</v>
      </c>
      <c r="F396" s="169"/>
      <c r="G396" s="170">
        <f t="shared" si="120"/>
        <v>0</v>
      </c>
      <c r="H396" s="169"/>
      <c r="I396" s="170">
        <f t="shared" si="121"/>
        <v>0</v>
      </c>
      <c r="J396" s="169"/>
      <c r="K396" s="170">
        <f t="shared" si="122"/>
        <v>0</v>
      </c>
      <c r="L396" s="170">
        <v>21</v>
      </c>
      <c r="M396" s="170">
        <f t="shared" si="123"/>
        <v>0</v>
      </c>
      <c r="N396" s="163">
        <v>0</v>
      </c>
      <c r="O396" s="163">
        <f t="shared" si="124"/>
        <v>0</v>
      </c>
      <c r="P396" s="163">
        <v>0</v>
      </c>
      <c r="Q396" s="163">
        <f t="shared" si="125"/>
        <v>0</v>
      </c>
      <c r="R396" s="163"/>
      <c r="S396" s="163"/>
      <c r="T396" s="164">
        <v>0.307</v>
      </c>
      <c r="U396" s="163">
        <f t="shared" si="126"/>
        <v>1.59</v>
      </c>
      <c r="V396" s="153"/>
      <c r="W396" s="153"/>
      <c r="X396" s="153"/>
      <c r="Y396" s="153"/>
      <c r="Z396" s="153"/>
      <c r="AA396" s="153"/>
      <c r="AB396" s="153"/>
      <c r="AC396" s="153"/>
      <c r="AD396" s="153"/>
      <c r="AE396" s="153" t="s">
        <v>160</v>
      </c>
      <c r="AF396" s="153"/>
      <c r="AG396" s="153"/>
      <c r="AH396" s="153"/>
      <c r="AI396" s="153"/>
      <c r="AJ396" s="153"/>
      <c r="AK396" s="153"/>
      <c r="AL396" s="153"/>
      <c r="AM396" s="153"/>
      <c r="AN396" s="153"/>
      <c r="AO396" s="153"/>
      <c r="AP396" s="153"/>
      <c r="AQ396" s="153"/>
      <c r="AR396" s="153"/>
      <c r="AS396" s="153"/>
      <c r="AT396" s="153"/>
      <c r="AU396" s="153"/>
      <c r="AV396" s="153"/>
      <c r="AW396" s="153"/>
      <c r="AX396" s="153"/>
      <c r="AY396" s="153"/>
      <c r="AZ396" s="153"/>
      <c r="BA396" s="153"/>
      <c r="BB396" s="153"/>
      <c r="BC396" s="153"/>
      <c r="BD396" s="153"/>
      <c r="BE396" s="153"/>
      <c r="BF396" s="153"/>
      <c r="BG396" s="153"/>
      <c r="BH396" s="153"/>
    </row>
    <row r="397" spans="1:60" x14ac:dyDescent="0.2">
      <c r="A397" s="155" t="s">
        <v>152</v>
      </c>
      <c r="B397" s="162" t="s">
        <v>126</v>
      </c>
      <c r="C397" s="191" t="s">
        <v>26</v>
      </c>
      <c r="D397" s="165"/>
      <c r="E397" s="168"/>
      <c r="F397" s="171"/>
      <c r="G397" s="171">
        <f>SUMIF(AE398:AE400,"&lt;&gt;NOR",G398:G400)</f>
        <v>0</v>
      </c>
      <c r="H397" s="171"/>
      <c r="I397" s="171">
        <f>SUM(I398:I400)</f>
        <v>0</v>
      </c>
      <c r="J397" s="171"/>
      <c r="K397" s="171">
        <f>SUM(K398:K400)</f>
        <v>0</v>
      </c>
      <c r="L397" s="171"/>
      <c r="M397" s="171">
        <f>SUM(M398:M400)</f>
        <v>0</v>
      </c>
      <c r="N397" s="165"/>
      <c r="O397" s="165">
        <f>SUM(O398:O400)</f>
        <v>0</v>
      </c>
      <c r="P397" s="165"/>
      <c r="Q397" s="165">
        <f>SUM(Q398:Q400)</f>
        <v>0</v>
      </c>
      <c r="R397" s="165"/>
      <c r="S397" s="165"/>
      <c r="T397" s="166"/>
      <c r="U397" s="165">
        <f>SUM(U398:U400)</f>
        <v>0</v>
      </c>
      <c r="AE397" t="s">
        <v>153</v>
      </c>
    </row>
    <row r="398" spans="1:60" outlineLevel="1" x14ac:dyDescent="0.2">
      <c r="A398" s="154">
        <v>339</v>
      </c>
      <c r="B398" s="161" t="s">
        <v>753</v>
      </c>
      <c r="C398" s="190" t="s">
        <v>754</v>
      </c>
      <c r="D398" s="163" t="s">
        <v>755</v>
      </c>
      <c r="E398" s="167">
        <v>1</v>
      </c>
      <c r="F398" s="169"/>
      <c r="G398" s="170">
        <f>ROUND(E398*F398,2)</f>
        <v>0</v>
      </c>
      <c r="H398" s="169"/>
      <c r="I398" s="170">
        <f>ROUND(E398*H398,2)</f>
        <v>0</v>
      </c>
      <c r="J398" s="169"/>
      <c r="K398" s="170">
        <f>ROUND(E398*J398,2)</f>
        <v>0</v>
      </c>
      <c r="L398" s="170">
        <v>21</v>
      </c>
      <c r="M398" s="170">
        <f>G398*(1+L398/100)</f>
        <v>0</v>
      </c>
      <c r="N398" s="163">
        <v>0</v>
      </c>
      <c r="O398" s="163">
        <f>ROUND(E398*N398,5)</f>
        <v>0</v>
      </c>
      <c r="P398" s="163">
        <v>0</v>
      </c>
      <c r="Q398" s="163">
        <f>ROUND(E398*P398,5)</f>
        <v>0</v>
      </c>
      <c r="R398" s="163"/>
      <c r="S398" s="163"/>
      <c r="T398" s="164">
        <v>0</v>
      </c>
      <c r="U398" s="163">
        <f>ROUND(E398*T398,2)</f>
        <v>0</v>
      </c>
      <c r="V398" s="153"/>
      <c r="W398" s="153"/>
      <c r="X398" s="153"/>
      <c r="Y398" s="153"/>
      <c r="Z398" s="153"/>
      <c r="AA398" s="153"/>
      <c r="AB398" s="153"/>
      <c r="AC398" s="153"/>
      <c r="AD398" s="153"/>
      <c r="AE398" s="153" t="s">
        <v>160</v>
      </c>
      <c r="AF398" s="153"/>
      <c r="AG398" s="153"/>
      <c r="AH398" s="153"/>
      <c r="AI398" s="153"/>
      <c r="AJ398" s="153"/>
      <c r="AK398" s="153"/>
      <c r="AL398" s="153"/>
      <c r="AM398" s="153"/>
      <c r="AN398" s="153"/>
      <c r="AO398" s="153"/>
      <c r="AP398" s="153"/>
      <c r="AQ398" s="153"/>
      <c r="AR398" s="153"/>
      <c r="AS398" s="153"/>
      <c r="AT398" s="153"/>
      <c r="AU398" s="153"/>
      <c r="AV398" s="153"/>
      <c r="AW398" s="153"/>
      <c r="AX398" s="153"/>
      <c r="AY398" s="153"/>
      <c r="AZ398" s="153"/>
      <c r="BA398" s="153"/>
      <c r="BB398" s="153"/>
      <c r="BC398" s="153"/>
      <c r="BD398" s="153"/>
      <c r="BE398" s="153"/>
      <c r="BF398" s="153"/>
      <c r="BG398" s="153"/>
      <c r="BH398" s="153"/>
    </row>
    <row r="399" spans="1:60" ht="22.5" outlineLevel="1" x14ac:dyDescent="0.2">
      <c r="A399" s="154">
        <v>340</v>
      </c>
      <c r="B399" s="161" t="s">
        <v>756</v>
      </c>
      <c r="C399" s="190" t="s">
        <v>757</v>
      </c>
      <c r="D399" s="163" t="s">
        <v>755</v>
      </c>
      <c r="E399" s="167">
        <v>1</v>
      </c>
      <c r="F399" s="169"/>
      <c r="G399" s="170">
        <f>ROUND(E399*F399,2)</f>
        <v>0</v>
      </c>
      <c r="H399" s="169"/>
      <c r="I399" s="170">
        <f>ROUND(E399*H399,2)</f>
        <v>0</v>
      </c>
      <c r="J399" s="169"/>
      <c r="K399" s="170">
        <f>ROUND(E399*J399,2)</f>
        <v>0</v>
      </c>
      <c r="L399" s="170">
        <v>21</v>
      </c>
      <c r="M399" s="170">
        <f>G399*(1+L399/100)</f>
        <v>0</v>
      </c>
      <c r="N399" s="163">
        <v>0</v>
      </c>
      <c r="O399" s="163">
        <f>ROUND(E399*N399,5)</f>
        <v>0</v>
      </c>
      <c r="P399" s="163">
        <v>0</v>
      </c>
      <c r="Q399" s="163">
        <f>ROUND(E399*P399,5)</f>
        <v>0</v>
      </c>
      <c r="R399" s="163"/>
      <c r="S399" s="163"/>
      <c r="T399" s="164">
        <v>0</v>
      </c>
      <c r="U399" s="163">
        <f>ROUND(E399*T399,2)</f>
        <v>0</v>
      </c>
      <c r="V399" s="153"/>
      <c r="W399" s="153"/>
      <c r="X399" s="153"/>
      <c r="Y399" s="153"/>
      <c r="Z399" s="153"/>
      <c r="AA399" s="153"/>
      <c r="AB399" s="153"/>
      <c r="AC399" s="153"/>
      <c r="AD399" s="153"/>
      <c r="AE399" s="153" t="s">
        <v>160</v>
      </c>
      <c r="AF399" s="153"/>
      <c r="AG399" s="153"/>
      <c r="AH399" s="153"/>
      <c r="AI399" s="153"/>
      <c r="AJ399" s="153"/>
      <c r="AK399" s="153"/>
      <c r="AL399" s="153"/>
      <c r="AM399" s="153"/>
      <c r="AN399" s="153"/>
      <c r="AO399" s="153"/>
      <c r="AP399" s="153"/>
      <c r="AQ399" s="153"/>
      <c r="AR399" s="153"/>
      <c r="AS399" s="153"/>
      <c r="AT399" s="153"/>
      <c r="AU399" s="153"/>
      <c r="AV399" s="153"/>
      <c r="AW399" s="153"/>
      <c r="AX399" s="153"/>
      <c r="AY399" s="153"/>
      <c r="AZ399" s="153"/>
      <c r="BA399" s="153"/>
      <c r="BB399" s="153"/>
      <c r="BC399" s="153"/>
      <c r="BD399" s="153"/>
      <c r="BE399" s="153"/>
      <c r="BF399" s="153"/>
      <c r="BG399" s="153"/>
      <c r="BH399" s="153"/>
    </row>
    <row r="400" spans="1:60" outlineLevel="1" x14ac:dyDescent="0.2">
      <c r="A400" s="179">
        <v>341</v>
      </c>
      <c r="B400" s="180" t="s">
        <v>758</v>
      </c>
      <c r="C400" s="192" t="s">
        <v>759</v>
      </c>
      <c r="D400" s="181" t="s">
        <v>755</v>
      </c>
      <c r="E400" s="182">
        <v>1</v>
      </c>
      <c r="F400" s="183"/>
      <c r="G400" s="184">
        <f>ROUND(E400*F400,2)</f>
        <v>0</v>
      </c>
      <c r="H400" s="183"/>
      <c r="I400" s="184">
        <f>ROUND(E400*H400,2)</f>
        <v>0</v>
      </c>
      <c r="J400" s="183"/>
      <c r="K400" s="184">
        <f>ROUND(E400*J400,2)</f>
        <v>0</v>
      </c>
      <c r="L400" s="184">
        <v>21</v>
      </c>
      <c r="M400" s="184">
        <f>G400*(1+L400/100)</f>
        <v>0</v>
      </c>
      <c r="N400" s="181">
        <v>0</v>
      </c>
      <c r="O400" s="181">
        <f>ROUND(E400*N400,5)</f>
        <v>0</v>
      </c>
      <c r="P400" s="181">
        <v>0</v>
      </c>
      <c r="Q400" s="181">
        <f>ROUND(E400*P400,5)</f>
        <v>0</v>
      </c>
      <c r="R400" s="181"/>
      <c r="S400" s="181"/>
      <c r="T400" s="185">
        <v>0</v>
      </c>
      <c r="U400" s="181">
        <f>ROUND(E400*T400,2)</f>
        <v>0</v>
      </c>
      <c r="V400" s="153"/>
      <c r="W400" s="153"/>
      <c r="X400" s="153"/>
      <c r="Y400" s="153"/>
      <c r="Z400" s="153"/>
      <c r="AA400" s="153"/>
      <c r="AB400" s="153"/>
      <c r="AC400" s="153"/>
      <c r="AD400" s="153"/>
      <c r="AE400" s="153" t="s">
        <v>160</v>
      </c>
      <c r="AF400" s="153"/>
      <c r="AG400" s="153"/>
      <c r="AH400" s="153"/>
      <c r="AI400" s="153"/>
      <c r="AJ400" s="153"/>
      <c r="AK400" s="153"/>
      <c r="AL400" s="153"/>
      <c r="AM400" s="153"/>
      <c r="AN400" s="153"/>
      <c r="AO400" s="153"/>
      <c r="AP400" s="153"/>
      <c r="AQ400" s="153"/>
      <c r="AR400" s="153"/>
      <c r="AS400" s="153"/>
      <c r="AT400" s="153"/>
      <c r="AU400" s="153"/>
      <c r="AV400" s="153"/>
      <c r="AW400" s="153"/>
      <c r="AX400" s="153"/>
      <c r="AY400" s="153"/>
      <c r="AZ400" s="153"/>
      <c r="BA400" s="153"/>
      <c r="BB400" s="153"/>
      <c r="BC400" s="153"/>
      <c r="BD400" s="153"/>
      <c r="BE400" s="153"/>
      <c r="BF400" s="153"/>
      <c r="BG400" s="153"/>
      <c r="BH400" s="153"/>
    </row>
    <row r="401" spans="1:31" x14ac:dyDescent="0.2">
      <c r="A401" s="6"/>
      <c r="B401" s="7" t="s">
        <v>760</v>
      </c>
      <c r="C401" s="193" t="s">
        <v>760</v>
      </c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AC401">
        <v>15</v>
      </c>
      <c r="AD401">
        <v>21</v>
      </c>
    </row>
    <row r="402" spans="1:31" x14ac:dyDescent="0.2">
      <c r="A402" s="186"/>
      <c r="B402" s="187">
        <v>26</v>
      </c>
      <c r="C402" s="194" t="s">
        <v>760</v>
      </c>
      <c r="D402" s="188"/>
      <c r="E402" s="188"/>
      <c r="F402" s="188"/>
      <c r="G402" s="189">
        <f>G8+G32+G47+G88+G111+G120+G127+G144+G146+G149+G151+G156+G158+G162+G164+G184+G202+G204+G216+G229+G243+G248+G253+G263+G269+G289+G294+G310+G317+G325+G331+G337+G340+G342+G397</f>
        <v>0</v>
      </c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AC402">
        <f>SUMIF(L7:L400,AC401,G7:G400)</f>
        <v>0</v>
      </c>
      <c r="AD402">
        <f>SUMIF(L7:L400,AD401,G7:G400)</f>
        <v>0</v>
      </c>
      <c r="AE402" t="s">
        <v>761</v>
      </c>
    </row>
    <row r="403" spans="1:31" x14ac:dyDescent="0.2">
      <c r="A403" s="6"/>
      <c r="B403" s="7" t="s">
        <v>760</v>
      </c>
      <c r="C403" s="193" t="s">
        <v>760</v>
      </c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31" x14ac:dyDescent="0.2">
      <c r="A404" s="6"/>
      <c r="B404" s="7" t="s">
        <v>760</v>
      </c>
      <c r="C404" s="193" t="s">
        <v>760</v>
      </c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31" x14ac:dyDescent="0.2">
      <c r="A405" s="253">
        <v>33</v>
      </c>
      <c r="B405" s="253"/>
      <c r="C405" s="254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31" x14ac:dyDescent="0.2">
      <c r="A406" s="255"/>
      <c r="B406" s="256"/>
      <c r="C406" s="257"/>
      <c r="D406" s="256"/>
      <c r="E406" s="256"/>
      <c r="F406" s="256"/>
      <c r="G406" s="258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AE406" t="s">
        <v>762</v>
      </c>
    </row>
    <row r="407" spans="1:31" x14ac:dyDescent="0.2">
      <c r="A407" s="259"/>
      <c r="B407" s="260"/>
      <c r="C407" s="261"/>
      <c r="D407" s="260"/>
      <c r="E407" s="260"/>
      <c r="F407" s="260"/>
      <c r="G407" s="262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31" x14ac:dyDescent="0.2">
      <c r="A408" s="259"/>
      <c r="B408" s="260"/>
      <c r="C408" s="261"/>
      <c r="D408" s="260"/>
      <c r="E408" s="260"/>
      <c r="F408" s="260"/>
      <c r="G408" s="262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31" x14ac:dyDescent="0.2">
      <c r="A409" s="259"/>
      <c r="B409" s="260"/>
      <c r="C409" s="261"/>
      <c r="D409" s="260"/>
      <c r="E409" s="260"/>
      <c r="F409" s="260"/>
      <c r="G409" s="262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31" x14ac:dyDescent="0.2">
      <c r="A410" s="263"/>
      <c r="B410" s="264"/>
      <c r="C410" s="265"/>
      <c r="D410" s="264"/>
      <c r="E410" s="264"/>
      <c r="F410" s="264"/>
      <c r="G410" s="26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31" x14ac:dyDescent="0.2">
      <c r="A411" s="6"/>
      <c r="B411" s="7" t="s">
        <v>760</v>
      </c>
      <c r="C411" s="193" t="s">
        <v>760</v>
      </c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31" x14ac:dyDescent="0.2">
      <c r="C412" s="195"/>
      <c r="AE412" t="s">
        <v>763</v>
      </c>
    </row>
  </sheetData>
  <mergeCells count="23">
    <mergeCell ref="C29:G29"/>
    <mergeCell ref="A1:G1"/>
    <mergeCell ref="C2:G2"/>
    <mergeCell ref="C3:G3"/>
    <mergeCell ref="C4:G4"/>
    <mergeCell ref="C27:G27"/>
    <mergeCell ref="C261:G261"/>
    <mergeCell ref="C82:G82"/>
    <mergeCell ref="C83:G83"/>
    <mergeCell ref="C84:G84"/>
    <mergeCell ref="C85:G85"/>
    <mergeCell ref="C86:G86"/>
    <mergeCell ref="C87:G87"/>
    <mergeCell ref="C154:G154"/>
    <mergeCell ref="C155:G155"/>
    <mergeCell ref="C183:G183"/>
    <mergeCell ref="C259:G259"/>
    <mergeCell ref="C260:G260"/>
    <mergeCell ref="C387:G387"/>
    <mergeCell ref="C388:G388"/>
    <mergeCell ref="C389:G389"/>
    <mergeCell ref="A405:C405"/>
    <mergeCell ref="A406:G410"/>
  </mergeCells>
  <pageMargins left="0.59055118110236204" right="0.39370078740157499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Radomír Chudárek</dc:creator>
  <cp:lastModifiedBy>Radomír Chudárek</cp:lastModifiedBy>
  <cp:lastPrinted>2014-02-28T09:52:57Z</cp:lastPrinted>
  <dcterms:created xsi:type="dcterms:W3CDTF">2009-04-08T07:15:50Z</dcterms:created>
  <dcterms:modified xsi:type="dcterms:W3CDTF">2021-06-16T11:40:40Z</dcterms:modified>
</cp:coreProperties>
</file>