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23-03-027 Smržovka most M-09 ul. Staniční DUSP-PDPS\DUSP_PDPS\_ROZPOČET 26_01_2024 s plynem\"/>
    </mc:Choice>
  </mc:AlternateContent>
  <xr:revisionPtr revIDLastSave="0" documentId="13_ncr:1_{31D43DA2-3F69-4D4F-95D9-B47F064FCAE5}" xr6:coauthVersionLast="47" xr6:coauthVersionMax="47" xr10:uidLastSave="{00000000-0000-0000-0000-000000000000}"/>
  <bookViews>
    <workbookView xWindow="6090" yWindow="975" windowWidth="22200" windowHeight="14580" activeTab="4" xr2:uid="{00000000-000D-0000-FFFF-FFFF00000000}"/>
  </bookViews>
  <sheets>
    <sheet name="Rekapitulace" sheetId="5" r:id="rId1"/>
    <sheet name="SO 000" sheetId="2" r:id="rId2"/>
    <sheet name="SO 101" sheetId="3" r:id="rId3"/>
    <sheet name="SO 201" sheetId="4" r:id="rId4"/>
    <sheet name="SO 501" sheetId="6" r:id="rId5"/>
  </sheets>
  <calcPr calcId="181029"/>
</workbook>
</file>

<file path=xl/calcChain.xml><?xml version="1.0" encoding="utf-8"?>
<calcChain xmlns="http://schemas.openxmlformats.org/spreadsheetml/2006/main">
  <c r="BK266" i="6" l="1"/>
  <c r="BI266" i="6"/>
  <c r="BH266" i="6"/>
  <c r="BG266" i="6"/>
  <c r="BF266" i="6"/>
  <c r="T266" i="6"/>
  <c r="R266" i="6"/>
  <c r="P266" i="6"/>
  <c r="J266" i="6"/>
  <c r="BE266" i="6" s="1"/>
  <c r="BK265" i="6"/>
  <c r="BI265" i="6"/>
  <c r="BH265" i="6"/>
  <c r="BG265" i="6"/>
  <c r="BF265" i="6"/>
  <c r="T265" i="6"/>
  <c r="R265" i="6"/>
  <c r="P265" i="6"/>
  <c r="J265" i="6"/>
  <c r="BE265" i="6" s="1"/>
  <c r="BK264" i="6"/>
  <c r="BI264" i="6"/>
  <c r="BH264" i="6"/>
  <c r="BG264" i="6"/>
  <c r="BF264" i="6"/>
  <c r="T264" i="6"/>
  <c r="R264" i="6"/>
  <c r="P264" i="6"/>
  <c r="J264" i="6"/>
  <c r="BE264" i="6" s="1"/>
  <c r="BK263" i="6"/>
  <c r="BI263" i="6"/>
  <c r="BH263" i="6"/>
  <c r="BG263" i="6"/>
  <c r="BF263" i="6"/>
  <c r="BE263" i="6"/>
  <c r="T263" i="6"/>
  <c r="R263" i="6"/>
  <c r="P263" i="6"/>
  <c r="J263" i="6"/>
  <c r="BK260" i="6"/>
  <c r="BI260" i="6"/>
  <c r="BH260" i="6"/>
  <c r="BG260" i="6"/>
  <c r="BF260" i="6"/>
  <c r="T260" i="6"/>
  <c r="R260" i="6"/>
  <c r="P260" i="6"/>
  <c r="J260" i="6"/>
  <c r="BE260" i="6" s="1"/>
  <c r="BK258" i="6"/>
  <c r="BI258" i="6"/>
  <c r="BH258" i="6"/>
  <c r="BG258" i="6"/>
  <c r="BF258" i="6"/>
  <c r="T258" i="6"/>
  <c r="R258" i="6"/>
  <c r="P258" i="6"/>
  <c r="J258" i="6"/>
  <c r="BE258" i="6" s="1"/>
  <c r="BK257" i="6"/>
  <c r="BI257" i="6"/>
  <c r="BH257" i="6"/>
  <c r="BG257" i="6"/>
  <c r="BF257" i="6"/>
  <c r="T257" i="6"/>
  <c r="R257" i="6"/>
  <c r="P257" i="6"/>
  <c r="J257" i="6"/>
  <c r="BE257" i="6" s="1"/>
  <c r="BK256" i="6"/>
  <c r="BI256" i="6"/>
  <c r="BH256" i="6"/>
  <c r="BG256" i="6"/>
  <c r="BF256" i="6"/>
  <c r="T256" i="6"/>
  <c r="R256" i="6"/>
  <c r="P256" i="6"/>
  <c r="J256" i="6"/>
  <c r="BE256" i="6" s="1"/>
  <c r="BK255" i="6"/>
  <c r="BI255" i="6"/>
  <c r="BH255" i="6"/>
  <c r="BG255" i="6"/>
  <c r="BF255" i="6"/>
  <c r="T255" i="6"/>
  <c r="R255" i="6"/>
  <c r="P255" i="6"/>
  <c r="J255" i="6"/>
  <c r="BE255" i="6" s="1"/>
  <c r="BK254" i="6"/>
  <c r="BI254" i="6"/>
  <c r="BH254" i="6"/>
  <c r="BG254" i="6"/>
  <c r="BF254" i="6"/>
  <c r="T254" i="6"/>
  <c r="R254" i="6"/>
  <c r="P254" i="6"/>
  <c r="J254" i="6"/>
  <c r="BE254" i="6" s="1"/>
  <c r="BK253" i="6"/>
  <c r="BI253" i="6"/>
  <c r="BH253" i="6"/>
  <c r="BG253" i="6"/>
  <c r="BF253" i="6"/>
  <c r="T253" i="6"/>
  <c r="R253" i="6"/>
  <c r="P253" i="6"/>
  <c r="J253" i="6"/>
  <c r="BE253" i="6" s="1"/>
  <c r="BK252" i="6"/>
  <c r="BI252" i="6"/>
  <c r="BH252" i="6"/>
  <c r="BG252" i="6"/>
  <c r="BF252" i="6"/>
  <c r="T252" i="6"/>
  <c r="R252" i="6"/>
  <c r="P252" i="6"/>
  <c r="J252" i="6"/>
  <c r="BE252" i="6" s="1"/>
  <c r="BK251" i="6"/>
  <c r="BI251" i="6"/>
  <c r="BH251" i="6"/>
  <c r="BG251" i="6"/>
  <c r="BF251" i="6"/>
  <c r="T251" i="6"/>
  <c r="R251" i="6"/>
  <c r="P251" i="6"/>
  <c r="J251" i="6"/>
  <c r="BE251" i="6" s="1"/>
  <c r="BK250" i="6"/>
  <c r="BI250" i="6"/>
  <c r="BH250" i="6"/>
  <c r="BG250" i="6"/>
  <c r="BF250" i="6"/>
  <c r="T250" i="6"/>
  <c r="R250" i="6"/>
  <c r="P250" i="6"/>
  <c r="J250" i="6"/>
  <c r="BE250" i="6" s="1"/>
  <c r="BK249" i="6"/>
  <c r="BI249" i="6"/>
  <c r="BH249" i="6"/>
  <c r="BG249" i="6"/>
  <c r="BF249" i="6"/>
  <c r="T249" i="6"/>
  <c r="R249" i="6"/>
  <c r="P249" i="6"/>
  <c r="J249" i="6"/>
  <c r="BE249" i="6" s="1"/>
  <c r="BK248" i="6"/>
  <c r="BI248" i="6"/>
  <c r="BH248" i="6"/>
  <c r="BG248" i="6"/>
  <c r="BF248" i="6"/>
  <c r="T248" i="6"/>
  <c r="R248" i="6"/>
  <c r="P248" i="6"/>
  <c r="J248" i="6"/>
  <c r="BE248" i="6" s="1"/>
  <c r="BK247" i="6"/>
  <c r="BI247" i="6"/>
  <c r="BH247" i="6"/>
  <c r="BG247" i="6"/>
  <c r="BF247" i="6"/>
  <c r="BE247" i="6"/>
  <c r="T247" i="6"/>
  <c r="R247" i="6"/>
  <c r="P247" i="6"/>
  <c r="J247" i="6"/>
  <c r="BK246" i="6"/>
  <c r="BI246" i="6"/>
  <c r="BH246" i="6"/>
  <c r="BG246" i="6"/>
  <c r="BF246" i="6"/>
  <c r="T246" i="6"/>
  <c r="R246" i="6"/>
  <c r="P246" i="6"/>
  <c r="J246" i="6"/>
  <c r="BE246" i="6" s="1"/>
  <c r="BK245" i="6"/>
  <c r="BI245" i="6"/>
  <c r="BH245" i="6"/>
  <c r="BG245" i="6"/>
  <c r="BF245" i="6"/>
  <c r="T245" i="6"/>
  <c r="R245" i="6"/>
  <c r="P245" i="6"/>
  <c r="J245" i="6"/>
  <c r="BE245" i="6" s="1"/>
  <c r="BK244" i="6"/>
  <c r="BI244" i="6"/>
  <c r="BH244" i="6"/>
  <c r="BG244" i="6"/>
  <c r="BF244" i="6"/>
  <c r="T244" i="6"/>
  <c r="R244" i="6"/>
  <c r="P244" i="6"/>
  <c r="J244" i="6"/>
  <c r="BE244" i="6" s="1"/>
  <c r="BK243" i="6"/>
  <c r="BI243" i="6"/>
  <c r="BH243" i="6"/>
  <c r="BG243" i="6"/>
  <c r="BF243" i="6"/>
  <c r="T243" i="6"/>
  <c r="R243" i="6"/>
  <c r="P243" i="6"/>
  <c r="J243" i="6"/>
  <c r="BE243" i="6" s="1"/>
  <c r="BK242" i="6"/>
  <c r="BI242" i="6"/>
  <c r="BH242" i="6"/>
  <c r="BG242" i="6"/>
  <c r="BF242" i="6"/>
  <c r="T242" i="6"/>
  <c r="R242" i="6"/>
  <c r="P242" i="6"/>
  <c r="J242" i="6"/>
  <c r="BE242" i="6" s="1"/>
  <c r="BK239" i="6"/>
  <c r="BI239" i="6"/>
  <c r="BH239" i="6"/>
  <c r="BG239" i="6"/>
  <c r="BF239" i="6"/>
  <c r="T239" i="6"/>
  <c r="R239" i="6"/>
  <c r="P239" i="6"/>
  <c r="J239" i="6"/>
  <c r="BE239" i="6" s="1"/>
  <c r="BK238" i="6"/>
  <c r="BI238" i="6"/>
  <c r="BH238" i="6"/>
  <c r="BG238" i="6"/>
  <c r="BF238" i="6"/>
  <c r="T238" i="6"/>
  <c r="R238" i="6"/>
  <c r="P238" i="6"/>
  <c r="J238" i="6"/>
  <c r="BE238" i="6" s="1"/>
  <c r="BK237" i="6"/>
  <c r="BI237" i="6"/>
  <c r="BH237" i="6"/>
  <c r="BG237" i="6"/>
  <c r="BF237" i="6"/>
  <c r="T237" i="6"/>
  <c r="R237" i="6"/>
  <c r="P237" i="6"/>
  <c r="J237" i="6"/>
  <c r="BE237" i="6" s="1"/>
  <c r="BK236" i="6"/>
  <c r="BI236" i="6"/>
  <c r="BH236" i="6"/>
  <c r="BG236" i="6"/>
  <c r="BF236" i="6"/>
  <c r="T236" i="6"/>
  <c r="R236" i="6"/>
  <c r="P236" i="6"/>
  <c r="J236" i="6"/>
  <c r="BE236" i="6" s="1"/>
  <c r="BK235" i="6"/>
  <c r="BI235" i="6"/>
  <c r="BH235" i="6"/>
  <c r="BG235" i="6"/>
  <c r="BF235" i="6"/>
  <c r="T235" i="6"/>
  <c r="R235" i="6"/>
  <c r="P235" i="6"/>
  <c r="J235" i="6"/>
  <c r="BE235" i="6" s="1"/>
  <c r="BK234" i="6"/>
  <c r="BI234" i="6"/>
  <c r="BH234" i="6"/>
  <c r="BG234" i="6"/>
  <c r="BF234" i="6"/>
  <c r="BE234" i="6"/>
  <c r="T234" i="6"/>
  <c r="R234" i="6"/>
  <c r="P234" i="6"/>
  <c r="J234" i="6"/>
  <c r="BK233" i="6"/>
  <c r="BI233" i="6"/>
  <c r="BH233" i="6"/>
  <c r="BG233" i="6"/>
  <c r="BF233" i="6"/>
  <c r="BE233" i="6"/>
  <c r="T233" i="6"/>
  <c r="R233" i="6"/>
  <c r="P233" i="6"/>
  <c r="J233" i="6"/>
  <c r="BK232" i="6"/>
  <c r="BI232" i="6"/>
  <c r="BH232" i="6"/>
  <c r="BG232" i="6"/>
  <c r="BF232" i="6"/>
  <c r="T232" i="6"/>
  <c r="R232" i="6"/>
  <c r="P232" i="6"/>
  <c r="J232" i="6"/>
  <c r="BE232" i="6" s="1"/>
  <c r="BK231" i="6"/>
  <c r="BI231" i="6"/>
  <c r="BH231" i="6"/>
  <c r="BG231" i="6"/>
  <c r="BF231" i="6"/>
  <c r="T231" i="6"/>
  <c r="R231" i="6"/>
  <c r="P231" i="6"/>
  <c r="J231" i="6"/>
  <c r="BE231" i="6" s="1"/>
  <c r="BK227" i="6"/>
  <c r="BI227" i="6"/>
  <c r="BH227" i="6"/>
  <c r="BG227" i="6"/>
  <c r="BF227" i="6"/>
  <c r="T227" i="6"/>
  <c r="R227" i="6"/>
  <c r="P227" i="6"/>
  <c r="J227" i="6"/>
  <c r="BE227" i="6" s="1"/>
  <c r="BK226" i="6"/>
  <c r="BI226" i="6"/>
  <c r="BH226" i="6"/>
  <c r="BG226" i="6"/>
  <c r="BF226" i="6"/>
  <c r="T226" i="6"/>
  <c r="R226" i="6"/>
  <c r="P226" i="6"/>
  <c r="J226" i="6"/>
  <c r="BE226" i="6" s="1"/>
  <c r="BK225" i="6"/>
  <c r="BI225" i="6"/>
  <c r="BH225" i="6"/>
  <c r="BG225" i="6"/>
  <c r="BF225" i="6"/>
  <c r="T225" i="6"/>
  <c r="R225" i="6"/>
  <c r="P225" i="6"/>
  <c r="J225" i="6"/>
  <c r="BE225" i="6" s="1"/>
  <c r="BK224" i="6"/>
  <c r="BK223" i="6" s="1"/>
  <c r="BI224" i="6"/>
  <c r="BH224" i="6"/>
  <c r="BG224" i="6"/>
  <c r="BF224" i="6"/>
  <c r="T224" i="6"/>
  <c r="R224" i="6"/>
  <c r="P224" i="6"/>
  <c r="J224" i="6"/>
  <c r="BE224" i="6" s="1"/>
  <c r="BK221" i="6"/>
  <c r="BK220" i="6" s="1"/>
  <c r="J220" i="6" s="1"/>
  <c r="J104" i="6" s="1"/>
  <c r="BI221" i="6"/>
  <c r="BH221" i="6"/>
  <c r="BG221" i="6"/>
  <c r="BF221" i="6"/>
  <c r="T221" i="6"/>
  <c r="T220" i="6" s="1"/>
  <c r="R221" i="6"/>
  <c r="R220" i="6" s="1"/>
  <c r="P221" i="6"/>
  <c r="J221" i="6"/>
  <c r="BE221" i="6" s="1"/>
  <c r="P220" i="6"/>
  <c r="BK219" i="6"/>
  <c r="BK218" i="6" s="1"/>
  <c r="BI219" i="6"/>
  <c r="BH219" i="6"/>
  <c r="BG219" i="6"/>
  <c r="BF219" i="6"/>
  <c r="BE219" i="6"/>
  <c r="T219" i="6"/>
  <c r="T218" i="6" s="1"/>
  <c r="R219" i="6"/>
  <c r="P219" i="6"/>
  <c r="J219" i="6"/>
  <c r="R218" i="6"/>
  <c r="P218" i="6"/>
  <c r="BK216" i="6"/>
  <c r="BI216" i="6"/>
  <c r="BH216" i="6"/>
  <c r="BG216" i="6"/>
  <c r="BF216" i="6"/>
  <c r="BE216" i="6"/>
  <c r="T216" i="6"/>
  <c r="R216" i="6"/>
  <c r="P216" i="6"/>
  <c r="J216" i="6"/>
  <c r="BK215" i="6"/>
  <c r="BK214" i="6" s="1"/>
  <c r="J214" i="6" s="1"/>
  <c r="J101" i="6" s="1"/>
  <c r="BI215" i="6"/>
  <c r="BH215" i="6"/>
  <c r="BG215" i="6"/>
  <c r="BF215" i="6"/>
  <c r="T215" i="6"/>
  <c r="T214" i="6" s="1"/>
  <c r="R215" i="6"/>
  <c r="R214" i="6" s="1"/>
  <c r="P215" i="6"/>
  <c r="P214" i="6" s="1"/>
  <c r="J215" i="6"/>
  <c r="BE215" i="6" s="1"/>
  <c r="BK213" i="6"/>
  <c r="BK212" i="6" s="1"/>
  <c r="J212" i="6" s="1"/>
  <c r="J100" i="6" s="1"/>
  <c r="BI213" i="6"/>
  <c r="BH213" i="6"/>
  <c r="BG213" i="6"/>
  <c r="BF213" i="6"/>
  <c r="T213" i="6"/>
  <c r="T212" i="6" s="1"/>
  <c r="R213" i="6"/>
  <c r="R212" i="6" s="1"/>
  <c r="P213" i="6"/>
  <c r="P212" i="6" s="1"/>
  <c r="J213" i="6"/>
  <c r="BE213" i="6" s="1"/>
  <c r="BK211" i="6"/>
  <c r="BI211" i="6"/>
  <c r="BH211" i="6"/>
  <c r="BG211" i="6"/>
  <c r="BF211" i="6"/>
  <c r="T211" i="6"/>
  <c r="R211" i="6"/>
  <c r="P211" i="6"/>
  <c r="J211" i="6"/>
  <c r="BE211" i="6" s="1"/>
  <c r="BK209" i="6"/>
  <c r="BI209" i="6"/>
  <c r="BH209" i="6"/>
  <c r="BG209" i="6"/>
  <c r="BF209" i="6"/>
  <c r="T209" i="6"/>
  <c r="R209" i="6"/>
  <c r="P209" i="6"/>
  <c r="J209" i="6"/>
  <c r="BE209" i="6" s="1"/>
  <c r="BK207" i="6"/>
  <c r="BI207" i="6"/>
  <c r="BH207" i="6"/>
  <c r="BG207" i="6"/>
  <c r="BF207" i="6"/>
  <c r="T207" i="6"/>
  <c r="R207" i="6"/>
  <c r="P207" i="6"/>
  <c r="J207" i="6"/>
  <c r="BE207" i="6" s="1"/>
  <c r="BK204" i="6"/>
  <c r="BI204" i="6"/>
  <c r="BH204" i="6"/>
  <c r="BG204" i="6"/>
  <c r="BF204" i="6"/>
  <c r="BE204" i="6"/>
  <c r="T204" i="6"/>
  <c r="R204" i="6"/>
  <c r="P204" i="6"/>
  <c r="J204" i="6"/>
  <c r="BK192" i="6"/>
  <c r="BI192" i="6"/>
  <c r="BH192" i="6"/>
  <c r="BG192" i="6"/>
  <c r="BF192" i="6"/>
  <c r="T192" i="6"/>
  <c r="R192" i="6"/>
  <c r="P192" i="6"/>
  <c r="J192" i="6"/>
  <c r="BE192" i="6" s="1"/>
  <c r="BK189" i="6"/>
  <c r="BI189" i="6"/>
  <c r="BH189" i="6"/>
  <c r="BG189" i="6"/>
  <c r="BF189" i="6"/>
  <c r="T189" i="6"/>
  <c r="R189" i="6"/>
  <c r="P189" i="6"/>
  <c r="J189" i="6"/>
  <c r="BE189" i="6" s="1"/>
  <c r="BK187" i="6"/>
  <c r="BI187" i="6"/>
  <c r="BH187" i="6"/>
  <c r="BG187" i="6"/>
  <c r="BF187" i="6"/>
  <c r="T187" i="6"/>
  <c r="R187" i="6"/>
  <c r="P187" i="6"/>
  <c r="J187" i="6"/>
  <c r="BE187" i="6" s="1"/>
  <c r="BK179" i="6"/>
  <c r="BI179" i="6"/>
  <c r="BH179" i="6"/>
  <c r="BG179" i="6"/>
  <c r="BF179" i="6"/>
  <c r="T179" i="6"/>
  <c r="R179" i="6"/>
  <c r="P179" i="6"/>
  <c r="J179" i="6"/>
  <c r="BE179" i="6" s="1"/>
  <c r="BK177" i="6"/>
  <c r="BI177" i="6"/>
  <c r="BH177" i="6"/>
  <c r="BG177" i="6"/>
  <c r="BF177" i="6"/>
  <c r="T177" i="6"/>
  <c r="R177" i="6"/>
  <c r="P177" i="6"/>
  <c r="J177" i="6"/>
  <c r="BE177" i="6" s="1"/>
  <c r="BK174" i="6"/>
  <c r="BI174" i="6"/>
  <c r="BH174" i="6"/>
  <c r="BG174" i="6"/>
  <c r="BF174" i="6"/>
  <c r="BE174" i="6"/>
  <c r="T174" i="6"/>
  <c r="R174" i="6"/>
  <c r="P174" i="6"/>
  <c r="J174" i="6"/>
  <c r="BK171" i="6"/>
  <c r="BI171" i="6"/>
  <c r="BH171" i="6"/>
  <c r="BG171" i="6"/>
  <c r="BF171" i="6"/>
  <c r="BE171" i="6"/>
  <c r="T171" i="6"/>
  <c r="R171" i="6"/>
  <c r="P171" i="6"/>
  <c r="J171" i="6"/>
  <c r="BK165" i="6"/>
  <c r="BI165" i="6"/>
  <c r="BH165" i="6"/>
  <c r="BG165" i="6"/>
  <c r="BF165" i="6"/>
  <c r="T165" i="6"/>
  <c r="R165" i="6"/>
  <c r="P165" i="6"/>
  <c r="J165" i="6"/>
  <c r="BE165" i="6" s="1"/>
  <c r="BK163" i="6"/>
  <c r="BI163" i="6"/>
  <c r="BH163" i="6"/>
  <c r="BG163" i="6"/>
  <c r="BF163" i="6"/>
  <c r="T163" i="6"/>
  <c r="R163" i="6"/>
  <c r="P163" i="6"/>
  <c r="J163" i="6"/>
  <c r="BE163" i="6" s="1"/>
  <c r="BK158" i="6"/>
  <c r="BI158" i="6"/>
  <c r="BH158" i="6"/>
  <c r="BG158" i="6"/>
  <c r="BF158" i="6"/>
  <c r="T158" i="6"/>
  <c r="R158" i="6"/>
  <c r="P158" i="6"/>
  <c r="J158" i="6"/>
  <c r="BE158" i="6" s="1"/>
  <c r="BK155" i="6"/>
  <c r="BI155" i="6"/>
  <c r="BH155" i="6"/>
  <c r="BG155" i="6"/>
  <c r="BF155" i="6"/>
  <c r="T155" i="6"/>
  <c r="R155" i="6"/>
  <c r="P155" i="6"/>
  <c r="J155" i="6"/>
  <c r="BE155" i="6" s="1"/>
  <c r="BK149" i="6"/>
  <c r="BI149" i="6"/>
  <c r="BH149" i="6"/>
  <c r="BG149" i="6"/>
  <c r="BF149" i="6"/>
  <c r="T149" i="6"/>
  <c r="R149" i="6"/>
  <c r="P149" i="6"/>
  <c r="J149" i="6"/>
  <c r="BE149" i="6" s="1"/>
  <c r="BK146" i="6"/>
  <c r="BI146" i="6"/>
  <c r="BH146" i="6"/>
  <c r="BG146" i="6"/>
  <c r="BF146" i="6"/>
  <c r="T146" i="6"/>
  <c r="R146" i="6"/>
  <c r="P146" i="6"/>
  <c r="J146" i="6"/>
  <c r="BE146" i="6" s="1"/>
  <c r="BK140" i="6"/>
  <c r="BI140" i="6"/>
  <c r="BH140" i="6"/>
  <c r="BG140" i="6"/>
  <c r="BF140" i="6"/>
  <c r="T140" i="6"/>
  <c r="R140" i="6"/>
  <c r="P140" i="6"/>
  <c r="J140" i="6"/>
  <c r="BE140" i="6" s="1"/>
  <c r="BK139" i="6"/>
  <c r="BI139" i="6"/>
  <c r="BH139" i="6"/>
  <c r="BG139" i="6"/>
  <c r="BF139" i="6"/>
  <c r="T139" i="6"/>
  <c r="R139" i="6"/>
  <c r="P139" i="6"/>
  <c r="J139" i="6"/>
  <c r="BE139" i="6" s="1"/>
  <c r="BK137" i="6"/>
  <c r="BI137" i="6"/>
  <c r="BH137" i="6"/>
  <c r="BG137" i="6"/>
  <c r="BF137" i="6"/>
  <c r="T137" i="6"/>
  <c r="R137" i="6"/>
  <c r="P137" i="6"/>
  <c r="J137" i="6"/>
  <c r="BE137" i="6" s="1"/>
  <c r="BK136" i="6"/>
  <c r="BI136" i="6"/>
  <c r="BH136" i="6"/>
  <c r="BG136" i="6"/>
  <c r="BF136" i="6"/>
  <c r="T136" i="6"/>
  <c r="R136" i="6"/>
  <c r="P136" i="6"/>
  <c r="J136" i="6"/>
  <c r="BE136" i="6" s="1"/>
  <c r="BK133" i="6"/>
  <c r="BI133" i="6"/>
  <c r="BH133" i="6"/>
  <c r="BG133" i="6"/>
  <c r="BF133" i="6"/>
  <c r="T133" i="6"/>
  <c r="R133" i="6"/>
  <c r="P133" i="6"/>
  <c r="J133" i="6"/>
  <c r="BE133" i="6" s="1"/>
  <c r="BK132" i="6"/>
  <c r="BI132" i="6"/>
  <c r="BH132" i="6"/>
  <c r="BG132" i="6"/>
  <c r="BF132" i="6"/>
  <c r="BE132" i="6"/>
  <c r="T132" i="6"/>
  <c r="R132" i="6"/>
  <c r="P132" i="6"/>
  <c r="J132" i="6"/>
  <c r="BK130" i="6"/>
  <c r="BI130" i="6"/>
  <c r="BH130" i="6"/>
  <c r="BG130" i="6"/>
  <c r="BF130" i="6"/>
  <c r="T130" i="6"/>
  <c r="R130" i="6"/>
  <c r="P130" i="6"/>
  <c r="P129" i="6" s="1"/>
  <c r="J130" i="6"/>
  <c r="BE130" i="6" s="1"/>
  <c r="J123" i="6"/>
  <c r="F123" i="6"/>
  <c r="F121" i="6"/>
  <c r="E119" i="6"/>
  <c r="E117" i="6"/>
  <c r="J91" i="6"/>
  <c r="F91" i="6"/>
  <c r="J89" i="6"/>
  <c r="F89" i="6"/>
  <c r="E87" i="6"/>
  <c r="E85" i="6"/>
  <c r="J37" i="6"/>
  <c r="J36" i="6"/>
  <c r="J35" i="6"/>
  <c r="J124" i="6"/>
  <c r="F92" i="6"/>
  <c r="J121" i="6"/>
  <c r="O227" i="4"/>
  <c r="I227" i="4"/>
  <c r="I222" i="4"/>
  <c r="O222" i="4" s="1"/>
  <c r="I217" i="4"/>
  <c r="O217" i="4" s="1"/>
  <c r="I212" i="4"/>
  <c r="O212" i="4" s="1"/>
  <c r="I207" i="4"/>
  <c r="O207" i="4" s="1"/>
  <c r="I202" i="4"/>
  <c r="I201" i="4" s="1"/>
  <c r="I189" i="4"/>
  <c r="O196" i="4"/>
  <c r="I196" i="4"/>
  <c r="O190" i="4"/>
  <c r="I190" i="4"/>
  <c r="I183" i="4"/>
  <c r="O183" i="4" s="1"/>
  <c r="I177" i="4"/>
  <c r="I176" i="4" s="1"/>
  <c r="I171" i="4"/>
  <c r="O171" i="4" s="1"/>
  <c r="I165" i="4"/>
  <c r="O165" i="4" s="1"/>
  <c r="I160" i="4"/>
  <c r="I159" i="4" s="1"/>
  <c r="O154" i="4"/>
  <c r="I154" i="4"/>
  <c r="O148" i="4"/>
  <c r="I148" i="4"/>
  <c r="I143" i="4"/>
  <c r="O143" i="4" s="1"/>
  <c r="O138" i="4"/>
  <c r="I138" i="4"/>
  <c r="O133" i="4"/>
  <c r="I133" i="4"/>
  <c r="I127" i="4"/>
  <c r="O127" i="4" s="1"/>
  <c r="I117" i="4"/>
  <c r="O117" i="4" s="1"/>
  <c r="I111" i="4"/>
  <c r="O111" i="4" s="1"/>
  <c r="O106" i="4"/>
  <c r="I106" i="4"/>
  <c r="I96" i="4"/>
  <c r="O96" i="4" s="1"/>
  <c r="I86" i="4"/>
  <c r="O86" i="4" s="1"/>
  <c r="I80" i="4"/>
  <c r="I79" i="4" s="1"/>
  <c r="O75" i="4"/>
  <c r="I75" i="4"/>
  <c r="I69" i="4"/>
  <c r="O69" i="4" s="1"/>
  <c r="I63" i="4"/>
  <c r="O63" i="4" s="1"/>
  <c r="I57" i="4"/>
  <c r="O57" i="4" s="1"/>
  <c r="I49" i="4"/>
  <c r="O49" i="4" s="1"/>
  <c r="I43" i="4"/>
  <c r="O43" i="4" s="1"/>
  <c r="I35" i="4"/>
  <c r="O35" i="4" s="1"/>
  <c r="O30" i="4"/>
  <c r="I30" i="4"/>
  <c r="I29" i="4" s="1"/>
  <c r="O24" i="4"/>
  <c r="I24" i="4"/>
  <c r="I19" i="4"/>
  <c r="O19" i="4" s="1"/>
  <c r="O14" i="4"/>
  <c r="I14" i="4"/>
  <c r="I9" i="4"/>
  <c r="I8" i="4" s="1"/>
  <c r="I242" i="3"/>
  <c r="O297" i="3"/>
  <c r="I297" i="3"/>
  <c r="O292" i="3"/>
  <c r="I292" i="3"/>
  <c r="I287" i="3"/>
  <c r="O287" i="3" s="1"/>
  <c r="O281" i="3"/>
  <c r="I281" i="3"/>
  <c r="O275" i="3"/>
  <c r="I275" i="3"/>
  <c r="I269" i="3"/>
  <c r="O269" i="3" s="1"/>
  <c r="O263" i="3"/>
  <c r="I263" i="3"/>
  <c r="O258" i="3"/>
  <c r="I258" i="3"/>
  <c r="I253" i="3"/>
  <c r="O253" i="3" s="1"/>
  <c r="O248" i="3"/>
  <c r="I248" i="3"/>
  <c r="O243" i="3"/>
  <c r="I243" i="3"/>
  <c r="O238" i="3"/>
  <c r="I238" i="3"/>
  <c r="I234" i="3"/>
  <c r="O234" i="3" s="1"/>
  <c r="I230" i="3"/>
  <c r="O230" i="3" s="1"/>
  <c r="I226" i="3"/>
  <c r="O226" i="3" s="1"/>
  <c r="I221" i="3"/>
  <c r="O221" i="3" s="1"/>
  <c r="I215" i="3"/>
  <c r="I214" i="3" s="1"/>
  <c r="O209" i="3"/>
  <c r="I209" i="3"/>
  <c r="O202" i="3"/>
  <c r="I202" i="3"/>
  <c r="I195" i="3"/>
  <c r="O195" i="3" s="1"/>
  <c r="O190" i="3"/>
  <c r="I190" i="3"/>
  <c r="O184" i="3"/>
  <c r="I184" i="3"/>
  <c r="I179" i="3"/>
  <c r="O179" i="3" s="1"/>
  <c r="O173" i="3"/>
  <c r="I173" i="3"/>
  <c r="O166" i="3"/>
  <c r="I166" i="3"/>
  <c r="I160" i="3"/>
  <c r="O160" i="3" s="1"/>
  <c r="O154" i="3"/>
  <c r="I154" i="3"/>
  <c r="O147" i="3"/>
  <c r="I147" i="3"/>
  <c r="I132" i="3"/>
  <c r="O132" i="3" s="1"/>
  <c r="I117" i="3"/>
  <c r="I116" i="3" s="1"/>
  <c r="I111" i="3"/>
  <c r="I110" i="3" s="1"/>
  <c r="I20" i="3"/>
  <c r="I105" i="3"/>
  <c r="O105" i="3" s="1"/>
  <c r="I99" i="3"/>
  <c r="O99" i="3" s="1"/>
  <c r="O93" i="3"/>
  <c r="I93" i="3"/>
  <c r="I88" i="3"/>
  <c r="O88" i="3" s="1"/>
  <c r="I81" i="3"/>
  <c r="O81" i="3" s="1"/>
  <c r="I76" i="3"/>
  <c r="O76" i="3" s="1"/>
  <c r="I69" i="3"/>
  <c r="O69" i="3" s="1"/>
  <c r="I64" i="3"/>
  <c r="O64" i="3" s="1"/>
  <c r="O50" i="3"/>
  <c r="I50" i="3"/>
  <c r="I44" i="3"/>
  <c r="O44" i="3" s="1"/>
  <c r="I38" i="3"/>
  <c r="O38" i="3" s="1"/>
  <c r="I32" i="3"/>
  <c r="O32" i="3" s="1"/>
  <c r="I26" i="3"/>
  <c r="O26" i="3" s="1"/>
  <c r="I21" i="3"/>
  <c r="O21" i="3" s="1"/>
  <c r="I8" i="3"/>
  <c r="O15" i="3"/>
  <c r="I15" i="3"/>
  <c r="O9" i="3"/>
  <c r="I9" i="3"/>
  <c r="O68" i="2"/>
  <c r="I68" i="2"/>
  <c r="O63" i="2"/>
  <c r="I63" i="2"/>
  <c r="I58" i="2"/>
  <c r="O58" i="2" s="1"/>
  <c r="O53" i="2"/>
  <c r="I53" i="2"/>
  <c r="O48" i="2"/>
  <c r="I48" i="2"/>
  <c r="I41" i="2"/>
  <c r="O41" i="2" s="1"/>
  <c r="O36" i="2"/>
  <c r="I36" i="2"/>
  <c r="O31" i="2"/>
  <c r="I31" i="2"/>
  <c r="I25" i="2"/>
  <c r="O25" i="2" s="1"/>
  <c r="O19" i="2"/>
  <c r="I19" i="2"/>
  <c r="O14" i="2"/>
  <c r="I14" i="2"/>
  <c r="I9" i="2"/>
  <c r="I8" i="2" s="1"/>
  <c r="I3" i="2" s="1"/>
  <c r="C10" i="5" s="1"/>
  <c r="P223" i="6" l="1"/>
  <c r="P222" i="6" s="1"/>
  <c r="P217" i="6"/>
  <c r="R206" i="6"/>
  <c r="R129" i="6"/>
  <c r="R128" i="6" s="1"/>
  <c r="R223" i="6"/>
  <c r="T129" i="6"/>
  <c r="T128" i="6" s="1"/>
  <c r="T127" i="6" s="1"/>
  <c r="T223" i="6"/>
  <c r="T217" i="6"/>
  <c r="P206" i="6"/>
  <c r="P128" i="6" s="1"/>
  <c r="R230" i="6"/>
  <c r="T206" i="6"/>
  <c r="T230" i="6"/>
  <c r="T222" i="6" s="1"/>
  <c r="P230" i="6"/>
  <c r="O9" i="4"/>
  <c r="BK206" i="6"/>
  <c r="J206" i="6" s="1"/>
  <c r="J99" i="6" s="1"/>
  <c r="BK230" i="6"/>
  <c r="J230" i="6" s="1"/>
  <c r="J107" i="6" s="1"/>
  <c r="F35" i="6"/>
  <c r="J34" i="6"/>
  <c r="F36" i="6"/>
  <c r="BK129" i="6"/>
  <c r="J129" i="6" s="1"/>
  <c r="J98" i="6" s="1"/>
  <c r="F37" i="6"/>
  <c r="J33" i="6"/>
  <c r="J218" i="6"/>
  <c r="J103" i="6" s="1"/>
  <c r="BK217" i="6"/>
  <c r="J217" i="6" s="1"/>
  <c r="J102" i="6" s="1"/>
  <c r="J223" i="6"/>
  <c r="J106" i="6" s="1"/>
  <c r="R217" i="6"/>
  <c r="J92" i="6"/>
  <c r="F33" i="6"/>
  <c r="F34" i="6"/>
  <c r="D11" i="5"/>
  <c r="D12" i="5"/>
  <c r="I131" i="3"/>
  <c r="I3" i="3" s="1"/>
  <c r="C11" i="5" s="1"/>
  <c r="O215" i="3"/>
  <c r="I170" i="4"/>
  <c r="O202" i="4"/>
  <c r="I68" i="4"/>
  <c r="I3" i="4" s="1"/>
  <c r="C12" i="5" s="1"/>
  <c r="O177" i="4"/>
  <c r="O80" i="4"/>
  <c r="O9" i="2"/>
  <c r="D10" i="5" s="1"/>
  <c r="E10" i="5" s="1"/>
  <c r="O111" i="3"/>
  <c r="O160" i="4"/>
  <c r="I132" i="4"/>
  <c r="O117" i="3"/>
  <c r="P127" i="6" l="1"/>
  <c r="R222" i="6"/>
  <c r="R127" i="6" s="1"/>
  <c r="E12" i="5"/>
  <c r="BK222" i="6"/>
  <c r="J222" i="6" s="1"/>
  <c r="J105" i="6" s="1"/>
  <c r="BK128" i="6"/>
  <c r="E11" i="5"/>
  <c r="BK127" i="6" l="1"/>
  <c r="J127" i="6" s="1"/>
  <c r="C13" i="5" s="1"/>
  <c r="D13" i="5"/>
  <c r="E13" i="5" s="1"/>
  <c r="C7" i="5" s="1"/>
  <c r="C6" i="5"/>
  <c r="J128" i="6"/>
  <c r="J97" i="6" s="1"/>
  <c r="J96" i="6" l="1"/>
  <c r="J30" i="6"/>
  <c r="J39" i="6" s="1"/>
</calcChain>
</file>

<file path=xl/sharedStrings.xml><?xml version="1.0" encoding="utf-8"?>
<sst xmlns="http://schemas.openxmlformats.org/spreadsheetml/2006/main" count="3268" uniqueCount="985">
  <si>
    <t>EstiCon</t>
  </si>
  <si>
    <t xml:space="preserve">Firma: </t>
  </si>
  <si>
    <t>Rekapitulace ceny</t>
  </si>
  <si>
    <t>Stavba: 23-03-027 - Smržovka most M-09 ul. Staniční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</si>
  <si>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</si>
  <si>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</si>
  <si>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</si>
  <si>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</si>
  <si>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</si>
  <si>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</si>
  <si>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</si>
  <si>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</si>
  <si>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Všeobecné konstrukce a práce</t>
  </si>
  <si>
    <t>SO 101</t>
  </si>
  <si>
    <t>Parkoviště a oprava ploch</t>
  </si>
  <si>
    <t>SO 201</t>
  </si>
  <si>
    <t>Most přes Smržovský potok</t>
  </si>
  <si>
    <t>Soupis prací objektu</t>
  </si>
  <si>
    <t>S</t>
  </si>
  <si>
    <t>Stavba:</t>
  </si>
  <si>
    <t>23-03-027</t>
  </si>
  <si>
    <t>Smržovka most M-09 ul. Staniční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</si>
  <si>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</si>
  <si>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</si>
  <si>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</si>
  <si>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</si>
  <si>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</si>
  <si>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</si>
  <si>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</si>
  <si>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</si>
  <si>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</si>
  <si>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</si>
  <si>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</si>
  <si>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</si>
  <si>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</si>
  <si>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</si>
  <si>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</si>
  <si>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P</t>
  </si>
  <si>
    <t>01400</t>
  </si>
  <si>
    <t/>
  </si>
  <si>
    <t>POPLATKY</t>
  </si>
  <si>
    <t>KPL</t>
  </si>
  <si>
    <t>PP</t>
  </si>
  <si>
    <t>Odběr vzorku zeminy a jeho vyhodnocení před uložením na skládku
předpoklad odběru 2 vzorků</t>
  </si>
  <si>
    <t>VV</t>
  </si>
  <si>
    <t xml:space="preserve"> 1 = 1,000 [A]</t>
  </si>
  <si>
    <t xml:space="preserve"> Celkem: A = 1,000 [B]</t>
  </si>
  <si>
    <t>TS</t>
  </si>
  <si>
    <t>zahrnuje jinde neuvedené poplatky související s výstavbou</t>
  </si>
  <si>
    <t>02620</t>
  </si>
  <si>
    <t>ZKOUŠENÍ KONSTRUKCÍ A PRACÍ NEZÁVISLOU ZKUŠEBNOU</t>
  </si>
  <si>
    <t>rozsah zkoušek hutnění dle ČSN 73 6133, předpoklad minimálně 6x zkoušek 
zkoušky betonu 2x</t>
  </si>
  <si>
    <t>zahrnuje veškeré náklady spojené s objednatelem požadovanými zkouškami</t>
  </si>
  <si>
    <t>02720</t>
  </si>
  <si>
    <t>POMOC PRÁCE ZŘÍZ NEBO ZAJIŠŤ REGULACI A OCHRANU DOPRAVY</t>
  </si>
  <si>
    <t>dopravně inženýrská opatření v průběhu celé stavby, zahrnuje osazení, přesuny a odvoz provizorního dopravního         
značení. Zahrnuje dočasné dopravní značení, semafory, dopravní zařízení (např citybloky, provizorní betonová a ocelová svodidla, ochranná zábradlí, světelné   výstražné zařízení atd.) oplocení a všechny související práce po dobu trvání stavby Součástí položky je i údržba a péče o dopravně inženýrská opatření v   průběhu celé stavby a zajištění a projednání DIO. 
údržba k zajištění bezpečného provozu komunikací po dobu stavby</t>
  </si>
  <si>
    <t xml:space="preserve"> "převádění provozu vlevo či vpravo"</t>
  </si>
  <si>
    <t>zahrnuje veškeré náklady spojené s objednatelem požadovanými zařízeními</t>
  </si>
  <si>
    <t>02811</t>
  </si>
  <si>
    <t>PRŮZKUMNÉ PRÁCE GEOTECHNICKÉ NA POVRCHU</t>
  </si>
  <si>
    <t xml:space="preserve"> "posouzení pláně"</t>
  </si>
  <si>
    <t xml:space="preserve"> 2 = 2,000 [A]</t>
  </si>
  <si>
    <t xml:space="preserve"> Celkem: A = 2,000 [B]</t>
  </si>
  <si>
    <t>zahrnuje veškeré náklady spojené s objednatelem požadovanými pracemi</t>
  </si>
  <si>
    <t>02910</t>
  </si>
  <si>
    <t>OSTATNÍ POŽADAVKY - ZEMĚMĚŘIČSKÁ MĚŘENÍ</t>
  </si>
  <si>
    <t>Geodetická činnost v průběhu provádění stavebních prací (geodet zhotovitele stavby) včetně vytyčení stavby a skutečného zjištění průběhu inženýrských sítí. Součástí je vybudování potřebné vytyčovací sítě.</t>
  </si>
  <si>
    <t>zahrnuje veškeré náklady spojené s objednatelem požadovanými pracemi, 
- pro stanovení orientační investorské ceny určete jednotkovou cenu jako 1% odhadované ceny stavby</t>
  </si>
  <si>
    <t>029113</t>
  </si>
  <si>
    <t>OSTATNÍ POŽADAVKY - GEODETICKÉ ZAMĚŘENÍ - CELKY</t>
  </si>
  <si>
    <t>"Náklady na vyhotovení geodetického zaměření skutečného provedení díla včetně jejich předání objednateli v požadované formě a požadovaném počtu. 
 - Geodetické zaměření skutečného provedení díla bude provedeno a ověřeno oprávněným zeměměřičským inženýrem a bude předáno objednateli 3x v tištěné a 1x v elektronické formě na CD (včetně inženýrských sítí). 
V zaměření budou vyznačeny hranice stavby, označeny druhy povrchů (materiál, povrch, barva), snížené obruby, vpusti, poklopy, propustky, lampy, svislé dopravní značení, opěrné zdi,.... Budou spočítány výměry (obruby + dlažby) vč. přiřazení k příslušným položkám a do příslušných SO dle rozpočtu."</t>
  </si>
  <si>
    <t>02943</t>
  </si>
  <si>
    <t>OSTATNÍ POŽADAVKY - VYPRACOVÁNÍ RDS</t>
  </si>
  <si>
    <t>RDS</t>
  </si>
  <si>
    <t xml:space="preserve"> "aktualizace DPS a doplnění dle zvyklostí zhotovitele"</t>
  </si>
  <si>
    <t xml:space="preserve"> "předpoklad: výztuže NK a SS, zábradlí, vytyčení atd."</t>
  </si>
  <si>
    <t>02944</t>
  </si>
  <si>
    <t>OSTAT POŽADAVKY - DOKUMENTACE SKUTEČ PROVEDENÍ V DIGIT FORMĚ</t>
  </si>
  <si>
    <t>DSPS
zapracování změn během výstavby a zpracování na základě zaměření skutečného provedení</t>
  </si>
  <si>
    <t>DSPS stavby včetně Předávací dokumentace pro GasNet, s.r.o. dle smlouvy o přeložce PZ 1 = 1,000 [A]</t>
  </si>
  <si>
    <t>Celkové množství = 1,000</t>
  </si>
  <si>
    <t>02945</t>
  </si>
  <si>
    <t>OSTAT POŽADAVKY - GEOMETRICKÝ PLÁN</t>
  </si>
  <si>
    <t>"Náklady na vyhotovení geometrického plánu včetně jejich předání objednateli v požadované formě a požadovaném počtu. 
 - Geometrický plán oddělující stavbu stezky a souvisejících konstrukčních prvků (opěrné a zárubní zdí, lávky, silniční obruby,...) včetně změn druhu pozemku a způsobu využití kultury (cyklostezka - ostatní plocha / ostatní komunikace), s vyznačením věcných břemen na cizích pozemcích týkajících se např. kabelů a lamp VO a částí stezky nad vodotečí, tak jak je požadováno ke kolaudaci stavby a pro vklad do Katastru nemovitostí. V tištěné a v elektronické formě na CD."</t>
  </si>
  <si>
    <t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</si>
  <si>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02990</t>
  </si>
  <si>
    <t>OSTATNÍ POŽADAVKY - INFORMAČNÍ TABULE</t>
  </si>
  <si>
    <t>informační tabule (plast A2) na sloupku a mobilním podstavci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</si>
  <si>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</t>
  </si>
  <si>
    <t>03100</t>
  </si>
  <si>
    <t>ZAŘÍZENÍ STAVENIŠTĚ - ZŘÍZENÍ, PROVOZ, DEMONTÁŽ</t>
  </si>
  <si>
    <t>Kompletní zařízení staveniště pro celou stavby a ODSTRANĚNÍ do 1 týdne po ukončení stavby . Položka zahrnuje např. náklady spojené se staveništními komunikacemi, oplocením  staveniště, vstupem a vjezdem na zařízení staveniště, staveništní přípojky vody, kanalizace, elektrické energie, zajištění dodávky elektrické energie,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doprava, ). Zahrnuje  POPLATKY A NÁKLADY SPOJENÉ SE ZÁBOREM VEŘEJNÉHO A SOUKORMÉHO PROSTRANSTVÍ A ZABEZPEČENÍ PRACOVIŠTĚ.  Poplatky a náklady za spotřebované energie, plyn a vodu atd. v době výstavby až do předání díla.  Zajištění údržby veřejných komunikací a komunikací pro pěší v průběhu celé stavby ZAJIŠTĚNÍ ČISTOTY OKOLNÍCH KOMUNIKACÍ BĚHEM STAVBY</t>
  </si>
  <si>
    <t>zahrnuje objednatelem povolené náklady na pořízení (event. pronájem), provozování, udržování a likvidaci zhotovitelova zařízení</t>
  </si>
  <si>
    <t>03730</t>
  </si>
  <si>
    <t>POMOC PRÁCE ZAJIŠŤ NEBO ZŘÍZ OCHRANU INŽENÝRSKÝCH SÍTÍ</t>
  </si>
  <si>
    <t>"Ochrana a vytyčení stávajících IS  a to včetně veškerých poplatků           
Náklady na ztížené výkopy  - RUČNÍ    !  !  ! a manipulace v ochranných pásmech dotčených sítí a provizorní podepření nebo zavěšení IS  
pol dále obsahuje zajištění souhlasu se stavbou  jednotlivých správců ke kolaudaci    
Zhotovitel se bude řídit podmínkami správců sítí uvedenými v příloze ."
zahrnuje veškeré práce spojené s ochrannou IS dle požadavků správců (ČEZ, CETIN, GASNET, SČVK) 
- uložení IS do chrániček při křížení s cyklostezkou</t>
  </si>
  <si>
    <t>zahrnuje objednatelem povolené náklady na požadovaná zařízení zhotovitele</t>
  </si>
  <si>
    <t>015112</t>
  </si>
  <si>
    <t>R</t>
  </si>
  <si>
    <t>POPLATKY ZA LIKVIDACI ODPADŮ NEKONTAMINOVANÝCH - 17 05 04  VYTĚŽENÉ ZEMINY A HORNINY -  II. TŘÍDA TĚŽITELNOSTI</t>
  </si>
  <si>
    <t>T</t>
  </si>
  <si>
    <t>1m3-1,8t</t>
  </si>
  <si>
    <t xml:space="preserve"> z položky 122838 120,502*1,8 = 216,904 [A]</t>
  </si>
  <si>
    <t xml:space="preserve"> z položky 123838 (93,300-13,530)*1,8 = 143,586 [B]</t>
  </si>
  <si>
    <t xml:space="preserve"> Celkem: A+B = 360,490 [C]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</si>
  <si>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</si>
  <si>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stranový posun dřevěné informační tabule podél chodníku u vlakové zastávky
demontáž a montáž spolu s novým založením
místo určení v rámci stavby dle investora a TDI</t>
  </si>
  <si>
    <t>1</t>
  </si>
  <si>
    <t>Zemní práce</t>
  </si>
  <si>
    <t>11120</t>
  </si>
  <si>
    <t>ODSTRANĚNÍ KŘOVIN</t>
  </si>
  <si>
    <t>M2</t>
  </si>
  <si>
    <t>štěpkování křovin v místě stavby, dřevní štěpka bude uložena po obvodě stavby při dokončovacích pracech</t>
  </si>
  <si>
    <t xml:space="preserve"> 100,0+150,0+25,0 = 275,000 [A]</t>
  </si>
  <si>
    <t xml:space="preserve"> Celkem: A = 275,000 [B]</t>
  </si>
  <si>
    <t>odstranění křovin a stromů do průměru 100 mm
doprava dřevin bez ohledu na vzdálenost
spálení na hromadách nebo štěpkování</t>
  </si>
  <si>
    <t>11130</t>
  </si>
  <si>
    <t>SEJMUTÍ DRNU</t>
  </si>
  <si>
    <t>stržení drnu v tl. 100mm s odvozem na skládku</t>
  </si>
  <si>
    <t xml:space="preserve"> "(plocha odečtena z výkresu)"</t>
  </si>
  <si>
    <t xml:space="preserve"> podél parkoviště a koryta 120,0 = 120,000 [A]</t>
  </si>
  <si>
    <t xml:space="preserve"> Celkem: A = 120,000 [B]</t>
  </si>
  <si>
    <t>včetně vodorovné dopravy  a uložení na skládku</t>
  </si>
  <si>
    <t>113133</t>
  </si>
  <si>
    <t>ODSTRANĚNÍ KRYTU ZPEVNĚNÝCH PLOCH S ASFALT POJIVEM, ODVOZ DO 3KM</t>
  </si>
  <si>
    <t>M3</t>
  </si>
  <si>
    <t>odstranění stávající asfaltové podkladní vrstvy 
odvoz frézovaného materiálu na městskou deponii
včetně SO 201</t>
  </si>
  <si>
    <t xml:space="preserve"> plocha kde je prováděna kompletní výměna konstrukce 132,0*0.06 = 7,920 [A]</t>
  </si>
  <si>
    <t xml:space="preserve"> Celkem: A = 7,920 [B]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</si>
  <si>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</si>
  <si>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113723</t>
  </si>
  <si>
    <t>FRÉZOVÁNÍ ZPEVNĚNÝCH PLOCH ASFALTOVÝCH, ODVOZ DO 3KM</t>
  </si>
  <si>
    <t>frézování stávající obrusné vrstvy v ulici staniční
odvoz frézovaného materiálu na městskou deponii
včetně SO 201</t>
  </si>
  <si>
    <t xml:space="preserve"> 440,0*0.04 = 17,600 [A]</t>
  </si>
  <si>
    <t xml:space="preserve"> Celkem: A = 17,600 [B]</t>
  </si>
  <si>
    <t>121103</t>
  </si>
  <si>
    <t>SEJMUTÍ ORNICE NEBO LESNÍ PŮDY S ODVOZEM DO 3KM</t>
  </si>
  <si>
    <t>v tl.100mm
zpětné použití při dokončení stavby</t>
  </si>
  <si>
    <t xml:space="preserve"> podél parkoviště a koryta 240*0.1 = 24,000 [A]</t>
  </si>
  <si>
    <t xml:space="preserve"> Celkem: A = 24,000 [B]</t>
  </si>
  <si>
    <t>položka zahrnuje sejmutí ornice bez ohledu na tloušťku vrstvy a její vodorovnou dopravu
nezahrnuje uložení na trvalou skládku</t>
  </si>
  <si>
    <t>122838</t>
  </si>
  <si>
    <t>ODKOPÁVKY A PROKOPÁVKY OBECNÉ TŘ. II, ODVOZ DO 20KM</t>
  </si>
  <si>
    <t xml:space="preserve"> výkopy pro chodník (1,7*0,35*42,2)+(1,7*0,35*6,5)+(1,7*0,35*2,0)+(1.7*0.35*13.1) = 37,961 [A]</t>
  </si>
  <si>
    <t xml:space="preserve"> výkopy plochy B1 (38.0+42.0)*0.45 = 36,000 [B]</t>
  </si>
  <si>
    <t xml:space="preserve"> výkopy plochy B2 (22,4+5,9+9,3)*0.35 = 13,160 [C]</t>
  </si>
  <si>
    <t xml:space="preserve"> výkopy obruba zapuštěná levá strana (18.5*0.3*0.35) = 1,943 [D]</t>
  </si>
  <si>
    <t xml:space="preserve"> výkopy zárubní zídka (0.4*0.45*13.1) = 2,358 [E]</t>
  </si>
  <si>
    <t xml:space="preserve"> výkop sjezd k RD (2,7*3,7*0,35) = 3,497 [F]</t>
  </si>
  <si>
    <t xml:space="preserve"> výkop pro UV a potrubí (1,0*1,0*1,0)+(1,5*1.2*0.6) = 2,080 [G]</t>
  </si>
  <si>
    <t xml:space="preserve"> výkop pro obnovu stávající odvod. rýhy 32.0*0.5*0.3 = 4,800 [H]</t>
  </si>
  <si>
    <t xml:space="preserve"> výkop pro odvodnění od stěrbinového žlabu 16,1*1,3*0,6 = 12,558 [I]</t>
  </si>
  <si>
    <t xml:space="preserve"> výkop pro štěrbinový žlaba UV (0,6*0,3*25,4)+(1,1*1,1*1,3) = 6,145 [J]</t>
  </si>
  <si>
    <t xml:space="preserve"> Celkem: A+B+C+D+E+F+G+H+I+J = 120,502 [K]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</si>
  <si>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eventuelně nutné druhotné rozpojení odstřelené horniny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</si>
  <si>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123838</t>
  </si>
  <si>
    <t>ODKOP PRO SPOD STAVBU SILNIC A ŽELEZNIC TŘ. II, ODVOZ DO 20KM</t>
  </si>
  <si>
    <t xml:space="preserve"> výkop pro parkoviště a drenáž (6,8*26,5*0,5)+(4,0*0,4*0,75)+(25,0*0,4*0,2) = 93,300 [A]</t>
  </si>
  <si>
    <t xml:space="preserve"> Celkem: A = 93,300 [B]</t>
  </si>
  <si>
    <t>12573</t>
  </si>
  <si>
    <t>VYKOPÁVKY ZE ZEMNÍKŮ A SKLÁDEK TŘ. I</t>
  </si>
  <si>
    <t xml:space="preserve"> parkoviště zásyp drenážního pera (4,0*0,5*0,4) = 0,800 [A]</t>
  </si>
  <si>
    <t xml:space="preserve"> rýha odvodnění od UV (16,0*0,6*1,1)+(0.5*0.5*1) = 10,810 [B]</t>
  </si>
  <si>
    <t xml:space="preserve"> okolo UV (0.3*0.8*4,0)*2 = 1,920 [C]</t>
  </si>
  <si>
    <t xml:space="preserve"> Celkem: A+B+C = 13,530 [D]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</si>
  <si>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</si>
  <si>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17120</t>
  </si>
  <si>
    <t>ULOŽENÍ SYPANINY DO NÁSYPŮ A NA SKLÁDKY BEZ ZHUTNĚNÍ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</si>
  <si>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</si>
  <si>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17411</t>
  </si>
  <si>
    <t>ZÁSYP JAM A RÝH ZEMINOU SE ZHUTNĚNÍM</t>
  </si>
  <si>
    <t>zásyp místní zeminou se zhutněním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</si>
  <si>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</si>
  <si>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</si>
  <si>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</si>
  <si>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obsyp drenážního potrubí ŠDa 16/32</t>
  </si>
  <si>
    <t xml:space="preserve"> (25,0+5,0)*0,4*0,3 = 3,600 [A]</t>
  </si>
  <si>
    <t xml:space="preserve"> Celkem: A = 3,600 [B]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</si>
  <si>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- zemina vytlačená potrubím o DN do 180mm se od kubatury obsypů neodečítá</t>
  </si>
  <si>
    <t>17591</t>
  </si>
  <si>
    <t>OBSYP POTRUBÍ A OBJEKTŮ Z JINÝCH MATERIÁLŮ</t>
  </si>
  <si>
    <t>obsyp potrubí od UV z písku</t>
  </si>
  <si>
    <t xml:space="preserve"> 2,0*0,5*0,4 = 0,400 [A]</t>
  </si>
  <si>
    <t xml:space="preserve"> 13,0*0,5*0,4 = 2,600 [B]</t>
  </si>
  <si>
    <t xml:space="preserve"> Celkem: A+B = 3,000 [C]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</si>
  <si>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- zemina vytlačená potrubím o DN do 180mm se od kubatury obsypů neodečítá</t>
  </si>
  <si>
    <t>18221</t>
  </si>
  <si>
    <t>ROZPROSTŘENÍ ORNICE VE SVAHU V TL DO 0,10M</t>
  </si>
  <si>
    <t>zpětné použití ornice k ohumusování okolního terénu
přebytek bude odvezen na deponii města</t>
  </si>
  <si>
    <t xml:space="preserve"> podél parkoviště a koryta 240 = 240,000 [A]</t>
  </si>
  <si>
    <t xml:space="preserve"> Celkem: A = 240,000 [B]</t>
  </si>
  <si>
    <t>položka zahrnuje:
nutné přemístění ornice z dočasných skládek vzdálených do 50m
rozprostření ornice v předepsané tloušťce ve svahu přes 1:5</t>
  </si>
  <si>
    <t>18241</t>
  </si>
  <si>
    <t>ZALOŽENÍ TRÁVNÍKU RUČNÍM VÝSEVEM</t>
  </si>
  <si>
    <t>Zahrnuje dodání předepsané travní směsi, její výsev na ornici, zalévání, první pokosení, to vše bez ohledu na sklon terénu</t>
  </si>
  <si>
    <t>3</t>
  </si>
  <si>
    <t>Svislé konstrukce</t>
  </si>
  <si>
    <t>327211</t>
  </si>
  <si>
    <t>ZDI OPĚRNÉ, ZÁRUBNÍ, NÁBŘEŽNÍ Z LOMOVÉHO KAMENE NA SUCHO</t>
  </si>
  <si>
    <t>kamenná zárubní zídka z lomového kvádrového kamene (žulové monobloky) 350/400/600</t>
  </si>
  <si>
    <t xml:space="preserve"> 14,5*0,35*0,4 = 2,030 [A]</t>
  </si>
  <si>
    <t xml:space="preserve"> Celkem: A = 2,030 [B]</t>
  </si>
  <si>
    <t>položka zahrnuje dodávku a osazení lomového kvádrového kamene, jeho výběr a případnou úpravu</t>
  </si>
  <si>
    <t>4</t>
  </si>
  <si>
    <t>Vodorovné konstrukce</t>
  </si>
  <si>
    <t>45152</t>
  </si>
  <si>
    <t>PODKLADNÍ A VÝPLŇOVÉ VRSTVY Z KAMENIVA DRCENÉHO</t>
  </si>
  <si>
    <t>ŠDa fr.2/4</t>
  </si>
  <si>
    <t xml:space="preserve"> skladba A (podkladní vrstvaTL.40MM pod dlažbu parkoviště)+30% na výplň spar 171,0*0,04*1,3 = 8,892 [A]</t>
  </si>
  <si>
    <t xml:space="preserve"> "skladba D (podkladní vrstvaTL.40MM pod dlažbu chodníku) "</t>
  </si>
  <si>
    <t xml:space="preserve"> "-zámková dlažba šedá"</t>
  </si>
  <si>
    <t xml:space="preserve"> v pravo ve směru staničení (49,7+10,3+0,9+0,9)*0,04 = 2,472 [C]</t>
  </si>
  <si>
    <t xml:space="preserve"> v levo ve směru staničení (6,35+0,9+16,4)*0,04 = 0,946 [B]</t>
  </si>
  <si>
    <t xml:space="preserve"> "-zámková dlažba reliéfní"</t>
  </si>
  <si>
    <t xml:space="preserve"> v pravo ve směru staničení (2,16+1,725)*0,04 = 0,155 [D]</t>
  </si>
  <si>
    <t xml:space="preserve"> v levo ve směru staničení (1,83+0,63+0,63)*0,04 = 0,124 [E]</t>
  </si>
  <si>
    <t xml:space="preserve"> podkladní vrstva pod zárubní zídku 0,5*0,1*14,5 = 0,725 [F]</t>
  </si>
  <si>
    <t xml:space="preserve"> Celkem: A+C+B+D+E+F = 13,314 [G]</t>
  </si>
  <si>
    <t>položka zahrnuje dodávku předepsaného kameniva, mimostaveništní a vnitrostaveništní dopravu a jeho uložení
není-li v zadávací dokumentaci uvedeno jinak, jedná se o nakupovaný materiál</t>
  </si>
  <si>
    <t>5</t>
  </si>
  <si>
    <t>Komunikace</t>
  </si>
  <si>
    <t>56330</t>
  </si>
  <si>
    <t>1A</t>
  </si>
  <si>
    <t>VOZOVKOVÉ VRSTVY ZE ŠTĚRKODRTI</t>
  </si>
  <si>
    <t>ŠDa fr.0/63</t>
  </si>
  <si>
    <t xml:space="preserve"> skladba A (parkoviště) 171,0*0,15 = 25,650 [A]</t>
  </si>
  <si>
    <t xml:space="preserve"> "skladba D (chodník) "</t>
  </si>
  <si>
    <t xml:space="preserve"> v pravo ve směru staničení (49,7+10,3+0,9+0,9)*0,2 = 12,360 [B]</t>
  </si>
  <si>
    <t xml:space="preserve"> v levo ve směru staničení (6,35+0,9+16,4)*0,2 = 4,730 [C]</t>
  </si>
  <si>
    <t xml:space="preserve"> v pravo ve směru staničení (2,16+1,725)*0,2 = 0,777 [D]</t>
  </si>
  <si>
    <t xml:space="preserve"> v levo ve směru staničení (1,83+0,63+0,63)*0,2 = 0,618 [E]</t>
  </si>
  <si>
    <t xml:space="preserve"> skladba B1 (38,0+42,0)*0,15 = 12,000 [F]</t>
  </si>
  <si>
    <t xml:space="preserve"> skladba B2 (22,4+5,9+9,3)*0,25 = 9,400 [G]</t>
  </si>
  <si>
    <t xml:space="preserve"> Celkem: A+B+C+D+E+F+G = 65,535 [H]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</si>
  <si>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</si>
  <si>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1B</t>
  </si>
  <si>
    <t>ŠDa fr.32/63</t>
  </si>
  <si>
    <t xml:space="preserve"> skladba Aparkoviště 171,0*0,23 = 39,330 [A]</t>
  </si>
  <si>
    <t xml:space="preserve"> skladba B1 (38,0+42,0)*0,2 = 16,000 [B]</t>
  </si>
  <si>
    <t xml:space="preserve"> Celkem: A+B = 55,330 [C]</t>
  </si>
  <si>
    <t>572213</t>
  </si>
  <si>
    <t>SPOJOVACÍ POSTŘIK Z EMULZE DO 0,5KG/M2</t>
  </si>
  <si>
    <t>spojovací postřik asf.emulzí 0,50kg/m2 PS-E</t>
  </si>
  <si>
    <t xml:space="preserve"> 438,0 = 438,000 [A]</t>
  </si>
  <si>
    <t xml:space="preserve"> Celkem: A = 438,000 [B]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</si>
  <si>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</si>
  <si>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574B34</t>
  </si>
  <si>
    <t>ASFALTOVÝ BETON PRO OBRUSNÉ VRSTVY MODIFIK ACO 11+, 11S TL. 40MM</t>
  </si>
  <si>
    <t>nový obrusná vrstva ACO 11+ v ulici staniční
včetně SO201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</si>
  <si>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</si>
  <si>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574F56</t>
  </si>
  <si>
    <t>ASFALTOVÝ BETON PRO PODKLADNÍ VRSTVY MODIFIK ACP 16+, 16S TL. 60MM</t>
  </si>
  <si>
    <t>ACP 16+</t>
  </si>
  <si>
    <t xml:space="preserve"> skladba B1 38,0+42,0 = 80,000 [A]</t>
  </si>
  <si>
    <t xml:space="preserve"> skladba B2 22,4+5,9+9,3 = 37,600 [B]</t>
  </si>
  <si>
    <t xml:space="preserve"> Celkem: A+B = 117,600 [C]</t>
  </si>
  <si>
    <t>58250</t>
  </si>
  <si>
    <t>DLÁŽDĚNÉ KRYTY Z BETONOVÝCH DLAŽDIC BEZ LOŽE</t>
  </si>
  <si>
    <t>betonová dlažba parkoviště 200/200 tl.80mm  šedá</t>
  </si>
  <si>
    <t xml:space="preserve"> 114,5 = 114,500 [A]</t>
  </si>
  <si>
    <t xml:space="preserve"> Celkem: A = 114,500 [B]</t>
  </si>
  <si>
    <t>- dodání dlažebního materiálu v požadované kvalitě, dodání materiálu pro předepsanou výplň spar
- očištění podkladu
- uložení dlažby dle předepsaného technologického předpisu včetně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</si>
  <si>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betonová dlažba parkoviště 100/200 tl.80mm  šedá
"čáry oddělující parkovací místa"</t>
  </si>
  <si>
    <t xml:space="preserve"> 3*0,1*6,55 = 1,965 [A]</t>
  </si>
  <si>
    <t xml:space="preserve"> Celkem: A = 1,965 [B]</t>
  </si>
  <si>
    <t>2A</t>
  </si>
  <si>
    <t>betonová dlažba parkoviště 200/200 tl.80mm černá</t>
  </si>
  <si>
    <t xml:space="preserve"> 56,5 = 56,500 [A]</t>
  </si>
  <si>
    <t xml:space="preserve"> Celkem: A = 56,500 [B]</t>
  </si>
  <si>
    <t>2B</t>
  </si>
  <si>
    <t>betonová dlažba parkoviště 100/200 tl.80mm černá
"čáry oddělující parkovací místa"</t>
  </si>
  <si>
    <t xml:space="preserve"> 5*0,1*6,55 = 3,275 [A]</t>
  </si>
  <si>
    <t xml:space="preserve"> Celkem: A = 3,275 [B]</t>
  </si>
  <si>
    <t>582602</t>
  </si>
  <si>
    <t>KRYTY Z BETON DLAŽDIC SE ZÁMKEM ŠEDÝCH TL 80MM BEZ LOŽE</t>
  </si>
  <si>
    <t>Chodník
dlažba zámková šedá tl.80mm</t>
  </si>
  <si>
    <t xml:space="preserve"> v pravo ve směru staničení 49,7+10,3+0,9+0,9 = 61,800 [A]</t>
  </si>
  <si>
    <t xml:space="preserve"> v levo ve směru staničení 6,35+0,9+16,4 = 23,650 [B]</t>
  </si>
  <si>
    <t xml:space="preserve"> Celkem: A+B = 85,450 [C]</t>
  </si>
  <si>
    <t>58260B</t>
  </si>
  <si>
    <t>KRYTY Z BETON DLAŽDIC SE ZÁMKEM BAREV RELIÉFNÍCH TL 80MM BEZ LOŽE</t>
  </si>
  <si>
    <t>Chodník
dlažba zámková reliéfní červená tl.80mm</t>
  </si>
  <si>
    <t xml:space="preserve"> v pravo ve směru staničení 2,16+1,725 = 3,885 [A]</t>
  </si>
  <si>
    <t xml:space="preserve"> v levo ve směru staničení 1,83+0,63+0,63 = 3,090 [B]</t>
  </si>
  <si>
    <t xml:space="preserve"> Celkem: A+B = 6,975 [C]</t>
  </si>
  <si>
    <t>- dodání dlažebního materiálu v požadované kvalitě, dodání materiálu pro předepsané 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</si>
  <si>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58920</t>
  </si>
  <si>
    <t>VÝPLŇ SPAR MODIFIKOVANÝM ASFALTEM</t>
  </si>
  <si>
    <t>M</t>
  </si>
  <si>
    <t>výplň spar podel obrub a v napojení asfaltových ploch</t>
  </si>
  <si>
    <t xml:space="preserve"> 64,0+42,0+40,0+25,0+4,0+22,0+18,0 = 215,000 [A]</t>
  </si>
  <si>
    <t xml:space="preserve"> Celkem: A = 215,000 [B]</t>
  </si>
  <si>
    <t>položka zahrnuje:
- dodávku předepsaného materiálu
- vyčištění a výplň spar tímto materiálem</t>
  </si>
  <si>
    <t>8</t>
  </si>
  <si>
    <t>Potrubí</t>
  </si>
  <si>
    <t>87434</t>
  </si>
  <si>
    <t>POTRUBÍ Z TRUB PLASTOVÝCH ODPADNÍCH DN DO 200MM</t>
  </si>
  <si>
    <t>kanalizační potrubí DN200, odvod dešťové vody</t>
  </si>
  <si>
    <t xml:space="preserve"> 2,0 = 2,000 [A]</t>
  </si>
  <si>
    <t xml:space="preserve"> 16,0 = 16,000 [B]</t>
  </si>
  <si>
    <t xml:space="preserve"> Celkem: A+B = 18,000 [C]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</si>
  <si>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nezahrnuje zkoušky vodotěsnosti a televizní prohlídku</t>
  </si>
  <si>
    <t>875332</t>
  </si>
  <si>
    <t>POTRUBÍ DREN Z TRUB PLAST DN DO 150MM DĚROVANÝCH</t>
  </si>
  <si>
    <t>drenážní potrubí DN150 celoperforované, kruhová pevnost SN 8</t>
  </si>
  <si>
    <t xml:space="preserve"> 25,0+5,0 = 30,000 [A]</t>
  </si>
  <si>
    <t xml:space="preserve"> Celkem: A = 30,000 [B]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</si>
  <si>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</si>
  <si>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89712</t>
  </si>
  <si>
    <t>R1</t>
  </si>
  <si>
    <t>VPUSŤ KANALIZAČNÍ ULIČNÍ KOMPLETNÍ Z BETONOVÝCH DÍLCŮ</t>
  </si>
  <si>
    <t>skladba UV
1)Mříž s rámem 500/500 H160mm
2)Vyrovnávací prstenec 390/60
3)Kalový koš H 250mm, pr.390mm 
4)Skruž středová 450/380
5)Dno s výtokem DN200 (pro PVC) 450/380
součástí je podkladní vrsta z betonu tl.150mm</t>
  </si>
  <si>
    <t>položka zahrnuje:
- dodávku a osazení předepsaných dílů včetně mříže
- výplň, těsnění  a tmelení spar a spojů,
- opatření  povrchů  betonu  izolací  proti zemní vlhkosti v částech, kde přijdou do styku se zeminou nebo kamenivem,
- předepsané podkladní konstrukce</t>
  </si>
  <si>
    <t>R2</t>
  </si>
  <si>
    <t>skladba UV pod štěrbinový žlab
1)Kalový koš H 250mm, pr.390mm 
2)Vyrovnávací prstenec 600/45
4)Skruž středová  450/295
5)Dno s výtokem DN200 (pro PVC) 450/380
součástí je podkladní vrsta z betonu tl.150mm</t>
  </si>
  <si>
    <t>897626</t>
  </si>
  <si>
    <t>VPUSŤ ŠTĚRBINOVÝCH ŽLABŮ Z BETON DÍLCŮ SV. ŠÍŘKY DO 400MM</t>
  </si>
  <si>
    <t>KUS</t>
  </si>
  <si>
    <t>výtokový dílec 400/500/1000 se spodním výtokem a s litinovým roštěm</t>
  </si>
  <si>
    <t>položka zahrnuje dodávku a osazení předepsaného dílce včetně mříže
nezahrnuje předepsané podkladní konstrukce</t>
  </si>
  <si>
    <t>897726</t>
  </si>
  <si>
    <t>ČISTÍCÍ KUSY ŠTĚRBIN ŽLABŮ Z BETON DÍLCŮ SV. ŠÍŘKY DO 400MM</t>
  </si>
  <si>
    <t>čistící dílec 400/500/1000  s litinovým roštěm</t>
  </si>
  <si>
    <t>položka zahrnuje dodávku a osazení předepsaného dílce
nezahrnuje předepsané podkladní konstrukce</t>
  </si>
  <si>
    <t>9</t>
  </si>
  <si>
    <t>Ostatní konstrukce a práce</t>
  </si>
  <si>
    <t>914111</t>
  </si>
  <si>
    <t>DOPRAVNÍ ZNAČKY ZÁKLADNÍ VELIKOSTI OCELOVÉ NEREFLEXNÍ - DOD A MONTÁŽ</t>
  </si>
  <si>
    <t>VDZ u parkoviště</t>
  </si>
  <si>
    <t xml:space="preserve"> 4 = 4,000 [A]</t>
  </si>
  <si>
    <t xml:space="preserve"> Celkem: A = 4,000 [B]</t>
  </si>
  <si>
    <t>položka zahrnuje:
- dodávku a montáž značek v požadovaném provedení</t>
  </si>
  <si>
    <t>914112</t>
  </si>
  <si>
    <t>DOPRAVNÍ ZNAČKY ZÁKLAD VELIKOSTI OCEL NEREFLEXNÍ - MONTÁŽ S PŘEMÍST</t>
  </si>
  <si>
    <t>stranový posun svislého dopravního značení 3x</t>
  </si>
  <si>
    <t xml:space="preserve"> 3 = 3,000 [A]</t>
  </si>
  <si>
    <t xml:space="preserve"> Celkem: A = 3,000 [B]</t>
  </si>
  <si>
    <t>položka zahrnuje:
- dopravu demontované značky z dočasné skládky
- osazení a montáž značky na místě určeném projektem
- nutnou opravu poškozených částí
nezahrnuje dodávku značky</t>
  </si>
  <si>
    <t>914113</t>
  </si>
  <si>
    <t>DOPRAVNÍ ZNAČKY ZÁKLADNÍ VELIKOSTI OCELOVÉ NEREFLEXNÍ - DEMONTÁŽ</t>
  </si>
  <si>
    <t>Položka zahrnuje odstranění, demontáž a odklizení materiálu s odvozem na předepsané místo</t>
  </si>
  <si>
    <t>914921</t>
  </si>
  <si>
    <t>SLOUPKY A STOJKY DOPRAVNÍCH ZNAČEK Z OCEL TRUBEK DO PATKY - DODÁVKA A MONTÁŽ</t>
  </si>
  <si>
    <t>položka zahrnuje:
- sloupky a upevňovací zařízení včetně jejich osazení (betonová patka, zemní práce)</t>
  </si>
  <si>
    <t>917212</t>
  </si>
  <si>
    <t>ZÁHONOVÉ OBRUBY Z BETONOVÝCH OBRUBNÍKŮ ŠÍŘ 60MM</t>
  </si>
  <si>
    <t>60/250/1000 obruba</t>
  </si>
  <si>
    <t xml:space="preserve"> v pravo ve směru staničení 40,5+9,0+1,5+2,5 = 53,500 [A]</t>
  </si>
  <si>
    <t xml:space="preserve"> v levo ve směru staničení 43,5+2,0+13,0+1,5 = 60,000 [B]</t>
  </si>
  <si>
    <t xml:space="preserve"> Celkem: A+B = 113,500 [C]</t>
  </si>
  <si>
    <t>Položka zahrnuje:
dodání a pokládku betonových obrubníků o rozměrech předepsaných zadávací dokumentací
betonové lože i boční betonovou opěrku.</t>
  </si>
  <si>
    <t>917223</t>
  </si>
  <si>
    <t>SILNIČNÍ A CHODNÍKOVÉ OBRUBY Z BETONOVÝCH OBRUBNÍKŮ ŠÍŘ 100MM</t>
  </si>
  <si>
    <t>100/250/1000 obruba</t>
  </si>
  <si>
    <t xml:space="preserve"> v pravo ve směru staničení 20,3 = 20,300 [A]</t>
  </si>
  <si>
    <t xml:space="preserve"> v levo ve směru staničení 27,5 = 27,500 [B]</t>
  </si>
  <si>
    <t xml:space="preserve"> Celkem: A+B = 47,800 [C]</t>
  </si>
  <si>
    <t>917224</t>
  </si>
  <si>
    <t>SILNIČNÍ A CHODNÍKOVÉ OBRUBY Z BETONOVÝCH OBRUBNÍKŮ ŠÍŘ 150MM</t>
  </si>
  <si>
    <t>150/300/1000 obruba</t>
  </si>
  <si>
    <t xml:space="preserve"> v levo ve směru staničení 12,0 = 12,000 [A]</t>
  </si>
  <si>
    <t xml:space="preserve"> v pravo ve směru staničení 31,0 = 31,000 [C]</t>
  </si>
  <si>
    <t xml:space="preserve"> Celkem: A+C = 43,000 [D]</t>
  </si>
  <si>
    <t>150/150/1000 přejízdná obruba</t>
  </si>
  <si>
    <t xml:space="preserve"> v pravo ve směru staničení 10,0 = 10,000 [A]</t>
  </si>
  <si>
    <t xml:space="preserve"> v levo ve směru staničení 6,5+3,5+4,0 = 14,000 [B]</t>
  </si>
  <si>
    <t xml:space="preserve"> Celkem: A+B = 24,000 [C]</t>
  </si>
  <si>
    <t>917424</t>
  </si>
  <si>
    <t>CHODNÍKOVÉ OBRUBY Z KAMENNÝCH OBRUBNÍKŮ ŠÍŘ 150MM</t>
  </si>
  <si>
    <t>150/300/1000 žulový obrubník 
náběhy na předpolí mostu</t>
  </si>
  <si>
    <t xml:space="preserve"> 4*1,5 = 6,000 [A]</t>
  </si>
  <si>
    <t xml:space="preserve"> Celkem: A = 6,000 [B]</t>
  </si>
  <si>
    <t>Položka zahrnuje:
dodání a pokládku kamenných obrubníků o rozměrech předepsaných zadávací dokumentací
betonové lože i boční betonovou opěrku.</t>
  </si>
  <si>
    <t>919112</t>
  </si>
  <si>
    <t>ŘEZÁNÍ ASFALTOVÉHO KRYTU VOZOVEK TL DO 100MM</t>
  </si>
  <si>
    <t xml:space="preserve"> řezání pro odstranění stávajícího krytu 21,0+80,0+4,0+41,0+4,0 = 150,000 [A]</t>
  </si>
  <si>
    <t xml:space="preserve"> Celkem: A = 150,000 [B]</t>
  </si>
  <si>
    <t>položka zahrnuje řezání vozovkové vrstvy v předepsané tloušťce, včetně spotřeby vody</t>
  </si>
  <si>
    <t>935111</t>
  </si>
  <si>
    <t>ŠTĚRBINOVÉ ŽLABY Z BETONOVÝCH DÍLCŮ ŠÍŘ DO 400MM VÝŠ DO 500MM BEZ OBRUBY</t>
  </si>
  <si>
    <t>štěrbinové žlaby s přerušovanou štěrbinou
400/500
včetně ukončovacích záslepek 2x
včetně podélné dilatace mezi žlabem a přílehlou konstrukcí</t>
  </si>
  <si>
    <t xml:space="preserve"> 23,0 = 23,000 [A]</t>
  </si>
  <si>
    <t>položka zahrnuje:
- veškerý materiál, výrobky a polotovary, včetně mimostaveništní a vnitrostaveništní dopravy (rovněž přesuny), včetně naložení a složení,případně s uložením.
- veškeré práce nutné pro zřízení těchto konstrukcí, včetně zemních prací, lože, ukončení, patek, spárování, úpravy vtoku a výtoku. Měří se v [m] délky osy žlabu bez čistících kusů a odtokových vpustí.</t>
  </si>
  <si>
    <t xml:space="preserve"> z pol. 122838 (14,677-6,400)*1,8 = 14,899 [A]</t>
  </si>
  <si>
    <t xml:space="preserve"> Celkem: A = 14,899 [B]</t>
  </si>
  <si>
    <t>015140</t>
  </si>
  <si>
    <t>POPLATKY ZA LIKVIDACI ODPADŮ NEKONTAMINOVANÝCH - 17 01 01  BETON Z DEMOLIC OBJEKTŮ, ZÁKLADŮ TV</t>
  </si>
  <si>
    <t>1m3-2,5t</t>
  </si>
  <si>
    <t xml:space="preserve"> z pol 966168 10,800*2,5 = 27,000 [A]</t>
  </si>
  <si>
    <t xml:space="preserve"> Celkem: A = 27,000 [B]</t>
  </si>
  <si>
    <t>027421</t>
  </si>
  <si>
    <t>PROVIZORNÍ LÁVKY - MONTÁŽ</t>
  </si>
  <si>
    <t>dodávka a montáž dřevěné provizorní lávky umístěna na vtoku</t>
  </si>
  <si>
    <t xml:space="preserve"> 1,8*6,0 = 10,800 [A]</t>
  </si>
  <si>
    <t xml:space="preserve"> Celkem: A = 10,800 [B]</t>
  </si>
  <si>
    <t>027423</t>
  </si>
  <si>
    <t>PROVIZORNÍ LÁVKY - DEMONTÁŽ</t>
  </si>
  <si>
    <t>dřevěná provizorní lávka umístěna na vtoku</t>
  </si>
  <si>
    <t>11525</t>
  </si>
  <si>
    <t>PŘEVEDENÍ VODY POTRUBÍM DN 600 NEBO ŽLABY R.O. DO 2,0M</t>
  </si>
  <si>
    <t>dočasné převedení vody při sanaci opěr, včetně navedení vody do potrubí pomocí zemního valu, včetně odstranění</t>
  </si>
  <si>
    <t xml:space="preserve"> 14,0 = 14,000 [A]</t>
  </si>
  <si>
    <t xml:space="preserve"> Celkem: A = 14,000 [B]</t>
  </si>
  <si>
    <t>Položka převedení vody na povrchu zahrnuje zřízení, udržování a odstranění příslušného zařízení. Převedení vody se uvádí buď průměrem potrubí (DN) nebo délkou rozvinutého obvodu žlabu (r.o.).</t>
  </si>
  <si>
    <t xml:space="preserve"> výkopy za opěrama 8,0*1,0*0,5*2 = 8,000 [A]</t>
  </si>
  <si>
    <t xml:space="preserve"> výkopy pro křídla (3,8*1,0*0,5*1,5)+(1,5*0,65*0,5*1,5) = 3,581 [B]</t>
  </si>
  <si>
    <t xml:space="preserve"> výkopy podél křídel 0,5*4,0*0,75*2 = 3,000 [C]</t>
  </si>
  <si>
    <t xml:space="preserve"> vákop pro patku zábradlí 0.4*0.4*0.6 = 0,096 [D]</t>
  </si>
  <si>
    <t xml:space="preserve"> Celkem: A+B+C+D = 14,677 [E]</t>
  </si>
  <si>
    <t>zpětné využití zeminy na stavbě</t>
  </si>
  <si>
    <t xml:space="preserve"> 1,0*0,4*8,0 = 3,200 [A]</t>
  </si>
  <si>
    <t xml:space="preserve"> 1,0*0,4*8,0 = 3,200 [B]</t>
  </si>
  <si>
    <t xml:space="preserve"> Celkem: A+B = 6,400 [C]</t>
  </si>
  <si>
    <t>uložení výkopku na mezideponii, pro možnost zpětného využití na stavbě</t>
  </si>
  <si>
    <t>zásypy za opěrama místní zeminou</t>
  </si>
  <si>
    <t xml:space="preserve"> (11,0+14,0)*0,3*0,4 = 3,000 [A]</t>
  </si>
  <si>
    <t>2</t>
  </si>
  <si>
    <t>Základy</t>
  </si>
  <si>
    <t>261613</t>
  </si>
  <si>
    <t>VRTY PRO KOTVENÍ A INJEKTÁŽ TŘ VI NA POVRCHU D DO 25MM</t>
  </si>
  <si>
    <t>vrty pro kotevní trnydokoruny nábřežní zdi, délka 1,0m
vrty pro kotvení římsy na křídle. délka 0,5m</t>
  </si>
  <si>
    <t xml:space="preserve"> 14*2*2*1,0 = 56,000 [A]</t>
  </si>
  <si>
    <t xml:space="preserve"> 16+6*0.5 = 19,000 [B]</t>
  </si>
  <si>
    <t xml:space="preserve"> Celkem: A+B = 75,000 [C]</t>
  </si>
  <si>
    <t>položka zahrnuje:
přemístění, montáž a demontáž vrtných souprav
svislou dopravu zeminy z vrtu
vodorovnou dopravu zeminy bez uložení na skládku
případně nutné pažení dočasné (včetně odpažení) i trvalé</t>
  </si>
  <si>
    <t>272314</t>
  </si>
  <si>
    <t>ZÁKLADY Z PROSTÉHO BETONU DO C25/30</t>
  </si>
  <si>
    <t>patka pro zábradlí na výtoku na pravé straně</t>
  </si>
  <si>
    <t xml:space="preserve"> 0.4*0.4*0.6 = 0,096 [A]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</si>
  <si>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</t>
  </si>
  <si>
    <t>31717</t>
  </si>
  <si>
    <t>KOVOVÉ KONSTRUKCE PRO KOTVENÍ ŘÍMSY</t>
  </si>
  <si>
    <t>KG</t>
  </si>
  <si>
    <t>včetně vrtu do betonu a kamene, včetně chemické kotvy</t>
  </si>
  <si>
    <t xml:space="preserve"> kotvy římsy dodatečně vlepované do vývrtu (9+5)*6,02 = 84,280 [A]</t>
  </si>
  <si>
    <t xml:space="preserve"> kotvení žulové obruby do římsy (kotevní trny pr.14 dl.550mm) (8+8)*1,23*0,550 = 10,824 [B]</t>
  </si>
  <si>
    <t xml:space="preserve"> Celkem: A+B = 95,104 [C]</t>
  </si>
  <si>
    <t>Položka zahrnuje dodávku (výrobu) kotevního prvku předepsaného tvaru a jeho osazení do předepsané polohy včetně nezbytných prací (vrty, zálivky apod.)</t>
  </si>
  <si>
    <t>317325</t>
  </si>
  <si>
    <t>ŘÍMSY ZE ŽELEZOBETONU DO C30/37</t>
  </si>
  <si>
    <t xml:space="preserve"> "na mostě"</t>
  </si>
  <si>
    <t xml:space="preserve"> (1,6*4,0*0,25)+(0,25*4,0*0,25) = 1,850 [A]</t>
  </si>
  <si>
    <t xml:space="preserve"> (0,65*4,0*0,25)+(0,25*4,0*0,25) = 0,900 [B]</t>
  </si>
  <si>
    <t xml:space="preserve"> "na křídlech na vtoku"</t>
  </si>
  <si>
    <t xml:space="preserve"> P (0,5*0,25*3,9)+(0,25*0,3*3,9) = 0,780 [C]</t>
  </si>
  <si>
    <t xml:space="preserve"> L (0,5*0,25*1,5)+(0,25*0,3*1,5) = 0,300 [D]</t>
  </si>
  <si>
    <t xml:space="preserve"> Celkem: A+B+C+D = 3,830 [E]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</si>
  <si>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</si>
  <si>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317365</t>
  </si>
  <si>
    <t>VÝZTUŽ ŘÍMS Z OCELI 10505, B500B</t>
  </si>
  <si>
    <t>odhad stupně vyztužení</t>
  </si>
  <si>
    <t xml:space="preserve"> ((1,6*4,0*0,25)+(0,25*4,0*0,25))*0.03*7.85 = 0,436 [A]</t>
  </si>
  <si>
    <t xml:space="preserve"> ((0,65*4,0*0,25)+(0,25*4,0*0,25))*0.03*7.85 = 0,212 [B]</t>
  </si>
  <si>
    <t xml:space="preserve"> "na křídlech na vtoku včetně propojovacích trnů do dříku křídla"</t>
  </si>
  <si>
    <t xml:space="preserve"> P (0,5*0,25*3,9)+(0,25*0,3*3,9)*0.03*7.85 = 0,556 [C]</t>
  </si>
  <si>
    <t xml:space="preserve"> L (0,5*0,25*1,5)+(0,25*0,3*1,5)*0.03*7.85 = 0,214 [D]</t>
  </si>
  <si>
    <t xml:space="preserve"> Celkem: A+B+C+D = 1,418 [E]</t>
  </si>
  <si>
    <t>položka zahrnuje: 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výztuže,
- separaci výztuže,
- osazení měřících zařízení a úpravy pro ně,
- osazení měřících skříní nebo míst pro měření bludných proudů.</t>
  </si>
  <si>
    <t>327325</t>
  </si>
  <si>
    <t>ZDI OPĚRNÉ, ZÁRUBNÍ, NÁBŘEŽNÍ ZE ŽELEZOVÉHO BETONU DO C30/37</t>
  </si>
  <si>
    <t>úložný práh v koruně nábřežní zdi</t>
  </si>
  <si>
    <t xml:space="preserve"> 2*7,05*0,5*0,40 = 2,820 [A]</t>
  </si>
  <si>
    <t xml:space="preserve"> Celkem: A = 2,820 [B]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</si>
  <si>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</si>
  <si>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327365</t>
  </si>
  <si>
    <t>VÝZTUŽ ZDÍ OPĚRNÝCH, ZÁRUBNÍCH, NÁBŘEŽNÍCH Z OCELI 10505, B500B</t>
  </si>
  <si>
    <t>úložný práh v koruně nábřežní zdi, vřetně kotevních trnů vlepovaných na chemickou kotvu do koruny zdi</t>
  </si>
  <si>
    <t xml:space="preserve"> 2*7,05*0,5*0,40*0.03*7.85 = 0,664 [A]</t>
  </si>
  <si>
    <t xml:space="preserve"> 14*2*2*1,8*0,0014 = 0,141 [B]</t>
  </si>
  <si>
    <t xml:space="preserve"> Celkem: A+B = 0,805 [C]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</si>
  <si>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</si>
  <si>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333212</t>
  </si>
  <si>
    <t>MOSTNÍ OPĚRY A KŘÍDLA Z LOMOVÉHO KAMENE  NA MC</t>
  </si>
  <si>
    <t>kamenná křídla z lomového kvádrového, řádkového zdiva, charakter kamenů dle stávajících regulačních zdí</t>
  </si>
  <si>
    <t xml:space="preserve"> "křídla na výtoku, (dozdění regulačních zdí)"</t>
  </si>
  <si>
    <t xml:space="preserve"> L (3,5*1,85*0,65)/2 = 2,104 [A]</t>
  </si>
  <si>
    <t xml:space="preserve"> P  (3,5*1,85*0,65)/2 = 2,104 [B]</t>
  </si>
  <si>
    <t xml:space="preserve"> "křídla na vtoku "</t>
  </si>
  <si>
    <t xml:space="preserve"> L (1,92*0,5*0,85)+(1,92*0,5*1,35) = 2,112 [C]</t>
  </si>
  <si>
    <t xml:space="preserve"> P (1,5*0,5*1,0) = 0,750 [D]</t>
  </si>
  <si>
    <t xml:space="preserve"> Celkem: A+B+C+D = 7,070 [E]</t>
  </si>
  <si>
    <t>položka zahrnuje dodávku a osazení lomového kvádrového, řádkového kamene, jeho výběr a případnou úpravu, dodávku předepsané malty, spárování.</t>
  </si>
  <si>
    <t>333215</t>
  </si>
  <si>
    <t>PŘEZDĚNÍ OPĚR A KŘÍDEL Z KAMENNÉHO ZDIVA</t>
  </si>
  <si>
    <t>na příkaz TDI
přezdění koruny stávajících reg zdí</t>
  </si>
  <si>
    <t xml:space="preserve"> 7,550*0,75*0,75*2 = 8,494 [A]</t>
  </si>
  <si>
    <t xml:space="preserve"> Celkem: A = 8,494 [B]</t>
  </si>
  <si>
    <t>položka zahrnuje rozebrání stávajícího zdiva, nezbytnou manipulaci s rozebraným materiálem (nakládání, doprava, složení, očištění, odvoz nepoužitelného materiálu a suti), vyzdění z tohoto materiálu (bez dodávky nového) včetně dodávky předepsaného materiálu pro výplň spar.</t>
  </si>
  <si>
    <t>421325</t>
  </si>
  <si>
    <t>MOSTNÍ NOSNÉ DESKOVÉ KONSTRUKCE ZE ŽELEZOBETONU C30/37</t>
  </si>
  <si>
    <t>železobetonová deska NK
5% na spádování</t>
  </si>
  <si>
    <t xml:space="preserve"> 0,25*4,0*7,05*1,05 = 7,403 [A]</t>
  </si>
  <si>
    <t xml:space="preserve"> Celkem: A = 7,403 [B]</t>
  </si>
  <si>
    <t>421365</t>
  </si>
  <si>
    <t>VÝZTUŽ MOSTNÍ DESKOVÉ KONSTRUKCE Z OCELI 10505, B500B</t>
  </si>
  <si>
    <t>železobetonová deska NK
odhad stupně vyztužení</t>
  </si>
  <si>
    <t xml:space="preserve"> 0,25*4,0*7,05*1,05*0.03*7.85 = 1,743 [A]</t>
  </si>
  <si>
    <t xml:space="preserve"> Celkem: A = 1,743 [B]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</si>
  <si>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74.
- povrchovou antikorozní úpravu výztuže,
- separaci výztuže,
- osazení měřících zařízení a úpravy pro ně,
- osazení měřících skříní nebo míst pro měření bludných proudů.</t>
  </si>
  <si>
    <t>42838</t>
  </si>
  <si>
    <t>KLOUB ZE ŽELEZOBETONU VČET VÝZTUŽE</t>
  </si>
  <si>
    <t>vrubový kloub, v elektroizolačním provedení, viz VL4
trny opatřeny protikorozní ochranou pozinkováním</t>
  </si>
  <si>
    <t xml:space="preserve"> 2*7,05 = 14,100 [A]</t>
  </si>
  <si>
    <t xml:space="preserve"> Celkem: A = 14,100 [B]</t>
  </si>
  <si>
    <t>Položka kloub ze železobetonu zahrnuje pouze zhotovení kloubu (zřízení a odstranění vložky pro pérové a vrubové klouby a pod.), beton a výztuž musí být zahrnuta v příslušných konstrukčních částech. Beton a výztuž samostatného kloubu (např. kyvné sloupečky) se zařazují jako vodorovná konstrukce.</t>
  </si>
  <si>
    <t>451312</t>
  </si>
  <si>
    <t>PODKLADNÍ A VÝPLŇOVÉ VRSTVY Z PROSTÉHO BETONU C12/15</t>
  </si>
  <si>
    <t>pod křídla na vtoku</t>
  </si>
  <si>
    <t xml:space="preserve"> 3,9*0,1*0,6 = 0,234 [A]</t>
  </si>
  <si>
    <t xml:space="preserve"> 1,5*0,1*0,6 = 0,090 [B]</t>
  </si>
  <si>
    <t xml:space="preserve"> Celkem: A+B = 0,324 [C]</t>
  </si>
  <si>
    <t>457312</t>
  </si>
  <si>
    <t>VYROVNÁVACÍ A SPÁDOVÝ PROSTÝ BETON C12/15</t>
  </si>
  <si>
    <t>spádový beton pod drenáž</t>
  </si>
  <si>
    <t xml:space="preserve"> (11,0+14,0)*0,4*0,3 = 3,000 [A]</t>
  </si>
  <si>
    <t>574B44</t>
  </si>
  <si>
    <t>ASFALTOVÝ BETON PRO OBRUSNÉ VRSTVY MODIFIK ACO 11+, 11S TL. 50MM</t>
  </si>
  <si>
    <t>podkladní asfaltová vrstva ACO11+ jako ochranná vrstva izolace</t>
  </si>
  <si>
    <t xml:space="preserve"> 4,0*5,0*1,05 = 21,000 [A]</t>
  </si>
  <si>
    <t xml:space="preserve"> Celkem: A = 21,000 [B]</t>
  </si>
  <si>
    <t>výplň dilatačních spar, zálivka podél obrub</t>
  </si>
  <si>
    <t xml:space="preserve"> (5,0*2)+(4,0*2) = 18,000 [A]</t>
  </si>
  <si>
    <t xml:space="preserve"> Celkem: A = 18,000 [B]</t>
  </si>
  <si>
    <t>6</t>
  </si>
  <si>
    <t>Úpravy povrchů, podlahy, výplně otvorů</t>
  </si>
  <si>
    <t>62745</t>
  </si>
  <si>
    <t>SPÁROVÁNÍ STARÉHO ZDIVA CEMENTOVOU MALTOU</t>
  </si>
  <si>
    <t>hloubkové přespárování stávajících regulačních zdí opěr
předpoklad 30% plochy bude upřesněn po otryskání tlakovou vodou</t>
  </si>
  <si>
    <t xml:space="preserve"> 12,5*2,5*2*0,3 = 18,750 [A]</t>
  </si>
  <si>
    <t xml:space="preserve"> Celkem: A = 18,750 [B]</t>
  </si>
  <si>
    <t>položka zahrnuje:
dodávku veškerého materiálu potřebného pro předepsanou úpravu v předepsané kvalitě
vyčištění spar (vyškrábání), vypláchnutí spar vodou, očištění povrchu
spárování
odklizení suti a přebytečného materiálu
potřebná lešení</t>
  </si>
  <si>
    <t>7</t>
  </si>
  <si>
    <t>Přidružená stavební výroba</t>
  </si>
  <si>
    <t>711432</t>
  </si>
  <si>
    <t>IZOLACE MOSTOVEK POD ŘÍMSOU ASFALTOVÝMI PÁSY</t>
  </si>
  <si>
    <t>ochrana hydroizolace pod římsou z asfaltových pásu s AL vložkou</t>
  </si>
  <si>
    <t xml:space="preserve"> 4,0*0,6 = 2,400 [A]</t>
  </si>
  <si>
    <t xml:space="preserve"> 4,0*1,6 = 6,400 [B]</t>
  </si>
  <si>
    <t xml:space="preserve"> Celkem: A+B = 8,800 [C]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</si>
  <si>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lepenku s hliníkovou vložkou, litý asfalt, asfaltový beton</t>
  </si>
  <si>
    <t>711442</t>
  </si>
  <si>
    <t>IZOLACE MOSTOVEK CELOPLOŠNÁ ASFALTOVÝMI PÁSY S PEČETÍCÍ VRSTVOU</t>
  </si>
  <si>
    <t>10% na přesahy</t>
  </si>
  <si>
    <t xml:space="preserve"> deska mostovky 7,05*4,0*1,1 = 31,020 [A]</t>
  </si>
  <si>
    <t xml:space="preserve"> na předpolích pod drenáž 7,05*1,2*1,1 = 9,306 [B]</t>
  </si>
  <si>
    <t xml:space="preserve"> Celkem: A+B = 40,326 [C]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</si>
  <si>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</si>
  <si>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 xml:space="preserve"> L 11,0+0,75+0,75 = 12,500 [A]</t>
  </si>
  <si>
    <t xml:space="preserve"> P 14,0+0,75+0,75 = 15,500 [B]</t>
  </si>
  <si>
    <t xml:space="preserve"> Celkem: A+B = 28,000 [C]</t>
  </si>
  <si>
    <t>87627</t>
  </si>
  <si>
    <t>CHRÁNIČKY Z TRUB PLASTOVÝCH DN DO 100MM</t>
  </si>
  <si>
    <t>chránička do římsy</t>
  </si>
  <si>
    <t xml:space="preserve"> 3*6,0 = 18,000 [A]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</si>
  <si>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 včetně případně předepsaného utěsnění konců chrániček
- položky platí pro práce prováděné v prostoru zapaženém i nezapaženém a i v kolektorech, chráničkách</t>
  </si>
  <si>
    <t>9112A3</t>
  </si>
  <si>
    <t>ZÁBRADLÍ MOSTNÍ S VODOR MADLY - DEMONTÁŽ S PŘESUNEM</t>
  </si>
  <si>
    <t>demontáž stávajícího zábradlí s odvozem na deponii města</t>
  </si>
  <si>
    <t xml:space="preserve"> 4,0+4,0 = 8,000 [A]</t>
  </si>
  <si>
    <t xml:space="preserve"> Celkem: A = 8,000 [B]</t>
  </si>
  <si>
    <t>položka zahrnuje:
- demontáž a odstranění zařízení
- jeho odvoz na předepsané místo</t>
  </si>
  <si>
    <t>9112B1</t>
  </si>
  <si>
    <t>ZÁBRADLÍ MOSTNÍ SE SVISLOU VÝPLNÍ - DODÁVKA A MONTÁŽ</t>
  </si>
  <si>
    <t>ocelové mostní zábradlí s dřevěným madlem  
výška 1,1m</t>
  </si>
  <si>
    <t xml:space="preserve"> 10,1+6,4 = 16,500 [A]</t>
  </si>
  <si>
    <t xml:space="preserve"> Celkem: A = 16,500 [B]</t>
  </si>
  <si>
    <t>položka zahrnuje:
dodání zábradlí včetně předepsané povrchové úpravy
kotvení sloupků, t.j. kotevní desky, šrouby z nerez oceli, vrty a zálivku, pokud zadávací dokumentace nestanoví jinak
případné nivelační hmoty pod kotevní desky</t>
  </si>
  <si>
    <t>150/200/1000 žulový obrubník kotvený do římsy
kotveno po 0,5m do římsy pomocí ocelových nerezových trnů pr.14mm na chemickou kotvu, lože z drenážního polymerbetonu
dle detailu VL4</t>
  </si>
  <si>
    <t xml:space="preserve"> 2*4,0 = 8,000 [A]</t>
  </si>
  <si>
    <t xml:space="preserve"> proříznutí dilatacev ACO 5,0*2 = 10,000 [A]</t>
  </si>
  <si>
    <t xml:space="preserve"> Celkem: A = 10,000 [B]</t>
  </si>
  <si>
    <t>938444</t>
  </si>
  <si>
    <t>OČIŠTĚNÍ ZDIVA OTRYSKÁNÍM TLAKOVOU VODOU PŘES 1000 BARŮ</t>
  </si>
  <si>
    <t>tlakové otryskání stávajících regulačních zdí opěr</t>
  </si>
  <si>
    <t xml:space="preserve"> 12,5*2,5*2 = 62,500 [A]</t>
  </si>
  <si>
    <t xml:space="preserve"> Celkem: A = 62,500 [B]</t>
  </si>
  <si>
    <t>položka zahrnuje očištění předepsaným způsobem včetně odklizení vzniklého odpadu</t>
  </si>
  <si>
    <t>966168</t>
  </si>
  <si>
    <t>BOURÁNÍ KONSTRUKCÍ ZE ŽELEZOBETONU S ODVOZEM DO 20KM</t>
  </si>
  <si>
    <t>odstranění stávajcí NK na úložný práh 
s odvozem na skládku</t>
  </si>
  <si>
    <t xml:space="preserve"> 5,0*3,6*0,6 = 10,800 [A]</t>
  </si>
  <si>
    <t>položka zahrnuje:
- rozbourání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</si>
  <si>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SO 501</t>
  </si>
  <si>
    <t>Přeložka STL plynovodní přípojky</t>
  </si>
  <si>
    <t>{edc0ce15-fa01-43ae-acaf-d898c121d66d}</t>
  </si>
  <si>
    <t>VÝKOPJÁMA</t>
  </si>
  <si>
    <t>6,75</t>
  </si>
  <si>
    <t>VÝKOPRÝHA</t>
  </si>
  <si>
    <t>12,864</t>
  </si>
  <si>
    <t>KRYCÍ LIST SOUPISU PRACÍ</t>
  </si>
  <si>
    <t>v ---  níže se nacházejí doplnkové a pomocné údaje k sestavám  --- v</t>
  </si>
  <si>
    <t>False</t>
  </si>
  <si>
    <t>PAŽENÍ2M</t>
  </si>
  <si>
    <t>18</t>
  </si>
  <si>
    <t>LOŽEAOBSYP</t>
  </si>
  <si>
    <t>ŠP lože a obsyp</t>
  </si>
  <si>
    <t>8,96</t>
  </si>
  <si>
    <t>ZÁSYPŠD</t>
  </si>
  <si>
    <t>zásyp rýhy ŠD</t>
  </si>
  <si>
    <t>10,654</t>
  </si>
  <si>
    <t>SKLÁDKA_4</t>
  </si>
  <si>
    <t>19,614</t>
  </si>
  <si>
    <t>Objekt:</t>
  </si>
  <si>
    <t>01 - Přeložka STL plynovodní přípojky</t>
  </si>
  <si>
    <t>KSO:</t>
  </si>
  <si>
    <t>CC-CZ:</t>
  </si>
  <si>
    <t>Místo:</t>
  </si>
  <si>
    <t xml:space="preserve"> </t>
  </si>
  <si>
    <t>Datum:</t>
  </si>
  <si>
    <t>Zadavatel:</t>
  </si>
  <si>
    <t>IČ:</t>
  </si>
  <si>
    <t>Město Smržovka</t>
  </si>
  <si>
    <t>DIČ:</t>
  </si>
  <si>
    <t>Uchazeč:</t>
  </si>
  <si>
    <t>Projektant:</t>
  </si>
  <si>
    <t>Budovy EKO s.r.o.,</t>
  </si>
  <si>
    <t>Zpracovatel:</t>
  </si>
  <si>
    <t>Poznámka:</t>
  </si>
  <si>
    <t>Základ daně</t>
  </si>
  <si>
    <t>Sazba daně</t>
  </si>
  <si>
    <t>Výše daně</t>
  </si>
  <si>
    <t>základní</t>
  </si>
  <si>
    <t>snížená</t>
  </si>
  <si>
    <t>zákl. přenesená</t>
  </si>
  <si>
    <t>sníž. přenesená</t>
  </si>
  <si>
    <t>nulová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</si>
  <si>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</si>
  <si>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</si>
  <si>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</si>
  <si>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</si>
  <si>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</si>
  <si>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</si>
  <si>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</si>
  <si>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</si>
  <si>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ČLENĚNÍ SOUPISU PRACÍ</t>
  </si>
  <si>
    <t>Kód dílu - Popis</t>
  </si>
  <si>
    <t>Cena celkem [CZK]</t>
  </si>
  <si>
    <t>Náklady ze soupisu prací</t>
  </si>
  <si>
    <t>-1</t>
  </si>
  <si>
    <t>HSV -  Práce a dodávky HSV</t>
  </si>
  <si>
    <t xml:space="preserve">    1 - Zemní práce</t>
  </si>
  <si>
    <t xml:space="preserve">    4 - Vodorovné konstrukce</t>
  </si>
  <si>
    <t xml:space="preserve">    8 -  Trubní vedení</t>
  </si>
  <si>
    <t xml:space="preserve">    998 -  Přesun hmot</t>
  </si>
  <si>
    <t>PSV - Práce a dodávky PSV</t>
  </si>
  <si>
    <t xml:space="preserve">    741 - Elektroinstalace - silnoproud</t>
  </si>
  <si>
    <t xml:space="preserve">    789 - Povrchové úpravy ocelových konstrukcí a technologických zařízení</t>
  </si>
  <si>
    <t>M -  Práce a dodávky M</t>
  </si>
  <si>
    <t xml:space="preserve">    21-M - Elektromontáže</t>
  </si>
  <si>
    <t xml:space="preserve">    23-M - Montáže potrubí</t>
  </si>
  <si>
    <t>SOUPIS PRACÍ</t>
  </si>
  <si>
    <t>PČ</t>
  </si>
  <si>
    <t>Kód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</si>
  <si>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</si>
  <si>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</si>
  <si>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</si>
  <si>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</si>
  <si>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</si>
  <si>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</si>
  <si>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</si>
  <si>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</si>
  <si>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</si>
  <si>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</si>
  <si>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 xml:space="preserve"> Práce a dodávky HSV</t>
  </si>
  <si>
    <t>ROZPOCET</t>
  </si>
  <si>
    <t>K</t>
  </si>
  <si>
    <t>119003217</t>
  </si>
  <si>
    <t>Mobilní plotová zábrana vyplněná dráty výšky do 1,5 m pro zabezpečení výkopu zřízení</t>
  </si>
  <si>
    <t>m</t>
  </si>
  <si>
    <t>-732443507</t>
  </si>
  <si>
    <t>(11,4+2*1)*2</t>
  </si>
  <si>
    <t>True</t>
  </si>
  <si>
    <t>119003218</t>
  </si>
  <si>
    <t>Mobilní plotová zábrana vyplněná dráty výšky do 1,5 m pro zabezpečení výkopu odstranění</t>
  </si>
  <si>
    <t>1645508332</t>
  </si>
  <si>
    <t>119003227</t>
  </si>
  <si>
    <t>Mobilní plotová zábrana vyplněná dráty výšky přes 1,5 do 2,2 m pro zabezpečení výkopu zřízení</t>
  </si>
  <si>
    <t>1175382003</t>
  </si>
  <si>
    <t>2,5*4*2</t>
  </si>
  <si>
    <t>Součet</t>
  </si>
  <si>
    <t>119003228</t>
  </si>
  <si>
    <t>Mobilní plotová zábrana vyplněná dráty výšky přes 1,5 do 2,2 m pro zabezpečení výkopu odstranění</t>
  </si>
  <si>
    <t>-962150076</t>
  </si>
  <si>
    <t>119004111</t>
  </si>
  <si>
    <t>Bezpečný vstup nebo výstup z výkopu pomocí žebříku zřízení</t>
  </si>
  <si>
    <t>1759647754</t>
  </si>
  <si>
    <t>1,5*2</t>
  </si>
  <si>
    <t>119004112</t>
  </si>
  <si>
    <t>Bezpečný vstup nebo výstup z výkopu pomocí žebříku odstranění</t>
  </si>
  <si>
    <t>-1820765100</t>
  </si>
  <si>
    <t>131313701</t>
  </si>
  <si>
    <t>Hloubení nezapažených jam v soudržných horninách třídy těžitelnosti II skupiny 4 ručně</t>
  </si>
  <si>
    <t>m3</t>
  </si>
  <si>
    <t>-664371217</t>
  </si>
  <si>
    <t>Propojovací a odpojovací jámy</t>
  </si>
  <si>
    <t>1,5*1,5*1,5*2</t>
  </si>
  <si>
    <t>70% ručně</t>
  </si>
  <si>
    <t>VÝKOPJÁMA*0,7</t>
  </si>
  <si>
    <t>131351100</t>
  </si>
  <si>
    <t>Hloubení jam nezapažených v hornině třídy těžitelnosti II skupiny 4 objem do 20 m3 strojně</t>
  </si>
  <si>
    <t>1942366963</t>
  </si>
  <si>
    <t>30% STROJNĚ</t>
  </si>
  <si>
    <t>VÝKOPJÁMA*0,3</t>
  </si>
  <si>
    <t>132312331</t>
  </si>
  <si>
    <t>Hloubení nezapažených rýh šířky do 2000 mm v soudržných horninách třídy těžitelnosti II skupiny 4 ručně</t>
  </si>
  <si>
    <t>-197294265</t>
  </si>
  <si>
    <t>Přeložka přípojky</t>
  </si>
  <si>
    <t>0,8*1,2*(11,4+2*1)</t>
  </si>
  <si>
    <t>30% ručně</t>
  </si>
  <si>
    <t>VÝKOPRÝHA*0,3</t>
  </si>
  <si>
    <t>10</t>
  </si>
  <si>
    <t>132351252</t>
  </si>
  <si>
    <t>Hloubení rýh nezapažených š do 2000 mm v hornině třídy těžitelnosti II skupiny 4 objem do 50 m3 strojně</t>
  </si>
  <si>
    <t>1772727193</t>
  </si>
  <si>
    <t>70% strojně</t>
  </si>
  <si>
    <t>VÝKOPRÝHA*0,7</t>
  </si>
  <si>
    <t>11</t>
  </si>
  <si>
    <t>151101101</t>
  </si>
  <si>
    <t>Zřízení příložného pažení a rozepření stěn rýh hl do 2 m</t>
  </si>
  <si>
    <t>m2</t>
  </si>
  <si>
    <t>-499046781</t>
  </si>
  <si>
    <t>jam</t>
  </si>
  <si>
    <t>1,5*1,5*4*2</t>
  </si>
  <si>
    <t>12</t>
  </si>
  <si>
    <t>151101111</t>
  </si>
  <si>
    <t>Odstranění příložného pažení a rozepření stěn rýh hl do 2 m</t>
  </si>
  <si>
    <t>1351173976</t>
  </si>
  <si>
    <t>13</t>
  </si>
  <si>
    <t>162351103</t>
  </si>
  <si>
    <t>Vodorovné přemístění přes 50 do 500 m výkopku/sypaniny z horniny třídy těžitelnosti I skupiny 1 až 3</t>
  </si>
  <si>
    <t>350287377</t>
  </si>
  <si>
    <t>lože obsyp ŠP</t>
  </si>
  <si>
    <t>zásyp ŠD</t>
  </si>
  <si>
    <t>14</t>
  </si>
  <si>
    <t>162751137</t>
  </si>
  <si>
    <t>Vodorovné přemístění přes 9 000 do 10000 m výkopku/sypaniny z horniny třídy těžitelnosti II skupiny 4 a 5</t>
  </si>
  <si>
    <t>906485739</t>
  </si>
  <si>
    <t>výkopek na skládku do 20 km</t>
  </si>
  <si>
    <t>VÝKOPRÝHA+VÝKOPJÁMA</t>
  </si>
  <si>
    <t>15</t>
  </si>
  <si>
    <t>162751139</t>
  </si>
  <si>
    <t>Příplatek k vodorovnému přemístění výkopku/sypaniny z horniny třídy těžitelnosti II skupiny 4 a 5 ZKD 1000 m přes 10000 m</t>
  </si>
  <si>
    <t>615516648</t>
  </si>
  <si>
    <t>19,614*10 'Přepočtené koeficientem množství</t>
  </si>
  <si>
    <t>16</t>
  </si>
  <si>
    <t>171201221</t>
  </si>
  <si>
    <t>Poplatek za uložení na skládce (skládkovné) zeminy a kamení kód odpadu 17 05 04</t>
  </si>
  <si>
    <t>t</t>
  </si>
  <si>
    <t>-333707491</t>
  </si>
  <si>
    <t>SKLÁDKA_4*2</t>
  </si>
  <si>
    <t>17</t>
  </si>
  <si>
    <t>174101101</t>
  </si>
  <si>
    <t>Zásyp jam, šachet rýh nebo kolem objektů sypaninou se zhutněním</t>
  </si>
  <si>
    <t>-2143085234</t>
  </si>
  <si>
    <t>zásyp výkopu ŠD</t>
  </si>
  <si>
    <t>VÝKOPRÝHA+VÝKOPJÁMA-LOŽEAOBSYP</t>
  </si>
  <si>
    <t>Mezisoučet</t>
  </si>
  <si>
    <t>zásyp rýhy výkopkem</t>
  </si>
  <si>
    <t>ZÁSYPVÝKOPKEM</t>
  </si>
  <si>
    <t>58344155</t>
  </si>
  <si>
    <t>štěrkodrť frakce 0/22</t>
  </si>
  <si>
    <t>786965116</t>
  </si>
  <si>
    <t>ZÁSYPŠD*1,8*1,01</t>
  </si>
  <si>
    <t>19</t>
  </si>
  <si>
    <t>175111101</t>
  </si>
  <si>
    <t>Obsypání potrubí ručně sypaninou bez prohození, uloženou do 3 m</t>
  </si>
  <si>
    <t>195562177</t>
  </si>
  <si>
    <t>50% ruční obsyp</t>
  </si>
  <si>
    <t>LOŽEAOBSYP*0,5</t>
  </si>
  <si>
    <t>20</t>
  </si>
  <si>
    <t>175151101</t>
  </si>
  <si>
    <t>Obsypání potrubí strojně sypaninou bez prohození, uloženou do 3 m</t>
  </si>
  <si>
    <t>526168613</t>
  </si>
  <si>
    <t>pískové lože</t>
  </si>
  <si>
    <t>0,8*0,1*(11,4+2*1)</t>
  </si>
  <si>
    <t>1,5*1,5*0,4*2</t>
  </si>
  <si>
    <t>pískový obsyp</t>
  </si>
  <si>
    <t>0,8*0,4*(11,4+2*1)</t>
  </si>
  <si>
    <t>50% strojní obsyp</t>
  </si>
  <si>
    <t>21</t>
  </si>
  <si>
    <t>58337303</t>
  </si>
  <si>
    <t>štěrkopísek frakce 0/8</t>
  </si>
  <si>
    <t>1791288049</t>
  </si>
  <si>
    <t>LOŽEAOBSYP*1,7*1,01</t>
  </si>
  <si>
    <t>22</t>
  </si>
  <si>
    <t>452313162</t>
  </si>
  <si>
    <t>Podkladní bloky z betonu prostého se zvýšenými nároky na prostředí tř. C 25/30 otevřený výkop</t>
  </si>
  <si>
    <t>-1132045164</t>
  </si>
  <si>
    <t>0,45*0,45*0,32</t>
  </si>
  <si>
    <t>23</t>
  </si>
  <si>
    <t>452351111</t>
  </si>
  <si>
    <t>Bednění podkladních desek nebo sedlového lože pod potrubí, stoky a drobné objekty otevřený výkop zřízení</t>
  </si>
  <si>
    <t>238500680</t>
  </si>
  <si>
    <t>0,45*4*0,3*2</t>
  </si>
  <si>
    <t>24</t>
  </si>
  <si>
    <t>452351112</t>
  </si>
  <si>
    <t>Bednění podkladních desek nebo sedlového lože pod potrubí, stoky a drobné objekty otevřený výkop odstranění</t>
  </si>
  <si>
    <t>1377518158</t>
  </si>
  <si>
    <t xml:space="preserve"> Trubní vedení</t>
  </si>
  <si>
    <t>25</t>
  </si>
  <si>
    <t>899722114</t>
  </si>
  <si>
    <t>Krytí potrubí z plastů výstražnou fólií z PVC přes 34 do 40 cm</t>
  </si>
  <si>
    <t>-2024333220</t>
  </si>
  <si>
    <t>998</t>
  </si>
  <si>
    <t xml:space="preserve"> Přesun hmot</t>
  </si>
  <si>
    <t>26</t>
  </si>
  <si>
    <t>998276101</t>
  </si>
  <si>
    <t>Přesun hmot pro trubní vedení z trub z plastických hmot otevřený výkop</t>
  </si>
  <si>
    <t>431812755</t>
  </si>
  <si>
    <t>27</t>
  </si>
  <si>
    <t>998276124</t>
  </si>
  <si>
    <t>Příplatek k přesunu hmot pro trubní vedení z trub z plastických hmot za zvětšený přesun do 500 m</t>
  </si>
  <si>
    <t>1806125895</t>
  </si>
  <si>
    <t>PSV</t>
  </si>
  <si>
    <t>Práce a dodávky PSV</t>
  </si>
  <si>
    <t>741</t>
  </si>
  <si>
    <t>Elektroinstalace - silnoproud</t>
  </si>
  <si>
    <t>28</t>
  </si>
  <si>
    <t>741410R-100</t>
  </si>
  <si>
    <t>Uzemnění nadzemního přechodu potrubí plynovodu - dodávka, montáž, měření a revize</t>
  </si>
  <si>
    <t>kpl</t>
  </si>
  <si>
    <t>1320571284</t>
  </si>
  <si>
    <t>789</t>
  </si>
  <si>
    <t>Povrchové úpravy ocelových konstrukcí a technologických zařízení</t>
  </si>
  <si>
    <t>29</t>
  </si>
  <si>
    <t>789336R-101</t>
  </si>
  <si>
    <t>Trojnásobný nátěr ocelového potrubí a objímek dle DSO TX G08 06 03 a TPG 923 23 Přílohy 2 pro velmi velkou živitnost, barva odstínu RAL: šedá matná + trubku opatřit příčnými žlutými pruhy - sírová žlutá RAL 1016 matná</t>
  </si>
  <si>
    <t>-1256603602</t>
  </si>
  <si>
    <t xml:space="preserve"> Práce a dodávky M</t>
  </si>
  <si>
    <t>21-M</t>
  </si>
  <si>
    <t>Elektromontáže</t>
  </si>
  <si>
    <t>30</t>
  </si>
  <si>
    <t>210800R-525</t>
  </si>
  <si>
    <t>Propojení signalizačního vodiče</t>
  </si>
  <si>
    <t>64</t>
  </si>
  <si>
    <t>529521772</t>
  </si>
  <si>
    <t>31</t>
  </si>
  <si>
    <t>210800R-526</t>
  </si>
  <si>
    <t>Vyvedení signalizačního vodiče na ocel potrubí + fixace</t>
  </si>
  <si>
    <t>94566662</t>
  </si>
  <si>
    <t>32</t>
  </si>
  <si>
    <t>210801311</t>
  </si>
  <si>
    <t>Montáž vodiče Cu izolovaného plného nebo laněného s PVC pláštěm do 1 kV žíla 1,5 až 16 mm2 uloženého volně (např. CY, CHAH-V)</t>
  </si>
  <si>
    <t>-60890806</t>
  </si>
  <si>
    <t>33</t>
  </si>
  <si>
    <t>34141042</t>
  </si>
  <si>
    <t>vodič propojovací jádro Cu plné dvojitá izolace PVC 450/750V (CYY) 1x2,5mm2</t>
  </si>
  <si>
    <t>128</t>
  </si>
  <si>
    <t>1976047656</t>
  </si>
  <si>
    <t>Poznámka k položce:_x000D_
CYY, průměr vodiče 4,2mm</t>
  </si>
  <si>
    <t>15*1,05 'Přepočtené koeficientem množství</t>
  </si>
  <si>
    <t>23-M</t>
  </si>
  <si>
    <t>Montáže potrubí</t>
  </si>
  <si>
    <t>34</t>
  </si>
  <si>
    <t>230050R-100</t>
  </si>
  <si>
    <t>Dodávka a montáž kotevních objímek umožňující dilataci potrubí DN 80</t>
  </si>
  <si>
    <t>ks</t>
  </si>
  <si>
    <t>-1304523313</t>
  </si>
  <si>
    <t>35</t>
  </si>
  <si>
    <t>230024057</t>
  </si>
  <si>
    <t>Montáž trubní díly přivařovací tř.11-13 do 50 kg D 89 mm tl 3,6 mm</t>
  </si>
  <si>
    <t>kus</t>
  </si>
  <si>
    <t>1569329794</t>
  </si>
  <si>
    <t>36</t>
  </si>
  <si>
    <t>31630528</t>
  </si>
  <si>
    <t>oblouk trubkový typ 3D tvar 90° - K3 D 88,9mm tl 3,2mm</t>
  </si>
  <si>
    <t>2011470382</t>
  </si>
  <si>
    <t>37</t>
  </si>
  <si>
    <t>230200008</t>
  </si>
  <si>
    <t>Montáž plynovodních přípojek svářením DN 80 (3")</t>
  </si>
  <si>
    <t>567812491</t>
  </si>
  <si>
    <t>38</t>
  </si>
  <si>
    <t>14011060</t>
  </si>
  <si>
    <t>trubka ocelová bezešvá hladká jakost 11 353 89x4,0mm</t>
  </si>
  <si>
    <t>714661314</t>
  </si>
  <si>
    <t>39</t>
  </si>
  <si>
    <t>230200R-101</t>
  </si>
  <si>
    <t>Montáž plynovodních přípojek svářením DN 80 (3") - příplatek za montáž přechodu potoka</t>
  </si>
  <si>
    <t>1365213230</t>
  </si>
  <si>
    <t>40</t>
  </si>
  <si>
    <t>230200271</t>
  </si>
  <si>
    <t>Jednostranné přerušení průtoku plynu stlačením plastového potrubí dn do 63 mm - jedním stlačovadlem</t>
  </si>
  <si>
    <t>1055437001</t>
  </si>
  <si>
    <t>41</t>
  </si>
  <si>
    <t>TMP.753911608</t>
  </si>
  <si>
    <t>GF-Elektrospojka PE100/SDR11 d 32</t>
  </si>
  <si>
    <t>256</t>
  </si>
  <si>
    <t>-1873426759</t>
  </si>
  <si>
    <t>42</t>
  </si>
  <si>
    <t>230205025</t>
  </si>
  <si>
    <t>Montáž potrubí plastového svařované na tupo nebo elektrospojkou dn 32 mm en 3,0 mm</t>
  </si>
  <si>
    <t>-507081319</t>
  </si>
  <si>
    <t>11,4</t>
  </si>
  <si>
    <t>43</t>
  </si>
  <si>
    <t>PPL.3295611005</t>
  </si>
  <si>
    <t>Trubka plynovodní Pipelife GASLINE ROBUST 32X3,0 6m PE100RC, se žluto-oranžovým ochranným pláštěm, pro pokládku bez omezení zrnitosti a všechny bezvýkopové pokládky</t>
  </si>
  <si>
    <t>718435428</t>
  </si>
  <si>
    <t>44</t>
  </si>
  <si>
    <t>-692419849</t>
  </si>
  <si>
    <t>45</t>
  </si>
  <si>
    <t>230205225</t>
  </si>
  <si>
    <t>Montáž trubního dílu PE elektrotvarovky nebo svařovaného na tupo dn 32 mm en 2,0 mm</t>
  </si>
  <si>
    <t>-227551415</t>
  </si>
  <si>
    <t>46</t>
  </si>
  <si>
    <t>TMP.753101608</t>
  </si>
  <si>
    <t>GF-Elektrokoleno 90° d 32</t>
  </si>
  <si>
    <t>1799391600</t>
  </si>
  <si>
    <t>47</t>
  </si>
  <si>
    <t>230205242</t>
  </si>
  <si>
    <t>Montáž trubního dílu PE elektrotvarovky nebo svařovaného na tupo dn 63 mm en 5,7 mm</t>
  </si>
  <si>
    <t>-1704632851</t>
  </si>
  <si>
    <t>48</t>
  </si>
  <si>
    <t>TMP.753901656</t>
  </si>
  <si>
    <t>GF-Elektroredukce d 63-32</t>
  </si>
  <si>
    <t>48115726</t>
  </si>
  <si>
    <t>49</t>
  </si>
  <si>
    <t>230205251</t>
  </si>
  <si>
    <t>Montáž trubního dílu PE elektrotvarovky nebo svařovaného na tupo dn 90 mm en 5,1 mm</t>
  </si>
  <si>
    <t>292352960</t>
  </si>
  <si>
    <t>50</t>
  </si>
  <si>
    <t>TMP.753901831</t>
  </si>
  <si>
    <t>GF-Elektroredukce d 90-63</t>
  </si>
  <si>
    <t>517419595</t>
  </si>
  <si>
    <t>51</t>
  </si>
  <si>
    <t>NCL.612784</t>
  </si>
  <si>
    <t>FRIALEN - USTR d90/80, PE100, SDR11, přechodový kus PE-HD / ocel, elektro</t>
  </si>
  <si>
    <t>1903709571</t>
  </si>
  <si>
    <t>52</t>
  </si>
  <si>
    <t>TMP.753911613</t>
  </si>
  <si>
    <t>GF-Elektrospojka PE100/SDR11 d 90</t>
  </si>
  <si>
    <t>771277235</t>
  </si>
  <si>
    <t>53</t>
  </si>
  <si>
    <t>230210013</t>
  </si>
  <si>
    <t>Oprava opláštění ruční ovinem páskou za studena 2vrstvy</t>
  </si>
  <si>
    <t>-1580871515</t>
  </si>
  <si>
    <t>54</t>
  </si>
  <si>
    <t>286316R-0523</t>
  </si>
  <si>
    <t>SERVIWRAP R30A  50 X 15 000</t>
  </si>
  <si>
    <t>-969087173</t>
  </si>
  <si>
    <t>55</t>
  </si>
  <si>
    <t>230150R-101</t>
  </si>
  <si>
    <t>Elektrojiskrová zkouška izolace potrubí DN 80</t>
  </si>
  <si>
    <t>309706731</t>
  </si>
  <si>
    <t>56</t>
  </si>
  <si>
    <t>230170002</t>
  </si>
  <si>
    <t>Tlakové zkoušky těsnosti potrubí - příprava DN přes 40 do 80</t>
  </si>
  <si>
    <t>sada</t>
  </si>
  <si>
    <t>-1869321984</t>
  </si>
  <si>
    <t>57</t>
  </si>
  <si>
    <t>230230016</t>
  </si>
  <si>
    <t>Hlavní tlaková zkouška vzduchem 0,6 MPa DN 50</t>
  </si>
  <si>
    <t>1029069570</t>
  </si>
  <si>
    <t>58</t>
  </si>
  <si>
    <t>230230017</t>
  </si>
  <si>
    <t>Hlavní tlaková zkouška vzduchem 0,6 MPa DN 80</t>
  </si>
  <si>
    <t>-2095325896</t>
  </si>
  <si>
    <t>59</t>
  </si>
  <si>
    <t>230230076</t>
  </si>
  <si>
    <t>Čištění potrubí PN 38 6416 DN 200</t>
  </si>
  <si>
    <t>-1630263745</t>
  </si>
  <si>
    <t>11,4+9,4</t>
  </si>
  <si>
    <t>60</t>
  </si>
  <si>
    <t>230086115</t>
  </si>
  <si>
    <t>Demontáž plastového potrubí dn do 110 mm</t>
  </si>
  <si>
    <t>-1649830080</t>
  </si>
  <si>
    <t>v místě přepoje</t>
  </si>
  <si>
    <t>2*1,5</t>
  </si>
  <si>
    <t>61</t>
  </si>
  <si>
    <t>230230R-075</t>
  </si>
  <si>
    <t>Odplynění odstaveného úseku plynovodní přípojly dle ZOV</t>
  </si>
  <si>
    <t>812929806</t>
  </si>
  <si>
    <t>62</t>
  </si>
  <si>
    <t>230230R-076</t>
  </si>
  <si>
    <t>Odvzdušnění nového úseku plynovodní přípojky dle ZOV</t>
  </si>
  <si>
    <t>-657518526</t>
  </si>
  <si>
    <t>63</t>
  </si>
  <si>
    <t>230R-101</t>
  </si>
  <si>
    <t>Výchozí revize  přeložky plynovodní přípojky</t>
  </si>
  <si>
    <t>-1705222508</t>
  </si>
  <si>
    <t>230R-200</t>
  </si>
  <si>
    <t>Přepojení STL plynovodní přípojky PE dn 32 / PE dn 32 ( po stlačení ) - admin.zajištění - spoluúčast GasNetSlužby s.r.o.</t>
  </si>
  <si>
    <t>962142376</t>
  </si>
  <si>
    <t>Smržovka most M-09, ul. Staniční</t>
  </si>
  <si>
    <t>11. 11. 2024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</si>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</sst>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#\ ###\ ##0.00"/>
    <numFmt numFmtId="165" formatCode="#\ ###\ ###\ ###\ ##0.000"/>
    <numFmt numFmtId="166" formatCode="dd\.mm\.yyyy"/>
    <numFmt numFmtId="167" formatCode="#,##0.00%"/>
    <numFmt numFmtId="168" formatCode="#,##0.00000"/>
    <numFmt numFmtId="169" formatCode="#,##0.000"/>
  </numFmts>
  <fonts count="37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  <font>
      <sz val="8"/>
      <color rgb="FF000000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205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5" fillId="0" borderId="0" xfId="0" applyFont="1" applyAlignment="1">
      <alignment horizontal="left" vertical="center"/>
    </xf>
    <xf numFmtId="166" fontId="15" fillId="0" borderId="0" xfId="0" applyNumberFormat="1" applyFont="1" applyAlignment="1">
      <alignment horizontal="left" vertical="center"/>
    </xf>
    <xf numFmtId="0" fontId="15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right" vertical="center"/>
    </xf>
    <xf numFmtId="0" fontId="0" fillId="6" borderId="0" xfId="0" applyFill="1" applyAlignment="1">
      <alignment vertical="center"/>
    </xf>
    <xf numFmtId="0" fontId="19" fillId="6" borderId="20" xfId="0" applyFont="1" applyFill="1" applyBorder="1" applyAlignment="1">
      <alignment horizontal="left" vertical="center"/>
    </xf>
    <xf numFmtId="0" fontId="0" fillId="6" borderId="21" xfId="0" applyFill="1" applyBorder="1" applyAlignment="1">
      <alignment vertical="center"/>
    </xf>
    <xf numFmtId="0" fontId="19" fillId="6" borderId="21" xfId="0" applyFont="1" applyFill="1" applyBorder="1" applyAlignment="1">
      <alignment horizontal="right" vertical="center"/>
    </xf>
    <xf numFmtId="0" fontId="19" fillId="6" borderId="21" xfId="0" applyFont="1" applyFill="1" applyBorder="1" applyAlignment="1">
      <alignment horizontal="center" vertical="center"/>
    </xf>
    <xf numFmtId="4" fontId="19" fillId="6" borderId="21" xfId="0" applyNumberFormat="1" applyFont="1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20" fillId="0" borderId="23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3" fillId="0" borderId="24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25" xfId="0" applyFont="1" applyBorder="1" applyAlignment="1">
      <alignment horizontal="left" vertical="center"/>
    </xf>
    <xf numFmtId="0" fontId="23" fillId="0" borderId="25" xfId="0" applyFont="1" applyBorder="1" applyAlignment="1">
      <alignment vertical="center"/>
    </xf>
    <xf numFmtId="4" fontId="23" fillId="0" borderId="2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25" xfId="0" applyFont="1" applyBorder="1" applyAlignment="1">
      <alignment horizontal="left" vertical="center"/>
    </xf>
    <xf numFmtId="0" fontId="24" fillId="0" borderId="25" xfId="0" applyFont="1" applyBorder="1" applyAlignment="1">
      <alignment vertical="center"/>
    </xf>
    <xf numFmtId="4" fontId="24" fillId="0" borderId="25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/>
    <xf numFmtId="0" fontId="0" fillId="0" borderId="29" xfId="0" applyBorder="1" applyAlignment="1">
      <alignment vertical="center"/>
    </xf>
    <xf numFmtId="168" fontId="26" fillId="0" borderId="19" xfId="0" applyNumberFormat="1" applyFont="1" applyBorder="1"/>
    <xf numFmtId="168" fontId="26" fillId="0" borderId="30" xfId="0" applyNumberFormat="1" applyFont="1" applyBorder="1"/>
    <xf numFmtId="4" fontId="27" fillId="0" borderId="0" xfId="0" applyNumberFormat="1" applyFont="1" applyAlignment="1">
      <alignment vertical="center"/>
    </xf>
    <xf numFmtId="0" fontId="28" fillId="0" borderId="0" xfId="0" applyFont="1"/>
    <xf numFmtId="0" fontId="28" fillId="0" borderId="5" xfId="0" applyFont="1" applyBorder="1"/>
    <xf numFmtId="0" fontId="2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8" fillId="0" borderId="0" xfId="0" applyFont="1" applyProtection="1">
      <protection locked="0"/>
    </xf>
    <xf numFmtId="4" fontId="23" fillId="0" borderId="0" xfId="0" applyNumberFormat="1" applyFont="1"/>
    <xf numFmtId="0" fontId="28" fillId="0" borderId="31" xfId="0" applyFont="1" applyBorder="1"/>
    <xf numFmtId="168" fontId="28" fillId="0" borderId="0" xfId="0" applyNumberFormat="1" applyFont="1"/>
    <xf numFmtId="168" fontId="28" fillId="0" borderId="32" xfId="0" applyNumberFormat="1" applyFont="1" applyBorder="1"/>
    <xf numFmtId="0" fontId="28" fillId="0" borderId="0" xfId="0" applyFont="1" applyAlignment="1">
      <alignment horizontal="center"/>
    </xf>
    <xf numFmtId="4" fontId="28" fillId="0" borderId="0" xfId="0" applyNumberFormat="1" applyFont="1" applyAlignment="1">
      <alignment vertical="center"/>
    </xf>
    <xf numFmtId="0" fontId="24" fillId="0" borderId="0" xfId="0" applyFont="1" applyAlignment="1">
      <alignment horizontal="left"/>
    </xf>
    <xf numFmtId="4" fontId="24" fillId="0" borderId="0" xfId="0" applyNumberFormat="1" applyFont="1"/>
    <xf numFmtId="0" fontId="21" fillId="0" borderId="33" xfId="0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169" fontId="21" fillId="0" borderId="33" xfId="0" applyNumberFormat="1" applyFont="1" applyBorder="1" applyAlignment="1">
      <alignment vertical="center"/>
    </xf>
    <xf numFmtId="4" fontId="21" fillId="5" borderId="33" xfId="0" applyNumberFormat="1" applyFont="1" applyFill="1" applyBorder="1" applyAlignment="1" applyProtection="1">
      <alignment vertical="center"/>
      <protection locked="0"/>
    </xf>
    <xf numFmtId="4" fontId="21" fillId="0" borderId="33" xfId="0" applyNumberFormat="1" applyFont="1" applyBorder="1" applyAlignment="1">
      <alignment vertical="center"/>
    </xf>
    <xf numFmtId="0" fontId="25" fillId="5" borderId="31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8" fontId="25" fillId="0" borderId="0" xfId="0" applyNumberFormat="1" applyFont="1" applyAlignment="1">
      <alignment vertical="center"/>
    </xf>
    <xf numFmtId="168" fontId="25" fillId="0" borderId="32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vertical="center"/>
    </xf>
    <xf numFmtId="0" fontId="29" fillId="0" borderId="5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169" fontId="29" fillId="0" borderId="0" xfId="0" applyNumberFormat="1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29" fillId="0" borderId="31" xfId="0" applyFont="1" applyBorder="1" applyAlignment="1">
      <alignment vertical="center"/>
    </xf>
    <xf numFmtId="0" fontId="29" fillId="0" borderId="32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169" fontId="31" fillId="0" borderId="0" xfId="0" applyNumberFormat="1" applyFont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31" fillId="0" borderId="31" xfId="0" applyFont="1" applyBorder="1" applyAlignment="1">
      <alignment vertical="center"/>
    </xf>
    <xf numFmtId="0" fontId="31" fillId="0" borderId="32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 applyProtection="1">
      <alignment vertical="center"/>
      <protection locked="0"/>
    </xf>
    <xf numFmtId="0" fontId="32" fillId="0" borderId="31" xfId="0" applyFont="1" applyBorder="1" applyAlignment="1">
      <alignment vertical="center"/>
    </xf>
    <xf numFmtId="0" fontId="32" fillId="0" borderId="3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169" fontId="33" fillId="0" borderId="0" xfId="0" applyNumberFormat="1" applyFont="1" applyAlignment="1">
      <alignment vertical="center"/>
    </xf>
    <xf numFmtId="0" fontId="33" fillId="0" borderId="0" xfId="0" applyFont="1" applyAlignment="1" applyProtection="1">
      <alignment vertical="center"/>
      <protection locked="0"/>
    </xf>
    <xf numFmtId="0" fontId="33" fillId="0" borderId="31" xfId="0" applyFont="1" applyBorder="1" applyAlignment="1">
      <alignment vertical="center"/>
    </xf>
    <xf numFmtId="0" fontId="33" fillId="0" borderId="32" xfId="0" applyFont="1" applyBorder="1" applyAlignment="1">
      <alignment vertical="center"/>
    </xf>
    <xf numFmtId="0" fontId="34" fillId="0" borderId="33" xfId="0" applyFont="1" applyBorder="1" applyAlignment="1">
      <alignment horizontal="center" vertical="center"/>
    </xf>
    <xf numFmtId="49" fontId="34" fillId="0" borderId="33" xfId="0" applyNumberFormat="1" applyFont="1" applyBorder="1" applyAlignment="1">
      <alignment horizontal="left" vertical="center" wrapText="1"/>
    </xf>
    <xf numFmtId="0" fontId="34" fillId="0" borderId="33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center" vertical="center" wrapText="1"/>
    </xf>
    <xf numFmtId="169" fontId="34" fillId="0" borderId="33" xfId="0" applyNumberFormat="1" applyFont="1" applyBorder="1" applyAlignment="1">
      <alignment vertical="center"/>
    </xf>
    <xf numFmtId="4" fontId="34" fillId="5" borderId="33" xfId="0" applyNumberFormat="1" applyFont="1" applyFill="1" applyBorder="1" applyAlignment="1" applyProtection="1">
      <alignment vertical="center"/>
      <protection locked="0"/>
    </xf>
    <xf numFmtId="4" fontId="34" fillId="0" borderId="33" xfId="0" applyNumberFormat="1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4" fillId="5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25" fillId="5" borderId="34" xfId="0" applyFont="1" applyFill="1" applyBorder="1" applyAlignment="1" applyProtection="1">
      <alignment horizontal="left" vertical="center"/>
      <protection locked="0"/>
    </xf>
    <xf numFmtId="0" fontId="25" fillId="0" borderId="25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168" fontId="25" fillId="0" borderId="25" xfId="0" applyNumberFormat="1" applyFont="1" applyBorder="1" applyAlignment="1">
      <alignment vertical="center"/>
    </xf>
    <xf numFmtId="168" fontId="25" fillId="0" borderId="35" xfId="0" applyNumberFormat="1" applyFont="1" applyBorder="1" applyAlignment="1">
      <alignment vertical="center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6" fillId="2" borderId="0" xfId="6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0" fillId="0" borderId="0" xfId="0"/>
    <xf numFmtId="0" fontId="15" fillId="5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</cellXfs>
  <cellStyles count="14">
    <cellStyle name="NadpisRekapitulaceSoupisPraciStyle" xfId="2" xr:uid="{00000000-0005-0000-0000-000002000000}"/>
    <cellStyle name="NadpisStrukturyStyle" xfId="7" xr:uid="{00000000-0005-0000-0000-000007000000}"/>
    <cellStyle name="NadpisySloupcuStyle" xfId="4" xr:uid="{00000000-0005-0000-0000-000004000000}"/>
    <cellStyle name="NormalBoldLeftStyle" xfId="9" xr:uid="{00000000-0005-0000-0000-000009000000}"/>
    <cellStyle name="NormalBoldRightStyle" xfId="10" xr:uid="{00000000-0005-0000-0000-00000A000000}"/>
    <cellStyle name="NormalBoldStyle" xfId="5" xr:uid="{00000000-0005-0000-0000-000005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6" xr:uid="{00000000-0005-0000-0000-000006000000}"/>
    <cellStyle name="StavebniDilStyle" xfId="8" xr:uid="{00000000-0005-0000-0000-000008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workbookViewId="0">
      <selection activeCell="E10" sqref="E10"/>
    </sheetView>
  </sheetViews>
  <sheetFormatPr defaultRowHeight="15" x14ac:dyDescent="0.25"/>
  <cols>
    <col min="1" max="2" width="3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189" t="s">
        <v>2</v>
      </c>
      <c r="C2" s="3"/>
      <c r="D2" s="3"/>
      <c r="E2" s="3"/>
    </row>
    <row r="3" spans="1:5" x14ac:dyDescent="0.25">
      <c r="A3" s="3"/>
      <c r="B3" s="190"/>
      <c r="C3" s="3"/>
      <c r="D3" s="3"/>
      <c r="E3" s="3"/>
    </row>
    <row r="4" spans="1:5" x14ac:dyDescent="0.25">
      <c r="A4" s="3"/>
      <c r="B4" s="189" t="s">
        <v>3</v>
      </c>
      <c r="C4" s="190"/>
      <c r="D4" s="190"/>
      <c r="E4" s="190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SUM(C10:C13)</f>
        <v>0</v>
      </c>
      <c r="D6" s="3"/>
      <c r="E6" s="3"/>
    </row>
    <row r="7" spans="1:5" x14ac:dyDescent="0.25">
      <c r="A7" s="3"/>
      <c r="B7" s="5" t="s">
        <v>5</v>
      </c>
      <c r="C7" s="6">
        <f>SUM(E10:E13)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9" t="s">
        <v>12</v>
      </c>
      <c r="C10" s="10">
        <f>'SO 000'!I3</f>
        <v>0</v>
      </c>
      <c r="D10" s="10">
        <f>SUMIFS('SO 000'!O:O,'SO 000'!A:A,"P")</f>
        <v>0</v>
      </c>
      <c r="E10" s="10">
        <f>C10+D10</f>
        <v>0</v>
      </c>
    </row>
    <row r="11" spans="1:5" x14ac:dyDescent="0.25">
      <c r="A11" s="8" t="s">
        <v>13</v>
      </c>
      <c r="B11" s="9" t="s">
        <v>14</v>
      </c>
      <c r="C11" s="10">
        <f>'SO 101'!I3</f>
        <v>0</v>
      </c>
      <c r="D11" s="10">
        <f>SUMIFS('SO 101'!O:O,'SO 101'!A:A,"P")</f>
        <v>0</v>
      </c>
      <c r="E11" s="10">
        <f>C11+D11</f>
        <v>0</v>
      </c>
    </row>
    <row r="12" spans="1:5" x14ac:dyDescent="0.25">
      <c r="A12" s="8" t="s">
        <v>15</v>
      </c>
      <c r="B12" s="9" t="s">
        <v>16</v>
      </c>
      <c r="C12" s="10">
        <f>'SO 201'!I3</f>
        <v>0</v>
      </c>
      <c r="D12" s="10">
        <f>SUMIFS('SO 201'!O:O,'SO 201'!A:A,"P")</f>
        <v>0</v>
      </c>
      <c r="E12" s="10">
        <f>C12+D12</f>
        <v>0</v>
      </c>
    </row>
    <row r="13" spans="1:5" x14ac:dyDescent="0.25">
      <c r="A13" s="8" t="s">
        <v>582</v>
      </c>
      <c r="B13" s="9" t="s">
        <v>583</v>
      </c>
      <c r="C13" s="10">
        <f>'SO 501'!J127</f>
        <v>0</v>
      </c>
      <c r="D13" s="10">
        <f>C13*0.21</f>
        <v>0</v>
      </c>
      <c r="E13" s="10">
        <f>C13+D13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2"/>
  <sheetViews>
    <sheetView topLeftCell="B37" workbookViewId="0">
      <selection activeCell="H14" sqref="H14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spans="1:16" ht="20.25" x14ac:dyDescent="0.25">
      <c r="A2" s="1"/>
      <c r="B2" s="15"/>
      <c r="C2" s="3"/>
      <c r="D2" s="3"/>
      <c r="E2" s="4" t="s">
        <v>17</v>
      </c>
      <c r="F2" s="3"/>
      <c r="G2" s="3"/>
      <c r="H2" s="3"/>
      <c r="I2" s="3"/>
      <c r="J2" s="16"/>
    </row>
    <row r="3" spans="1:16" x14ac:dyDescent="0.25">
      <c r="A3" s="3" t="s">
        <v>18</v>
      </c>
      <c r="B3" s="17" t="s">
        <v>19</v>
      </c>
      <c r="C3" s="193" t="s">
        <v>20</v>
      </c>
      <c r="D3" s="194"/>
      <c r="E3" s="18" t="s">
        <v>21</v>
      </c>
      <c r="F3" s="3"/>
      <c r="G3" s="3"/>
      <c r="H3" s="19" t="s">
        <v>11</v>
      </c>
      <c r="I3" s="20">
        <f>SUMIFS(I8:I72,A8:A72,"SD")</f>
        <v>0</v>
      </c>
      <c r="J3" s="16"/>
      <c r="O3">
        <v>0</v>
      </c>
      <c r="P3">
        <v>2</v>
      </c>
    </row>
    <row r="4" spans="1:16" x14ac:dyDescent="0.25">
      <c r="A4" s="3" t="s">
        <v>22</v>
      </c>
      <c r="B4" s="17" t="s">
        <v>23</v>
      </c>
      <c r="C4" s="193" t="s">
        <v>11</v>
      </c>
      <c r="D4" s="194"/>
      <c r="E4" s="18" t="s">
        <v>12</v>
      </c>
      <c r="F4" s="3"/>
      <c r="G4" s="3"/>
      <c r="H4" s="3"/>
      <c r="I4" s="3"/>
      <c r="J4" s="16"/>
      <c r="O4">
        <v>0.15</v>
      </c>
      <c r="P4">
        <v>2</v>
      </c>
    </row>
    <row r="5" spans="1:16" x14ac:dyDescent="0.25">
      <c r="A5" s="195" t="s">
        <v>24</v>
      </c>
      <c r="B5" s="196" t="s">
        <v>25</v>
      </c>
      <c r="C5" s="191" t="s">
        <v>26</v>
      </c>
      <c r="D5" s="191" t="s">
        <v>27</v>
      </c>
      <c r="E5" s="191" t="s">
        <v>28</v>
      </c>
      <c r="F5" s="191" t="s">
        <v>29</v>
      </c>
      <c r="G5" s="191" t="s">
        <v>30</v>
      </c>
      <c r="H5" s="191" t="s">
        <v>31</v>
      </c>
      <c r="I5" s="191"/>
      <c r="J5" s="192" t="s">
        <v>32</v>
      </c>
      <c r="O5">
        <v>0.21</v>
      </c>
    </row>
    <row r="6" spans="1:16" x14ac:dyDescent="0.25">
      <c r="A6" s="195"/>
      <c r="B6" s="196"/>
      <c r="C6" s="191"/>
      <c r="D6" s="191"/>
      <c r="E6" s="191"/>
      <c r="F6" s="191"/>
      <c r="G6" s="191"/>
      <c r="H6" s="7" t="s">
        <v>33</v>
      </c>
      <c r="I6" s="7" t="s">
        <v>34</v>
      </c>
      <c r="J6" s="192"/>
    </row>
    <row r="7" spans="1:16" x14ac:dyDescent="0.25">
      <c r="A7" s="23">
        <v>0</v>
      </c>
      <c r="B7" s="21">
        <v>1</v>
      </c>
      <c r="C7" s="24">
        <v>2</v>
      </c>
      <c r="D7" s="7">
        <v>3</v>
      </c>
      <c r="E7" s="24">
        <v>4</v>
      </c>
      <c r="F7" s="7">
        <v>5</v>
      </c>
      <c r="G7" s="7">
        <v>6</v>
      </c>
      <c r="H7" s="7">
        <v>7</v>
      </c>
      <c r="I7" s="24">
        <v>8</v>
      </c>
      <c r="J7" s="22">
        <v>9</v>
      </c>
    </row>
    <row r="8" spans="1:16" x14ac:dyDescent="0.25">
      <c r="A8" s="25" t="s">
        <v>35</v>
      </c>
      <c r="B8" s="26"/>
      <c r="C8" s="27" t="s">
        <v>36</v>
      </c>
      <c r="D8" s="28"/>
      <c r="E8" s="25" t="s">
        <v>12</v>
      </c>
      <c r="F8" s="28"/>
      <c r="G8" s="28"/>
      <c r="H8" s="28"/>
      <c r="I8" s="29">
        <f>SUMIFS(I9:I72,A9:A72,"P")</f>
        <v>0</v>
      </c>
      <c r="J8" s="30"/>
    </row>
    <row r="9" spans="1:16" x14ac:dyDescent="0.25">
      <c r="A9" s="31" t="s">
        <v>37</v>
      </c>
      <c r="B9" s="31">
        <v>1</v>
      </c>
      <c r="C9" s="32" t="s">
        <v>38</v>
      </c>
      <c r="D9" s="31" t="s">
        <v>39</v>
      </c>
      <c r="E9" s="33" t="s">
        <v>40</v>
      </c>
      <c r="F9" s="34" t="s">
        <v>41</v>
      </c>
      <c r="G9" s="35">
        <v>1</v>
      </c>
      <c r="H9" s="36">
        <v>0</v>
      </c>
      <c r="I9" s="37">
        <f>ROUND(G9*H9,P4)</f>
        <v>0</v>
      </c>
      <c r="J9" s="31"/>
      <c r="O9" s="38">
        <f>I9*0.21</f>
        <v>0</v>
      </c>
      <c r="P9">
        <v>3</v>
      </c>
    </row>
    <row r="10" spans="1:16" ht="30" x14ac:dyDescent="0.25">
      <c r="A10" s="31" t="s">
        <v>42</v>
      </c>
      <c r="B10" s="39"/>
      <c r="E10" s="33" t="s">
        <v>43</v>
      </c>
      <c r="J10" s="40"/>
    </row>
    <row r="11" spans="1:16" x14ac:dyDescent="0.25">
      <c r="A11" s="31" t="s">
        <v>44</v>
      </c>
      <c r="B11" s="39"/>
      <c r="E11" s="41" t="s">
        <v>45</v>
      </c>
      <c r="J11" s="40"/>
    </row>
    <row r="12" spans="1:16" x14ac:dyDescent="0.25">
      <c r="A12" s="31" t="s">
        <v>44</v>
      </c>
      <c r="B12" s="39"/>
      <c r="E12" s="41" t="s">
        <v>46</v>
      </c>
      <c r="J12" s="40"/>
    </row>
    <row r="13" spans="1:16" x14ac:dyDescent="0.25">
      <c r="A13" s="31" t="s">
        <v>47</v>
      </c>
      <c r="B13" s="39"/>
      <c r="E13" s="33" t="s">
        <v>48</v>
      </c>
      <c r="J13" s="40"/>
    </row>
    <row r="14" spans="1:16" x14ac:dyDescent="0.25">
      <c r="A14" s="31" t="s">
        <v>37</v>
      </c>
      <c r="B14" s="31">
        <v>2</v>
      </c>
      <c r="C14" s="32" t="s">
        <v>49</v>
      </c>
      <c r="D14" s="31" t="s">
        <v>39</v>
      </c>
      <c r="E14" s="33" t="s">
        <v>50</v>
      </c>
      <c r="F14" s="34" t="s">
        <v>41</v>
      </c>
      <c r="G14" s="35">
        <v>1</v>
      </c>
      <c r="H14" s="36">
        <v>0</v>
      </c>
      <c r="I14" s="37">
        <f>ROUND(G14*H14,P4)</f>
        <v>0</v>
      </c>
      <c r="J14" s="31"/>
      <c r="O14" s="38">
        <f>I14*0.21</f>
        <v>0</v>
      </c>
      <c r="P14">
        <v>3</v>
      </c>
    </row>
    <row r="15" spans="1:16" ht="45" x14ac:dyDescent="0.25">
      <c r="A15" s="31" t="s">
        <v>42</v>
      </c>
      <c r="B15" s="39"/>
      <c r="E15" s="33" t="s">
        <v>51</v>
      </c>
      <c r="J15" s="40"/>
    </row>
    <row r="16" spans="1:16" x14ac:dyDescent="0.25">
      <c r="A16" s="31" t="s">
        <v>44</v>
      </c>
      <c r="B16" s="39"/>
      <c r="E16" s="41" t="s">
        <v>45</v>
      </c>
      <c r="J16" s="40"/>
    </row>
    <row r="17" spans="1:16" x14ac:dyDescent="0.25">
      <c r="A17" s="31" t="s">
        <v>44</v>
      </c>
      <c r="B17" s="39"/>
      <c r="E17" s="41" t="s">
        <v>46</v>
      </c>
      <c r="J17" s="40"/>
    </row>
    <row r="18" spans="1:16" ht="30" x14ac:dyDescent="0.25">
      <c r="A18" s="31" t="s">
        <v>47</v>
      </c>
      <c r="B18" s="39"/>
      <c r="E18" s="33" t="s">
        <v>52</v>
      </c>
      <c r="J18" s="40"/>
    </row>
    <row r="19" spans="1:16" x14ac:dyDescent="0.25">
      <c r="A19" s="31" t="s">
        <v>37</v>
      </c>
      <c r="B19" s="31">
        <v>3</v>
      </c>
      <c r="C19" s="32" t="s">
        <v>53</v>
      </c>
      <c r="D19" s="31" t="s">
        <v>39</v>
      </c>
      <c r="E19" s="33" t="s">
        <v>54</v>
      </c>
      <c r="F19" s="34" t="s">
        <v>41</v>
      </c>
      <c r="G19" s="35">
        <v>1</v>
      </c>
      <c r="H19" s="36">
        <v>0</v>
      </c>
      <c r="I19" s="37">
        <f>ROUND(G19*H19,P4)</f>
        <v>0</v>
      </c>
      <c r="J19" s="31"/>
      <c r="O19" s="38">
        <f>I19*0.21</f>
        <v>0</v>
      </c>
      <c r="P19">
        <v>3</v>
      </c>
    </row>
    <row r="20" spans="1:16" ht="135" x14ac:dyDescent="0.25">
      <c r="A20" s="31" t="s">
        <v>42</v>
      </c>
      <c r="B20" s="39"/>
      <c r="E20" s="33" t="s">
        <v>55</v>
      </c>
      <c r="J20" s="40"/>
    </row>
    <row r="21" spans="1:16" x14ac:dyDescent="0.25">
      <c r="A21" s="31" t="s">
        <v>44</v>
      </c>
      <c r="B21" s="39"/>
      <c r="E21" s="41" t="s">
        <v>56</v>
      </c>
      <c r="J21" s="40"/>
    </row>
    <row r="22" spans="1:16" x14ac:dyDescent="0.25">
      <c r="A22" s="31" t="s">
        <v>44</v>
      </c>
      <c r="B22" s="39"/>
      <c r="E22" s="41" t="s">
        <v>45</v>
      </c>
      <c r="J22" s="40"/>
    </row>
    <row r="23" spans="1:16" x14ac:dyDescent="0.25">
      <c r="A23" s="31" t="s">
        <v>44</v>
      </c>
      <c r="B23" s="39"/>
      <c r="E23" s="41" t="s">
        <v>46</v>
      </c>
      <c r="J23" s="40"/>
    </row>
    <row r="24" spans="1:16" ht="30" x14ac:dyDescent="0.25">
      <c r="A24" s="31" t="s">
        <v>47</v>
      </c>
      <c r="B24" s="39"/>
      <c r="E24" s="33" t="s">
        <v>57</v>
      </c>
      <c r="J24" s="40"/>
    </row>
    <row r="25" spans="1:16" x14ac:dyDescent="0.25">
      <c r="A25" s="31" t="s">
        <v>37</v>
      </c>
      <c r="B25" s="31">
        <v>4</v>
      </c>
      <c r="C25" s="32" t="s">
        <v>58</v>
      </c>
      <c r="D25" s="31" t="s">
        <v>39</v>
      </c>
      <c r="E25" s="33" t="s">
        <v>59</v>
      </c>
      <c r="F25" s="34" t="s">
        <v>41</v>
      </c>
      <c r="G25" s="35">
        <v>2</v>
      </c>
      <c r="H25" s="36">
        <v>0</v>
      </c>
      <c r="I25" s="37">
        <f>ROUND(G25*H25,P4)</f>
        <v>0</v>
      </c>
      <c r="J25" s="31"/>
      <c r="O25" s="38">
        <f>I25*0.21</f>
        <v>0</v>
      </c>
      <c r="P25">
        <v>3</v>
      </c>
    </row>
    <row r="26" spans="1:16" x14ac:dyDescent="0.25">
      <c r="A26" s="31" t="s">
        <v>42</v>
      </c>
      <c r="B26" s="39"/>
      <c r="E26" s="42" t="s">
        <v>39</v>
      </c>
      <c r="J26" s="40"/>
    </row>
    <row r="27" spans="1:16" x14ac:dyDescent="0.25">
      <c r="A27" s="31" t="s">
        <v>44</v>
      </c>
      <c r="B27" s="39"/>
      <c r="E27" s="41" t="s">
        <v>60</v>
      </c>
      <c r="J27" s="40"/>
    </row>
    <row r="28" spans="1:16" x14ac:dyDescent="0.25">
      <c r="A28" s="31" t="s">
        <v>44</v>
      </c>
      <c r="B28" s="39"/>
      <c r="E28" s="41" t="s">
        <v>61</v>
      </c>
      <c r="J28" s="40"/>
    </row>
    <row r="29" spans="1:16" x14ac:dyDescent="0.25">
      <c r="A29" s="31" t="s">
        <v>44</v>
      </c>
      <c r="B29" s="39"/>
      <c r="E29" s="41" t="s">
        <v>62</v>
      </c>
      <c r="J29" s="40"/>
    </row>
    <row r="30" spans="1:16" ht="30" x14ac:dyDescent="0.25">
      <c r="A30" s="31" t="s">
        <v>47</v>
      </c>
      <c r="B30" s="39"/>
      <c r="E30" s="33" t="s">
        <v>63</v>
      </c>
      <c r="J30" s="40"/>
    </row>
    <row r="31" spans="1:16" x14ac:dyDescent="0.25">
      <c r="A31" s="31" t="s">
        <v>37</v>
      </c>
      <c r="B31" s="31">
        <v>5</v>
      </c>
      <c r="C31" s="32" t="s">
        <v>64</v>
      </c>
      <c r="D31" s="31" t="s">
        <v>39</v>
      </c>
      <c r="E31" s="33" t="s">
        <v>65</v>
      </c>
      <c r="F31" s="34" t="s">
        <v>41</v>
      </c>
      <c r="G31" s="35">
        <v>1</v>
      </c>
      <c r="H31" s="36">
        <v>0</v>
      </c>
      <c r="I31" s="37">
        <f>ROUND(G31*H31,P4)</f>
        <v>0</v>
      </c>
      <c r="J31" s="31"/>
      <c r="O31" s="38">
        <f>I31*0.21</f>
        <v>0</v>
      </c>
      <c r="P31">
        <v>3</v>
      </c>
    </row>
    <row r="32" spans="1:16" ht="60" x14ac:dyDescent="0.25">
      <c r="A32" s="31" t="s">
        <v>42</v>
      </c>
      <c r="B32" s="39"/>
      <c r="E32" s="33" t="s">
        <v>66</v>
      </c>
      <c r="J32" s="40"/>
    </row>
    <row r="33" spans="1:16" x14ac:dyDescent="0.25">
      <c r="A33" s="31" t="s">
        <v>44</v>
      </c>
      <c r="B33" s="39"/>
      <c r="E33" s="41" t="s">
        <v>45</v>
      </c>
      <c r="J33" s="40"/>
    </row>
    <row r="34" spans="1:16" x14ac:dyDescent="0.25">
      <c r="A34" s="31" t="s">
        <v>44</v>
      </c>
      <c r="B34" s="39"/>
      <c r="E34" s="41" t="s">
        <v>46</v>
      </c>
      <c r="J34" s="40"/>
    </row>
    <row r="35" spans="1:16" ht="60" x14ac:dyDescent="0.25">
      <c r="A35" s="31" t="s">
        <v>47</v>
      </c>
      <c r="B35" s="39"/>
      <c r="E35" s="33" t="s">
        <v>67</v>
      </c>
      <c r="J35" s="40"/>
    </row>
    <row r="36" spans="1:16" x14ac:dyDescent="0.25">
      <c r="A36" s="31" t="s">
        <v>37</v>
      </c>
      <c r="B36" s="31">
        <v>6</v>
      </c>
      <c r="C36" s="32" t="s">
        <v>68</v>
      </c>
      <c r="D36" s="31" t="s">
        <v>39</v>
      </c>
      <c r="E36" s="33" t="s">
        <v>69</v>
      </c>
      <c r="F36" s="34" t="s">
        <v>41</v>
      </c>
      <c r="G36" s="35">
        <v>1</v>
      </c>
      <c r="H36" s="36">
        <v>0</v>
      </c>
      <c r="I36" s="37">
        <f>ROUND(G36*H36,P4)</f>
        <v>0</v>
      </c>
      <c r="J36" s="31"/>
      <c r="O36" s="38">
        <f>I36*0.21</f>
        <v>0</v>
      </c>
      <c r="P36">
        <v>3</v>
      </c>
    </row>
    <row r="37" spans="1:16" ht="180" x14ac:dyDescent="0.25">
      <c r="A37" s="31" t="s">
        <v>42</v>
      </c>
      <c r="B37" s="39"/>
      <c r="E37" s="33" t="s">
        <v>70</v>
      </c>
      <c r="J37" s="40"/>
    </row>
    <row r="38" spans="1:16" x14ac:dyDescent="0.25">
      <c r="A38" s="31" t="s">
        <v>44</v>
      </c>
      <c r="B38" s="39"/>
      <c r="E38" s="41" t="s">
        <v>45</v>
      </c>
      <c r="J38" s="40"/>
    </row>
    <row r="39" spans="1:16" x14ac:dyDescent="0.25">
      <c r="A39" s="31" t="s">
        <v>44</v>
      </c>
      <c r="B39" s="39"/>
      <c r="E39" s="41" t="s">
        <v>46</v>
      </c>
      <c r="J39" s="40"/>
    </row>
    <row r="40" spans="1:16" ht="30" x14ac:dyDescent="0.25">
      <c r="A40" s="31" t="s">
        <v>47</v>
      </c>
      <c r="B40" s="39"/>
      <c r="E40" s="33" t="s">
        <v>63</v>
      </c>
      <c r="J40" s="40"/>
    </row>
    <row r="41" spans="1:16" x14ac:dyDescent="0.25">
      <c r="A41" s="31" t="s">
        <v>37</v>
      </c>
      <c r="B41" s="31">
        <v>7</v>
      </c>
      <c r="C41" s="32" t="s">
        <v>71</v>
      </c>
      <c r="D41" s="31" t="s">
        <v>39</v>
      </c>
      <c r="E41" s="33" t="s">
        <v>72</v>
      </c>
      <c r="F41" s="34" t="s">
        <v>41</v>
      </c>
      <c r="G41" s="35">
        <v>1</v>
      </c>
      <c r="H41" s="36">
        <v>0</v>
      </c>
      <c r="I41" s="37">
        <f>ROUND(G41*H41,P4)</f>
        <v>0</v>
      </c>
      <c r="J41" s="31"/>
      <c r="O41" s="38">
        <f>I41*0.21</f>
        <v>0</v>
      </c>
      <c r="P41">
        <v>3</v>
      </c>
    </row>
    <row r="42" spans="1:16" x14ac:dyDescent="0.25">
      <c r="A42" s="31" t="s">
        <v>42</v>
      </c>
      <c r="B42" s="39"/>
      <c r="E42" s="33" t="s">
        <v>73</v>
      </c>
      <c r="J42" s="40"/>
    </row>
    <row r="43" spans="1:16" x14ac:dyDescent="0.25">
      <c r="A43" s="31" t="s">
        <v>44</v>
      </c>
      <c r="B43" s="39"/>
      <c r="E43" s="41" t="s">
        <v>74</v>
      </c>
      <c r="J43" s="40"/>
    </row>
    <row r="44" spans="1:16" x14ac:dyDescent="0.25">
      <c r="A44" s="31" t="s">
        <v>44</v>
      </c>
      <c r="B44" s="39"/>
      <c r="E44" s="41" t="s">
        <v>75</v>
      </c>
      <c r="J44" s="40"/>
    </row>
    <row r="45" spans="1:16" x14ac:dyDescent="0.25">
      <c r="A45" s="31" t="s">
        <v>44</v>
      </c>
      <c r="B45" s="39"/>
      <c r="E45" s="41" t="s">
        <v>45</v>
      </c>
      <c r="J45" s="40"/>
    </row>
    <row r="46" spans="1:16" x14ac:dyDescent="0.25">
      <c r="A46" s="31" t="s">
        <v>44</v>
      </c>
      <c r="B46" s="39"/>
      <c r="E46" s="41" t="s">
        <v>46</v>
      </c>
      <c r="J46" s="40"/>
    </row>
    <row r="47" spans="1:16" ht="30" x14ac:dyDescent="0.25">
      <c r="A47" s="31" t="s">
        <v>47</v>
      </c>
      <c r="B47" s="39"/>
      <c r="E47" s="33" t="s">
        <v>63</v>
      </c>
      <c r="J47" s="40"/>
    </row>
    <row r="48" spans="1:16" ht="30" x14ac:dyDescent="0.25">
      <c r="A48" s="31" t="s">
        <v>37</v>
      </c>
      <c r="B48" s="31">
        <v>8</v>
      </c>
      <c r="C48" s="32" t="s">
        <v>76</v>
      </c>
      <c r="D48" s="31" t="s">
        <v>39</v>
      </c>
      <c r="E48" s="33" t="s">
        <v>77</v>
      </c>
      <c r="F48" s="34" t="s">
        <v>41</v>
      </c>
      <c r="G48" s="35">
        <v>1</v>
      </c>
      <c r="H48" s="36">
        <v>0</v>
      </c>
      <c r="I48" s="37">
        <f>ROUND(G48*H48,P4)</f>
        <v>0</v>
      </c>
      <c r="J48" s="31"/>
      <c r="O48" s="38">
        <f>I48*0.21</f>
        <v>0</v>
      </c>
      <c r="P48">
        <v>3</v>
      </c>
    </row>
    <row r="49" spans="1:16" ht="45" x14ac:dyDescent="0.25">
      <c r="A49" s="31" t="s">
        <v>42</v>
      </c>
      <c r="B49" s="39"/>
      <c r="E49" s="33" t="s">
        <v>78</v>
      </c>
      <c r="J49" s="40"/>
    </row>
    <row r="50" spans="1:16" ht="30" x14ac:dyDescent="0.25">
      <c r="A50" s="31" t="s">
        <v>44</v>
      </c>
      <c r="B50" s="39"/>
      <c r="E50" s="41" t="s">
        <v>79</v>
      </c>
      <c r="J50" s="40"/>
    </row>
    <row r="51" spans="1:16" x14ac:dyDescent="0.25">
      <c r="A51" s="31" t="s">
        <v>44</v>
      </c>
      <c r="B51" s="39"/>
      <c r="E51" s="41" t="s">
        <v>80</v>
      </c>
      <c r="J51" s="40"/>
    </row>
    <row r="52" spans="1:16" ht="30" x14ac:dyDescent="0.25">
      <c r="A52" s="31" t="s">
        <v>47</v>
      </c>
      <c r="B52" s="39"/>
      <c r="E52" s="33" t="s">
        <v>63</v>
      </c>
      <c r="J52" s="40"/>
    </row>
    <row r="53" spans="1:16" x14ac:dyDescent="0.25">
      <c r="A53" s="31" t="s">
        <v>37</v>
      </c>
      <c r="B53" s="31">
        <v>9</v>
      </c>
      <c r="C53" s="32" t="s">
        <v>81</v>
      </c>
      <c r="D53" s="31" t="s">
        <v>39</v>
      </c>
      <c r="E53" s="33" t="s">
        <v>82</v>
      </c>
      <c r="F53" s="34" t="s">
        <v>41</v>
      </c>
      <c r="G53" s="35">
        <v>1</v>
      </c>
      <c r="H53" s="36">
        <v>0</v>
      </c>
      <c r="I53" s="37">
        <f>ROUND(G53*H53,P4)</f>
        <v>0</v>
      </c>
      <c r="J53" s="31"/>
      <c r="O53" s="38">
        <f>I53*0.21</f>
        <v>0</v>
      </c>
      <c r="P53">
        <v>3</v>
      </c>
    </row>
    <row r="54" spans="1:16" ht="135" x14ac:dyDescent="0.25">
      <c r="A54" s="31" t="s">
        <v>42</v>
      </c>
      <c r="B54" s="39"/>
      <c r="E54" s="33" t="s">
        <v>83</v>
      </c>
      <c r="J54" s="40"/>
    </row>
    <row r="55" spans="1:16" x14ac:dyDescent="0.25">
      <c r="A55" s="31" t="s">
        <v>44</v>
      </c>
      <c r="B55" s="39"/>
      <c r="E55" s="41" t="s">
        <v>45</v>
      </c>
      <c r="J55" s="40"/>
    </row>
    <row r="56" spans="1:16" x14ac:dyDescent="0.25">
      <c r="A56" s="31" t="s">
        <v>44</v>
      </c>
      <c r="B56" s="39"/>
      <c r="E56" s="41" t="s">
        <v>46</v>
      </c>
      <c r="J56" s="40"/>
    </row>
    <row r="57" spans="1:16" ht="105" x14ac:dyDescent="0.25">
      <c r="A57" s="31" t="s">
        <v>47</v>
      </c>
      <c r="B57" s="39"/>
      <c r="E57" s="33" t="s">
        <v>84</v>
      </c>
      <c r="J57" s="40"/>
    </row>
    <row r="58" spans="1:16" x14ac:dyDescent="0.25">
      <c r="A58" s="31" t="s">
        <v>37</v>
      </c>
      <c r="B58" s="31">
        <v>10</v>
      </c>
      <c r="C58" s="32" t="s">
        <v>85</v>
      </c>
      <c r="D58" s="31" t="s">
        <v>39</v>
      </c>
      <c r="E58" s="33" t="s">
        <v>86</v>
      </c>
      <c r="F58" s="34" t="s">
        <v>41</v>
      </c>
      <c r="G58" s="35">
        <v>1</v>
      </c>
      <c r="H58" s="36">
        <v>0</v>
      </c>
      <c r="I58" s="37">
        <f>ROUND(G58*H58,P4)</f>
        <v>0</v>
      </c>
      <c r="J58" s="31"/>
      <c r="O58" s="38">
        <f>I58*0.21</f>
        <v>0</v>
      </c>
      <c r="P58">
        <v>3</v>
      </c>
    </row>
    <row r="59" spans="1:16" x14ac:dyDescent="0.25">
      <c r="A59" s="31" t="s">
        <v>42</v>
      </c>
      <c r="B59" s="39"/>
      <c r="E59" s="33" t="s">
        <v>87</v>
      </c>
      <c r="J59" s="40"/>
    </row>
    <row r="60" spans="1:16" x14ac:dyDescent="0.25">
      <c r="A60" s="31" t="s">
        <v>44</v>
      </c>
      <c r="B60" s="39"/>
      <c r="E60" s="41" t="s">
        <v>45</v>
      </c>
      <c r="J60" s="40"/>
    </row>
    <row r="61" spans="1:16" x14ac:dyDescent="0.25">
      <c r="A61" s="31" t="s">
        <v>44</v>
      </c>
      <c r="B61" s="39"/>
      <c r="E61" s="41" t="s">
        <v>46</v>
      </c>
      <c r="J61" s="40"/>
    </row>
    <row r="62" spans="1:16" ht="105" x14ac:dyDescent="0.25">
      <c r="A62" s="31" t="s">
        <v>47</v>
      </c>
      <c r="B62" s="39"/>
      <c r="E62" s="33" t="s">
        <v>88</v>
      </c>
      <c r="J62" s="40"/>
    </row>
    <row r="63" spans="1:16" x14ac:dyDescent="0.25">
      <c r="A63" s="31" t="s">
        <v>37</v>
      </c>
      <c r="B63" s="31">
        <v>11</v>
      </c>
      <c r="C63" s="32" t="s">
        <v>89</v>
      </c>
      <c r="D63" s="31" t="s">
        <v>39</v>
      </c>
      <c r="E63" s="33" t="s">
        <v>90</v>
      </c>
      <c r="F63" s="34" t="s">
        <v>41</v>
      </c>
      <c r="G63" s="35">
        <v>1</v>
      </c>
      <c r="H63" s="36">
        <v>0</v>
      </c>
      <c r="I63" s="37">
        <f>ROUND(G63*H63,P4)</f>
        <v>0</v>
      </c>
      <c r="J63" s="31"/>
      <c r="O63" s="38">
        <f>I63*0.21</f>
        <v>0</v>
      </c>
      <c r="P63">
        <v>3</v>
      </c>
    </row>
    <row r="64" spans="1:16" ht="210" x14ac:dyDescent="0.25">
      <c r="A64" s="31" t="s">
        <v>42</v>
      </c>
      <c r="B64" s="39"/>
      <c r="E64" s="33" t="s">
        <v>91</v>
      </c>
      <c r="J64" s="40"/>
    </row>
    <row r="65" spans="1:16" x14ac:dyDescent="0.25">
      <c r="A65" s="31" t="s">
        <v>44</v>
      </c>
      <c r="B65" s="39"/>
      <c r="E65" s="41" t="s">
        <v>45</v>
      </c>
      <c r="J65" s="40"/>
    </row>
    <row r="66" spans="1:16" x14ac:dyDescent="0.25">
      <c r="A66" s="31" t="s">
        <v>44</v>
      </c>
      <c r="B66" s="39"/>
      <c r="E66" s="41" t="s">
        <v>46</v>
      </c>
      <c r="J66" s="40"/>
    </row>
    <row r="67" spans="1:16" ht="30" x14ac:dyDescent="0.25">
      <c r="A67" s="31" t="s">
        <v>47</v>
      </c>
      <c r="B67" s="39"/>
      <c r="E67" s="33" t="s">
        <v>92</v>
      </c>
      <c r="J67" s="40"/>
    </row>
    <row r="68" spans="1:16" x14ac:dyDescent="0.25">
      <c r="A68" s="31" t="s">
        <v>37</v>
      </c>
      <c r="B68" s="31">
        <v>12</v>
      </c>
      <c r="C68" s="32" t="s">
        <v>93</v>
      </c>
      <c r="D68" s="31" t="s">
        <v>39</v>
      </c>
      <c r="E68" s="33" t="s">
        <v>94</v>
      </c>
      <c r="F68" s="34" t="s">
        <v>41</v>
      </c>
      <c r="G68" s="35">
        <v>1</v>
      </c>
      <c r="H68" s="36">
        <v>0</v>
      </c>
      <c r="I68" s="37">
        <f>ROUND(G68*H68,P4)</f>
        <v>0</v>
      </c>
      <c r="J68" s="31"/>
      <c r="O68" s="38">
        <f>I68*0.21</f>
        <v>0</v>
      </c>
      <c r="P68">
        <v>3</v>
      </c>
    </row>
    <row r="69" spans="1:16" ht="165" x14ac:dyDescent="0.25">
      <c r="A69" s="31" t="s">
        <v>42</v>
      </c>
      <c r="B69" s="39"/>
      <c r="E69" s="33" t="s">
        <v>95</v>
      </c>
      <c r="J69" s="40"/>
    </row>
    <row r="70" spans="1:16" x14ac:dyDescent="0.25">
      <c r="A70" s="31" t="s">
        <v>44</v>
      </c>
      <c r="B70" s="39"/>
      <c r="E70" s="41" t="s">
        <v>45</v>
      </c>
      <c r="J70" s="40"/>
    </row>
    <row r="71" spans="1:16" x14ac:dyDescent="0.25">
      <c r="A71" s="31" t="s">
        <v>44</v>
      </c>
      <c r="B71" s="39"/>
      <c r="E71" s="41" t="s">
        <v>46</v>
      </c>
      <c r="J71" s="40"/>
    </row>
    <row r="72" spans="1:16" ht="30" x14ac:dyDescent="0.25">
      <c r="A72" s="31" t="s">
        <v>47</v>
      </c>
      <c r="B72" s="43"/>
      <c r="C72" s="44"/>
      <c r="D72" s="44"/>
      <c r="E72" s="33" t="s">
        <v>96</v>
      </c>
      <c r="F72" s="44"/>
      <c r="G72" s="44"/>
      <c r="H72" s="44"/>
      <c r="I72" s="44"/>
      <c r="J72" s="45"/>
    </row>
  </sheetData>
  <sheetProtection algorithmName="SHA-512" hashValue="mI7kd6uezzuODyPEFjp5EiLMJmwjZXBqD0G2Xrg/eb7489aqB++CQz8cLol3AT47Y4lDg4GAyUj9J+qjx6KQWw==" saltValue="glh+XL2e6ais033yY2t8FOJSOLBOivJ5btehn4e3wUnn9Xb1+ww9OsUrKRO/owMTj/1m4POeEeAwYHPmle8gRA==" spinCount="100000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00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spans="1:16" ht="20.25" x14ac:dyDescent="0.25">
      <c r="A2" s="1"/>
      <c r="B2" s="15"/>
      <c r="C2" s="3"/>
      <c r="D2" s="3"/>
      <c r="E2" s="4" t="s">
        <v>17</v>
      </c>
      <c r="F2" s="3"/>
      <c r="G2" s="3"/>
      <c r="H2" s="3"/>
      <c r="I2" s="3"/>
      <c r="J2" s="16"/>
    </row>
    <row r="3" spans="1:16" x14ac:dyDescent="0.25">
      <c r="A3" s="3" t="s">
        <v>18</v>
      </c>
      <c r="B3" s="17" t="s">
        <v>19</v>
      </c>
      <c r="C3" s="193" t="s">
        <v>20</v>
      </c>
      <c r="D3" s="194"/>
      <c r="E3" s="18" t="s">
        <v>21</v>
      </c>
      <c r="F3" s="3"/>
      <c r="G3" s="3"/>
      <c r="H3" s="19" t="s">
        <v>13</v>
      </c>
      <c r="I3" s="20">
        <f>SUMIFS(I8:I300,A8:A300,"SD")</f>
        <v>0</v>
      </c>
      <c r="J3" s="16"/>
      <c r="O3">
        <v>0</v>
      </c>
      <c r="P3">
        <v>2</v>
      </c>
    </row>
    <row r="4" spans="1:16" x14ac:dyDescent="0.25">
      <c r="A4" s="3" t="s">
        <v>22</v>
      </c>
      <c r="B4" s="17" t="s">
        <v>23</v>
      </c>
      <c r="C4" s="193" t="s">
        <v>13</v>
      </c>
      <c r="D4" s="194"/>
      <c r="E4" s="18" t="s">
        <v>14</v>
      </c>
      <c r="F4" s="3"/>
      <c r="G4" s="3"/>
      <c r="H4" s="3"/>
      <c r="I4" s="3"/>
      <c r="J4" s="16"/>
      <c r="O4">
        <v>0.15</v>
      </c>
      <c r="P4">
        <v>2</v>
      </c>
    </row>
    <row r="5" spans="1:16" x14ac:dyDescent="0.25">
      <c r="A5" s="195" t="s">
        <v>24</v>
      </c>
      <c r="B5" s="196" t="s">
        <v>25</v>
      </c>
      <c r="C5" s="191" t="s">
        <v>26</v>
      </c>
      <c r="D5" s="191" t="s">
        <v>27</v>
      </c>
      <c r="E5" s="191" t="s">
        <v>28</v>
      </c>
      <c r="F5" s="191" t="s">
        <v>29</v>
      </c>
      <c r="G5" s="191" t="s">
        <v>30</v>
      </c>
      <c r="H5" s="191" t="s">
        <v>31</v>
      </c>
      <c r="I5" s="191"/>
      <c r="J5" s="192" t="s">
        <v>32</v>
      </c>
      <c r="O5">
        <v>0.21</v>
      </c>
    </row>
    <row r="6" spans="1:16" x14ac:dyDescent="0.25">
      <c r="A6" s="195"/>
      <c r="B6" s="196"/>
      <c r="C6" s="191"/>
      <c r="D6" s="191"/>
      <c r="E6" s="191"/>
      <c r="F6" s="191"/>
      <c r="G6" s="191"/>
      <c r="H6" s="7" t="s">
        <v>33</v>
      </c>
      <c r="I6" s="7" t="s">
        <v>34</v>
      </c>
      <c r="J6" s="192"/>
    </row>
    <row r="7" spans="1:16" x14ac:dyDescent="0.25">
      <c r="A7" s="23">
        <v>0</v>
      </c>
      <c r="B7" s="21">
        <v>1</v>
      </c>
      <c r="C7" s="24">
        <v>2</v>
      </c>
      <c r="D7" s="7">
        <v>3</v>
      </c>
      <c r="E7" s="24">
        <v>4</v>
      </c>
      <c r="F7" s="7">
        <v>5</v>
      </c>
      <c r="G7" s="7">
        <v>6</v>
      </c>
      <c r="H7" s="7">
        <v>7</v>
      </c>
      <c r="I7" s="24">
        <v>8</v>
      </c>
      <c r="J7" s="22">
        <v>9</v>
      </c>
    </row>
    <row r="8" spans="1:16" x14ac:dyDescent="0.25">
      <c r="A8" s="25" t="s">
        <v>35</v>
      </c>
      <c r="B8" s="26"/>
      <c r="C8" s="27" t="s">
        <v>36</v>
      </c>
      <c r="D8" s="28"/>
      <c r="E8" s="25" t="s">
        <v>12</v>
      </c>
      <c r="F8" s="28"/>
      <c r="G8" s="28"/>
      <c r="H8" s="28"/>
      <c r="I8" s="29">
        <f>SUMIFS(I9:I19,A9:A19,"P")</f>
        <v>0</v>
      </c>
      <c r="J8" s="30"/>
    </row>
    <row r="9" spans="1:16" ht="30" x14ac:dyDescent="0.25">
      <c r="A9" s="31" t="s">
        <v>37</v>
      </c>
      <c r="B9" s="31">
        <v>1</v>
      </c>
      <c r="C9" s="32" t="s">
        <v>97</v>
      </c>
      <c r="D9" s="31" t="s">
        <v>98</v>
      </c>
      <c r="E9" s="33" t="s">
        <v>99</v>
      </c>
      <c r="F9" s="34" t="s">
        <v>100</v>
      </c>
      <c r="G9" s="35">
        <v>360.49</v>
      </c>
      <c r="H9" s="36">
        <v>0</v>
      </c>
      <c r="I9" s="37">
        <f>ROUND(G9*H9,P4)</f>
        <v>0</v>
      </c>
      <c r="J9" s="31"/>
      <c r="O9" s="38">
        <f>I9*0.21</f>
        <v>0</v>
      </c>
      <c r="P9">
        <v>3</v>
      </c>
    </row>
    <row r="10" spans="1:16" x14ac:dyDescent="0.25">
      <c r="A10" s="31" t="s">
        <v>42</v>
      </c>
      <c r="B10" s="39"/>
      <c r="E10" s="33" t="s">
        <v>101</v>
      </c>
      <c r="J10" s="40"/>
    </row>
    <row r="11" spans="1:16" x14ac:dyDescent="0.25">
      <c r="A11" s="31" t="s">
        <v>44</v>
      </c>
      <c r="B11" s="39"/>
      <c r="E11" s="41" t="s">
        <v>102</v>
      </c>
      <c r="J11" s="40"/>
    </row>
    <row r="12" spans="1:16" x14ac:dyDescent="0.25">
      <c r="A12" s="31" t="s">
        <v>44</v>
      </c>
      <c r="B12" s="39"/>
      <c r="E12" s="41" t="s">
        <v>103</v>
      </c>
      <c r="J12" s="40"/>
    </row>
    <row r="13" spans="1:16" x14ac:dyDescent="0.25">
      <c r="A13" s="31" t="s">
        <v>44</v>
      </c>
      <c r="B13" s="39"/>
      <c r="E13" s="41" t="s">
        <v>104</v>
      </c>
      <c r="J13" s="40"/>
    </row>
    <row r="14" spans="1:16" ht="165" x14ac:dyDescent="0.25">
      <c r="A14" s="31" t="s">
        <v>47</v>
      </c>
      <c r="B14" s="39"/>
      <c r="E14" s="33" t="s">
        <v>105</v>
      </c>
      <c r="J14" s="40"/>
    </row>
    <row r="15" spans="1:16" x14ac:dyDescent="0.25">
      <c r="A15" s="31" t="s">
        <v>37</v>
      </c>
      <c r="B15" s="31">
        <v>2</v>
      </c>
      <c r="C15" s="32" t="s">
        <v>85</v>
      </c>
      <c r="D15" s="31" t="s">
        <v>39</v>
      </c>
      <c r="E15" s="33" t="s">
        <v>86</v>
      </c>
      <c r="F15" s="34" t="s">
        <v>41</v>
      </c>
      <c r="G15" s="35">
        <v>1</v>
      </c>
      <c r="H15" s="36">
        <v>0</v>
      </c>
      <c r="I15" s="37">
        <f>ROUND(G15*H15,P4)</f>
        <v>0</v>
      </c>
      <c r="J15" s="31"/>
      <c r="O15" s="38">
        <f>I15*0.21</f>
        <v>0</v>
      </c>
      <c r="P15">
        <v>3</v>
      </c>
    </row>
    <row r="16" spans="1:16" ht="60" x14ac:dyDescent="0.25">
      <c r="A16" s="31" t="s">
        <v>42</v>
      </c>
      <c r="B16" s="39"/>
      <c r="E16" s="33" t="s">
        <v>106</v>
      </c>
      <c r="J16" s="40"/>
    </row>
    <row r="17" spans="1:16" x14ac:dyDescent="0.25">
      <c r="A17" s="31" t="s">
        <v>44</v>
      </c>
      <c r="B17" s="39"/>
      <c r="E17" s="41" t="s">
        <v>45</v>
      </c>
      <c r="J17" s="40"/>
    </row>
    <row r="18" spans="1:16" x14ac:dyDescent="0.25">
      <c r="A18" s="31" t="s">
        <v>44</v>
      </c>
      <c r="B18" s="39"/>
      <c r="E18" s="41" t="s">
        <v>46</v>
      </c>
      <c r="J18" s="40"/>
    </row>
    <row r="19" spans="1:16" ht="105" x14ac:dyDescent="0.25">
      <c r="A19" s="31" t="s">
        <v>47</v>
      </c>
      <c r="B19" s="39"/>
      <c r="E19" s="33" t="s">
        <v>88</v>
      </c>
      <c r="J19" s="40"/>
    </row>
    <row r="20" spans="1:16" x14ac:dyDescent="0.25">
      <c r="A20" s="25" t="s">
        <v>35</v>
      </c>
      <c r="B20" s="26"/>
      <c r="C20" s="27" t="s">
        <v>107</v>
      </c>
      <c r="D20" s="28"/>
      <c r="E20" s="25" t="s">
        <v>108</v>
      </c>
      <c r="F20" s="28"/>
      <c r="G20" s="28"/>
      <c r="H20" s="28"/>
      <c r="I20" s="29">
        <f>SUMIFS(I21:I109,A21:A109,"P")</f>
        <v>0</v>
      </c>
      <c r="J20" s="30"/>
    </row>
    <row r="21" spans="1:16" x14ac:dyDescent="0.25">
      <c r="A21" s="31" t="s">
        <v>37</v>
      </c>
      <c r="B21" s="31">
        <v>3</v>
      </c>
      <c r="C21" s="32" t="s">
        <v>109</v>
      </c>
      <c r="D21" s="31" t="s">
        <v>39</v>
      </c>
      <c r="E21" s="33" t="s">
        <v>110</v>
      </c>
      <c r="F21" s="34" t="s">
        <v>111</v>
      </c>
      <c r="G21" s="35">
        <v>275</v>
      </c>
      <c r="H21" s="36">
        <v>0</v>
      </c>
      <c r="I21" s="37">
        <f>ROUND(G21*H21,P4)</f>
        <v>0</v>
      </c>
      <c r="J21" s="31"/>
      <c r="O21" s="38">
        <f>I21*0.21</f>
        <v>0</v>
      </c>
      <c r="P21">
        <v>3</v>
      </c>
    </row>
    <row r="22" spans="1:16" ht="30" x14ac:dyDescent="0.25">
      <c r="A22" s="31" t="s">
        <v>42</v>
      </c>
      <c r="B22" s="39"/>
      <c r="E22" s="33" t="s">
        <v>112</v>
      </c>
      <c r="J22" s="40"/>
    </row>
    <row r="23" spans="1:16" x14ac:dyDescent="0.25">
      <c r="A23" s="31" t="s">
        <v>44</v>
      </c>
      <c r="B23" s="39"/>
      <c r="E23" s="41" t="s">
        <v>113</v>
      </c>
      <c r="J23" s="40"/>
    </row>
    <row r="24" spans="1:16" x14ac:dyDescent="0.25">
      <c r="A24" s="31" t="s">
        <v>44</v>
      </c>
      <c r="B24" s="39"/>
      <c r="E24" s="41" t="s">
        <v>114</v>
      </c>
      <c r="J24" s="40"/>
    </row>
    <row r="25" spans="1:16" ht="45" x14ac:dyDescent="0.25">
      <c r="A25" s="31" t="s">
        <v>47</v>
      </c>
      <c r="B25" s="39"/>
      <c r="E25" s="33" t="s">
        <v>115</v>
      </c>
      <c r="J25" s="40"/>
    </row>
    <row r="26" spans="1:16" x14ac:dyDescent="0.25">
      <c r="A26" s="31" t="s">
        <v>37</v>
      </c>
      <c r="B26" s="31">
        <v>4</v>
      </c>
      <c r="C26" s="32" t="s">
        <v>116</v>
      </c>
      <c r="D26" s="31" t="s">
        <v>39</v>
      </c>
      <c r="E26" s="33" t="s">
        <v>117</v>
      </c>
      <c r="F26" s="34" t="s">
        <v>111</v>
      </c>
      <c r="G26" s="35">
        <v>120</v>
      </c>
      <c r="H26" s="36">
        <v>0</v>
      </c>
      <c r="I26" s="37">
        <f>ROUND(G26*H26,P4)</f>
        <v>0</v>
      </c>
      <c r="J26" s="31"/>
      <c r="O26" s="38">
        <f>I26*0.21</f>
        <v>0</v>
      </c>
      <c r="P26">
        <v>3</v>
      </c>
    </row>
    <row r="27" spans="1:16" x14ac:dyDescent="0.25">
      <c r="A27" s="31" t="s">
        <v>42</v>
      </c>
      <c r="B27" s="39"/>
      <c r="E27" s="33" t="s">
        <v>118</v>
      </c>
      <c r="J27" s="40"/>
    </row>
    <row r="28" spans="1:16" x14ac:dyDescent="0.25">
      <c r="A28" s="31" t="s">
        <v>44</v>
      </c>
      <c r="B28" s="39"/>
      <c r="E28" s="41" t="s">
        <v>119</v>
      </c>
      <c r="J28" s="40"/>
    </row>
    <row r="29" spans="1:16" x14ac:dyDescent="0.25">
      <c r="A29" s="31" t="s">
        <v>44</v>
      </c>
      <c r="B29" s="39"/>
      <c r="E29" s="41" t="s">
        <v>120</v>
      </c>
      <c r="J29" s="40"/>
    </row>
    <row r="30" spans="1:16" x14ac:dyDescent="0.25">
      <c r="A30" s="31" t="s">
        <v>44</v>
      </c>
      <c r="B30" s="39"/>
      <c r="E30" s="41" t="s">
        <v>121</v>
      </c>
      <c r="J30" s="40"/>
    </row>
    <row r="31" spans="1:16" x14ac:dyDescent="0.25">
      <c r="A31" s="31" t="s">
        <v>47</v>
      </c>
      <c r="B31" s="39"/>
      <c r="E31" s="33" t="s">
        <v>122</v>
      </c>
      <c r="J31" s="40"/>
    </row>
    <row r="32" spans="1:16" ht="30" x14ac:dyDescent="0.25">
      <c r="A32" s="31" t="s">
        <v>37</v>
      </c>
      <c r="B32" s="31">
        <v>5</v>
      </c>
      <c r="C32" s="32" t="s">
        <v>123</v>
      </c>
      <c r="D32" s="31" t="s">
        <v>39</v>
      </c>
      <c r="E32" s="33" t="s">
        <v>124</v>
      </c>
      <c r="F32" s="34" t="s">
        <v>125</v>
      </c>
      <c r="G32" s="35">
        <v>7.92</v>
      </c>
      <c r="H32" s="36">
        <v>0</v>
      </c>
      <c r="I32" s="37">
        <f>ROUND(G32*H32,P4)</f>
        <v>0</v>
      </c>
      <c r="J32" s="31"/>
      <c r="O32" s="38">
        <f>I32*0.21</f>
        <v>0</v>
      </c>
      <c r="P32">
        <v>3</v>
      </c>
    </row>
    <row r="33" spans="1:16" ht="45" x14ac:dyDescent="0.25">
      <c r="A33" s="31" t="s">
        <v>42</v>
      </c>
      <c r="B33" s="39"/>
      <c r="E33" s="33" t="s">
        <v>126</v>
      </c>
      <c r="J33" s="40"/>
    </row>
    <row r="34" spans="1:16" x14ac:dyDescent="0.25">
      <c r="A34" s="31" t="s">
        <v>44</v>
      </c>
      <c r="B34" s="39"/>
      <c r="E34" s="41" t="s">
        <v>119</v>
      </c>
      <c r="J34" s="40"/>
    </row>
    <row r="35" spans="1:16" ht="30" x14ac:dyDescent="0.25">
      <c r="A35" s="31" t="s">
        <v>44</v>
      </c>
      <c r="B35" s="39"/>
      <c r="E35" s="41" t="s">
        <v>127</v>
      </c>
      <c r="J35" s="40"/>
    </row>
    <row r="36" spans="1:16" x14ac:dyDescent="0.25">
      <c r="A36" s="31" t="s">
        <v>44</v>
      </c>
      <c r="B36" s="39"/>
      <c r="E36" s="41" t="s">
        <v>128</v>
      </c>
      <c r="J36" s="40"/>
    </row>
    <row r="37" spans="1:16" ht="90" x14ac:dyDescent="0.25">
      <c r="A37" s="31" t="s">
        <v>47</v>
      </c>
      <c r="B37" s="39"/>
      <c r="E37" s="33" t="s">
        <v>129</v>
      </c>
      <c r="J37" s="40"/>
    </row>
    <row r="38" spans="1:16" x14ac:dyDescent="0.25">
      <c r="A38" s="31" t="s">
        <v>37</v>
      </c>
      <c r="B38" s="31">
        <v>6</v>
      </c>
      <c r="C38" s="32" t="s">
        <v>130</v>
      </c>
      <c r="D38" s="31" t="s">
        <v>39</v>
      </c>
      <c r="E38" s="33" t="s">
        <v>131</v>
      </c>
      <c r="F38" s="34" t="s">
        <v>125</v>
      </c>
      <c r="G38" s="35">
        <v>17.600000000000001</v>
      </c>
      <c r="H38" s="36">
        <v>0</v>
      </c>
      <c r="I38" s="37">
        <f>ROUND(G38*H38,P4)</f>
        <v>0</v>
      </c>
      <c r="J38" s="31"/>
      <c r="O38" s="38">
        <f>I38*0.21</f>
        <v>0</v>
      </c>
      <c r="P38">
        <v>3</v>
      </c>
    </row>
    <row r="39" spans="1:16" ht="45" x14ac:dyDescent="0.25">
      <c r="A39" s="31" t="s">
        <v>42</v>
      </c>
      <c r="B39" s="39"/>
      <c r="E39" s="33" t="s">
        <v>132</v>
      </c>
      <c r="J39" s="40"/>
    </row>
    <row r="40" spans="1:16" x14ac:dyDescent="0.25">
      <c r="A40" s="31" t="s">
        <v>44</v>
      </c>
      <c r="B40" s="39"/>
      <c r="E40" s="41" t="s">
        <v>119</v>
      </c>
      <c r="J40" s="40"/>
    </row>
    <row r="41" spans="1:16" x14ac:dyDescent="0.25">
      <c r="A41" s="31" t="s">
        <v>44</v>
      </c>
      <c r="B41" s="39"/>
      <c r="E41" s="41" t="s">
        <v>133</v>
      </c>
      <c r="J41" s="40"/>
    </row>
    <row r="42" spans="1:16" x14ac:dyDescent="0.25">
      <c r="A42" s="31" t="s">
        <v>44</v>
      </c>
      <c r="B42" s="39"/>
      <c r="E42" s="41" t="s">
        <v>134</v>
      </c>
      <c r="J42" s="40"/>
    </row>
    <row r="43" spans="1:16" ht="90" x14ac:dyDescent="0.25">
      <c r="A43" s="31" t="s">
        <v>47</v>
      </c>
      <c r="B43" s="39"/>
      <c r="E43" s="33" t="s">
        <v>129</v>
      </c>
      <c r="J43" s="40"/>
    </row>
    <row r="44" spans="1:16" x14ac:dyDescent="0.25">
      <c r="A44" s="31" t="s">
        <v>37</v>
      </c>
      <c r="B44" s="31">
        <v>7</v>
      </c>
      <c r="C44" s="32" t="s">
        <v>135</v>
      </c>
      <c r="D44" s="31" t="s">
        <v>39</v>
      </c>
      <c r="E44" s="33" t="s">
        <v>136</v>
      </c>
      <c r="F44" s="34" t="s">
        <v>125</v>
      </c>
      <c r="G44" s="35">
        <v>24</v>
      </c>
      <c r="H44" s="36">
        <v>0</v>
      </c>
      <c r="I44" s="37">
        <f>ROUND(G44*H44,P4)</f>
        <v>0</v>
      </c>
      <c r="J44" s="31"/>
      <c r="O44" s="38">
        <f>I44*0.21</f>
        <v>0</v>
      </c>
      <c r="P44">
        <v>3</v>
      </c>
    </row>
    <row r="45" spans="1:16" ht="30" x14ac:dyDescent="0.25">
      <c r="A45" s="31" t="s">
        <v>42</v>
      </c>
      <c r="B45" s="39"/>
      <c r="E45" s="33" t="s">
        <v>137</v>
      </c>
      <c r="J45" s="40"/>
    </row>
    <row r="46" spans="1:16" x14ac:dyDescent="0.25">
      <c r="A46" s="31" t="s">
        <v>44</v>
      </c>
      <c r="B46" s="39"/>
      <c r="E46" s="41" t="s">
        <v>119</v>
      </c>
      <c r="J46" s="40"/>
    </row>
    <row r="47" spans="1:16" x14ac:dyDescent="0.25">
      <c r="A47" s="31" t="s">
        <v>44</v>
      </c>
      <c r="B47" s="39"/>
      <c r="E47" s="41" t="s">
        <v>138</v>
      </c>
      <c r="J47" s="40"/>
    </row>
    <row r="48" spans="1:16" x14ac:dyDescent="0.25">
      <c r="A48" s="31" t="s">
        <v>44</v>
      </c>
      <c r="B48" s="39"/>
      <c r="E48" s="41" t="s">
        <v>139</v>
      </c>
      <c r="J48" s="40"/>
    </row>
    <row r="49" spans="1:16" ht="45" x14ac:dyDescent="0.25">
      <c r="A49" s="31" t="s">
        <v>47</v>
      </c>
      <c r="B49" s="39"/>
      <c r="E49" s="33" t="s">
        <v>140</v>
      </c>
      <c r="J49" s="40"/>
    </row>
    <row r="50" spans="1:16" x14ac:dyDescent="0.25">
      <c r="A50" s="31" t="s">
        <v>37</v>
      </c>
      <c r="B50" s="31">
        <v>8</v>
      </c>
      <c r="C50" s="32" t="s">
        <v>141</v>
      </c>
      <c r="D50" s="31" t="s">
        <v>39</v>
      </c>
      <c r="E50" s="33" t="s">
        <v>142</v>
      </c>
      <c r="F50" s="34" t="s">
        <v>125</v>
      </c>
      <c r="G50" s="35">
        <v>120.502</v>
      </c>
      <c r="H50" s="36">
        <v>0</v>
      </c>
      <c r="I50" s="37">
        <f>ROUND(G50*H50,P4)</f>
        <v>0</v>
      </c>
      <c r="J50" s="31"/>
      <c r="O50" s="38">
        <f>I50*0.21</f>
        <v>0</v>
      </c>
      <c r="P50">
        <v>3</v>
      </c>
    </row>
    <row r="51" spans="1:16" x14ac:dyDescent="0.25">
      <c r="A51" s="31" t="s">
        <v>42</v>
      </c>
      <c r="B51" s="39"/>
      <c r="E51" s="42" t="s">
        <v>39</v>
      </c>
      <c r="J51" s="40"/>
    </row>
    <row r="52" spans="1:16" ht="45" x14ac:dyDescent="0.25">
      <c r="A52" s="31" t="s">
        <v>44</v>
      </c>
      <c r="B52" s="39"/>
      <c r="E52" s="41" t="s">
        <v>143</v>
      </c>
      <c r="J52" s="40"/>
    </row>
    <row r="53" spans="1:16" x14ac:dyDescent="0.25">
      <c r="A53" s="31" t="s">
        <v>44</v>
      </c>
      <c r="B53" s="39"/>
      <c r="E53" s="41" t="s">
        <v>144</v>
      </c>
      <c r="J53" s="40"/>
    </row>
    <row r="54" spans="1:16" x14ac:dyDescent="0.25">
      <c r="A54" s="31" t="s">
        <v>44</v>
      </c>
      <c r="B54" s="39"/>
      <c r="E54" s="41" t="s">
        <v>145</v>
      </c>
      <c r="J54" s="40"/>
    </row>
    <row r="55" spans="1:16" x14ac:dyDescent="0.25">
      <c r="A55" s="31" t="s">
        <v>44</v>
      </c>
      <c r="B55" s="39"/>
      <c r="E55" s="41" t="s">
        <v>146</v>
      </c>
      <c r="J55" s="40"/>
    </row>
    <row r="56" spans="1:16" x14ac:dyDescent="0.25">
      <c r="A56" s="31" t="s">
        <v>44</v>
      </c>
      <c r="B56" s="39"/>
      <c r="E56" s="41" t="s">
        <v>147</v>
      </c>
      <c r="J56" s="40"/>
    </row>
    <row r="57" spans="1:16" x14ac:dyDescent="0.25">
      <c r="A57" s="31" t="s">
        <v>44</v>
      </c>
      <c r="B57" s="39"/>
      <c r="E57" s="41" t="s">
        <v>148</v>
      </c>
      <c r="J57" s="40"/>
    </row>
    <row r="58" spans="1:16" x14ac:dyDescent="0.25">
      <c r="A58" s="31" t="s">
        <v>44</v>
      </c>
      <c r="B58" s="39"/>
      <c r="E58" s="41" t="s">
        <v>149</v>
      </c>
      <c r="J58" s="40"/>
    </row>
    <row r="59" spans="1:16" x14ac:dyDescent="0.25">
      <c r="A59" s="31" t="s">
        <v>44</v>
      </c>
      <c r="B59" s="39"/>
      <c r="E59" s="41" t="s">
        <v>150</v>
      </c>
      <c r="J59" s="40"/>
    </row>
    <row r="60" spans="1:16" x14ac:dyDescent="0.25">
      <c r="A60" s="31" t="s">
        <v>44</v>
      </c>
      <c r="B60" s="39"/>
      <c r="E60" s="41" t="s">
        <v>151</v>
      </c>
      <c r="J60" s="40"/>
    </row>
    <row r="61" spans="1:16" x14ac:dyDescent="0.25">
      <c r="A61" s="31" t="s">
        <v>44</v>
      </c>
      <c r="B61" s="39"/>
      <c r="E61" s="41" t="s">
        <v>152</v>
      </c>
      <c r="J61" s="40"/>
    </row>
    <row r="62" spans="1:16" x14ac:dyDescent="0.25">
      <c r="A62" s="31" t="s">
        <v>44</v>
      </c>
      <c r="B62" s="39"/>
      <c r="E62" s="41" t="s">
        <v>153</v>
      </c>
      <c r="J62" s="40"/>
    </row>
    <row r="63" spans="1:16" ht="409.5" x14ac:dyDescent="0.25">
      <c r="A63" s="31" t="s">
        <v>47</v>
      </c>
      <c r="B63" s="39"/>
      <c r="E63" s="33" t="s">
        <v>154</v>
      </c>
      <c r="J63" s="40"/>
    </row>
    <row r="64" spans="1:16" x14ac:dyDescent="0.25">
      <c r="A64" s="31" t="s">
        <v>37</v>
      </c>
      <c r="B64" s="31">
        <v>9</v>
      </c>
      <c r="C64" s="32" t="s">
        <v>155</v>
      </c>
      <c r="D64" s="31" t="s">
        <v>39</v>
      </c>
      <c r="E64" s="33" t="s">
        <v>156</v>
      </c>
      <c r="F64" s="34" t="s">
        <v>125</v>
      </c>
      <c r="G64" s="35">
        <v>93.3</v>
      </c>
      <c r="H64" s="36">
        <v>0</v>
      </c>
      <c r="I64" s="37">
        <f>ROUND(G64*H64,P4)</f>
        <v>0</v>
      </c>
      <c r="J64" s="31"/>
      <c r="O64" s="38">
        <f>I64*0.21</f>
        <v>0</v>
      </c>
      <c r="P64">
        <v>3</v>
      </c>
    </row>
    <row r="65" spans="1:16" x14ac:dyDescent="0.25">
      <c r="A65" s="31" t="s">
        <v>42</v>
      </c>
      <c r="B65" s="39"/>
      <c r="E65" s="42" t="s">
        <v>39</v>
      </c>
      <c r="J65" s="40"/>
    </row>
    <row r="66" spans="1:16" ht="30" x14ac:dyDescent="0.25">
      <c r="A66" s="31" t="s">
        <v>44</v>
      </c>
      <c r="B66" s="39"/>
      <c r="E66" s="41" t="s">
        <v>157</v>
      </c>
      <c r="J66" s="40"/>
    </row>
    <row r="67" spans="1:16" x14ac:dyDescent="0.25">
      <c r="A67" s="31" t="s">
        <v>44</v>
      </c>
      <c r="B67" s="39"/>
      <c r="E67" s="41" t="s">
        <v>158</v>
      </c>
      <c r="J67" s="40"/>
    </row>
    <row r="68" spans="1:16" ht="409.5" x14ac:dyDescent="0.25">
      <c r="A68" s="31" t="s">
        <v>47</v>
      </c>
      <c r="B68" s="39"/>
      <c r="E68" s="33" t="s">
        <v>154</v>
      </c>
      <c r="J68" s="40"/>
    </row>
    <row r="69" spans="1:16" x14ac:dyDescent="0.25">
      <c r="A69" s="31" t="s">
        <v>37</v>
      </c>
      <c r="B69" s="31">
        <v>10</v>
      </c>
      <c r="C69" s="32" t="s">
        <v>159</v>
      </c>
      <c r="D69" s="31" t="s">
        <v>39</v>
      </c>
      <c r="E69" s="33" t="s">
        <v>160</v>
      </c>
      <c r="F69" s="34" t="s">
        <v>125</v>
      </c>
      <c r="G69" s="35">
        <v>13.53</v>
      </c>
      <c r="H69" s="36">
        <v>0</v>
      </c>
      <c r="I69" s="37">
        <f>ROUND(G69*H69,P4)</f>
        <v>0</v>
      </c>
      <c r="J69" s="31"/>
      <c r="O69" s="38">
        <f>I69*0.21</f>
        <v>0</v>
      </c>
      <c r="P69">
        <v>3</v>
      </c>
    </row>
    <row r="70" spans="1:16" x14ac:dyDescent="0.25">
      <c r="A70" s="31" t="s">
        <v>42</v>
      </c>
      <c r="B70" s="39"/>
      <c r="E70" s="42" t="s">
        <v>39</v>
      </c>
      <c r="J70" s="40"/>
    </row>
    <row r="71" spans="1:16" x14ac:dyDescent="0.25">
      <c r="A71" s="31" t="s">
        <v>44</v>
      </c>
      <c r="B71" s="39"/>
      <c r="E71" s="41" t="s">
        <v>161</v>
      </c>
      <c r="J71" s="40"/>
    </row>
    <row r="72" spans="1:16" x14ac:dyDescent="0.25">
      <c r="A72" s="31" t="s">
        <v>44</v>
      </c>
      <c r="B72" s="39"/>
      <c r="E72" s="41" t="s">
        <v>162</v>
      </c>
      <c r="J72" s="40"/>
    </row>
    <row r="73" spans="1:16" x14ac:dyDescent="0.25">
      <c r="A73" s="31" t="s">
        <v>44</v>
      </c>
      <c r="B73" s="39"/>
      <c r="E73" s="41" t="s">
        <v>163</v>
      </c>
      <c r="J73" s="40"/>
    </row>
    <row r="74" spans="1:16" x14ac:dyDescent="0.25">
      <c r="A74" s="31" t="s">
        <v>44</v>
      </c>
      <c r="B74" s="39"/>
      <c r="E74" s="41" t="s">
        <v>164</v>
      </c>
      <c r="J74" s="40"/>
    </row>
    <row r="75" spans="1:16" ht="405" x14ac:dyDescent="0.25">
      <c r="A75" s="31" t="s">
        <v>47</v>
      </c>
      <c r="B75" s="39"/>
      <c r="E75" s="33" t="s">
        <v>165</v>
      </c>
      <c r="J75" s="40"/>
    </row>
    <row r="76" spans="1:16" x14ac:dyDescent="0.25">
      <c r="A76" s="31" t="s">
        <v>37</v>
      </c>
      <c r="B76" s="31">
        <v>11</v>
      </c>
      <c r="C76" s="32" t="s">
        <v>166</v>
      </c>
      <c r="D76" s="31" t="s">
        <v>39</v>
      </c>
      <c r="E76" s="33" t="s">
        <v>167</v>
      </c>
      <c r="F76" s="34" t="s">
        <v>125</v>
      </c>
      <c r="G76" s="35">
        <v>93.3</v>
      </c>
      <c r="H76" s="36">
        <v>0</v>
      </c>
      <c r="I76" s="37">
        <f>ROUND(G76*H76,P4)</f>
        <v>0</v>
      </c>
      <c r="J76" s="31"/>
      <c r="O76" s="38">
        <f>I76*0.21</f>
        <v>0</v>
      </c>
      <c r="P76">
        <v>3</v>
      </c>
    </row>
    <row r="77" spans="1:16" x14ac:dyDescent="0.25">
      <c r="A77" s="31" t="s">
        <v>42</v>
      </c>
      <c r="B77" s="39"/>
      <c r="E77" s="42" t="s">
        <v>39</v>
      </c>
      <c r="J77" s="40"/>
    </row>
    <row r="78" spans="1:16" ht="30" x14ac:dyDescent="0.25">
      <c r="A78" s="31" t="s">
        <v>44</v>
      </c>
      <c r="B78" s="39"/>
      <c r="E78" s="41" t="s">
        <v>157</v>
      </c>
      <c r="J78" s="40"/>
    </row>
    <row r="79" spans="1:16" x14ac:dyDescent="0.25">
      <c r="A79" s="31" t="s">
        <v>44</v>
      </c>
      <c r="B79" s="39"/>
      <c r="E79" s="41" t="s">
        <v>158</v>
      </c>
      <c r="J79" s="40"/>
    </row>
    <row r="80" spans="1:16" ht="255" x14ac:dyDescent="0.25">
      <c r="A80" s="31" t="s">
        <v>47</v>
      </c>
      <c r="B80" s="39"/>
      <c r="E80" s="33" t="s">
        <v>168</v>
      </c>
      <c r="J80" s="40"/>
    </row>
    <row r="81" spans="1:16" x14ac:dyDescent="0.25">
      <c r="A81" s="31" t="s">
        <v>37</v>
      </c>
      <c r="B81" s="31">
        <v>12</v>
      </c>
      <c r="C81" s="32" t="s">
        <v>169</v>
      </c>
      <c r="D81" s="31" t="s">
        <v>39</v>
      </c>
      <c r="E81" s="33" t="s">
        <v>170</v>
      </c>
      <c r="F81" s="34" t="s">
        <v>125</v>
      </c>
      <c r="G81" s="35">
        <v>13.53</v>
      </c>
      <c r="H81" s="36">
        <v>0</v>
      </c>
      <c r="I81" s="37">
        <f>ROUND(G81*H81,P4)</f>
        <v>0</v>
      </c>
      <c r="J81" s="31"/>
      <c r="O81" s="38">
        <f>I81*0.21</f>
        <v>0</v>
      </c>
      <c r="P81">
        <v>3</v>
      </c>
    </row>
    <row r="82" spans="1:16" x14ac:dyDescent="0.25">
      <c r="A82" s="31" t="s">
        <v>42</v>
      </c>
      <c r="B82" s="39"/>
      <c r="E82" s="33" t="s">
        <v>171</v>
      </c>
      <c r="J82" s="40"/>
    </row>
    <row r="83" spans="1:16" x14ac:dyDescent="0.25">
      <c r="A83" s="31" t="s">
        <v>44</v>
      </c>
      <c r="B83" s="39"/>
      <c r="E83" s="41" t="s">
        <v>161</v>
      </c>
      <c r="J83" s="40"/>
    </row>
    <row r="84" spans="1:16" x14ac:dyDescent="0.25">
      <c r="A84" s="31" t="s">
        <v>44</v>
      </c>
      <c r="B84" s="39"/>
      <c r="E84" s="41" t="s">
        <v>162</v>
      </c>
      <c r="J84" s="40"/>
    </row>
    <row r="85" spans="1:16" x14ac:dyDescent="0.25">
      <c r="A85" s="31" t="s">
        <v>44</v>
      </c>
      <c r="B85" s="39"/>
      <c r="E85" s="41" t="s">
        <v>163</v>
      </c>
      <c r="J85" s="40"/>
    </row>
    <row r="86" spans="1:16" x14ac:dyDescent="0.25">
      <c r="A86" s="31" t="s">
        <v>44</v>
      </c>
      <c r="B86" s="39"/>
      <c r="E86" s="41" t="s">
        <v>164</v>
      </c>
      <c r="J86" s="40"/>
    </row>
    <row r="87" spans="1:16" ht="345" x14ac:dyDescent="0.25">
      <c r="A87" s="31" t="s">
        <v>47</v>
      </c>
      <c r="B87" s="39"/>
      <c r="E87" s="33" t="s">
        <v>172</v>
      </c>
      <c r="J87" s="40"/>
    </row>
    <row r="88" spans="1:16" x14ac:dyDescent="0.25">
      <c r="A88" s="31" t="s">
        <v>37</v>
      </c>
      <c r="B88" s="31">
        <v>13</v>
      </c>
      <c r="C88" s="32" t="s">
        <v>173</v>
      </c>
      <c r="D88" s="31" t="s">
        <v>39</v>
      </c>
      <c r="E88" s="33" t="s">
        <v>174</v>
      </c>
      <c r="F88" s="34" t="s">
        <v>125</v>
      </c>
      <c r="G88" s="35">
        <v>3.6</v>
      </c>
      <c r="H88" s="36">
        <v>0</v>
      </c>
      <c r="I88" s="37">
        <f>ROUND(G88*H88,P4)</f>
        <v>0</v>
      </c>
      <c r="J88" s="31"/>
      <c r="O88" s="38">
        <f>I88*0.21</f>
        <v>0</v>
      </c>
      <c r="P88">
        <v>3</v>
      </c>
    </row>
    <row r="89" spans="1:16" x14ac:dyDescent="0.25">
      <c r="A89" s="31" t="s">
        <v>42</v>
      </c>
      <c r="B89" s="39"/>
      <c r="E89" s="33" t="s">
        <v>175</v>
      </c>
      <c r="J89" s="40"/>
    </row>
    <row r="90" spans="1:16" x14ac:dyDescent="0.25">
      <c r="A90" s="31" t="s">
        <v>44</v>
      </c>
      <c r="B90" s="39"/>
      <c r="E90" s="41" t="s">
        <v>176</v>
      </c>
      <c r="J90" s="40"/>
    </row>
    <row r="91" spans="1:16" x14ac:dyDescent="0.25">
      <c r="A91" s="31" t="s">
        <v>44</v>
      </c>
      <c r="B91" s="39"/>
      <c r="E91" s="41" t="s">
        <v>177</v>
      </c>
      <c r="J91" s="40"/>
    </row>
    <row r="92" spans="1:16" ht="409.5" x14ac:dyDescent="0.25">
      <c r="A92" s="31" t="s">
        <v>47</v>
      </c>
      <c r="B92" s="39"/>
      <c r="E92" s="33" t="s">
        <v>178</v>
      </c>
      <c r="J92" s="40"/>
    </row>
    <row r="93" spans="1:16" x14ac:dyDescent="0.25">
      <c r="A93" s="31" t="s">
        <v>37</v>
      </c>
      <c r="B93" s="31">
        <v>14</v>
      </c>
      <c r="C93" s="32" t="s">
        <v>179</v>
      </c>
      <c r="D93" s="31" t="s">
        <v>39</v>
      </c>
      <c r="E93" s="33" t="s">
        <v>180</v>
      </c>
      <c r="F93" s="34" t="s">
        <v>125</v>
      </c>
      <c r="G93" s="35">
        <v>3</v>
      </c>
      <c r="H93" s="36">
        <v>0</v>
      </c>
      <c r="I93" s="37">
        <f>ROUND(G93*H93,P4)</f>
        <v>0</v>
      </c>
      <c r="J93" s="31"/>
      <c r="O93" s="38">
        <f>I93*0.21</f>
        <v>0</v>
      </c>
      <c r="P93">
        <v>3</v>
      </c>
    </row>
    <row r="94" spans="1:16" x14ac:dyDescent="0.25">
      <c r="A94" s="31" t="s">
        <v>42</v>
      </c>
      <c r="B94" s="39"/>
      <c r="E94" s="33" t="s">
        <v>181</v>
      </c>
      <c r="J94" s="40"/>
    </row>
    <row r="95" spans="1:16" x14ac:dyDescent="0.25">
      <c r="A95" s="31" t="s">
        <v>44</v>
      </c>
      <c r="B95" s="39"/>
      <c r="E95" s="41" t="s">
        <v>182</v>
      </c>
      <c r="J95" s="40"/>
    </row>
    <row r="96" spans="1:16" x14ac:dyDescent="0.25">
      <c r="A96" s="31" t="s">
        <v>44</v>
      </c>
      <c r="B96" s="39"/>
      <c r="E96" s="41" t="s">
        <v>183</v>
      </c>
      <c r="J96" s="40"/>
    </row>
    <row r="97" spans="1:16" x14ac:dyDescent="0.25">
      <c r="A97" s="31" t="s">
        <v>44</v>
      </c>
      <c r="B97" s="39"/>
      <c r="E97" s="41" t="s">
        <v>184</v>
      </c>
      <c r="J97" s="40"/>
    </row>
    <row r="98" spans="1:16" ht="409.5" x14ac:dyDescent="0.25">
      <c r="A98" s="31" t="s">
        <v>47</v>
      </c>
      <c r="B98" s="39"/>
      <c r="E98" s="33" t="s">
        <v>185</v>
      </c>
      <c r="J98" s="40"/>
    </row>
    <row r="99" spans="1:16" x14ac:dyDescent="0.25">
      <c r="A99" s="31" t="s">
        <v>37</v>
      </c>
      <c r="B99" s="31">
        <v>15</v>
      </c>
      <c r="C99" s="32" t="s">
        <v>186</v>
      </c>
      <c r="D99" s="31" t="s">
        <v>39</v>
      </c>
      <c r="E99" s="33" t="s">
        <v>187</v>
      </c>
      <c r="F99" s="34" t="s">
        <v>111</v>
      </c>
      <c r="G99" s="35">
        <v>240</v>
      </c>
      <c r="H99" s="36">
        <v>0</v>
      </c>
      <c r="I99" s="37">
        <f>ROUND(G99*H99,P4)</f>
        <v>0</v>
      </c>
      <c r="J99" s="31"/>
      <c r="O99" s="38">
        <f>I99*0.21</f>
        <v>0</v>
      </c>
      <c r="P99">
        <v>3</v>
      </c>
    </row>
    <row r="100" spans="1:16" ht="30" x14ac:dyDescent="0.25">
      <c r="A100" s="31" t="s">
        <v>42</v>
      </c>
      <c r="B100" s="39"/>
      <c r="E100" s="33" t="s">
        <v>188</v>
      </c>
      <c r="J100" s="40"/>
    </row>
    <row r="101" spans="1:16" x14ac:dyDescent="0.25">
      <c r="A101" s="31" t="s">
        <v>44</v>
      </c>
      <c r="B101" s="39"/>
      <c r="E101" s="41" t="s">
        <v>119</v>
      </c>
      <c r="J101" s="40"/>
    </row>
    <row r="102" spans="1:16" x14ac:dyDescent="0.25">
      <c r="A102" s="31" t="s">
        <v>44</v>
      </c>
      <c r="B102" s="39"/>
      <c r="E102" s="41" t="s">
        <v>189</v>
      </c>
      <c r="J102" s="40"/>
    </row>
    <row r="103" spans="1:16" x14ac:dyDescent="0.25">
      <c r="A103" s="31" t="s">
        <v>44</v>
      </c>
      <c r="B103" s="39"/>
      <c r="E103" s="41" t="s">
        <v>190</v>
      </c>
      <c r="J103" s="40"/>
    </row>
    <row r="104" spans="1:16" ht="45" x14ac:dyDescent="0.25">
      <c r="A104" s="31" t="s">
        <v>47</v>
      </c>
      <c r="B104" s="39"/>
      <c r="E104" s="33" t="s">
        <v>191</v>
      </c>
      <c r="J104" s="40"/>
    </row>
    <row r="105" spans="1:16" x14ac:dyDescent="0.25">
      <c r="A105" s="31" t="s">
        <v>37</v>
      </c>
      <c r="B105" s="31">
        <v>16</v>
      </c>
      <c r="C105" s="32" t="s">
        <v>192</v>
      </c>
      <c r="D105" s="31" t="s">
        <v>39</v>
      </c>
      <c r="E105" s="33" t="s">
        <v>193</v>
      </c>
      <c r="F105" s="34" t="s">
        <v>111</v>
      </c>
      <c r="G105" s="35">
        <v>240</v>
      </c>
      <c r="H105" s="36">
        <v>0</v>
      </c>
      <c r="I105" s="37">
        <f>ROUND(G105*H105,P4)</f>
        <v>0</v>
      </c>
      <c r="J105" s="31"/>
      <c r="O105" s="38">
        <f>I105*0.21</f>
        <v>0</v>
      </c>
      <c r="P105">
        <v>3</v>
      </c>
    </row>
    <row r="106" spans="1:16" x14ac:dyDescent="0.25">
      <c r="A106" s="31" t="s">
        <v>42</v>
      </c>
      <c r="B106" s="39"/>
      <c r="E106" s="42" t="s">
        <v>39</v>
      </c>
      <c r="J106" s="40"/>
    </row>
    <row r="107" spans="1:16" x14ac:dyDescent="0.25">
      <c r="A107" s="31" t="s">
        <v>44</v>
      </c>
      <c r="B107" s="39"/>
      <c r="E107" s="41" t="s">
        <v>189</v>
      </c>
      <c r="J107" s="40"/>
    </row>
    <row r="108" spans="1:16" x14ac:dyDescent="0.25">
      <c r="A108" s="31" t="s">
        <v>44</v>
      </c>
      <c r="B108" s="39"/>
      <c r="E108" s="41" t="s">
        <v>190</v>
      </c>
      <c r="J108" s="40"/>
    </row>
    <row r="109" spans="1:16" ht="30" x14ac:dyDescent="0.25">
      <c r="A109" s="31" t="s">
        <v>47</v>
      </c>
      <c r="B109" s="39"/>
      <c r="E109" s="33" t="s">
        <v>194</v>
      </c>
      <c r="J109" s="40"/>
    </row>
    <row r="110" spans="1:16" x14ac:dyDescent="0.25">
      <c r="A110" s="25" t="s">
        <v>35</v>
      </c>
      <c r="B110" s="26"/>
      <c r="C110" s="27" t="s">
        <v>195</v>
      </c>
      <c r="D110" s="28"/>
      <c r="E110" s="25" t="s">
        <v>196</v>
      </c>
      <c r="F110" s="28"/>
      <c r="G110" s="28"/>
      <c r="H110" s="28"/>
      <c r="I110" s="29">
        <f>SUMIFS(I111:I115,A111:A115,"P")</f>
        <v>0</v>
      </c>
      <c r="J110" s="30"/>
    </row>
    <row r="111" spans="1:16" x14ac:dyDescent="0.25">
      <c r="A111" s="31" t="s">
        <v>37</v>
      </c>
      <c r="B111" s="31">
        <v>17</v>
      </c>
      <c r="C111" s="32" t="s">
        <v>197</v>
      </c>
      <c r="D111" s="31" t="s">
        <v>98</v>
      </c>
      <c r="E111" s="33" t="s">
        <v>198</v>
      </c>
      <c r="F111" s="34" t="s">
        <v>125</v>
      </c>
      <c r="G111" s="35">
        <v>2.0299999999999998</v>
      </c>
      <c r="H111" s="36">
        <v>0</v>
      </c>
      <c r="I111" s="37">
        <f>ROUND(G111*H111,P4)</f>
        <v>0</v>
      </c>
      <c r="J111" s="31"/>
      <c r="O111" s="38">
        <f>I111*0.21</f>
        <v>0</v>
      </c>
      <c r="P111">
        <v>3</v>
      </c>
    </row>
    <row r="112" spans="1:16" ht="30" x14ac:dyDescent="0.25">
      <c r="A112" s="31" t="s">
        <v>42</v>
      </c>
      <c r="B112" s="39"/>
      <c r="E112" s="33" t="s">
        <v>199</v>
      </c>
      <c r="J112" s="40"/>
    </row>
    <row r="113" spans="1:16" x14ac:dyDescent="0.25">
      <c r="A113" s="31" t="s">
        <v>44</v>
      </c>
      <c r="B113" s="39"/>
      <c r="E113" s="41" t="s">
        <v>200</v>
      </c>
      <c r="J113" s="40"/>
    </row>
    <row r="114" spans="1:16" x14ac:dyDescent="0.25">
      <c r="A114" s="31" t="s">
        <v>44</v>
      </c>
      <c r="B114" s="39"/>
      <c r="E114" s="41" t="s">
        <v>201</v>
      </c>
      <c r="J114" s="40"/>
    </row>
    <row r="115" spans="1:16" ht="30" x14ac:dyDescent="0.25">
      <c r="A115" s="31" t="s">
        <v>47</v>
      </c>
      <c r="B115" s="39"/>
      <c r="E115" s="33" t="s">
        <v>202</v>
      </c>
      <c r="J115" s="40"/>
    </row>
    <row r="116" spans="1:16" x14ac:dyDescent="0.25">
      <c r="A116" s="25" t="s">
        <v>35</v>
      </c>
      <c r="B116" s="26"/>
      <c r="C116" s="27" t="s">
        <v>203</v>
      </c>
      <c r="D116" s="28"/>
      <c r="E116" s="25" t="s">
        <v>204</v>
      </c>
      <c r="F116" s="28"/>
      <c r="G116" s="28"/>
      <c r="H116" s="28"/>
      <c r="I116" s="29">
        <f>SUMIFS(I117:I130,A117:A130,"P")</f>
        <v>0</v>
      </c>
      <c r="J116" s="30"/>
    </row>
    <row r="117" spans="1:16" x14ac:dyDescent="0.25">
      <c r="A117" s="31" t="s">
        <v>37</v>
      </c>
      <c r="B117" s="31">
        <v>18</v>
      </c>
      <c r="C117" s="32" t="s">
        <v>205</v>
      </c>
      <c r="D117" s="31" t="s">
        <v>39</v>
      </c>
      <c r="E117" s="33" t="s">
        <v>206</v>
      </c>
      <c r="F117" s="34" t="s">
        <v>125</v>
      </c>
      <c r="G117" s="35">
        <v>13.314</v>
      </c>
      <c r="H117" s="36">
        <v>0</v>
      </c>
      <c r="I117" s="37">
        <f>ROUND(G117*H117,P4)</f>
        <v>0</v>
      </c>
      <c r="J117" s="31"/>
      <c r="O117" s="38">
        <f>I117*0.21</f>
        <v>0</v>
      </c>
      <c r="P117">
        <v>3</v>
      </c>
    </row>
    <row r="118" spans="1:16" x14ac:dyDescent="0.25">
      <c r="A118" s="31" t="s">
        <v>42</v>
      </c>
      <c r="B118" s="39"/>
      <c r="E118" s="33" t="s">
        <v>207</v>
      </c>
      <c r="J118" s="40"/>
    </row>
    <row r="119" spans="1:16" x14ac:dyDescent="0.25">
      <c r="A119" s="31" t="s">
        <v>44</v>
      </c>
      <c r="B119" s="39"/>
      <c r="E119" s="41" t="s">
        <v>119</v>
      </c>
      <c r="J119" s="40"/>
    </row>
    <row r="120" spans="1:16" ht="30" x14ac:dyDescent="0.25">
      <c r="A120" s="31" t="s">
        <v>44</v>
      </c>
      <c r="B120" s="39"/>
      <c r="E120" s="41" t="s">
        <v>208</v>
      </c>
      <c r="J120" s="40"/>
    </row>
    <row r="121" spans="1:16" x14ac:dyDescent="0.25">
      <c r="A121" s="31" t="s">
        <v>44</v>
      </c>
      <c r="B121" s="39"/>
      <c r="E121" s="41" t="s">
        <v>209</v>
      </c>
      <c r="J121" s="40"/>
    </row>
    <row r="122" spans="1:16" x14ac:dyDescent="0.25">
      <c r="A122" s="31" t="s">
        <v>44</v>
      </c>
      <c r="B122" s="39"/>
      <c r="E122" s="41" t="s">
        <v>210</v>
      </c>
      <c r="J122" s="40"/>
    </row>
    <row r="123" spans="1:16" x14ac:dyDescent="0.25">
      <c r="A123" s="31" t="s">
        <v>44</v>
      </c>
      <c r="B123" s="39"/>
      <c r="E123" s="41" t="s">
        <v>211</v>
      </c>
      <c r="J123" s="40"/>
    </row>
    <row r="124" spans="1:16" x14ac:dyDescent="0.25">
      <c r="A124" s="31" t="s">
        <v>44</v>
      </c>
      <c r="B124" s="39"/>
      <c r="E124" s="41" t="s">
        <v>212</v>
      </c>
      <c r="J124" s="40"/>
    </row>
    <row r="125" spans="1:16" x14ac:dyDescent="0.25">
      <c r="A125" s="31" t="s">
        <v>44</v>
      </c>
      <c r="B125" s="39"/>
      <c r="E125" s="41" t="s">
        <v>213</v>
      </c>
      <c r="J125" s="40"/>
    </row>
    <row r="126" spans="1:16" x14ac:dyDescent="0.25">
      <c r="A126" s="31" t="s">
        <v>44</v>
      </c>
      <c r="B126" s="39"/>
      <c r="E126" s="41" t="s">
        <v>214</v>
      </c>
      <c r="J126" s="40"/>
    </row>
    <row r="127" spans="1:16" x14ac:dyDescent="0.25">
      <c r="A127" s="31" t="s">
        <v>44</v>
      </c>
      <c r="B127" s="39"/>
      <c r="E127" s="41" t="s">
        <v>215</v>
      </c>
      <c r="J127" s="40"/>
    </row>
    <row r="128" spans="1:16" x14ac:dyDescent="0.25">
      <c r="A128" s="31" t="s">
        <v>44</v>
      </c>
      <c r="B128" s="39"/>
      <c r="E128" s="41" t="s">
        <v>216</v>
      </c>
      <c r="J128" s="40"/>
    </row>
    <row r="129" spans="1:16" x14ac:dyDescent="0.25">
      <c r="A129" s="31" t="s">
        <v>44</v>
      </c>
      <c r="B129" s="39"/>
      <c r="E129" s="41" t="s">
        <v>217</v>
      </c>
      <c r="J129" s="40"/>
    </row>
    <row r="130" spans="1:16" ht="60" x14ac:dyDescent="0.25">
      <c r="A130" s="31" t="s">
        <v>47</v>
      </c>
      <c r="B130" s="39"/>
      <c r="E130" s="33" t="s">
        <v>218</v>
      </c>
      <c r="J130" s="40"/>
    </row>
    <row r="131" spans="1:16" x14ac:dyDescent="0.25">
      <c r="A131" s="25" t="s">
        <v>35</v>
      </c>
      <c r="B131" s="26"/>
      <c r="C131" s="27" t="s">
        <v>219</v>
      </c>
      <c r="D131" s="28"/>
      <c r="E131" s="25" t="s">
        <v>220</v>
      </c>
      <c r="F131" s="28"/>
      <c r="G131" s="28"/>
      <c r="H131" s="28"/>
      <c r="I131" s="29">
        <f>SUMIFS(I132:I213,A132:A213,"P")</f>
        <v>0</v>
      </c>
      <c r="J131" s="30"/>
    </row>
    <row r="132" spans="1:16" x14ac:dyDescent="0.25">
      <c r="A132" s="31" t="s">
        <v>37</v>
      </c>
      <c r="B132" s="31">
        <v>19</v>
      </c>
      <c r="C132" s="32" t="s">
        <v>221</v>
      </c>
      <c r="D132" s="31" t="s">
        <v>222</v>
      </c>
      <c r="E132" s="33" t="s">
        <v>223</v>
      </c>
      <c r="F132" s="34" t="s">
        <v>125</v>
      </c>
      <c r="G132" s="35">
        <v>65.534999999999997</v>
      </c>
      <c r="H132" s="36">
        <v>0</v>
      </c>
      <c r="I132" s="37">
        <f>ROUND(G132*H132,P4)</f>
        <v>0</v>
      </c>
      <c r="J132" s="31"/>
      <c r="O132" s="38">
        <f>I132*0.21</f>
        <v>0</v>
      </c>
      <c r="P132">
        <v>3</v>
      </c>
    </row>
    <row r="133" spans="1:16" x14ac:dyDescent="0.25">
      <c r="A133" s="31" t="s">
        <v>42</v>
      </c>
      <c r="B133" s="39"/>
      <c r="E133" s="33" t="s">
        <v>224</v>
      </c>
      <c r="J133" s="40"/>
    </row>
    <row r="134" spans="1:16" x14ac:dyDescent="0.25">
      <c r="A134" s="31" t="s">
        <v>44</v>
      </c>
      <c r="B134" s="39"/>
      <c r="E134" s="41" t="s">
        <v>119</v>
      </c>
      <c r="J134" s="40"/>
    </row>
    <row r="135" spans="1:16" x14ac:dyDescent="0.25">
      <c r="A135" s="31" t="s">
        <v>44</v>
      </c>
      <c r="B135" s="39"/>
      <c r="E135" s="41" t="s">
        <v>225</v>
      </c>
      <c r="J135" s="40"/>
    </row>
    <row r="136" spans="1:16" x14ac:dyDescent="0.25">
      <c r="A136" s="31" t="s">
        <v>44</v>
      </c>
      <c r="B136" s="39"/>
      <c r="E136" s="41" t="s">
        <v>226</v>
      </c>
      <c r="J136" s="40"/>
    </row>
    <row r="137" spans="1:16" x14ac:dyDescent="0.25">
      <c r="A137" s="31" t="s">
        <v>44</v>
      </c>
      <c r="B137" s="39"/>
      <c r="E137" s="41" t="s">
        <v>210</v>
      </c>
      <c r="J137" s="40"/>
    </row>
    <row r="138" spans="1:16" x14ac:dyDescent="0.25">
      <c r="A138" s="31" t="s">
        <v>44</v>
      </c>
      <c r="B138" s="39"/>
      <c r="E138" s="41" t="s">
        <v>227</v>
      </c>
      <c r="J138" s="40"/>
    </row>
    <row r="139" spans="1:16" x14ac:dyDescent="0.25">
      <c r="A139" s="31" t="s">
        <v>44</v>
      </c>
      <c r="B139" s="39"/>
      <c r="E139" s="41" t="s">
        <v>228</v>
      </c>
      <c r="J139" s="40"/>
    </row>
    <row r="140" spans="1:16" x14ac:dyDescent="0.25">
      <c r="A140" s="31" t="s">
        <v>44</v>
      </c>
      <c r="B140" s="39"/>
      <c r="E140" s="41" t="s">
        <v>213</v>
      </c>
      <c r="J140" s="40"/>
    </row>
    <row r="141" spans="1:16" x14ac:dyDescent="0.25">
      <c r="A141" s="31" t="s">
        <v>44</v>
      </c>
      <c r="B141" s="39"/>
      <c r="E141" s="41" t="s">
        <v>229</v>
      </c>
      <c r="J141" s="40"/>
    </row>
    <row r="142" spans="1:16" x14ac:dyDescent="0.25">
      <c r="A142" s="31" t="s">
        <v>44</v>
      </c>
      <c r="B142" s="39"/>
      <c r="E142" s="41" t="s">
        <v>230</v>
      </c>
      <c r="J142" s="40"/>
    </row>
    <row r="143" spans="1:16" x14ac:dyDescent="0.25">
      <c r="A143" s="31" t="s">
        <v>44</v>
      </c>
      <c r="B143" s="39"/>
      <c r="E143" s="41" t="s">
        <v>231</v>
      </c>
      <c r="J143" s="40"/>
    </row>
    <row r="144" spans="1:16" x14ac:dyDescent="0.25">
      <c r="A144" s="31" t="s">
        <v>44</v>
      </c>
      <c r="B144" s="39"/>
      <c r="E144" s="41" t="s">
        <v>232</v>
      </c>
      <c r="J144" s="40"/>
    </row>
    <row r="145" spans="1:16" x14ac:dyDescent="0.25">
      <c r="A145" s="31" t="s">
        <v>44</v>
      </c>
      <c r="B145" s="39"/>
      <c r="E145" s="41" t="s">
        <v>233</v>
      </c>
      <c r="J145" s="40"/>
    </row>
    <row r="146" spans="1:16" ht="60" x14ac:dyDescent="0.25">
      <c r="A146" s="31" t="s">
        <v>47</v>
      </c>
      <c r="B146" s="39"/>
      <c r="E146" s="33" t="s">
        <v>234</v>
      </c>
      <c r="J146" s="40"/>
    </row>
    <row r="147" spans="1:16" x14ac:dyDescent="0.25">
      <c r="A147" s="31" t="s">
        <v>37</v>
      </c>
      <c r="B147" s="31">
        <v>20</v>
      </c>
      <c r="C147" s="32" t="s">
        <v>221</v>
      </c>
      <c r="D147" s="31" t="s">
        <v>235</v>
      </c>
      <c r="E147" s="33" t="s">
        <v>223</v>
      </c>
      <c r="F147" s="34" t="s">
        <v>125</v>
      </c>
      <c r="G147" s="35">
        <v>55.33</v>
      </c>
      <c r="H147" s="36">
        <v>0</v>
      </c>
      <c r="I147" s="37">
        <f>ROUND(G147*H147,P4)</f>
        <v>0</v>
      </c>
      <c r="J147" s="31"/>
      <c r="O147" s="38">
        <f>I147*0.21</f>
        <v>0</v>
      </c>
      <c r="P147">
        <v>3</v>
      </c>
    </row>
    <row r="148" spans="1:16" x14ac:dyDescent="0.25">
      <c r="A148" s="31" t="s">
        <v>42</v>
      </c>
      <c r="B148" s="39"/>
      <c r="E148" s="33" t="s">
        <v>236</v>
      </c>
      <c r="J148" s="40"/>
    </row>
    <row r="149" spans="1:16" x14ac:dyDescent="0.25">
      <c r="A149" s="31" t="s">
        <v>44</v>
      </c>
      <c r="B149" s="39"/>
      <c r="E149" s="41" t="s">
        <v>119</v>
      </c>
      <c r="J149" s="40"/>
    </row>
    <row r="150" spans="1:16" x14ac:dyDescent="0.25">
      <c r="A150" s="31" t="s">
        <v>44</v>
      </c>
      <c r="B150" s="39"/>
      <c r="E150" s="41" t="s">
        <v>237</v>
      </c>
      <c r="J150" s="40"/>
    </row>
    <row r="151" spans="1:16" x14ac:dyDescent="0.25">
      <c r="A151" s="31" t="s">
        <v>44</v>
      </c>
      <c r="B151" s="39"/>
      <c r="E151" s="41" t="s">
        <v>238</v>
      </c>
      <c r="J151" s="40"/>
    </row>
    <row r="152" spans="1:16" x14ac:dyDescent="0.25">
      <c r="A152" s="31" t="s">
        <v>44</v>
      </c>
      <c r="B152" s="39"/>
      <c r="E152" s="41" t="s">
        <v>239</v>
      </c>
      <c r="J152" s="40"/>
    </row>
    <row r="153" spans="1:16" ht="60" x14ac:dyDescent="0.25">
      <c r="A153" s="31" t="s">
        <v>47</v>
      </c>
      <c r="B153" s="39"/>
      <c r="E153" s="33" t="s">
        <v>234</v>
      </c>
      <c r="J153" s="40"/>
    </row>
    <row r="154" spans="1:16" x14ac:dyDescent="0.25">
      <c r="A154" s="31" t="s">
        <v>37</v>
      </c>
      <c r="B154" s="31">
        <v>21</v>
      </c>
      <c r="C154" s="32" t="s">
        <v>240</v>
      </c>
      <c r="D154" s="31" t="s">
        <v>39</v>
      </c>
      <c r="E154" s="33" t="s">
        <v>241</v>
      </c>
      <c r="F154" s="34" t="s">
        <v>111</v>
      </c>
      <c r="G154" s="35">
        <v>438</v>
      </c>
      <c r="H154" s="36">
        <v>0</v>
      </c>
      <c r="I154" s="37">
        <f>ROUND(G154*H154,P4)</f>
        <v>0</v>
      </c>
      <c r="J154" s="31"/>
      <c r="O154" s="38">
        <f>I154*0.21</f>
        <v>0</v>
      </c>
      <c r="P154">
        <v>3</v>
      </c>
    </row>
    <row r="155" spans="1:16" x14ac:dyDescent="0.25">
      <c r="A155" s="31" t="s">
        <v>42</v>
      </c>
      <c r="B155" s="39"/>
      <c r="E155" s="33" t="s">
        <v>242</v>
      </c>
      <c r="J155" s="40"/>
    </row>
    <row r="156" spans="1:16" x14ac:dyDescent="0.25">
      <c r="A156" s="31" t="s">
        <v>44</v>
      </c>
      <c r="B156" s="39"/>
      <c r="E156" s="41" t="s">
        <v>119</v>
      </c>
      <c r="J156" s="40"/>
    </row>
    <row r="157" spans="1:16" x14ac:dyDescent="0.25">
      <c r="A157" s="31" t="s">
        <v>44</v>
      </c>
      <c r="B157" s="39"/>
      <c r="E157" s="41" t="s">
        <v>243</v>
      </c>
      <c r="J157" s="40"/>
    </row>
    <row r="158" spans="1:16" x14ac:dyDescent="0.25">
      <c r="A158" s="31" t="s">
        <v>44</v>
      </c>
      <c r="B158" s="39"/>
      <c r="E158" s="41" t="s">
        <v>244</v>
      </c>
      <c r="J158" s="40"/>
    </row>
    <row r="159" spans="1:16" ht="75" x14ac:dyDescent="0.25">
      <c r="A159" s="31" t="s">
        <v>47</v>
      </c>
      <c r="B159" s="39"/>
      <c r="E159" s="33" t="s">
        <v>245</v>
      </c>
      <c r="J159" s="40"/>
    </row>
    <row r="160" spans="1:16" ht="30" x14ac:dyDescent="0.25">
      <c r="A160" s="31" t="s">
        <v>37</v>
      </c>
      <c r="B160" s="31">
        <v>22</v>
      </c>
      <c r="C160" s="32" t="s">
        <v>246</v>
      </c>
      <c r="D160" s="31" t="s">
        <v>39</v>
      </c>
      <c r="E160" s="33" t="s">
        <v>247</v>
      </c>
      <c r="F160" s="34" t="s">
        <v>111</v>
      </c>
      <c r="G160" s="35">
        <v>438</v>
      </c>
      <c r="H160" s="36">
        <v>0</v>
      </c>
      <c r="I160" s="37">
        <f>ROUND(G160*H160,P4)</f>
        <v>0</v>
      </c>
      <c r="J160" s="31"/>
      <c r="O160" s="38">
        <f>I160*0.21</f>
        <v>0</v>
      </c>
      <c r="P160">
        <v>3</v>
      </c>
    </row>
    <row r="161" spans="1:16" ht="30" x14ac:dyDescent="0.25">
      <c r="A161" s="31" t="s">
        <v>42</v>
      </c>
      <c r="B161" s="39"/>
      <c r="E161" s="33" t="s">
        <v>248</v>
      </c>
      <c r="J161" s="40"/>
    </row>
    <row r="162" spans="1:16" x14ac:dyDescent="0.25">
      <c r="A162" s="31" t="s">
        <v>44</v>
      </c>
      <c r="B162" s="39"/>
      <c r="E162" s="41" t="s">
        <v>119</v>
      </c>
      <c r="J162" s="40"/>
    </row>
    <row r="163" spans="1:16" x14ac:dyDescent="0.25">
      <c r="A163" s="31" t="s">
        <v>44</v>
      </c>
      <c r="B163" s="39"/>
      <c r="E163" s="41" t="s">
        <v>243</v>
      </c>
      <c r="J163" s="40"/>
    </row>
    <row r="164" spans="1:16" x14ac:dyDescent="0.25">
      <c r="A164" s="31" t="s">
        <v>44</v>
      </c>
      <c r="B164" s="39"/>
      <c r="E164" s="41" t="s">
        <v>244</v>
      </c>
      <c r="J164" s="40"/>
    </row>
    <row r="165" spans="1:16" ht="165" x14ac:dyDescent="0.25">
      <c r="A165" s="31" t="s">
        <v>47</v>
      </c>
      <c r="B165" s="39"/>
      <c r="E165" s="33" t="s">
        <v>249</v>
      </c>
      <c r="J165" s="40"/>
    </row>
    <row r="166" spans="1:16" ht="30" x14ac:dyDescent="0.25">
      <c r="A166" s="31" t="s">
        <v>37</v>
      </c>
      <c r="B166" s="31">
        <v>23</v>
      </c>
      <c r="C166" s="32" t="s">
        <v>250</v>
      </c>
      <c r="D166" s="31" t="s">
        <v>39</v>
      </c>
      <c r="E166" s="33" t="s">
        <v>251</v>
      </c>
      <c r="F166" s="34" t="s">
        <v>111</v>
      </c>
      <c r="G166" s="35">
        <v>117.6</v>
      </c>
      <c r="H166" s="36">
        <v>0</v>
      </c>
      <c r="I166" s="37">
        <f>ROUND(G166*H166,P4)</f>
        <v>0</v>
      </c>
      <c r="J166" s="31"/>
      <c r="O166" s="38">
        <f>I166*0.21</f>
        <v>0</v>
      </c>
      <c r="P166">
        <v>3</v>
      </c>
    </row>
    <row r="167" spans="1:16" x14ac:dyDescent="0.25">
      <c r="A167" s="31" t="s">
        <v>42</v>
      </c>
      <c r="B167" s="39"/>
      <c r="E167" s="33" t="s">
        <v>252</v>
      </c>
      <c r="J167" s="40"/>
    </row>
    <row r="168" spans="1:16" x14ac:dyDescent="0.25">
      <c r="A168" s="31" t="s">
        <v>44</v>
      </c>
      <c r="B168" s="39"/>
      <c r="E168" s="41" t="s">
        <v>119</v>
      </c>
      <c r="J168" s="40"/>
    </row>
    <row r="169" spans="1:16" x14ac:dyDescent="0.25">
      <c r="A169" s="31" t="s">
        <v>44</v>
      </c>
      <c r="B169" s="39"/>
      <c r="E169" s="41" t="s">
        <v>253</v>
      </c>
      <c r="J169" s="40"/>
    </row>
    <row r="170" spans="1:16" x14ac:dyDescent="0.25">
      <c r="A170" s="31" t="s">
        <v>44</v>
      </c>
      <c r="B170" s="39"/>
      <c r="E170" s="41" t="s">
        <v>254</v>
      </c>
      <c r="J170" s="40"/>
    </row>
    <row r="171" spans="1:16" x14ac:dyDescent="0.25">
      <c r="A171" s="31" t="s">
        <v>44</v>
      </c>
      <c r="B171" s="39"/>
      <c r="E171" s="41" t="s">
        <v>255</v>
      </c>
      <c r="J171" s="40"/>
    </row>
    <row r="172" spans="1:16" ht="165" x14ac:dyDescent="0.25">
      <c r="A172" s="31" t="s">
        <v>47</v>
      </c>
      <c r="B172" s="39"/>
      <c r="E172" s="33" t="s">
        <v>249</v>
      </c>
      <c r="J172" s="40"/>
    </row>
    <row r="173" spans="1:16" x14ac:dyDescent="0.25">
      <c r="A173" s="31" t="s">
        <v>37</v>
      </c>
      <c r="B173" s="31">
        <v>24</v>
      </c>
      <c r="C173" s="32" t="s">
        <v>256</v>
      </c>
      <c r="D173" s="31" t="s">
        <v>222</v>
      </c>
      <c r="E173" s="33" t="s">
        <v>257</v>
      </c>
      <c r="F173" s="34" t="s">
        <v>111</v>
      </c>
      <c r="G173" s="35">
        <v>114.5</v>
      </c>
      <c r="H173" s="36">
        <v>0</v>
      </c>
      <c r="I173" s="37">
        <f>ROUND(G173*H173,P4)</f>
        <v>0</v>
      </c>
      <c r="J173" s="31"/>
      <c r="O173" s="38">
        <f>I173*0.21</f>
        <v>0</v>
      </c>
      <c r="P173">
        <v>3</v>
      </c>
    </row>
    <row r="174" spans="1:16" x14ac:dyDescent="0.25">
      <c r="A174" s="31" t="s">
        <v>42</v>
      </c>
      <c r="B174" s="39"/>
      <c r="E174" s="33" t="s">
        <v>258</v>
      </c>
      <c r="J174" s="40"/>
    </row>
    <row r="175" spans="1:16" x14ac:dyDescent="0.25">
      <c r="A175" s="31" t="s">
        <v>44</v>
      </c>
      <c r="B175" s="39"/>
      <c r="E175" s="41" t="s">
        <v>119</v>
      </c>
      <c r="J175" s="40"/>
    </row>
    <row r="176" spans="1:16" x14ac:dyDescent="0.25">
      <c r="A176" s="31" t="s">
        <v>44</v>
      </c>
      <c r="B176" s="39"/>
      <c r="E176" s="41" t="s">
        <v>259</v>
      </c>
      <c r="J176" s="40"/>
    </row>
    <row r="177" spans="1:16" x14ac:dyDescent="0.25">
      <c r="A177" s="31" t="s">
        <v>44</v>
      </c>
      <c r="B177" s="39"/>
      <c r="E177" s="41" t="s">
        <v>260</v>
      </c>
      <c r="J177" s="40"/>
    </row>
    <row r="178" spans="1:16" ht="180" x14ac:dyDescent="0.25">
      <c r="A178" s="31" t="s">
        <v>47</v>
      </c>
      <c r="B178" s="39"/>
      <c r="E178" s="33" t="s">
        <v>261</v>
      </c>
      <c r="J178" s="40"/>
    </row>
    <row r="179" spans="1:16" x14ac:dyDescent="0.25">
      <c r="A179" s="31" t="s">
        <v>37</v>
      </c>
      <c r="B179" s="31">
        <v>25</v>
      </c>
      <c r="C179" s="32" t="s">
        <v>256</v>
      </c>
      <c r="D179" s="31" t="s">
        <v>235</v>
      </c>
      <c r="E179" s="33" t="s">
        <v>257</v>
      </c>
      <c r="F179" s="34" t="s">
        <v>111</v>
      </c>
      <c r="G179" s="35">
        <v>1.9650000000000001</v>
      </c>
      <c r="H179" s="36">
        <v>0</v>
      </c>
      <c r="I179" s="37">
        <f>ROUND(G179*H179,P4)</f>
        <v>0</v>
      </c>
      <c r="J179" s="31"/>
      <c r="O179" s="38">
        <f>I179*0.21</f>
        <v>0</v>
      </c>
      <c r="P179">
        <v>3</v>
      </c>
    </row>
    <row r="180" spans="1:16" ht="30" x14ac:dyDescent="0.25">
      <c r="A180" s="31" t="s">
        <v>42</v>
      </c>
      <c r="B180" s="39"/>
      <c r="E180" s="33" t="s">
        <v>262</v>
      </c>
      <c r="J180" s="40"/>
    </row>
    <row r="181" spans="1:16" x14ac:dyDescent="0.25">
      <c r="A181" s="31" t="s">
        <v>44</v>
      </c>
      <c r="B181" s="39"/>
      <c r="E181" s="41" t="s">
        <v>263</v>
      </c>
      <c r="J181" s="40"/>
    </row>
    <row r="182" spans="1:16" x14ac:dyDescent="0.25">
      <c r="A182" s="31" t="s">
        <v>44</v>
      </c>
      <c r="B182" s="39"/>
      <c r="E182" s="41" t="s">
        <v>264</v>
      </c>
      <c r="J182" s="40"/>
    </row>
    <row r="183" spans="1:16" ht="180" x14ac:dyDescent="0.25">
      <c r="A183" s="31" t="s">
        <v>47</v>
      </c>
      <c r="B183" s="39"/>
      <c r="E183" s="33" t="s">
        <v>261</v>
      </c>
      <c r="J183" s="40"/>
    </row>
    <row r="184" spans="1:16" x14ac:dyDescent="0.25">
      <c r="A184" s="31" t="s">
        <v>37</v>
      </c>
      <c r="B184" s="31">
        <v>26</v>
      </c>
      <c r="C184" s="32" t="s">
        <v>256</v>
      </c>
      <c r="D184" s="31" t="s">
        <v>265</v>
      </c>
      <c r="E184" s="33" t="s">
        <v>257</v>
      </c>
      <c r="F184" s="34" t="s">
        <v>111</v>
      </c>
      <c r="G184" s="35">
        <v>56.5</v>
      </c>
      <c r="H184" s="36">
        <v>0</v>
      </c>
      <c r="I184" s="37">
        <f>ROUND(G184*H184,P4)</f>
        <v>0</v>
      </c>
      <c r="J184" s="31"/>
      <c r="O184" s="38">
        <f>I184*0.21</f>
        <v>0</v>
      </c>
      <c r="P184">
        <v>3</v>
      </c>
    </row>
    <row r="185" spans="1:16" x14ac:dyDescent="0.25">
      <c r="A185" s="31" t="s">
        <v>42</v>
      </c>
      <c r="B185" s="39"/>
      <c r="E185" s="33" t="s">
        <v>266</v>
      </c>
      <c r="J185" s="40"/>
    </row>
    <row r="186" spans="1:16" x14ac:dyDescent="0.25">
      <c r="A186" s="31" t="s">
        <v>44</v>
      </c>
      <c r="B186" s="39"/>
      <c r="E186" s="41" t="s">
        <v>119</v>
      </c>
      <c r="J186" s="40"/>
    </row>
    <row r="187" spans="1:16" x14ac:dyDescent="0.25">
      <c r="A187" s="31" t="s">
        <v>44</v>
      </c>
      <c r="B187" s="39"/>
      <c r="E187" s="41" t="s">
        <v>267</v>
      </c>
      <c r="J187" s="40"/>
    </row>
    <row r="188" spans="1:16" x14ac:dyDescent="0.25">
      <c r="A188" s="31" t="s">
        <v>44</v>
      </c>
      <c r="B188" s="39"/>
      <c r="E188" s="41" t="s">
        <v>268</v>
      </c>
      <c r="J188" s="40"/>
    </row>
    <row r="189" spans="1:16" ht="180" x14ac:dyDescent="0.25">
      <c r="A189" s="31" t="s">
        <v>47</v>
      </c>
      <c r="B189" s="39"/>
      <c r="E189" s="33" t="s">
        <v>261</v>
      </c>
      <c r="J189" s="40"/>
    </row>
    <row r="190" spans="1:16" x14ac:dyDescent="0.25">
      <c r="A190" s="31" t="s">
        <v>37</v>
      </c>
      <c r="B190" s="31">
        <v>27</v>
      </c>
      <c r="C190" s="32" t="s">
        <v>256</v>
      </c>
      <c r="D190" s="31" t="s">
        <v>269</v>
      </c>
      <c r="E190" s="33" t="s">
        <v>257</v>
      </c>
      <c r="F190" s="34" t="s">
        <v>111</v>
      </c>
      <c r="G190" s="35">
        <v>3.2749999999999999</v>
      </c>
      <c r="H190" s="36">
        <v>0</v>
      </c>
      <c r="I190" s="37">
        <f>ROUND(G190*H190,P4)</f>
        <v>0</v>
      </c>
      <c r="J190" s="31"/>
      <c r="O190" s="38">
        <f>I190*0.21</f>
        <v>0</v>
      </c>
      <c r="P190">
        <v>3</v>
      </c>
    </row>
    <row r="191" spans="1:16" ht="30" x14ac:dyDescent="0.25">
      <c r="A191" s="31" t="s">
        <v>42</v>
      </c>
      <c r="B191" s="39"/>
      <c r="E191" s="33" t="s">
        <v>270</v>
      </c>
      <c r="J191" s="40"/>
    </row>
    <row r="192" spans="1:16" x14ac:dyDescent="0.25">
      <c r="A192" s="31" t="s">
        <v>44</v>
      </c>
      <c r="B192" s="39"/>
      <c r="E192" s="41" t="s">
        <v>271</v>
      </c>
      <c r="J192" s="40"/>
    </row>
    <row r="193" spans="1:16" x14ac:dyDescent="0.25">
      <c r="A193" s="31" t="s">
        <v>44</v>
      </c>
      <c r="B193" s="39"/>
      <c r="E193" s="41" t="s">
        <v>272</v>
      </c>
      <c r="J193" s="40"/>
    </row>
    <row r="194" spans="1:16" ht="180" x14ac:dyDescent="0.25">
      <c r="A194" s="31" t="s">
        <v>47</v>
      </c>
      <c r="B194" s="39"/>
      <c r="E194" s="33" t="s">
        <v>261</v>
      </c>
      <c r="J194" s="40"/>
    </row>
    <row r="195" spans="1:16" x14ac:dyDescent="0.25">
      <c r="A195" s="31" t="s">
        <v>37</v>
      </c>
      <c r="B195" s="31">
        <v>28</v>
      </c>
      <c r="C195" s="32" t="s">
        <v>273</v>
      </c>
      <c r="D195" s="31" t="s">
        <v>39</v>
      </c>
      <c r="E195" s="33" t="s">
        <v>274</v>
      </c>
      <c r="F195" s="34" t="s">
        <v>111</v>
      </c>
      <c r="G195" s="35">
        <v>85.45</v>
      </c>
      <c r="H195" s="36">
        <v>0</v>
      </c>
      <c r="I195" s="37">
        <f>ROUND(G195*H195,P4)</f>
        <v>0</v>
      </c>
      <c r="J195" s="31"/>
      <c r="O195" s="38">
        <f>I195*0.21</f>
        <v>0</v>
      </c>
      <c r="P195">
        <v>3</v>
      </c>
    </row>
    <row r="196" spans="1:16" ht="30" x14ac:dyDescent="0.25">
      <c r="A196" s="31" t="s">
        <v>42</v>
      </c>
      <c r="B196" s="39"/>
      <c r="E196" s="33" t="s">
        <v>275</v>
      </c>
      <c r="J196" s="40"/>
    </row>
    <row r="197" spans="1:16" x14ac:dyDescent="0.25">
      <c r="A197" s="31" t="s">
        <v>44</v>
      </c>
      <c r="B197" s="39"/>
      <c r="E197" s="41" t="s">
        <v>119</v>
      </c>
      <c r="J197" s="40"/>
    </row>
    <row r="198" spans="1:16" x14ac:dyDescent="0.25">
      <c r="A198" s="31" t="s">
        <v>44</v>
      </c>
      <c r="B198" s="39"/>
      <c r="E198" s="41" t="s">
        <v>276</v>
      </c>
      <c r="J198" s="40"/>
    </row>
    <row r="199" spans="1:16" x14ac:dyDescent="0.25">
      <c r="A199" s="31" t="s">
        <v>44</v>
      </c>
      <c r="B199" s="39"/>
      <c r="E199" s="41" t="s">
        <v>277</v>
      </c>
      <c r="J199" s="40"/>
    </row>
    <row r="200" spans="1:16" x14ac:dyDescent="0.25">
      <c r="A200" s="31" t="s">
        <v>44</v>
      </c>
      <c r="B200" s="39"/>
      <c r="E200" s="41" t="s">
        <v>278</v>
      </c>
      <c r="J200" s="40"/>
    </row>
    <row r="201" spans="1:16" ht="180" x14ac:dyDescent="0.25">
      <c r="A201" s="31" t="s">
        <v>47</v>
      </c>
      <c r="B201" s="39"/>
      <c r="E201" s="33" t="s">
        <v>261</v>
      </c>
      <c r="J201" s="40"/>
    </row>
    <row r="202" spans="1:16" ht="30" x14ac:dyDescent="0.25">
      <c r="A202" s="31" t="s">
        <v>37</v>
      </c>
      <c r="B202" s="31">
        <v>29</v>
      </c>
      <c r="C202" s="32" t="s">
        <v>279</v>
      </c>
      <c r="D202" s="31" t="s">
        <v>39</v>
      </c>
      <c r="E202" s="33" t="s">
        <v>280</v>
      </c>
      <c r="F202" s="34" t="s">
        <v>111</v>
      </c>
      <c r="G202" s="35">
        <v>6.9749999999999996</v>
      </c>
      <c r="H202" s="36">
        <v>0</v>
      </c>
      <c r="I202" s="37">
        <f>ROUND(G202*H202,P4)</f>
        <v>0</v>
      </c>
      <c r="J202" s="31"/>
      <c r="O202" s="38">
        <f>I202*0.21</f>
        <v>0</v>
      </c>
      <c r="P202">
        <v>3</v>
      </c>
    </row>
    <row r="203" spans="1:16" ht="30" x14ac:dyDescent="0.25">
      <c r="A203" s="31" t="s">
        <v>42</v>
      </c>
      <c r="B203" s="39"/>
      <c r="E203" s="33" t="s">
        <v>281</v>
      </c>
      <c r="J203" s="40"/>
    </row>
    <row r="204" spans="1:16" x14ac:dyDescent="0.25">
      <c r="A204" s="31" t="s">
        <v>44</v>
      </c>
      <c r="B204" s="39"/>
      <c r="E204" s="41" t="s">
        <v>119</v>
      </c>
      <c r="J204" s="40"/>
    </row>
    <row r="205" spans="1:16" x14ac:dyDescent="0.25">
      <c r="A205" s="31" t="s">
        <v>44</v>
      </c>
      <c r="B205" s="39"/>
      <c r="E205" s="41" t="s">
        <v>282</v>
      </c>
      <c r="J205" s="40"/>
    </row>
    <row r="206" spans="1:16" x14ac:dyDescent="0.25">
      <c r="A206" s="31" t="s">
        <v>44</v>
      </c>
      <c r="B206" s="39"/>
      <c r="E206" s="41" t="s">
        <v>283</v>
      </c>
      <c r="J206" s="40"/>
    </row>
    <row r="207" spans="1:16" x14ac:dyDescent="0.25">
      <c r="A207" s="31" t="s">
        <v>44</v>
      </c>
      <c r="B207" s="39"/>
      <c r="E207" s="41" t="s">
        <v>284</v>
      </c>
      <c r="J207" s="40"/>
    </row>
    <row r="208" spans="1:16" ht="195" x14ac:dyDescent="0.25">
      <c r="A208" s="31" t="s">
        <v>47</v>
      </c>
      <c r="B208" s="39"/>
      <c r="E208" s="33" t="s">
        <v>285</v>
      </c>
      <c r="J208" s="40"/>
    </row>
    <row r="209" spans="1:16" x14ac:dyDescent="0.25">
      <c r="A209" s="31" t="s">
        <v>37</v>
      </c>
      <c r="B209" s="31">
        <v>30</v>
      </c>
      <c r="C209" s="32" t="s">
        <v>286</v>
      </c>
      <c r="D209" s="31" t="s">
        <v>39</v>
      </c>
      <c r="E209" s="33" t="s">
        <v>287</v>
      </c>
      <c r="F209" s="34" t="s">
        <v>288</v>
      </c>
      <c r="G209" s="35">
        <v>215</v>
      </c>
      <c r="H209" s="36">
        <v>0</v>
      </c>
      <c r="I209" s="37">
        <f>ROUND(G209*H209,P4)</f>
        <v>0</v>
      </c>
      <c r="J209" s="31"/>
      <c r="O209" s="38">
        <f>I209*0.21</f>
        <v>0</v>
      </c>
      <c r="P209">
        <v>3</v>
      </c>
    </row>
    <row r="210" spans="1:16" x14ac:dyDescent="0.25">
      <c r="A210" s="31" t="s">
        <v>42</v>
      </c>
      <c r="B210" s="39"/>
      <c r="E210" s="33" t="s">
        <v>289</v>
      </c>
      <c r="J210" s="40"/>
    </row>
    <row r="211" spans="1:16" x14ac:dyDescent="0.25">
      <c r="A211" s="31" t="s">
        <v>44</v>
      </c>
      <c r="B211" s="39"/>
      <c r="E211" s="41" t="s">
        <v>290</v>
      </c>
      <c r="J211" s="40"/>
    </row>
    <row r="212" spans="1:16" x14ac:dyDescent="0.25">
      <c r="A212" s="31" t="s">
        <v>44</v>
      </c>
      <c r="B212" s="39"/>
      <c r="E212" s="41" t="s">
        <v>291</v>
      </c>
      <c r="J212" s="40"/>
    </row>
    <row r="213" spans="1:16" ht="45" x14ac:dyDescent="0.25">
      <c r="A213" s="31" t="s">
        <v>47</v>
      </c>
      <c r="B213" s="39"/>
      <c r="E213" s="33" t="s">
        <v>292</v>
      </c>
      <c r="J213" s="40"/>
    </row>
    <row r="214" spans="1:16" x14ac:dyDescent="0.25">
      <c r="A214" s="25" t="s">
        <v>35</v>
      </c>
      <c r="B214" s="26"/>
      <c r="C214" s="27" t="s">
        <v>293</v>
      </c>
      <c r="D214" s="28"/>
      <c r="E214" s="25" t="s">
        <v>294</v>
      </c>
      <c r="F214" s="28"/>
      <c r="G214" s="28"/>
      <c r="H214" s="28"/>
      <c r="I214" s="29">
        <f>SUMIFS(I215:I241,A215:A241,"P")</f>
        <v>0</v>
      </c>
      <c r="J214" s="30"/>
    </row>
    <row r="215" spans="1:16" x14ac:dyDescent="0.25">
      <c r="A215" s="31" t="s">
        <v>37</v>
      </c>
      <c r="B215" s="31">
        <v>31</v>
      </c>
      <c r="C215" s="32" t="s">
        <v>295</v>
      </c>
      <c r="D215" s="31" t="s">
        <v>39</v>
      </c>
      <c r="E215" s="33" t="s">
        <v>296</v>
      </c>
      <c r="F215" s="34" t="s">
        <v>288</v>
      </c>
      <c r="G215" s="35">
        <v>18</v>
      </c>
      <c r="H215" s="36">
        <v>0</v>
      </c>
      <c r="I215" s="37">
        <f>ROUND(G215*H215,P4)</f>
        <v>0</v>
      </c>
      <c r="J215" s="31"/>
      <c r="O215" s="38">
        <f>I215*0.21</f>
        <v>0</v>
      </c>
      <c r="P215">
        <v>3</v>
      </c>
    </row>
    <row r="216" spans="1:16" x14ac:dyDescent="0.25">
      <c r="A216" s="31" t="s">
        <v>42</v>
      </c>
      <c r="B216" s="39"/>
      <c r="E216" s="33" t="s">
        <v>297</v>
      </c>
      <c r="J216" s="40"/>
    </row>
    <row r="217" spans="1:16" x14ac:dyDescent="0.25">
      <c r="A217" s="31" t="s">
        <v>44</v>
      </c>
      <c r="B217" s="39"/>
      <c r="E217" s="41" t="s">
        <v>298</v>
      </c>
      <c r="J217" s="40"/>
    </row>
    <row r="218" spans="1:16" x14ac:dyDescent="0.25">
      <c r="A218" s="31" t="s">
        <v>44</v>
      </c>
      <c r="B218" s="39"/>
      <c r="E218" s="41" t="s">
        <v>299</v>
      </c>
      <c r="J218" s="40"/>
    </row>
    <row r="219" spans="1:16" x14ac:dyDescent="0.25">
      <c r="A219" s="31" t="s">
        <v>44</v>
      </c>
      <c r="B219" s="39"/>
      <c r="E219" s="41" t="s">
        <v>300</v>
      </c>
      <c r="J219" s="40"/>
    </row>
    <row r="220" spans="1:16" ht="330" x14ac:dyDescent="0.25">
      <c r="A220" s="31" t="s">
        <v>47</v>
      </c>
      <c r="B220" s="39"/>
      <c r="E220" s="33" t="s">
        <v>301</v>
      </c>
      <c r="J220" s="40"/>
    </row>
    <row r="221" spans="1:16" x14ac:dyDescent="0.25">
      <c r="A221" s="31" t="s">
        <v>37</v>
      </c>
      <c r="B221" s="31">
        <v>32</v>
      </c>
      <c r="C221" s="32" t="s">
        <v>302</v>
      </c>
      <c r="D221" s="31" t="s">
        <v>39</v>
      </c>
      <c r="E221" s="33" t="s">
        <v>303</v>
      </c>
      <c r="F221" s="34" t="s">
        <v>288</v>
      </c>
      <c r="G221" s="35">
        <v>30</v>
      </c>
      <c r="H221" s="36">
        <v>0</v>
      </c>
      <c r="I221" s="37">
        <f>ROUND(G221*H221,P4)</f>
        <v>0</v>
      </c>
      <c r="J221" s="31"/>
      <c r="O221" s="38">
        <f>I221*0.21</f>
        <v>0</v>
      </c>
      <c r="P221">
        <v>3</v>
      </c>
    </row>
    <row r="222" spans="1:16" x14ac:dyDescent="0.25">
      <c r="A222" s="31" t="s">
        <v>42</v>
      </c>
      <c r="B222" s="39"/>
      <c r="E222" s="33" t="s">
        <v>304</v>
      </c>
      <c r="J222" s="40"/>
    </row>
    <row r="223" spans="1:16" x14ac:dyDescent="0.25">
      <c r="A223" s="31" t="s">
        <v>44</v>
      </c>
      <c r="B223" s="39"/>
      <c r="E223" s="41" t="s">
        <v>305</v>
      </c>
      <c r="J223" s="40"/>
    </row>
    <row r="224" spans="1:16" x14ac:dyDescent="0.25">
      <c r="A224" s="31" t="s">
        <v>44</v>
      </c>
      <c r="B224" s="39"/>
      <c r="E224" s="41" t="s">
        <v>306</v>
      </c>
      <c r="J224" s="40"/>
    </row>
    <row r="225" spans="1:16" ht="315" x14ac:dyDescent="0.25">
      <c r="A225" s="31" t="s">
        <v>47</v>
      </c>
      <c r="B225" s="39"/>
      <c r="E225" s="33" t="s">
        <v>307</v>
      </c>
      <c r="J225" s="40"/>
    </row>
    <row r="226" spans="1:16" x14ac:dyDescent="0.25">
      <c r="A226" s="31" t="s">
        <v>37</v>
      </c>
      <c r="B226" s="31">
        <v>33</v>
      </c>
      <c r="C226" s="32" t="s">
        <v>308</v>
      </c>
      <c r="D226" s="31" t="s">
        <v>309</v>
      </c>
      <c r="E226" s="33" t="s">
        <v>310</v>
      </c>
      <c r="F226" s="34" t="s">
        <v>41</v>
      </c>
      <c r="G226" s="35">
        <v>1</v>
      </c>
      <c r="H226" s="36">
        <v>0</v>
      </c>
      <c r="I226" s="37">
        <f>ROUND(G226*H226,P4)</f>
        <v>0</v>
      </c>
      <c r="J226" s="31"/>
      <c r="O226" s="38">
        <f>I226*0.21</f>
        <v>0</v>
      </c>
      <c r="P226">
        <v>3</v>
      </c>
    </row>
    <row r="227" spans="1:16" ht="105" x14ac:dyDescent="0.25">
      <c r="A227" s="31" t="s">
        <v>42</v>
      </c>
      <c r="B227" s="39"/>
      <c r="E227" s="33" t="s">
        <v>311</v>
      </c>
      <c r="J227" s="40"/>
    </row>
    <row r="228" spans="1:16" x14ac:dyDescent="0.25">
      <c r="A228" s="31" t="s">
        <v>44</v>
      </c>
      <c r="B228" s="39"/>
      <c r="E228" s="41" t="s">
        <v>45</v>
      </c>
      <c r="J228" s="40"/>
    </row>
    <row r="229" spans="1:16" ht="90" x14ac:dyDescent="0.25">
      <c r="A229" s="31" t="s">
        <v>47</v>
      </c>
      <c r="B229" s="39"/>
      <c r="E229" s="33" t="s">
        <v>312</v>
      </c>
      <c r="J229" s="40"/>
    </row>
    <row r="230" spans="1:16" x14ac:dyDescent="0.25">
      <c r="A230" s="31" t="s">
        <v>37</v>
      </c>
      <c r="B230" s="31">
        <v>34</v>
      </c>
      <c r="C230" s="32" t="s">
        <v>308</v>
      </c>
      <c r="D230" s="31" t="s">
        <v>313</v>
      </c>
      <c r="E230" s="33" t="s">
        <v>310</v>
      </c>
      <c r="F230" s="34" t="s">
        <v>41</v>
      </c>
      <c r="G230" s="35">
        <v>1</v>
      </c>
      <c r="H230" s="36">
        <v>0</v>
      </c>
      <c r="I230" s="37">
        <f>ROUND(G230*H230,P4)</f>
        <v>0</v>
      </c>
      <c r="J230" s="31"/>
      <c r="O230" s="38">
        <f>I230*0.21</f>
        <v>0</v>
      </c>
      <c r="P230">
        <v>3</v>
      </c>
    </row>
    <row r="231" spans="1:16" ht="90" x14ac:dyDescent="0.25">
      <c r="A231" s="31" t="s">
        <v>42</v>
      </c>
      <c r="B231" s="39"/>
      <c r="E231" s="33" t="s">
        <v>314</v>
      </c>
      <c r="J231" s="40"/>
    </row>
    <row r="232" spans="1:16" x14ac:dyDescent="0.25">
      <c r="A232" s="31" t="s">
        <v>44</v>
      </c>
      <c r="B232" s="39"/>
      <c r="E232" s="41" t="s">
        <v>45</v>
      </c>
      <c r="J232" s="40"/>
    </row>
    <row r="233" spans="1:16" ht="90" x14ac:dyDescent="0.25">
      <c r="A233" s="31" t="s">
        <v>47</v>
      </c>
      <c r="B233" s="39"/>
      <c r="E233" s="33" t="s">
        <v>312</v>
      </c>
      <c r="J233" s="40"/>
    </row>
    <row r="234" spans="1:16" x14ac:dyDescent="0.25">
      <c r="A234" s="31" t="s">
        <v>37</v>
      </c>
      <c r="B234" s="31">
        <v>35</v>
      </c>
      <c r="C234" s="32" t="s">
        <v>315</v>
      </c>
      <c r="D234" s="31" t="s">
        <v>39</v>
      </c>
      <c r="E234" s="33" t="s">
        <v>316</v>
      </c>
      <c r="F234" s="34" t="s">
        <v>317</v>
      </c>
      <c r="G234" s="35">
        <v>1</v>
      </c>
      <c r="H234" s="36">
        <v>0</v>
      </c>
      <c r="I234" s="37">
        <f>ROUND(G234*H234,P4)</f>
        <v>0</v>
      </c>
      <c r="J234" s="31"/>
      <c r="O234" s="38">
        <f>I234*0.21</f>
        <v>0</v>
      </c>
      <c r="P234">
        <v>3</v>
      </c>
    </row>
    <row r="235" spans="1:16" x14ac:dyDescent="0.25">
      <c r="A235" s="31" t="s">
        <v>42</v>
      </c>
      <c r="B235" s="39"/>
      <c r="E235" s="33" t="s">
        <v>318</v>
      </c>
      <c r="J235" s="40"/>
    </row>
    <row r="236" spans="1:16" x14ac:dyDescent="0.25">
      <c r="A236" s="31" t="s">
        <v>44</v>
      </c>
      <c r="B236" s="39"/>
      <c r="E236" s="41" t="s">
        <v>45</v>
      </c>
      <c r="J236" s="40"/>
    </row>
    <row r="237" spans="1:16" ht="30" x14ac:dyDescent="0.25">
      <c r="A237" s="31" t="s">
        <v>47</v>
      </c>
      <c r="B237" s="39"/>
      <c r="E237" s="33" t="s">
        <v>319</v>
      </c>
      <c r="J237" s="40"/>
    </row>
    <row r="238" spans="1:16" x14ac:dyDescent="0.25">
      <c r="A238" s="31" t="s">
        <v>37</v>
      </c>
      <c r="B238" s="31">
        <v>36</v>
      </c>
      <c r="C238" s="32" t="s">
        <v>320</v>
      </c>
      <c r="D238" s="31" t="s">
        <v>39</v>
      </c>
      <c r="E238" s="33" t="s">
        <v>321</v>
      </c>
      <c r="F238" s="34" t="s">
        <v>317</v>
      </c>
      <c r="G238" s="35">
        <v>1</v>
      </c>
      <c r="H238" s="36">
        <v>0</v>
      </c>
      <c r="I238" s="37">
        <f>ROUND(G238*H238,P4)</f>
        <v>0</v>
      </c>
      <c r="J238" s="31"/>
      <c r="O238" s="38">
        <f>I238*0.21</f>
        <v>0</v>
      </c>
      <c r="P238">
        <v>3</v>
      </c>
    </row>
    <row r="239" spans="1:16" x14ac:dyDescent="0.25">
      <c r="A239" s="31" t="s">
        <v>42</v>
      </c>
      <c r="B239" s="39"/>
      <c r="E239" s="33" t="s">
        <v>322</v>
      </c>
      <c r="J239" s="40"/>
    </row>
    <row r="240" spans="1:16" x14ac:dyDescent="0.25">
      <c r="A240" s="31" t="s">
        <v>44</v>
      </c>
      <c r="B240" s="39"/>
      <c r="E240" s="41" t="s">
        <v>45</v>
      </c>
      <c r="J240" s="40"/>
    </row>
    <row r="241" spans="1:16" ht="30" x14ac:dyDescent="0.25">
      <c r="A241" s="31" t="s">
        <v>47</v>
      </c>
      <c r="B241" s="39"/>
      <c r="E241" s="33" t="s">
        <v>323</v>
      </c>
      <c r="J241" s="40"/>
    </row>
    <row r="242" spans="1:16" x14ac:dyDescent="0.25">
      <c r="A242" s="25" t="s">
        <v>35</v>
      </c>
      <c r="B242" s="26"/>
      <c r="C242" s="27" t="s">
        <v>324</v>
      </c>
      <c r="D242" s="28"/>
      <c r="E242" s="25" t="s">
        <v>325</v>
      </c>
      <c r="F242" s="28"/>
      <c r="G242" s="28"/>
      <c r="H242" s="28"/>
      <c r="I242" s="29">
        <f>SUMIFS(I243:I300,A243:A300,"P")</f>
        <v>0</v>
      </c>
      <c r="J242" s="30"/>
    </row>
    <row r="243" spans="1:16" ht="30" x14ac:dyDescent="0.25">
      <c r="A243" s="31" t="s">
        <v>37</v>
      </c>
      <c r="B243" s="31">
        <v>37</v>
      </c>
      <c r="C243" s="32" t="s">
        <v>326</v>
      </c>
      <c r="D243" s="31" t="s">
        <v>39</v>
      </c>
      <c r="E243" s="33" t="s">
        <v>327</v>
      </c>
      <c r="F243" s="34" t="s">
        <v>317</v>
      </c>
      <c r="G243" s="35">
        <v>4</v>
      </c>
      <c r="H243" s="36">
        <v>0</v>
      </c>
      <c r="I243" s="37">
        <f>ROUND(G243*H243,P4)</f>
        <v>0</v>
      </c>
      <c r="J243" s="31"/>
      <c r="O243" s="38">
        <f>I243*0.21</f>
        <v>0</v>
      </c>
      <c r="P243">
        <v>3</v>
      </c>
    </row>
    <row r="244" spans="1:16" x14ac:dyDescent="0.25">
      <c r="A244" s="31" t="s">
        <v>42</v>
      </c>
      <c r="B244" s="39"/>
      <c r="E244" s="33" t="s">
        <v>328</v>
      </c>
      <c r="J244" s="40"/>
    </row>
    <row r="245" spans="1:16" x14ac:dyDescent="0.25">
      <c r="A245" s="31" t="s">
        <v>44</v>
      </c>
      <c r="B245" s="39"/>
      <c r="E245" s="41" t="s">
        <v>329</v>
      </c>
      <c r="J245" s="40"/>
    </row>
    <row r="246" spans="1:16" x14ac:dyDescent="0.25">
      <c r="A246" s="31" t="s">
        <v>44</v>
      </c>
      <c r="B246" s="39"/>
      <c r="E246" s="41" t="s">
        <v>330</v>
      </c>
      <c r="J246" s="40"/>
    </row>
    <row r="247" spans="1:16" ht="30" x14ac:dyDescent="0.25">
      <c r="A247" s="31" t="s">
        <v>47</v>
      </c>
      <c r="B247" s="39"/>
      <c r="E247" s="33" t="s">
        <v>331</v>
      </c>
      <c r="J247" s="40"/>
    </row>
    <row r="248" spans="1:16" ht="30" x14ac:dyDescent="0.25">
      <c r="A248" s="31" t="s">
        <v>37</v>
      </c>
      <c r="B248" s="31">
        <v>38</v>
      </c>
      <c r="C248" s="32" t="s">
        <v>332</v>
      </c>
      <c r="D248" s="31" t="s">
        <v>39</v>
      </c>
      <c r="E248" s="33" t="s">
        <v>333</v>
      </c>
      <c r="F248" s="34" t="s">
        <v>317</v>
      </c>
      <c r="G248" s="35">
        <v>3</v>
      </c>
      <c r="H248" s="36">
        <v>0</v>
      </c>
      <c r="I248" s="37">
        <f>ROUND(G248*H248,P4)</f>
        <v>0</v>
      </c>
      <c r="J248" s="31"/>
      <c r="O248" s="38">
        <f>I248*0.21</f>
        <v>0</v>
      </c>
      <c r="P248">
        <v>3</v>
      </c>
    </row>
    <row r="249" spans="1:16" x14ac:dyDescent="0.25">
      <c r="A249" s="31" t="s">
        <v>42</v>
      </c>
      <c r="B249" s="39"/>
      <c r="E249" s="33" t="s">
        <v>334</v>
      </c>
      <c r="J249" s="40"/>
    </row>
    <row r="250" spans="1:16" x14ac:dyDescent="0.25">
      <c r="A250" s="31" t="s">
        <v>44</v>
      </c>
      <c r="B250" s="39"/>
      <c r="E250" s="41" t="s">
        <v>335</v>
      </c>
      <c r="J250" s="40"/>
    </row>
    <row r="251" spans="1:16" x14ac:dyDescent="0.25">
      <c r="A251" s="31" t="s">
        <v>44</v>
      </c>
      <c r="B251" s="39"/>
      <c r="E251" s="41" t="s">
        <v>336</v>
      </c>
      <c r="J251" s="40"/>
    </row>
    <row r="252" spans="1:16" ht="75" x14ac:dyDescent="0.25">
      <c r="A252" s="31" t="s">
        <v>47</v>
      </c>
      <c r="B252" s="39"/>
      <c r="E252" s="33" t="s">
        <v>337</v>
      </c>
      <c r="J252" s="40"/>
    </row>
    <row r="253" spans="1:16" ht="30" x14ac:dyDescent="0.25">
      <c r="A253" s="31" t="s">
        <v>37</v>
      </c>
      <c r="B253" s="31">
        <v>39</v>
      </c>
      <c r="C253" s="32" t="s">
        <v>338</v>
      </c>
      <c r="D253" s="31" t="s">
        <v>39</v>
      </c>
      <c r="E253" s="33" t="s">
        <v>339</v>
      </c>
      <c r="F253" s="34" t="s">
        <v>317</v>
      </c>
      <c r="G253" s="35">
        <v>3</v>
      </c>
      <c r="H253" s="36">
        <v>0</v>
      </c>
      <c r="I253" s="37">
        <f>ROUND(G253*H253,P4)</f>
        <v>0</v>
      </c>
      <c r="J253" s="31"/>
      <c r="O253" s="38">
        <f>I253*0.21</f>
        <v>0</v>
      </c>
      <c r="P253">
        <v>3</v>
      </c>
    </row>
    <row r="254" spans="1:16" x14ac:dyDescent="0.25">
      <c r="A254" s="31" t="s">
        <v>42</v>
      </c>
      <c r="B254" s="39"/>
      <c r="E254" s="33" t="s">
        <v>334</v>
      </c>
      <c r="J254" s="40"/>
    </row>
    <row r="255" spans="1:16" x14ac:dyDescent="0.25">
      <c r="A255" s="31" t="s">
        <v>44</v>
      </c>
      <c r="B255" s="39"/>
      <c r="E255" s="41" t="s">
        <v>335</v>
      </c>
      <c r="J255" s="40"/>
    </row>
    <row r="256" spans="1:16" x14ac:dyDescent="0.25">
      <c r="A256" s="31" t="s">
        <v>44</v>
      </c>
      <c r="B256" s="39"/>
      <c r="E256" s="41" t="s">
        <v>336</v>
      </c>
      <c r="J256" s="40"/>
    </row>
    <row r="257" spans="1:16" ht="30" x14ac:dyDescent="0.25">
      <c r="A257" s="31" t="s">
        <v>47</v>
      </c>
      <c r="B257" s="39"/>
      <c r="E257" s="33" t="s">
        <v>340</v>
      </c>
      <c r="J257" s="40"/>
    </row>
    <row r="258" spans="1:16" ht="30" x14ac:dyDescent="0.25">
      <c r="A258" s="31" t="s">
        <v>37</v>
      </c>
      <c r="B258" s="31">
        <v>40</v>
      </c>
      <c r="C258" s="32" t="s">
        <v>341</v>
      </c>
      <c r="D258" s="31" t="s">
        <v>39</v>
      </c>
      <c r="E258" s="33" t="s">
        <v>342</v>
      </c>
      <c r="F258" s="34" t="s">
        <v>317</v>
      </c>
      <c r="G258" s="35">
        <v>2</v>
      </c>
      <c r="H258" s="36">
        <v>0</v>
      </c>
      <c r="I258" s="37">
        <f>ROUND(G258*H258,P4)</f>
        <v>0</v>
      </c>
      <c r="J258" s="31"/>
      <c r="O258" s="38">
        <f>I258*0.21</f>
        <v>0</v>
      </c>
      <c r="P258">
        <v>3</v>
      </c>
    </row>
    <row r="259" spans="1:16" x14ac:dyDescent="0.25">
      <c r="A259" s="31" t="s">
        <v>42</v>
      </c>
      <c r="B259" s="39"/>
      <c r="E259" s="33" t="s">
        <v>328</v>
      </c>
      <c r="J259" s="40"/>
    </row>
    <row r="260" spans="1:16" x14ac:dyDescent="0.25">
      <c r="A260" s="31" t="s">
        <v>44</v>
      </c>
      <c r="B260" s="39"/>
      <c r="E260" s="41" t="s">
        <v>61</v>
      </c>
      <c r="J260" s="40"/>
    </row>
    <row r="261" spans="1:16" x14ac:dyDescent="0.25">
      <c r="A261" s="31" t="s">
        <v>44</v>
      </c>
      <c r="B261" s="39"/>
      <c r="E261" s="41" t="s">
        <v>62</v>
      </c>
      <c r="J261" s="40"/>
    </row>
    <row r="262" spans="1:16" ht="45" x14ac:dyDescent="0.25">
      <c r="A262" s="31" t="s">
        <v>47</v>
      </c>
      <c r="B262" s="39"/>
      <c r="E262" s="33" t="s">
        <v>343</v>
      </c>
      <c r="J262" s="40"/>
    </row>
    <row r="263" spans="1:16" x14ac:dyDescent="0.25">
      <c r="A263" s="31" t="s">
        <v>37</v>
      </c>
      <c r="B263" s="31">
        <v>41</v>
      </c>
      <c r="C263" s="32" t="s">
        <v>344</v>
      </c>
      <c r="D263" s="31" t="s">
        <v>98</v>
      </c>
      <c r="E263" s="33" t="s">
        <v>345</v>
      </c>
      <c r="F263" s="34" t="s">
        <v>288</v>
      </c>
      <c r="G263" s="35">
        <v>113.5</v>
      </c>
      <c r="H263" s="36">
        <v>0</v>
      </c>
      <c r="I263" s="37">
        <f>ROUND(G263*H263,P4)</f>
        <v>0</v>
      </c>
      <c r="J263" s="31"/>
      <c r="O263" s="38">
        <f>I263*0.21</f>
        <v>0</v>
      </c>
      <c r="P263">
        <v>3</v>
      </c>
    </row>
    <row r="264" spans="1:16" x14ac:dyDescent="0.25">
      <c r="A264" s="31" t="s">
        <v>42</v>
      </c>
      <c r="B264" s="39"/>
      <c r="E264" s="33" t="s">
        <v>346</v>
      </c>
      <c r="J264" s="40"/>
    </row>
    <row r="265" spans="1:16" x14ac:dyDescent="0.25">
      <c r="A265" s="31" t="s">
        <v>44</v>
      </c>
      <c r="B265" s="39"/>
      <c r="E265" s="41" t="s">
        <v>347</v>
      </c>
      <c r="J265" s="40"/>
    </row>
    <row r="266" spans="1:16" x14ac:dyDescent="0.25">
      <c r="A266" s="31" t="s">
        <v>44</v>
      </c>
      <c r="B266" s="39"/>
      <c r="E266" s="41" t="s">
        <v>348</v>
      </c>
      <c r="J266" s="40"/>
    </row>
    <row r="267" spans="1:16" x14ac:dyDescent="0.25">
      <c r="A267" s="31" t="s">
        <v>44</v>
      </c>
      <c r="B267" s="39"/>
      <c r="E267" s="41" t="s">
        <v>349</v>
      </c>
      <c r="J267" s="40"/>
    </row>
    <row r="268" spans="1:16" ht="60" x14ac:dyDescent="0.25">
      <c r="A268" s="31" t="s">
        <v>47</v>
      </c>
      <c r="B268" s="39"/>
      <c r="E268" s="33" t="s">
        <v>350</v>
      </c>
      <c r="J268" s="40"/>
    </row>
    <row r="269" spans="1:16" ht="30" x14ac:dyDescent="0.25">
      <c r="A269" s="31" t="s">
        <v>37</v>
      </c>
      <c r="B269" s="31">
        <v>42</v>
      </c>
      <c r="C269" s="32" t="s">
        <v>351</v>
      </c>
      <c r="D269" s="31" t="s">
        <v>39</v>
      </c>
      <c r="E269" s="33" t="s">
        <v>352</v>
      </c>
      <c r="F269" s="34" t="s">
        <v>288</v>
      </c>
      <c r="G269" s="35">
        <v>47.8</v>
      </c>
      <c r="H269" s="36">
        <v>0</v>
      </c>
      <c r="I269" s="37">
        <f>ROUND(G269*H269,P4)</f>
        <v>0</v>
      </c>
      <c r="J269" s="31"/>
      <c r="O269" s="38">
        <f>I269*0.21</f>
        <v>0</v>
      </c>
      <c r="P269">
        <v>3</v>
      </c>
    </row>
    <row r="270" spans="1:16" x14ac:dyDescent="0.25">
      <c r="A270" s="31" t="s">
        <v>42</v>
      </c>
      <c r="B270" s="39"/>
      <c r="E270" s="33" t="s">
        <v>353</v>
      </c>
      <c r="J270" s="40"/>
    </row>
    <row r="271" spans="1:16" x14ac:dyDescent="0.25">
      <c r="A271" s="31" t="s">
        <v>44</v>
      </c>
      <c r="B271" s="39"/>
      <c r="E271" s="41" t="s">
        <v>354</v>
      </c>
      <c r="J271" s="40"/>
    </row>
    <row r="272" spans="1:16" x14ac:dyDescent="0.25">
      <c r="A272" s="31" t="s">
        <v>44</v>
      </c>
      <c r="B272" s="39"/>
      <c r="E272" s="41" t="s">
        <v>355</v>
      </c>
      <c r="J272" s="40"/>
    </row>
    <row r="273" spans="1:16" x14ac:dyDescent="0.25">
      <c r="A273" s="31" t="s">
        <v>44</v>
      </c>
      <c r="B273" s="39"/>
      <c r="E273" s="41" t="s">
        <v>356</v>
      </c>
      <c r="J273" s="40"/>
    </row>
    <row r="274" spans="1:16" ht="60" x14ac:dyDescent="0.25">
      <c r="A274" s="31" t="s">
        <v>47</v>
      </c>
      <c r="B274" s="39"/>
      <c r="E274" s="33" t="s">
        <v>350</v>
      </c>
      <c r="J274" s="40"/>
    </row>
    <row r="275" spans="1:16" ht="30" x14ac:dyDescent="0.25">
      <c r="A275" s="31" t="s">
        <v>37</v>
      </c>
      <c r="B275" s="31">
        <v>43</v>
      </c>
      <c r="C275" s="32" t="s">
        <v>357</v>
      </c>
      <c r="D275" s="31" t="s">
        <v>222</v>
      </c>
      <c r="E275" s="33" t="s">
        <v>358</v>
      </c>
      <c r="F275" s="34" t="s">
        <v>288</v>
      </c>
      <c r="G275" s="35">
        <v>43</v>
      </c>
      <c r="H275" s="36">
        <v>0</v>
      </c>
      <c r="I275" s="37">
        <f>ROUND(G275*H275,P4)</f>
        <v>0</v>
      </c>
      <c r="J275" s="31"/>
      <c r="O275" s="38">
        <f>I275*0.21</f>
        <v>0</v>
      </c>
      <c r="P275">
        <v>3</v>
      </c>
    </row>
    <row r="276" spans="1:16" x14ac:dyDescent="0.25">
      <c r="A276" s="31" t="s">
        <v>42</v>
      </c>
      <c r="B276" s="39"/>
      <c r="E276" s="33" t="s">
        <v>359</v>
      </c>
      <c r="J276" s="40"/>
    </row>
    <row r="277" spans="1:16" x14ac:dyDescent="0.25">
      <c r="A277" s="31" t="s">
        <v>44</v>
      </c>
      <c r="B277" s="39"/>
      <c r="E277" s="41" t="s">
        <v>360</v>
      </c>
      <c r="J277" s="40"/>
    </row>
    <row r="278" spans="1:16" x14ac:dyDescent="0.25">
      <c r="A278" s="31" t="s">
        <v>44</v>
      </c>
      <c r="B278" s="39"/>
      <c r="E278" s="41" t="s">
        <v>361</v>
      </c>
      <c r="J278" s="40"/>
    </row>
    <row r="279" spans="1:16" x14ac:dyDescent="0.25">
      <c r="A279" s="31" t="s">
        <v>44</v>
      </c>
      <c r="B279" s="39"/>
      <c r="E279" s="41" t="s">
        <v>362</v>
      </c>
      <c r="J279" s="40"/>
    </row>
    <row r="280" spans="1:16" ht="60" x14ac:dyDescent="0.25">
      <c r="A280" s="31" t="s">
        <v>47</v>
      </c>
      <c r="B280" s="39"/>
      <c r="E280" s="33" t="s">
        <v>350</v>
      </c>
      <c r="J280" s="40"/>
    </row>
    <row r="281" spans="1:16" ht="30" x14ac:dyDescent="0.25">
      <c r="A281" s="31" t="s">
        <v>37</v>
      </c>
      <c r="B281" s="31">
        <v>44</v>
      </c>
      <c r="C281" s="32" t="s">
        <v>357</v>
      </c>
      <c r="D281" s="31" t="s">
        <v>235</v>
      </c>
      <c r="E281" s="33" t="s">
        <v>358</v>
      </c>
      <c r="F281" s="34" t="s">
        <v>288</v>
      </c>
      <c r="G281" s="35">
        <v>24</v>
      </c>
      <c r="H281" s="36">
        <v>0</v>
      </c>
      <c r="I281" s="37">
        <f>ROUND(G281*H281,P4)</f>
        <v>0</v>
      </c>
      <c r="J281" s="31"/>
      <c r="O281" s="38">
        <f>I281*0.21</f>
        <v>0</v>
      </c>
      <c r="P281">
        <v>3</v>
      </c>
    </row>
    <row r="282" spans="1:16" x14ac:dyDescent="0.25">
      <c r="A282" s="31" t="s">
        <v>42</v>
      </c>
      <c r="B282" s="39"/>
      <c r="E282" s="33" t="s">
        <v>363</v>
      </c>
      <c r="J282" s="40"/>
    </row>
    <row r="283" spans="1:16" x14ac:dyDescent="0.25">
      <c r="A283" s="31" t="s">
        <v>44</v>
      </c>
      <c r="B283" s="39"/>
      <c r="E283" s="41" t="s">
        <v>364</v>
      </c>
      <c r="J283" s="40"/>
    </row>
    <row r="284" spans="1:16" x14ac:dyDescent="0.25">
      <c r="A284" s="31" t="s">
        <v>44</v>
      </c>
      <c r="B284" s="39"/>
      <c r="E284" s="41" t="s">
        <v>365</v>
      </c>
      <c r="J284" s="40"/>
    </row>
    <row r="285" spans="1:16" x14ac:dyDescent="0.25">
      <c r="A285" s="31" t="s">
        <v>44</v>
      </c>
      <c r="B285" s="39"/>
      <c r="E285" s="41" t="s">
        <v>366</v>
      </c>
      <c r="J285" s="40"/>
    </row>
    <row r="286" spans="1:16" ht="60" x14ac:dyDescent="0.25">
      <c r="A286" s="31" t="s">
        <v>47</v>
      </c>
      <c r="B286" s="39"/>
      <c r="E286" s="33" t="s">
        <v>350</v>
      </c>
      <c r="J286" s="40"/>
    </row>
    <row r="287" spans="1:16" x14ac:dyDescent="0.25">
      <c r="A287" s="31" t="s">
        <v>37</v>
      </c>
      <c r="B287" s="31">
        <v>45</v>
      </c>
      <c r="C287" s="32" t="s">
        <v>367</v>
      </c>
      <c r="D287" s="31" t="s">
        <v>235</v>
      </c>
      <c r="E287" s="33" t="s">
        <v>368</v>
      </c>
      <c r="F287" s="34" t="s">
        <v>288</v>
      </c>
      <c r="G287" s="35">
        <v>6</v>
      </c>
      <c r="H287" s="36">
        <v>0</v>
      </c>
      <c r="I287" s="37">
        <f>ROUND(G287*H287,P4)</f>
        <v>0</v>
      </c>
      <c r="J287" s="31"/>
      <c r="O287" s="38">
        <f>I287*0.21</f>
        <v>0</v>
      </c>
      <c r="P287">
        <v>3</v>
      </c>
    </row>
    <row r="288" spans="1:16" ht="30" x14ac:dyDescent="0.25">
      <c r="A288" s="31" t="s">
        <v>42</v>
      </c>
      <c r="B288" s="39"/>
      <c r="E288" s="33" t="s">
        <v>369</v>
      </c>
      <c r="J288" s="40"/>
    </row>
    <row r="289" spans="1:16" x14ac:dyDescent="0.25">
      <c r="A289" s="31" t="s">
        <v>44</v>
      </c>
      <c r="B289" s="39"/>
      <c r="E289" s="41" t="s">
        <v>370</v>
      </c>
      <c r="J289" s="40"/>
    </row>
    <row r="290" spans="1:16" x14ac:dyDescent="0.25">
      <c r="A290" s="31" t="s">
        <v>44</v>
      </c>
      <c r="B290" s="39"/>
      <c r="E290" s="41" t="s">
        <v>371</v>
      </c>
      <c r="J290" s="40"/>
    </row>
    <row r="291" spans="1:16" ht="60" x14ac:dyDescent="0.25">
      <c r="A291" s="31" t="s">
        <v>47</v>
      </c>
      <c r="B291" s="39"/>
      <c r="E291" s="33" t="s">
        <v>372</v>
      </c>
      <c r="J291" s="40"/>
    </row>
    <row r="292" spans="1:16" x14ac:dyDescent="0.25">
      <c r="A292" s="31" t="s">
        <v>37</v>
      </c>
      <c r="B292" s="31">
        <v>46</v>
      </c>
      <c r="C292" s="32" t="s">
        <v>373</v>
      </c>
      <c r="D292" s="31" t="s">
        <v>39</v>
      </c>
      <c r="E292" s="33" t="s">
        <v>374</v>
      </c>
      <c r="F292" s="34" t="s">
        <v>288</v>
      </c>
      <c r="G292" s="35">
        <v>150</v>
      </c>
      <c r="H292" s="36">
        <v>0</v>
      </c>
      <c r="I292" s="37">
        <f>ROUND(G292*H292,P4)</f>
        <v>0</v>
      </c>
      <c r="J292" s="31"/>
      <c r="O292" s="38">
        <f>I292*0.21</f>
        <v>0</v>
      </c>
      <c r="P292">
        <v>3</v>
      </c>
    </row>
    <row r="293" spans="1:16" x14ac:dyDescent="0.25">
      <c r="A293" s="31" t="s">
        <v>42</v>
      </c>
      <c r="B293" s="39"/>
      <c r="E293" s="42" t="s">
        <v>39</v>
      </c>
      <c r="J293" s="40"/>
    </row>
    <row r="294" spans="1:16" ht="30" x14ac:dyDescent="0.25">
      <c r="A294" s="31" t="s">
        <v>44</v>
      </c>
      <c r="B294" s="39"/>
      <c r="E294" s="41" t="s">
        <v>375</v>
      </c>
      <c r="J294" s="40"/>
    </row>
    <row r="295" spans="1:16" x14ac:dyDescent="0.25">
      <c r="A295" s="31" t="s">
        <v>44</v>
      </c>
      <c r="B295" s="39"/>
      <c r="E295" s="41" t="s">
        <v>376</v>
      </c>
      <c r="J295" s="40"/>
    </row>
    <row r="296" spans="1:16" ht="30" x14ac:dyDescent="0.25">
      <c r="A296" s="31" t="s">
        <v>47</v>
      </c>
      <c r="B296" s="39"/>
      <c r="E296" s="33" t="s">
        <v>377</v>
      </c>
      <c r="J296" s="40"/>
    </row>
    <row r="297" spans="1:16" ht="30" x14ac:dyDescent="0.25">
      <c r="A297" s="31" t="s">
        <v>37</v>
      </c>
      <c r="B297" s="31">
        <v>47</v>
      </c>
      <c r="C297" s="32" t="s">
        <v>378</v>
      </c>
      <c r="D297" s="31" t="s">
        <v>39</v>
      </c>
      <c r="E297" s="33" t="s">
        <v>379</v>
      </c>
      <c r="F297" s="34" t="s">
        <v>288</v>
      </c>
      <c r="G297" s="35">
        <v>23</v>
      </c>
      <c r="H297" s="36">
        <v>0</v>
      </c>
      <c r="I297" s="37">
        <f>ROUND(G297*H297,P4)</f>
        <v>0</v>
      </c>
      <c r="J297" s="31"/>
      <c r="O297" s="38">
        <f>I297*0.21</f>
        <v>0</v>
      </c>
      <c r="P297">
        <v>3</v>
      </c>
    </row>
    <row r="298" spans="1:16" ht="60" x14ac:dyDescent="0.25">
      <c r="A298" s="31" t="s">
        <v>42</v>
      </c>
      <c r="B298" s="39"/>
      <c r="E298" s="33" t="s">
        <v>380</v>
      </c>
      <c r="J298" s="40"/>
    </row>
    <row r="299" spans="1:16" x14ac:dyDescent="0.25">
      <c r="A299" s="31" t="s">
        <v>44</v>
      </c>
      <c r="B299" s="39"/>
      <c r="E299" s="41" t="s">
        <v>381</v>
      </c>
      <c r="J299" s="40"/>
    </row>
    <row r="300" spans="1:16" ht="105" x14ac:dyDescent="0.25">
      <c r="A300" s="31" t="s">
        <v>47</v>
      </c>
      <c r="B300" s="43"/>
      <c r="C300" s="44"/>
      <c r="D300" s="44"/>
      <c r="E300" s="33" t="s">
        <v>382</v>
      </c>
      <c r="F300" s="44"/>
      <c r="G300" s="44"/>
      <c r="H300" s="44"/>
      <c r="I300" s="44"/>
      <c r="J300" s="45"/>
    </row>
  </sheetData>
  <sheetProtection algorithmName="SHA-512" hashValue="KWctthwEO8jELSARZLbf9YfG3+9XtARgsf1M4vT7K45c9u8iaMtq1jksOoX9PcwAy9T+/wjXFwAgPmOmjnyEIw==" saltValue="DgKjh8lh1S2FmpGKb6pxog+9GVB5s8t+27ZKxEzU40NBUdimma7uqg94RPAxOQGQ9VzJdYHqZhL4U5tbN/iJgQ==" spinCount="100000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1"/>
  <sheetViews>
    <sheetView topLeftCell="B1" workbookViewId="0">
      <selection activeCell="H9" sqref="H9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spans="1:16" ht="20.25" x14ac:dyDescent="0.25">
      <c r="A2" s="1"/>
      <c r="B2" s="15"/>
      <c r="C2" s="3"/>
      <c r="D2" s="3"/>
      <c r="E2" s="4" t="s">
        <v>17</v>
      </c>
      <c r="F2" s="3"/>
      <c r="G2" s="3"/>
      <c r="H2" s="3"/>
      <c r="I2" s="3"/>
      <c r="J2" s="16"/>
    </row>
    <row r="3" spans="1:16" x14ac:dyDescent="0.25">
      <c r="A3" s="3" t="s">
        <v>18</v>
      </c>
      <c r="B3" s="17" t="s">
        <v>19</v>
      </c>
      <c r="C3" s="193" t="s">
        <v>20</v>
      </c>
      <c r="D3" s="194"/>
      <c r="E3" s="18" t="s">
        <v>21</v>
      </c>
      <c r="F3" s="3"/>
      <c r="G3" s="3"/>
      <c r="H3" s="19" t="s">
        <v>15</v>
      </c>
      <c r="I3" s="20">
        <f>SUMIFS(I8:I231,A8:A231,"SD")</f>
        <v>0</v>
      </c>
      <c r="J3" s="16"/>
      <c r="O3">
        <v>0</v>
      </c>
      <c r="P3">
        <v>2</v>
      </c>
    </row>
    <row r="4" spans="1:16" x14ac:dyDescent="0.25">
      <c r="A4" s="3" t="s">
        <v>22</v>
      </c>
      <c r="B4" s="17" t="s">
        <v>23</v>
      </c>
      <c r="C4" s="193" t="s">
        <v>15</v>
      </c>
      <c r="D4" s="194"/>
      <c r="E4" s="18" t="s">
        <v>16</v>
      </c>
      <c r="F4" s="3"/>
      <c r="G4" s="3"/>
      <c r="H4" s="3"/>
      <c r="I4" s="3"/>
      <c r="J4" s="16"/>
      <c r="O4">
        <v>0.15</v>
      </c>
      <c r="P4">
        <v>2</v>
      </c>
    </row>
    <row r="5" spans="1:16" x14ac:dyDescent="0.25">
      <c r="A5" s="195" t="s">
        <v>24</v>
      </c>
      <c r="B5" s="196" t="s">
        <v>25</v>
      </c>
      <c r="C5" s="191" t="s">
        <v>26</v>
      </c>
      <c r="D5" s="191" t="s">
        <v>27</v>
      </c>
      <c r="E5" s="191" t="s">
        <v>28</v>
      </c>
      <c r="F5" s="191" t="s">
        <v>29</v>
      </c>
      <c r="G5" s="191" t="s">
        <v>30</v>
      </c>
      <c r="H5" s="191" t="s">
        <v>31</v>
      </c>
      <c r="I5" s="191"/>
      <c r="J5" s="192" t="s">
        <v>32</v>
      </c>
      <c r="O5">
        <v>0.21</v>
      </c>
    </row>
    <row r="6" spans="1:16" x14ac:dyDescent="0.25">
      <c r="A6" s="195"/>
      <c r="B6" s="196"/>
      <c r="C6" s="191"/>
      <c r="D6" s="191"/>
      <c r="E6" s="191"/>
      <c r="F6" s="191"/>
      <c r="G6" s="191"/>
      <c r="H6" s="7" t="s">
        <v>33</v>
      </c>
      <c r="I6" s="7" t="s">
        <v>34</v>
      </c>
      <c r="J6" s="192"/>
    </row>
    <row r="7" spans="1:16" x14ac:dyDescent="0.25">
      <c r="A7" s="23">
        <v>0</v>
      </c>
      <c r="B7" s="21">
        <v>1</v>
      </c>
      <c r="C7" s="24">
        <v>2</v>
      </c>
      <c r="D7" s="7">
        <v>3</v>
      </c>
      <c r="E7" s="24">
        <v>4</v>
      </c>
      <c r="F7" s="7">
        <v>5</v>
      </c>
      <c r="G7" s="7">
        <v>6</v>
      </c>
      <c r="H7" s="7">
        <v>7</v>
      </c>
      <c r="I7" s="24">
        <v>8</v>
      </c>
      <c r="J7" s="22">
        <v>9</v>
      </c>
    </row>
    <row r="8" spans="1:16" x14ac:dyDescent="0.25">
      <c r="A8" s="25" t="s">
        <v>35</v>
      </c>
      <c r="B8" s="26"/>
      <c r="C8" s="27" t="s">
        <v>36</v>
      </c>
      <c r="D8" s="28"/>
      <c r="E8" s="25" t="s">
        <v>12</v>
      </c>
      <c r="F8" s="28"/>
      <c r="G8" s="28"/>
      <c r="H8" s="28"/>
      <c r="I8" s="29">
        <f>SUMIFS(I9:I28,A9:A28,"P")</f>
        <v>0</v>
      </c>
      <c r="J8" s="30"/>
    </row>
    <row r="9" spans="1:16" ht="30" x14ac:dyDescent="0.25">
      <c r="A9" s="31" t="s">
        <v>37</v>
      </c>
      <c r="B9" s="31">
        <v>1</v>
      </c>
      <c r="C9" s="32" t="s">
        <v>97</v>
      </c>
      <c r="D9" s="31" t="s">
        <v>98</v>
      </c>
      <c r="E9" s="33" t="s">
        <v>99</v>
      </c>
      <c r="F9" s="34" t="s">
        <v>100</v>
      </c>
      <c r="G9" s="35">
        <v>14.898999999999999</v>
      </c>
      <c r="H9" s="36"/>
      <c r="I9" s="37">
        <f>ROUND(G9*H9,P4)</f>
        <v>0</v>
      </c>
      <c r="J9" s="31"/>
      <c r="O9" s="38">
        <f>I9*0.21</f>
        <v>0</v>
      </c>
      <c r="P9">
        <v>3</v>
      </c>
    </row>
    <row r="10" spans="1:16" x14ac:dyDescent="0.25">
      <c r="A10" s="31" t="s">
        <v>42</v>
      </c>
      <c r="B10" s="39"/>
      <c r="E10" s="33" t="s">
        <v>101</v>
      </c>
      <c r="J10" s="40"/>
    </row>
    <row r="11" spans="1:16" x14ac:dyDescent="0.25">
      <c r="A11" s="31" t="s">
        <v>44</v>
      </c>
      <c r="B11" s="39"/>
      <c r="E11" s="41" t="s">
        <v>383</v>
      </c>
      <c r="J11" s="40"/>
    </row>
    <row r="12" spans="1:16" x14ac:dyDescent="0.25">
      <c r="A12" s="31" t="s">
        <v>44</v>
      </c>
      <c r="B12" s="39"/>
      <c r="E12" s="41" t="s">
        <v>384</v>
      </c>
      <c r="J12" s="40"/>
    </row>
    <row r="13" spans="1:16" ht="165" x14ac:dyDescent="0.25">
      <c r="A13" s="31" t="s">
        <v>47</v>
      </c>
      <c r="B13" s="39"/>
      <c r="E13" s="33" t="s">
        <v>105</v>
      </c>
      <c r="J13" s="40"/>
    </row>
    <row r="14" spans="1:16" ht="30" x14ac:dyDescent="0.25">
      <c r="A14" s="31" t="s">
        <v>37</v>
      </c>
      <c r="B14" s="31">
        <v>2</v>
      </c>
      <c r="C14" s="32" t="s">
        <v>385</v>
      </c>
      <c r="D14" s="31" t="s">
        <v>98</v>
      </c>
      <c r="E14" s="33" t="s">
        <v>386</v>
      </c>
      <c r="F14" s="34" t="s">
        <v>100</v>
      </c>
      <c r="G14" s="35">
        <v>27</v>
      </c>
      <c r="H14" s="36">
        <v>0</v>
      </c>
      <c r="I14" s="37">
        <f>ROUND(G14*H14,P4)</f>
        <v>0</v>
      </c>
      <c r="J14" s="31"/>
      <c r="O14" s="38">
        <f>I14*0.21</f>
        <v>0</v>
      </c>
      <c r="P14">
        <v>3</v>
      </c>
    </row>
    <row r="15" spans="1:16" x14ac:dyDescent="0.25">
      <c r="A15" s="31" t="s">
        <v>42</v>
      </c>
      <c r="B15" s="39"/>
      <c r="E15" s="33" t="s">
        <v>387</v>
      </c>
      <c r="J15" s="40"/>
    </row>
    <row r="16" spans="1:16" x14ac:dyDescent="0.25">
      <c r="A16" s="31" t="s">
        <v>44</v>
      </c>
      <c r="B16" s="39"/>
      <c r="E16" s="41" t="s">
        <v>388</v>
      </c>
      <c r="J16" s="40"/>
    </row>
    <row r="17" spans="1:16" x14ac:dyDescent="0.25">
      <c r="A17" s="31" t="s">
        <v>44</v>
      </c>
      <c r="B17" s="39"/>
      <c r="E17" s="41" t="s">
        <v>389</v>
      </c>
      <c r="J17" s="40"/>
    </row>
    <row r="18" spans="1:16" ht="165" x14ac:dyDescent="0.25">
      <c r="A18" s="31" t="s">
        <v>47</v>
      </c>
      <c r="B18" s="39"/>
      <c r="E18" s="33" t="s">
        <v>105</v>
      </c>
      <c r="J18" s="40"/>
    </row>
    <row r="19" spans="1:16" x14ac:dyDescent="0.25">
      <c r="A19" s="31" t="s">
        <v>37</v>
      </c>
      <c r="B19" s="31">
        <v>3</v>
      </c>
      <c r="C19" s="32" t="s">
        <v>390</v>
      </c>
      <c r="D19" s="31" t="s">
        <v>98</v>
      </c>
      <c r="E19" s="33" t="s">
        <v>391</v>
      </c>
      <c r="F19" s="34" t="s">
        <v>111</v>
      </c>
      <c r="G19" s="35">
        <v>10.8</v>
      </c>
      <c r="H19" s="36">
        <v>0</v>
      </c>
      <c r="I19" s="37">
        <f>ROUND(G19*H19,P4)</f>
        <v>0</v>
      </c>
      <c r="J19" s="31"/>
      <c r="O19" s="38">
        <f>I19*0.21</f>
        <v>0</v>
      </c>
      <c r="P19">
        <v>3</v>
      </c>
    </row>
    <row r="20" spans="1:16" x14ac:dyDescent="0.25">
      <c r="A20" s="31" t="s">
        <v>42</v>
      </c>
      <c r="B20" s="39"/>
      <c r="E20" s="33" t="s">
        <v>392</v>
      </c>
      <c r="J20" s="40"/>
    </row>
    <row r="21" spans="1:16" x14ac:dyDescent="0.25">
      <c r="A21" s="31" t="s">
        <v>44</v>
      </c>
      <c r="B21" s="39"/>
      <c r="E21" s="41" t="s">
        <v>393</v>
      </c>
      <c r="J21" s="40"/>
    </row>
    <row r="22" spans="1:16" x14ac:dyDescent="0.25">
      <c r="A22" s="31" t="s">
        <v>44</v>
      </c>
      <c r="B22" s="39"/>
      <c r="E22" s="41" t="s">
        <v>394</v>
      </c>
      <c r="J22" s="40"/>
    </row>
    <row r="23" spans="1:16" ht="30" x14ac:dyDescent="0.25">
      <c r="A23" s="31" t="s">
        <v>47</v>
      </c>
      <c r="B23" s="39"/>
      <c r="E23" s="33" t="s">
        <v>57</v>
      </c>
      <c r="J23" s="40"/>
    </row>
    <row r="24" spans="1:16" x14ac:dyDescent="0.25">
      <c r="A24" s="31" t="s">
        <v>37</v>
      </c>
      <c r="B24" s="31">
        <v>4</v>
      </c>
      <c r="C24" s="32" t="s">
        <v>395</v>
      </c>
      <c r="D24" s="31" t="s">
        <v>39</v>
      </c>
      <c r="E24" s="33" t="s">
        <v>396</v>
      </c>
      <c r="F24" s="34" t="s">
        <v>111</v>
      </c>
      <c r="G24" s="35">
        <v>10.8</v>
      </c>
      <c r="H24" s="36">
        <v>0</v>
      </c>
      <c r="I24" s="37">
        <f>ROUND(G24*H24,P4)</f>
        <v>0</v>
      </c>
      <c r="J24" s="31"/>
      <c r="O24" s="38">
        <f>I24*0.21</f>
        <v>0</v>
      </c>
      <c r="P24">
        <v>3</v>
      </c>
    </row>
    <row r="25" spans="1:16" x14ac:dyDescent="0.25">
      <c r="A25" s="31" t="s">
        <v>42</v>
      </c>
      <c r="B25" s="39"/>
      <c r="E25" s="33" t="s">
        <v>397</v>
      </c>
      <c r="J25" s="40"/>
    </row>
    <row r="26" spans="1:16" x14ac:dyDescent="0.25">
      <c r="A26" s="31" t="s">
        <v>44</v>
      </c>
      <c r="B26" s="39"/>
      <c r="E26" s="41" t="s">
        <v>393</v>
      </c>
      <c r="J26" s="40"/>
    </row>
    <row r="27" spans="1:16" x14ac:dyDescent="0.25">
      <c r="A27" s="31" t="s">
        <v>44</v>
      </c>
      <c r="B27" s="39"/>
      <c r="E27" s="41" t="s">
        <v>394</v>
      </c>
      <c r="J27" s="40"/>
    </row>
    <row r="28" spans="1:16" ht="30" x14ac:dyDescent="0.25">
      <c r="A28" s="31" t="s">
        <v>47</v>
      </c>
      <c r="B28" s="39"/>
      <c r="E28" s="33" t="s">
        <v>57</v>
      </c>
      <c r="J28" s="40"/>
    </row>
    <row r="29" spans="1:16" x14ac:dyDescent="0.25">
      <c r="A29" s="25" t="s">
        <v>35</v>
      </c>
      <c r="B29" s="26"/>
      <c r="C29" s="27" t="s">
        <v>107</v>
      </c>
      <c r="D29" s="28"/>
      <c r="E29" s="25" t="s">
        <v>108</v>
      </c>
      <c r="F29" s="28"/>
      <c r="G29" s="28"/>
      <c r="H29" s="28"/>
      <c r="I29" s="29">
        <f>SUMIFS(I30:I67,A30:A67,"P")</f>
        <v>0</v>
      </c>
      <c r="J29" s="30"/>
    </row>
    <row r="30" spans="1:16" x14ac:dyDescent="0.25">
      <c r="A30" s="31" t="s">
        <v>37</v>
      </c>
      <c r="B30" s="31">
        <v>5</v>
      </c>
      <c r="C30" s="32" t="s">
        <v>398</v>
      </c>
      <c r="D30" s="31" t="s">
        <v>39</v>
      </c>
      <c r="E30" s="33" t="s">
        <v>399</v>
      </c>
      <c r="F30" s="34" t="s">
        <v>288</v>
      </c>
      <c r="G30" s="35">
        <v>14</v>
      </c>
      <c r="H30" s="36">
        <v>0</v>
      </c>
      <c r="I30" s="37">
        <f>ROUND(G30*H30,P4)</f>
        <v>0</v>
      </c>
      <c r="J30" s="31"/>
      <c r="O30" s="38">
        <f>I30*0.21</f>
        <v>0</v>
      </c>
      <c r="P30">
        <v>3</v>
      </c>
    </row>
    <row r="31" spans="1:16" ht="30" x14ac:dyDescent="0.25">
      <c r="A31" s="31" t="s">
        <v>42</v>
      </c>
      <c r="B31" s="39"/>
      <c r="E31" s="33" t="s">
        <v>400</v>
      </c>
      <c r="J31" s="40"/>
    </row>
    <row r="32" spans="1:16" x14ac:dyDescent="0.25">
      <c r="A32" s="31" t="s">
        <v>44</v>
      </c>
      <c r="B32" s="39"/>
      <c r="E32" s="41" t="s">
        <v>401</v>
      </c>
      <c r="J32" s="40"/>
    </row>
    <row r="33" spans="1:16" x14ac:dyDescent="0.25">
      <c r="A33" s="31" t="s">
        <v>44</v>
      </c>
      <c r="B33" s="39"/>
      <c r="E33" s="41" t="s">
        <v>402</v>
      </c>
      <c r="J33" s="40"/>
    </row>
    <row r="34" spans="1:16" ht="45" x14ac:dyDescent="0.25">
      <c r="A34" s="31" t="s">
        <v>47</v>
      </c>
      <c r="B34" s="39"/>
      <c r="E34" s="33" t="s">
        <v>403</v>
      </c>
      <c r="J34" s="40"/>
    </row>
    <row r="35" spans="1:16" x14ac:dyDescent="0.25">
      <c r="A35" s="31" t="s">
        <v>37</v>
      </c>
      <c r="B35" s="31">
        <v>6</v>
      </c>
      <c r="C35" s="32" t="s">
        <v>141</v>
      </c>
      <c r="D35" s="31" t="s">
        <v>39</v>
      </c>
      <c r="E35" s="33" t="s">
        <v>142</v>
      </c>
      <c r="F35" s="34" t="s">
        <v>125</v>
      </c>
      <c r="G35" s="35">
        <v>14.677</v>
      </c>
      <c r="H35" s="36">
        <v>0</v>
      </c>
      <c r="I35" s="37">
        <f>ROUND(G35*H35,P4)</f>
        <v>0</v>
      </c>
      <c r="J35" s="31"/>
      <c r="O35" s="38">
        <f>I35*0.21</f>
        <v>0</v>
      </c>
      <c r="P35">
        <v>3</v>
      </c>
    </row>
    <row r="36" spans="1:16" x14ac:dyDescent="0.25">
      <c r="A36" s="31" t="s">
        <v>42</v>
      </c>
      <c r="B36" s="39"/>
      <c r="E36" s="42" t="s">
        <v>39</v>
      </c>
      <c r="J36" s="40"/>
    </row>
    <row r="37" spans="1:16" x14ac:dyDescent="0.25">
      <c r="A37" s="31" t="s">
        <v>44</v>
      </c>
      <c r="B37" s="39"/>
      <c r="E37" s="41" t="s">
        <v>404</v>
      </c>
      <c r="J37" s="40"/>
    </row>
    <row r="38" spans="1:16" x14ac:dyDescent="0.25">
      <c r="A38" s="31" t="s">
        <v>44</v>
      </c>
      <c r="B38" s="39"/>
      <c r="E38" s="41" t="s">
        <v>405</v>
      </c>
      <c r="J38" s="40"/>
    </row>
    <row r="39" spans="1:16" x14ac:dyDescent="0.25">
      <c r="A39" s="31" t="s">
        <v>44</v>
      </c>
      <c r="B39" s="39"/>
      <c r="E39" s="41" t="s">
        <v>406</v>
      </c>
      <c r="J39" s="40"/>
    </row>
    <row r="40" spans="1:16" x14ac:dyDescent="0.25">
      <c r="A40" s="31" t="s">
        <v>44</v>
      </c>
      <c r="B40" s="39"/>
      <c r="E40" s="41" t="s">
        <v>407</v>
      </c>
      <c r="J40" s="40"/>
    </row>
    <row r="41" spans="1:16" x14ac:dyDescent="0.25">
      <c r="A41" s="31" t="s">
        <v>44</v>
      </c>
      <c r="B41" s="39"/>
      <c r="E41" s="41" t="s">
        <v>408</v>
      </c>
      <c r="J41" s="40"/>
    </row>
    <row r="42" spans="1:16" ht="409.5" x14ac:dyDescent="0.25">
      <c r="A42" s="31" t="s">
        <v>47</v>
      </c>
      <c r="B42" s="39"/>
      <c r="E42" s="33" t="s">
        <v>154</v>
      </c>
      <c r="J42" s="40"/>
    </row>
    <row r="43" spans="1:16" x14ac:dyDescent="0.25">
      <c r="A43" s="31" t="s">
        <v>37</v>
      </c>
      <c r="B43" s="31">
        <v>7</v>
      </c>
      <c r="C43" s="32" t="s">
        <v>159</v>
      </c>
      <c r="D43" s="31" t="s">
        <v>39</v>
      </c>
      <c r="E43" s="33" t="s">
        <v>160</v>
      </c>
      <c r="F43" s="34" t="s">
        <v>125</v>
      </c>
      <c r="G43" s="35">
        <v>6.4</v>
      </c>
      <c r="H43" s="36">
        <v>0</v>
      </c>
      <c r="I43" s="37">
        <f>ROUND(G43*H43,P4)</f>
        <v>0</v>
      </c>
      <c r="J43" s="31"/>
      <c r="O43" s="38">
        <f>I43*0.21</f>
        <v>0</v>
      </c>
      <c r="P43">
        <v>3</v>
      </c>
    </row>
    <row r="44" spans="1:16" x14ac:dyDescent="0.25">
      <c r="A44" s="31" t="s">
        <v>42</v>
      </c>
      <c r="B44" s="39"/>
      <c r="E44" s="33" t="s">
        <v>409</v>
      </c>
      <c r="J44" s="40"/>
    </row>
    <row r="45" spans="1:16" x14ac:dyDescent="0.25">
      <c r="A45" s="31" t="s">
        <v>44</v>
      </c>
      <c r="B45" s="39"/>
      <c r="E45" s="41" t="s">
        <v>410</v>
      </c>
      <c r="J45" s="40"/>
    </row>
    <row r="46" spans="1:16" x14ac:dyDescent="0.25">
      <c r="A46" s="31" t="s">
        <v>44</v>
      </c>
      <c r="B46" s="39"/>
      <c r="E46" s="41" t="s">
        <v>411</v>
      </c>
      <c r="J46" s="40"/>
    </row>
    <row r="47" spans="1:16" x14ac:dyDescent="0.25">
      <c r="A47" s="31" t="s">
        <v>44</v>
      </c>
      <c r="B47" s="39"/>
      <c r="E47" s="41" t="s">
        <v>412</v>
      </c>
      <c r="J47" s="40"/>
    </row>
    <row r="48" spans="1:16" ht="405" x14ac:dyDescent="0.25">
      <c r="A48" s="31" t="s">
        <v>47</v>
      </c>
      <c r="B48" s="39"/>
      <c r="E48" s="33" t="s">
        <v>165</v>
      </c>
      <c r="J48" s="40"/>
    </row>
    <row r="49" spans="1:16" x14ac:dyDescent="0.25">
      <c r="A49" s="31" t="s">
        <v>37</v>
      </c>
      <c r="B49" s="31">
        <v>8</v>
      </c>
      <c r="C49" s="32" t="s">
        <v>166</v>
      </c>
      <c r="D49" s="31" t="s">
        <v>39</v>
      </c>
      <c r="E49" s="33" t="s">
        <v>167</v>
      </c>
      <c r="F49" s="34" t="s">
        <v>125</v>
      </c>
      <c r="G49" s="35">
        <v>14.677</v>
      </c>
      <c r="H49" s="36">
        <v>0</v>
      </c>
      <c r="I49" s="37">
        <f>ROUND(G49*H49,P4)</f>
        <v>0</v>
      </c>
      <c r="J49" s="31"/>
      <c r="O49" s="38">
        <f>I49*0.21</f>
        <v>0</v>
      </c>
      <c r="P49">
        <v>3</v>
      </c>
    </row>
    <row r="50" spans="1:16" ht="30" x14ac:dyDescent="0.25">
      <c r="A50" s="31" t="s">
        <v>42</v>
      </c>
      <c r="B50" s="39"/>
      <c r="E50" s="33" t="s">
        <v>413</v>
      </c>
      <c r="J50" s="40"/>
    </row>
    <row r="51" spans="1:16" x14ac:dyDescent="0.25">
      <c r="A51" s="31" t="s">
        <v>44</v>
      </c>
      <c r="B51" s="39"/>
      <c r="E51" s="41" t="s">
        <v>404</v>
      </c>
      <c r="J51" s="40"/>
    </row>
    <row r="52" spans="1:16" x14ac:dyDescent="0.25">
      <c r="A52" s="31" t="s">
        <v>44</v>
      </c>
      <c r="B52" s="39"/>
      <c r="E52" s="41" t="s">
        <v>405</v>
      </c>
      <c r="J52" s="40"/>
    </row>
    <row r="53" spans="1:16" x14ac:dyDescent="0.25">
      <c r="A53" s="31" t="s">
        <v>44</v>
      </c>
      <c r="B53" s="39"/>
      <c r="E53" s="41" t="s">
        <v>406</v>
      </c>
      <c r="J53" s="40"/>
    </row>
    <row r="54" spans="1:16" x14ac:dyDescent="0.25">
      <c r="A54" s="31" t="s">
        <v>44</v>
      </c>
      <c r="B54" s="39"/>
      <c r="E54" s="41" t="s">
        <v>407</v>
      </c>
      <c r="J54" s="40"/>
    </row>
    <row r="55" spans="1:16" x14ac:dyDescent="0.25">
      <c r="A55" s="31" t="s">
        <v>44</v>
      </c>
      <c r="B55" s="39"/>
      <c r="E55" s="41" t="s">
        <v>408</v>
      </c>
      <c r="J55" s="40"/>
    </row>
    <row r="56" spans="1:16" ht="255" x14ac:dyDescent="0.25">
      <c r="A56" s="31" t="s">
        <v>47</v>
      </c>
      <c r="B56" s="39"/>
      <c r="E56" s="33" t="s">
        <v>168</v>
      </c>
      <c r="J56" s="40"/>
    </row>
    <row r="57" spans="1:16" x14ac:dyDescent="0.25">
      <c r="A57" s="31" t="s">
        <v>37</v>
      </c>
      <c r="B57" s="31">
        <v>9</v>
      </c>
      <c r="C57" s="32" t="s">
        <v>169</v>
      </c>
      <c r="D57" s="31" t="s">
        <v>39</v>
      </c>
      <c r="E57" s="33" t="s">
        <v>170</v>
      </c>
      <c r="F57" s="34" t="s">
        <v>125</v>
      </c>
      <c r="G57" s="35">
        <v>6.4</v>
      </c>
      <c r="H57" s="36">
        <v>0</v>
      </c>
      <c r="I57" s="37">
        <f>ROUND(G57*H57,P4)</f>
        <v>0</v>
      </c>
      <c r="J57" s="31"/>
      <c r="O57" s="38">
        <f>I57*0.21</f>
        <v>0</v>
      </c>
      <c r="P57">
        <v>3</v>
      </c>
    </row>
    <row r="58" spans="1:16" x14ac:dyDescent="0.25">
      <c r="A58" s="31" t="s">
        <v>42</v>
      </c>
      <c r="B58" s="39"/>
      <c r="E58" s="33" t="s">
        <v>414</v>
      </c>
      <c r="J58" s="40"/>
    </row>
    <row r="59" spans="1:16" x14ac:dyDescent="0.25">
      <c r="A59" s="31" t="s">
        <v>44</v>
      </c>
      <c r="B59" s="39"/>
      <c r="E59" s="41" t="s">
        <v>410</v>
      </c>
      <c r="J59" s="40"/>
    </row>
    <row r="60" spans="1:16" x14ac:dyDescent="0.25">
      <c r="A60" s="31" t="s">
        <v>44</v>
      </c>
      <c r="B60" s="39"/>
      <c r="E60" s="41" t="s">
        <v>411</v>
      </c>
      <c r="J60" s="40"/>
    </row>
    <row r="61" spans="1:16" x14ac:dyDescent="0.25">
      <c r="A61" s="31" t="s">
        <v>44</v>
      </c>
      <c r="B61" s="39"/>
      <c r="E61" s="41" t="s">
        <v>412</v>
      </c>
      <c r="J61" s="40"/>
    </row>
    <row r="62" spans="1:16" ht="345" x14ac:dyDescent="0.25">
      <c r="A62" s="31" t="s">
        <v>47</v>
      </c>
      <c r="B62" s="39"/>
      <c r="E62" s="33" t="s">
        <v>172</v>
      </c>
      <c r="J62" s="40"/>
    </row>
    <row r="63" spans="1:16" x14ac:dyDescent="0.25">
      <c r="A63" s="31" t="s">
        <v>37</v>
      </c>
      <c r="B63" s="31">
        <v>10</v>
      </c>
      <c r="C63" s="32" t="s">
        <v>173</v>
      </c>
      <c r="D63" s="31" t="s">
        <v>39</v>
      </c>
      <c r="E63" s="33" t="s">
        <v>174</v>
      </c>
      <c r="F63" s="34" t="s">
        <v>125</v>
      </c>
      <c r="G63" s="35">
        <v>3</v>
      </c>
      <c r="H63" s="36">
        <v>0</v>
      </c>
      <c r="I63" s="37">
        <f>ROUND(G63*H63,P4)</f>
        <v>0</v>
      </c>
      <c r="J63" s="31"/>
      <c r="O63" s="38">
        <f>I63*0.21</f>
        <v>0</v>
      </c>
      <c r="P63">
        <v>3</v>
      </c>
    </row>
    <row r="64" spans="1:16" x14ac:dyDescent="0.25">
      <c r="A64" s="31" t="s">
        <v>42</v>
      </c>
      <c r="B64" s="39"/>
      <c r="E64" s="33" t="s">
        <v>175</v>
      </c>
      <c r="J64" s="40"/>
    </row>
    <row r="65" spans="1:16" x14ac:dyDescent="0.25">
      <c r="A65" s="31" t="s">
        <v>44</v>
      </c>
      <c r="B65" s="39"/>
      <c r="E65" s="41" t="s">
        <v>415</v>
      </c>
      <c r="J65" s="40"/>
    </row>
    <row r="66" spans="1:16" x14ac:dyDescent="0.25">
      <c r="A66" s="31" t="s">
        <v>44</v>
      </c>
      <c r="B66" s="39"/>
      <c r="E66" s="41" t="s">
        <v>336</v>
      </c>
      <c r="J66" s="40"/>
    </row>
    <row r="67" spans="1:16" ht="409.5" x14ac:dyDescent="0.25">
      <c r="A67" s="31" t="s">
        <v>47</v>
      </c>
      <c r="B67" s="39"/>
      <c r="E67" s="33" t="s">
        <v>178</v>
      </c>
      <c r="J67" s="40"/>
    </row>
    <row r="68" spans="1:16" x14ac:dyDescent="0.25">
      <c r="A68" s="25" t="s">
        <v>35</v>
      </c>
      <c r="B68" s="26"/>
      <c r="C68" s="27" t="s">
        <v>416</v>
      </c>
      <c r="D68" s="28"/>
      <c r="E68" s="25" t="s">
        <v>417</v>
      </c>
      <c r="F68" s="28"/>
      <c r="G68" s="28"/>
      <c r="H68" s="28"/>
      <c r="I68" s="29">
        <f>SUMIFS(I69:I78,A69:A78,"P")</f>
        <v>0</v>
      </c>
      <c r="J68" s="30"/>
    </row>
    <row r="69" spans="1:16" x14ac:dyDescent="0.25">
      <c r="A69" s="31" t="s">
        <v>37</v>
      </c>
      <c r="B69" s="31">
        <v>11</v>
      </c>
      <c r="C69" s="32" t="s">
        <v>418</v>
      </c>
      <c r="D69" s="31" t="s">
        <v>39</v>
      </c>
      <c r="E69" s="33" t="s">
        <v>419</v>
      </c>
      <c r="F69" s="34" t="s">
        <v>288</v>
      </c>
      <c r="G69" s="35">
        <v>75</v>
      </c>
      <c r="H69" s="36">
        <v>0</v>
      </c>
      <c r="I69" s="37">
        <f>ROUND(G69*H69,P4)</f>
        <v>0</v>
      </c>
      <c r="J69" s="31"/>
      <c r="O69" s="38">
        <f>I69*0.21</f>
        <v>0</v>
      </c>
      <c r="P69">
        <v>3</v>
      </c>
    </row>
    <row r="70" spans="1:16" ht="30" x14ac:dyDescent="0.25">
      <c r="A70" s="31" t="s">
        <v>42</v>
      </c>
      <c r="B70" s="39"/>
      <c r="E70" s="33" t="s">
        <v>420</v>
      </c>
      <c r="J70" s="40"/>
    </row>
    <row r="71" spans="1:16" x14ac:dyDescent="0.25">
      <c r="A71" s="31" t="s">
        <v>44</v>
      </c>
      <c r="B71" s="39"/>
      <c r="E71" s="41" t="s">
        <v>421</v>
      </c>
      <c r="J71" s="40"/>
    </row>
    <row r="72" spans="1:16" x14ac:dyDescent="0.25">
      <c r="A72" s="31" t="s">
        <v>44</v>
      </c>
      <c r="B72" s="39"/>
      <c r="E72" s="41" t="s">
        <v>422</v>
      </c>
      <c r="J72" s="40"/>
    </row>
    <row r="73" spans="1:16" x14ac:dyDescent="0.25">
      <c r="A73" s="31" t="s">
        <v>44</v>
      </c>
      <c r="B73" s="39"/>
      <c r="E73" s="41" t="s">
        <v>423</v>
      </c>
      <c r="J73" s="40"/>
    </row>
    <row r="74" spans="1:16" ht="75" x14ac:dyDescent="0.25">
      <c r="A74" s="31" t="s">
        <v>47</v>
      </c>
      <c r="B74" s="39"/>
      <c r="E74" s="33" t="s">
        <v>424</v>
      </c>
      <c r="J74" s="40"/>
    </row>
    <row r="75" spans="1:16" x14ac:dyDescent="0.25">
      <c r="A75" s="31" t="s">
        <v>37</v>
      </c>
      <c r="B75" s="31">
        <v>12</v>
      </c>
      <c r="C75" s="32" t="s">
        <v>425</v>
      </c>
      <c r="D75" s="31" t="s">
        <v>39</v>
      </c>
      <c r="E75" s="33" t="s">
        <v>426</v>
      </c>
      <c r="F75" s="34" t="s">
        <v>125</v>
      </c>
      <c r="G75" s="35">
        <v>9.6000000000000002E-2</v>
      </c>
      <c r="H75" s="36">
        <v>0</v>
      </c>
      <c r="I75" s="37">
        <f>ROUND(G75*H75,P4)</f>
        <v>0</v>
      </c>
      <c r="J75" s="31"/>
      <c r="O75" s="38">
        <f>I75*0.21</f>
        <v>0</v>
      </c>
      <c r="P75">
        <v>3</v>
      </c>
    </row>
    <row r="76" spans="1:16" x14ac:dyDescent="0.25">
      <c r="A76" s="31" t="s">
        <v>42</v>
      </c>
      <c r="B76" s="39"/>
      <c r="E76" s="33" t="s">
        <v>427</v>
      </c>
      <c r="J76" s="40"/>
    </row>
    <row r="77" spans="1:16" x14ac:dyDescent="0.25">
      <c r="A77" s="31" t="s">
        <v>44</v>
      </c>
      <c r="B77" s="39"/>
      <c r="E77" s="41" t="s">
        <v>428</v>
      </c>
      <c r="J77" s="40"/>
    </row>
    <row r="78" spans="1:16" ht="409.5" x14ac:dyDescent="0.25">
      <c r="A78" s="31" t="s">
        <v>47</v>
      </c>
      <c r="B78" s="39"/>
      <c r="E78" s="33" t="s">
        <v>429</v>
      </c>
      <c r="J78" s="40"/>
    </row>
    <row r="79" spans="1:16" x14ac:dyDescent="0.25">
      <c r="A79" s="25" t="s">
        <v>35</v>
      </c>
      <c r="B79" s="26"/>
      <c r="C79" s="27" t="s">
        <v>195</v>
      </c>
      <c r="D79" s="28"/>
      <c r="E79" s="25" t="s">
        <v>196</v>
      </c>
      <c r="F79" s="28"/>
      <c r="G79" s="28"/>
      <c r="H79" s="28"/>
      <c r="I79" s="29">
        <f>SUMIFS(I80:I131,A80:A131,"P")</f>
        <v>0</v>
      </c>
      <c r="J79" s="30"/>
    </row>
    <row r="80" spans="1:16" x14ac:dyDescent="0.25">
      <c r="A80" s="31" t="s">
        <v>37</v>
      </c>
      <c r="B80" s="31">
        <v>13</v>
      </c>
      <c r="C80" s="32" t="s">
        <v>430</v>
      </c>
      <c r="D80" s="31" t="s">
        <v>39</v>
      </c>
      <c r="E80" s="33" t="s">
        <v>431</v>
      </c>
      <c r="F80" s="34" t="s">
        <v>432</v>
      </c>
      <c r="G80" s="35">
        <v>95.103999999999999</v>
      </c>
      <c r="H80" s="36">
        <v>0</v>
      </c>
      <c r="I80" s="37">
        <f>ROUND(G80*H80,P4)</f>
        <v>0</v>
      </c>
      <c r="J80" s="31"/>
      <c r="O80" s="38">
        <f>I80*0.21</f>
        <v>0</v>
      </c>
      <c r="P80">
        <v>3</v>
      </c>
    </row>
    <row r="81" spans="1:16" x14ac:dyDescent="0.25">
      <c r="A81" s="31" t="s">
        <v>42</v>
      </c>
      <c r="B81" s="39"/>
      <c r="E81" s="33" t="s">
        <v>433</v>
      </c>
      <c r="J81" s="40"/>
    </row>
    <row r="82" spans="1:16" x14ac:dyDescent="0.25">
      <c r="A82" s="31" t="s">
        <v>44</v>
      </c>
      <c r="B82" s="39"/>
      <c r="E82" s="41" t="s">
        <v>434</v>
      </c>
      <c r="J82" s="40"/>
    </row>
    <row r="83" spans="1:16" ht="30" x14ac:dyDescent="0.25">
      <c r="A83" s="31" t="s">
        <v>44</v>
      </c>
      <c r="B83" s="39"/>
      <c r="E83" s="41" t="s">
        <v>435</v>
      </c>
      <c r="J83" s="40"/>
    </row>
    <row r="84" spans="1:16" x14ac:dyDescent="0.25">
      <c r="A84" s="31" t="s">
        <v>44</v>
      </c>
      <c r="B84" s="39"/>
      <c r="E84" s="41" t="s">
        <v>436</v>
      </c>
      <c r="J84" s="40"/>
    </row>
    <row r="85" spans="1:16" ht="45" x14ac:dyDescent="0.25">
      <c r="A85" s="31" t="s">
        <v>47</v>
      </c>
      <c r="B85" s="39"/>
      <c r="E85" s="33" t="s">
        <v>437</v>
      </c>
      <c r="J85" s="40"/>
    </row>
    <row r="86" spans="1:16" x14ac:dyDescent="0.25">
      <c r="A86" s="31" t="s">
        <v>37</v>
      </c>
      <c r="B86" s="31">
        <v>14</v>
      </c>
      <c r="C86" s="32" t="s">
        <v>438</v>
      </c>
      <c r="D86" s="31" t="s">
        <v>39</v>
      </c>
      <c r="E86" s="33" t="s">
        <v>439</v>
      </c>
      <c r="F86" s="34" t="s">
        <v>125</v>
      </c>
      <c r="G86" s="35">
        <v>3.83</v>
      </c>
      <c r="H86" s="36">
        <v>0</v>
      </c>
      <c r="I86" s="37">
        <f>ROUND(G86*H86,P4)</f>
        <v>0</v>
      </c>
      <c r="J86" s="31"/>
      <c r="O86" s="38">
        <f>I86*0.21</f>
        <v>0</v>
      </c>
      <c r="P86">
        <v>3</v>
      </c>
    </row>
    <row r="87" spans="1:16" x14ac:dyDescent="0.25">
      <c r="A87" s="31" t="s">
        <v>42</v>
      </c>
      <c r="B87" s="39"/>
      <c r="E87" s="42" t="s">
        <v>39</v>
      </c>
      <c r="J87" s="40"/>
    </row>
    <row r="88" spans="1:16" x14ac:dyDescent="0.25">
      <c r="A88" s="31" t="s">
        <v>44</v>
      </c>
      <c r="B88" s="39"/>
      <c r="E88" s="41" t="s">
        <v>440</v>
      </c>
      <c r="J88" s="40"/>
    </row>
    <row r="89" spans="1:16" x14ac:dyDescent="0.25">
      <c r="A89" s="31" t="s">
        <v>44</v>
      </c>
      <c r="B89" s="39"/>
      <c r="E89" s="41" t="s">
        <v>441</v>
      </c>
      <c r="J89" s="40"/>
    </row>
    <row r="90" spans="1:16" x14ac:dyDescent="0.25">
      <c r="A90" s="31" t="s">
        <v>44</v>
      </c>
      <c r="B90" s="39"/>
      <c r="E90" s="41" t="s">
        <v>442</v>
      </c>
      <c r="J90" s="40"/>
    </row>
    <row r="91" spans="1:16" x14ac:dyDescent="0.25">
      <c r="A91" s="31" t="s">
        <v>44</v>
      </c>
      <c r="B91" s="39"/>
      <c r="E91" s="41" t="s">
        <v>443</v>
      </c>
      <c r="J91" s="40"/>
    </row>
    <row r="92" spans="1:16" x14ac:dyDescent="0.25">
      <c r="A92" s="31" t="s">
        <v>44</v>
      </c>
      <c r="B92" s="39"/>
      <c r="E92" s="41" t="s">
        <v>444</v>
      </c>
      <c r="J92" s="40"/>
    </row>
    <row r="93" spans="1:16" x14ac:dyDescent="0.25">
      <c r="A93" s="31" t="s">
        <v>44</v>
      </c>
      <c r="B93" s="39"/>
      <c r="E93" s="41" t="s">
        <v>445</v>
      </c>
      <c r="J93" s="40"/>
    </row>
    <row r="94" spans="1:16" x14ac:dyDescent="0.25">
      <c r="A94" s="31" t="s">
        <v>44</v>
      </c>
      <c r="B94" s="39"/>
      <c r="E94" s="41" t="s">
        <v>446</v>
      </c>
      <c r="J94" s="40"/>
    </row>
    <row r="95" spans="1:16" ht="409.5" x14ac:dyDescent="0.25">
      <c r="A95" s="31" t="s">
        <v>47</v>
      </c>
      <c r="B95" s="39"/>
      <c r="E95" s="33" t="s">
        <v>447</v>
      </c>
      <c r="J95" s="40"/>
    </row>
    <row r="96" spans="1:16" x14ac:dyDescent="0.25">
      <c r="A96" s="31" t="s">
        <v>37</v>
      </c>
      <c r="B96" s="31">
        <v>15</v>
      </c>
      <c r="C96" s="32" t="s">
        <v>448</v>
      </c>
      <c r="D96" s="31" t="s">
        <v>39</v>
      </c>
      <c r="E96" s="33" t="s">
        <v>449</v>
      </c>
      <c r="F96" s="34" t="s">
        <v>100</v>
      </c>
      <c r="G96" s="35">
        <v>1.4179999999999999</v>
      </c>
      <c r="H96" s="36">
        <v>0</v>
      </c>
      <c r="I96" s="37">
        <f>ROUND(G96*H96,P4)</f>
        <v>0</v>
      </c>
      <c r="J96" s="31"/>
      <c r="O96" s="38">
        <f>I96*0.21</f>
        <v>0</v>
      </c>
      <c r="P96">
        <v>3</v>
      </c>
    </row>
    <row r="97" spans="1:16" x14ac:dyDescent="0.25">
      <c r="A97" s="31" t="s">
        <v>42</v>
      </c>
      <c r="B97" s="39"/>
      <c r="E97" s="33" t="s">
        <v>450</v>
      </c>
      <c r="J97" s="40"/>
    </row>
    <row r="98" spans="1:16" x14ac:dyDescent="0.25">
      <c r="A98" s="31" t="s">
        <v>44</v>
      </c>
      <c r="B98" s="39"/>
      <c r="E98" s="41" t="s">
        <v>440</v>
      </c>
      <c r="J98" s="40"/>
    </row>
    <row r="99" spans="1:16" x14ac:dyDescent="0.25">
      <c r="A99" s="31" t="s">
        <v>44</v>
      </c>
      <c r="B99" s="39"/>
      <c r="E99" s="41" t="s">
        <v>451</v>
      </c>
      <c r="J99" s="40"/>
    </row>
    <row r="100" spans="1:16" x14ac:dyDescent="0.25">
      <c r="A100" s="31" t="s">
        <v>44</v>
      </c>
      <c r="B100" s="39"/>
      <c r="E100" s="41" t="s">
        <v>452</v>
      </c>
      <c r="J100" s="40"/>
    </row>
    <row r="101" spans="1:16" x14ac:dyDescent="0.25">
      <c r="A101" s="31" t="s">
        <v>44</v>
      </c>
      <c r="B101" s="39"/>
      <c r="E101" s="41" t="s">
        <v>453</v>
      </c>
      <c r="J101" s="40"/>
    </row>
    <row r="102" spans="1:16" x14ac:dyDescent="0.25">
      <c r="A102" s="31" t="s">
        <v>44</v>
      </c>
      <c r="B102" s="39"/>
      <c r="E102" s="41" t="s">
        <v>454</v>
      </c>
      <c r="J102" s="40"/>
    </row>
    <row r="103" spans="1:16" x14ac:dyDescent="0.25">
      <c r="A103" s="31" t="s">
        <v>44</v>
      </c>
      <c r="B103" s="39"/>
      <c r="E103" s="41" t="s">
        <v>455</v>
      </c>
      <c r="J103" s="40"/>
    </row>
    <row r="104" spans="1:16" x14ac:dyDescent="0.25">
      <c r="A104" s="31" t="s">
        <v>44</v>
      </c>
      <c r="B104" s="39"/>
      <c r="E104" s="41" t="s">
        <v>456</v>
      </c>
      <c r="J104" s="40"/>
    </row>
    <row r="105" spans="1:16" ht="300" x14ac:dyDescent="0.25">
      <c r="A105" s="31" t="s">
        <v>47</v>
      </c>
      <c r="B105" s="39"/>
      <c r="E105" s="33" t="s">
        <v>457</v>
      </c>
      <c r="J105" s="40"/>
    </row>
    <row r="106" spans="1:16" x14ac:dyDescent="0.25">
      <c r="A106" s="31" t="s">
        <v>37</v>
      </c>
      <c r="B106" s="31">
        <v>16</v>
      </c>
      <c r="C106" s="32" t="s">
        <v>458</v>
      </c>
      <c r="D106" s="31" t="s">
        <v>39</v>
      </c>
      <c r="E106" s="33" t="s">
        <v>459</v>
      </c>
      <c r="F106" s="34" t="s">
        <v>125</v>
      </c>
      <c r="G106" s="35">
        <v>2.82</v>
      </c>
      <c r="H106" s="36">
        <v>0</v>
      </c>
      <c r="I106" s="37">
        <f>ROUND(G106*H106,P4)</f>
        <v>0</v>
      </c>
      <c r="J106" s="31"/>
      <c r="O106" s="38">
        <f>I106*0.21</f>
        <v>0</v>
      </c>
      <c r="P106">
        <v>3</v>
      </c>
    </row>
    <row r="107" spans="1:16" x14ac:dyDescent="0.25">
      <c r="A107" s="31" t="s">
        <v>42</v>
      </c>
      <c r="B107" s="39"/>
      <c r="E107" s="33" t="s">
        <v>460</v>
      </c>
      <c r="J107" s="40"/>
    </row>
    <row r="108" spans="1:16" x14ac:dyDescent="0.25">
      <c r="A108" s="31" t="s">
        <v>44</v>
      </c>
      <c r="B108" s="39"/>
      <c r="E108" s="41" t="s">
        <v>461</v>
      </c>
      <c r="J108" s="40"/>
    </row>
    <row r="109" spans="1:16" x14ac:dyDescent="0.25">
      <c r="A109" s="31" t="s">
        <v>44</v>
      </c>
      <c r="B109" s="39"/>
      <c r="E109" s="41" t="s">
        <v>462</v>
      </c>
      <c r="J109" s="40"/>
    </row>
    <row r="110" spans="1:16" ht="409.5" x14ac:dyDescent="0.25">
      <c r="A110" s="31" t="s">
        <v>47</v>
      </c>
      <c r="B110" s="39"/>
      <c r="E110" s="33" t="s">
        <v>463</v>
      </c>
      <c r="J110" s="40"/>
    </row>
    <row r="111" spans="1:16" ht="30" x14ac:dyDescent="0.25">
      <c r="A111" s="31" t="s">
        <v>37</v>
      </c>
      <c r="B111" s="31">
        <v>17</v>
      </c>
      <c r="C111" s="32" t="s">
        <v>464</v>
      </c>
      <c r="D111" s="31" t="s">
        <v>39</v>
      </c>
      <c r="E111" s="33" t="s">
        <v>465</v>
      </c>
      <c r="F111" s="34" t="s">
        <v>100</v>
      </c>
      <c r="G111" s="35">
        <v>0.80500000000000005</v>
      </c>
      <c r="H111" s="36">
        <v>0</v>
      </c>
      <c r="I111" s="37">
        <f>ROUND(G111*H111,P4)</f>
        <v>0</v>
      </c>
      <c r="J111" s="31"/>
      <c r="O111" s="38">
        <f>I111*0.21</f>
        <v>0</v>
      </c>
      <c r="P111">
        <v>3</v>
      </c>
    </row>
    <row r="112" spans="1:16" ht="30" x14ac:dyDescent="0.25">
      <c r="A112" s="31" t="s">
        <v>42</v>
      </c>
      <c r="B112" s="39"/>
      <c r="E112" s="33" t="s">
        <v>466</v>
      </c>
      <c r="J112" s="40"/>
    </row>
    <row r="113" spans="1:16" x14ac:dyDescent="0.25">
      <c r="A113" s="31" t="s">
        <v>44</v>
      </c>
      <c r="B113" s="39"/>
      <c r="E113" s="41" t="s">
        <v>467</v>
      </c>
      <c r="J113" s="40"/>
    </row>
    <row r="114" spans="1:16" x14ac:dyDescent="0.25">
      <c r="A114" s="31" t="s">
        <v>44</v>
      </c>
      <c r="B114" s="39"/>
      <c r="E114" s="41" t="s">
        <v>468</v>
      </c>
      <c r="J114" s="40"/>
    </row>
    <row r="115" spans="1:16" x14ac:dyDescent="0.25">
      <c r="A115" s="31" t="s">
        <v>44</v>
      </c>
      <c r="B115" s="39"/>
      <c r="E115" s="41" t="s">
        <v>469</v>
      </c>
      <c r="J115" s="40"/>
    </row>
    <row r="116" spans="1:16" ht="330" x14ac:dyDescent="0.25">
      <c r="A116" s="31" t="s">
        <v>47</v>
      </c>
      <c r="B116" s="39"/>
      <c r="E116" s="33" t="s">
        <v>470</v>
      </c>
      <c r="J116" s="40"/>
    </row>
    <row r="117" spans="1:16" x14ac:dyDescent="0.25">
      <c r="A117" s="31" t="s">
        <v>37</v>
      </c>
      <c r="B117" s="31">
        <v>18</v>
      </c>
      <c r="C117" s="32" t="s">
        <v>471</v>
      </c>
      <c r="D117" s="31" t="s">
        <v>98</v>
      </c>
      <c r="E117" s="33" t="s">
        <v>472</v>
      </c>
      <c r="F117" s="34" t="s">
        <v>125</v>
      </c>
      <c r="G117" s="35">
        <v>7.07</v>
      </c>
      <c r="H117" s="36">
        <v>0</v>
      </c>
      <c r="I117" s="37">
        <f>ROUND(G117*H117,P4)</f>
        <v>0</v>
      </c>
      <c r="J117" s="31"/>
      <c r="O117" s="38">
        <f>I117*0.21</f>
        <v>0</v>
      </c>
      <c r="P117">
        <v>3</v>
      </c>
    </row>
    <row r="118" spans="1:16" ht="30" x14ac:dyDescent="0.25">
      <c r="A118" s="31" t="s">
        <v>42</v>
      </c>
      <c r="B118" s="39"/>
      <c r="E118" s="33" t="s">
        <v>473</v>
      </c>
      <c r="J118" s="40"/>
    </row>
    <row r="119" spans="1:16" x14ac:dyDescent="0.25">
      <c r="A119" s="31" t="s">
        <v>44</v>
      </c>
      <c r="B119" s="39"/>
      <c r="E119" s="41" t="s">
        <v>474</v>
      </c>
      <c r="J119" s="40"/>
    </row>
    <row r="120" spans="1:16" x14ac:dyDescent="0.25">
      <c r="A120" s="31" t="s">
        <v>44</v>
      </c>
      <c r="B120" s="39"/>
      <c r="E120" s="41" t="s">
        <v>475</v>
      </c>
      <c r="J120" s="40"/>
    </row>
    <row r="121" spans="1:16" x14ac:dyDescent="0.25">
      <c r="A121" s="31" t="s">
        <v>44</v>
      </c>
      <c r="B121" s="39"/>
      <c r="E121" s="41" t="s">
        <v>476</v>
      </c>
      <c r="J121" s="40"/>
    </row>
    <row r="122" spans="1:16" x14ac:dyDescent="0.25">
      <c r="A122" s="31" t="s">
        <v>44</v>
      </c>
      <c r="B122" s="39"/>
      <c r="E122" s="41" t="s">
        <v>477</v>
      </c>
      <c r="J122" s="40"/>
    </row>
    <row r="123" spans="1:16" x14ac:dyDescent="0.25">
      <c r="A123" s="31" t="s">
        <v>44</v>
      </c>
      <c r="B123" s="39"/>
      <c r="E123" s="41" t="s">
        <v>478</v>
      </c>
      <c r="J123" s="40"/>
    </row>
    <row r="124" spans="1:16" x14ac:dyDescent="0.25">
      <c r="A124" s="31" t="s">
        <v>44</v>
      </c>
      <c r="B124" s="39"/>
      <c r="E124" s="41" t="s">
        <v>479</v>
      </c>
      <c r="J124" s="40"/>
    </row>
    <row r="125" spans="1:16" x14ac:dyDescent="0.25">
      <c r="A125" s="31" t="s">
        <v>44</v>
      </c>
      <c r="B125" s="39"/>
      <c r="E125" s="41" t="s">
        <v>480</v>
      </c>
      <c r="J125" s="40"/>
    </row>
    <row r="126" spans="1:16" ht="45" x14ac:dyDescent="0.25">
      <c r="A126" s="31" t="s">
        <v>47</v>
      </c>
      <c r="B126" s="39"/>
      <c r="E126" s="33" t="s">
        <v>481</v>
      </c>
      <c r="J126" s="40"/>
    </row>
    <row r="127" spans="1:16" x14ac:dyDescent="0.25">
      <c r="A127" s="31" t="s">
        <v>37</v>
      </c>
      <c r="B127" s="31">
        <v>19</v>
      </c>
      <c r="C127" s="32" t="s">
        <v>482</v>
      </c>
      <c r="D127" s="31" t="s">
        <v>39</v>
      </c>
      <c r="E127" s="33" t="s">
        <v>483</v>
      </c>
      <c r="F127" s="34" t="s">
        <v>125</v>
      </c>
      <c r="G127" s="35">
        <v>8.4939999999999998</v>
      </c>
      <c r="H127" s="36">
        <v>0</v>
      </c>
      <c r="I127" s="37">
        <f>ROUND(G127*H127,P4)</f>
        <v>0</v>
      </c>
      <c r="J127" s="31"/>
      <c r="O127" s="38">
        <f>I127*0.21</f>
        <v>0</v>
      </c>
      <c r="P127">
        <v>3</v>
      </c>
    </row>
    <row r="128" spans="1:16" ht="30" x14ac:dyDescent="0.25">
      <c r="A128" s="31" t="s">
        <v>42</v>
      </c>
      <c r="B128" s="39"/>
      <c r="E128" s="33" t="s">
        <v>484</v>
      </c>
      <c r="J128" s="40"/>
    </row>
    <row r="129" spans="1:16" x14ac:dyDescent="0.25">
      <c r="A129" s="31" t="s">
        <v>44</v>
      </c>
      <c r="B129" s="39"/>
      <c r="E129" s="41" t="s">
        <v>485</v>
      </c>
      <c r="J129" s="40"/>
    </row>
    <row r="130" spans="1:16" x14ac:dyDescent="0.25">
      <c r="A130" s="31" t="s">
        <v>44</v>
      </c>
      <c r="B130" s="39"/>
      <c r="E130" s="41" t="s">
        <v>486</v>
      </c>
      <c r="J130" s="40"/>
    </row>
    <row r="131" spans="1:16" ht="75" x14ac:dyDescent="0.25">
      <c r="A131" s="31" t="s">
        <v>47</v>
      </c>
      <c r="B131" s="39"/>
      <c r="E131" s="33" t="s">
        <v>487</v>
      </c>
      <c r="J131" s="40"/>
    </row>
    <row r="132" spans="1:16" x14ac:dyDescent="0.25">
      <c r="A132" s="25" t="s">
        <v>35</v>
      </c>
      <c r="B132" s="26"/>
      <c r="C132" s="27" t="s">
        <v>203</v>
      </c>
      <c r="D132" s="28"/>
      <c r="E132" s="25" t="s">
        <v>204</v>
      </c>
      <c r="F132" s="28"/>
      <c r="G132" s="28"/>
      <c r="H132" s="28"/>
      <c r="I132" s="29">
        <f>SUMIFS(I133:I158,A133:A158,"P")</f>
        <v>0</v>
      </c>
      <c r="J132" s="30"/>
    </row>
    <row r="133" spans="1:16" x14ac:dyDescent="0.25">
      <c r="A133" s="31" t="s">
        <v>37</v>
      </c>
      <c r="B133" s="31">
        <v>20</v>
      </c>
      <c r="C133" s="32" t="s">
        <v>488</v>
      </c>
      <c r="D133" s="31" t="s">
        <v>39</v>
      </c>
      <c r="E133" s="33" t="s">
        <v>489</v>
      </c>
      <c r="F133" s="34" t="s">
        <v>125</v>
      </c>
      <c r="G133" s="35">
        <v>7.4029999999999996</v>
      </c>
      <c r="H133" s="36">
        <v>0</v>
      </c>
      <c r="I133" s="37">
        <f>ROUND(G133*H133,P4)</f>
        <v>0</v>
      </c>
      <c r="J133" s="31"/>
      <c r="O133" s="38">
        <f>I133*0.21</f>
        <v>0</v>
      </c>
      <c r="P133">
        <v>3</v>
      </c>
    </row>
    <row r="134" spans="1:16" ht="30" x14ac:dyDescent="0.25">
      <c r="A134" s="31" t="s">
        <v>42</v>
      </c>
      <c r="B134" s="39"/>
      <c r="E134" s="33" t="s">
        <v>490</v>
      </c>
      <c r="J134" s="40"/>
    </row>
    <row r="135" spans="1:16" x14ac:dyDescent="0.25">
      <c r="A135" s="31" t="s">
        <v>44</v>
      </c>
      <c r="B135" s="39"/>
      <c r="E135" s="41" t="s">
        <v>491</v>
      </c>
      <c r="J135" s="40"/>
    </row>
    <row r="136" spans="1:16" x14ac:dyDescent="0.25">
      <c r="A136" s="31" t="s">
        <v>44</v>
      </c>
      <c r="B136" s="39"/>
      <c r="E136" s="41" t="s">
        <v>492</v>
      </c>
      <c r="J136" s="40"/>
    </row>
    <row r="137" spans="1:16" ht="409.5" x14ac:dyDescent="0.25">
      <c r="A137" s="31" t="s">
        <v>47</v>
      </c>
      <c r="B137" s="39"/>
      <c r="E137" s="33" t="s">
        <v>463</v>
      </c>
      <c r="J137" s="40"/>
    </row>
    <row r="138" spans="1:16" x14ac:dyDescent="0.25">
      <c r="A138" s="31" t="s">
        <v>37</v>
      </c>
      <c r="B138" s="31">
        <v>21</v>
      </c>
      <c r="C138" s="32" t="s">
        <v>493</v>
      </c>
      <c r="D138" s="31" t="s">
        <v>39</v>
      </c>
      <c r="E138" s="33" t="s">
        <v>494</v>
      </c>
      <c r="F138" s="34" t="s">
        <v>100</v>
      </c>
      <c r="G138" s="35">
        <v>1.7430000000000001</v>
      </c>
      <c r="H138" s="36">
        <v>0</v>
      </c>
      <c r="I138" s="37">
        <f>ROUND(G138*H138,P4)</f>
        <v>0</v>
      </c>
      <c r="J138" s="31"/>
      <c r="O138" s="38">
        <f>I138*0.21</f>
        <v>0</v>
      </c>
      <c r="P138">
        <v>3</v>
      </c>
    </row>
    <row r="139" spans="1:16" ht="30" x14ac:dyDescent="0.25">
      <c r="A139" s="31" t="s">
        <v>42</v>
      </c>
      <c r="B139" s="39"/>
      <c r="E139" s="33" t="s">
        <v>495</v>
      </c>
      <c r="J139" s="40"/>
    </row>
    <row r="140" spans="1:16" x14ac:dyDescent="0.25">
      <c r="A140" s="31" t="s">
        <v>44</v>
      </c>
      <c r="B140" s="39"/>
      <c r="E140" s="41" t="s">
        <v>496</v>
      </c>
      <c r="J140" s="40"/>
    </row>
    <row r="141" spans="1:16" x14ac:dyDescent="0.25">
      <c r="A141" s="31" t="s">
        <v>44</v>
      </c>
      <c r="B141" s="39"/>
      <c r="E141" s="41" t="s">
        <v>497</v>
      </c>
      <c r="J141" s="40"/>
    </row>
    <row r="142" spans="1:16" ht="330" x14ac:dyDescent="0.25">
      <c r="A142" s="31" t="s">
        <v>47</v>
      </c>
      <c r="B142" s="39"/>
      <c r="E142" s="33" t="s">
        <v>498</v>
      </c>
      <c r="J142" s="40"/>
    </row>
    <row r="143" spans="1:16" x14ac:dyDescent="0.25">
      <c r="A143" s="31" t="s">
        <v>37</v>
      </c>
      <c r="B143" s="31">
        <v>22</v>
      </c>
      <c r="C143" s="32" t="s">
        <v>499</v>
      </c>
      <c r="D143" s="31" t="s">
        <v>39</v>
      </c>
      <c r="E143" s="33" t="s">
        <v>500</v>
      </c>
      <c r="F143" s="34" t="s">
        <v>288</v>
      </c>
      <c r="G143" s="35">
        <v>14.1</v>
      </c>
      <c r="H143" s="36">
        <v>0</v>
      </c>
      <c r="I143" s="37">
        <f>ROUND(G143*H143,P4)</f>
        <v>0</v>
      </c>
      <c r="J143" s="31"/>
      <c r="O143" s="38">
        <f>I143*0.21</f>
        <v>0</v>
      </c>
      <c r="P143">
        <v>3</v>
      </c>
    </row>
    <row r="144" spans="1:16" ht="30" x14ac:dyDescent="0.25">
      <c r="A144" s="31" t="s">
        <v>42</v>
      </c>
      <c r="B144" s="39"/>
      <c r="E144" s="33" t="s">
        <v>501</v>
      </c>
      <c r="J144" s="40"/>
    </row>
    <row r="145" spans="1:16" x14ac:dyDescent="0.25">
      <c r="A145" s="31" t="s">
        <v>44</v>
      </c>
      <c r="B145" s="39"/>
      <c r="E145" s="41" t="s">
        <v>502</v>
      </c>
      <c r="J145" s="40"/>
    </row>
    <row r="146" spans="1:16" x14ac:dyDescent="0.25">
      <c r="A146" s="31" t="s">
        <v>44</v>
      </c>
      <c r="B146" s="39"/>
      <c r="E146" s="41" t="s">
        <v>503</v>
      </c>
      <c r="J146" s="40"/>
    </row>
    <row r="147" spans="1:16" ht="75" x14ac:dyDescent="0.25">
      <c r="A147" s="31" t="s">
        <v>47</v>
      </c>
      <c r="B147" s="39"/>
      <c r="E147" s="33" t="s">
        <v>504</v>
      </c>
      <c r="J147" s="40"/>
    </row>
    <row r="148" spans="1:16" x14ac:dyDescent="0.25">
      <c r="A148" s="31" t="s">
        <v>37</v>
      </c>
      <c r="B148" s="31">
        <v>23</v>
      </c>
      <c r="C148" s="32" t="s">
        <v>505</v>
      </c>
      <c r="D148" s="31" t="s">
        <v>39</v>
      </c>
      <c r="E148" s="33" t="s">
        <v>506</v>
      </c>
      <c r="F148" s="34" t="s">
        <v>125</v>
      </c>
      <c r="G148" s="35">
        <v>0.32400000000000001</v>
      </c>
      <c r="H148" s="36">
        <v>0</v>
      </c>
      <c r="I148" s="37">
        <f>ROUND(G148*H148,P4)</f>
        <v>0</v>
      </c>
      <c r="J148" s="31"/>
      <c r="O148" s="38">
        <f>I148*0.21</f>
        <v>0</v>
      </c>
      <c r="P148">
        <v>3</v>
      </c>
    </row>
    <row r="149" spans="1:16" x14ac:dyDescent="0.25">
      <c r="A149" s="31" t="s">
        <v>42</v>
      </c>
      <c r="B149" s="39"/>
      <c r="E149" s="33" t="s">
        <v>507</v>
      </c>
      <c r="J149" s="40"/>
    </row>
    <row r="150" spans="1:16" x14ac:dyDescent="0.25">
      <c r="A150" s="31" t="s">
        <v>44</v>
      </c>
      <c r="B150" s="39"/>
      <c r="E150" s="41" t="s">
        <v>508</v>
      </c>
      <c r="J150" s="40"/>
    </row>
    <row r="151" spans="1:16" x14ac:dyDescent="0.25">
      <c r="A151" s="31" t="s">
        <v>44</v>
      </c>
      <c r="B151" s="39"/>
      <c r="E151" s="41" t="s">
        <v>509</v>
      </c>
      <c r="J151" s="40"/>
    </row>
    <row r="152" spans="1:16" x14ac:dyDescent="0.25">
      <c r="A152" s="31" t="s">
        <v>44</v>
      </c>
      <c r="B152" s="39"/>
      <c r="E152" s="41" t="s">
        <v>510</v>
      </c>
      <c r="J152" s="40"/>
    </row>
    <row r="153" spans="1:16" ht="409.5" x14ac:dyDescent="0.25">
      <c r="A153" s="31" t="s">
        <v>47</v>
      </c>
      <c r="B153" s="39"/>
      <c r="E153" s="33" t="s">
        <v>463</v>
      </c>
      <c r="J153" s="40"/>
    </row>
    <row r="154" spans="1:16" x14ac:dyDescent="0.25">
      <c r="A154" s="31" t="s">
        <v>37</v>
      </c>
      <c r="B154" s="31">
        <v>24</v>
      </c>
      <c r="C154" s="32" t="s">
        <v>511</v>
      </c>
      <c r="D154" s="31" t="s">
        <v>39</v>
      </c>
      <c r="E154" s="33" t="s">
        <v>512</v>
      </c>
      <c r="F154" s="34" t="s">
        <v>125</v>
      </c>
      <c r="G154" s="35">
        <v>3</v>
      </c>
      <c r="H154" s="36">
        <v>0</v>
      </c>
      <c r="I154" s="37">
        <f>ROUND(G154*H154,P4)</f>
        <v>0</v>
      </c>
      <c r="J154" s="31"/>
      <c r="O154" s="38">
        <f>I154*0.21</f>
        <v>0</v>
      </c>
      <c r="P154">
        <v>3</v>
      </c>
    </row>
    <row r="155" spans="1:16" x14ac:dyDescent="0.25">
      <c r="A155" s="31" t="s">
        <v>42</v>
      </c>
      <c r="B155" s="39"/>
      <c r="E155" s="33" t="s">
        <v>513</v>
      </c>
      <c r="J155" s="40"/>
    </row>
    <row r="156" spans="1:16" x14ac:dyDescent="0.25">
      <c r="A156" s="31" t="s">
        <v>44</v>
      </c>
      <c r="B156" s="39"/>
      <c r="E156" s="41" t="s">
        <v>514</v>
      </c>
      <c r="J156" s="40"/>
    </row>
    <row r="157" spans="1:16" x14ac:dyDescent="0.25">
      <c r="A157" s="31" t="s">
        <v>44</v>
      </c>
      <c r="B157" s="39"/>
      <c r="E157" s="41" t="s">
        <v>336</v>
      </c>
      <c r="J157" s="40"/>
    </row>
    <row r="158" spans="1:16" ht="409.5" x14ac:dyDescent="0.25">
      <c r="A158" s="31" t="s">
        <v>47</v>
      </c>
      <c r="B158" s="39"/>
      <c r="E158" s="33" t="s">
        <v>463</v>
      </c>
      <c r="J158" s="40"/>
    </row>
    <row r="159" spans="1:16" x14ac:dyDescent="0.25">
      <c r="A159" s="25" t="s">
        <v>35</v>
      </c>
      <c r="B159" s="26"/>
      <c r="C159" s="27" t="s">
        <v>219</v>
      </c>
      <c r="D159" s="28"/>
      <c r="E159" s="25" t="s">
        <v>220</v>
      </c>
      <c r="F159" s="28"/>
      <c r="G159" s="28"/>
      <c r="H159" s="28"/>
      <c r="I159" s="29">
        <f>SUMIFS(I160:I169,A160:A169,"P")</f>
        <v>0</v>
      </c>
      <c r="J159" s="30"/>
    </row>
    <row r="160" spans="1:16" ht="30" x14ac:dyDescent="0.25">
      <c r="A160" s="31" t="s">
        <v>37</v>
      </c>
      <c r="B160" s="31">
        <v>25</v>
      </c>
      <c r="C160" s="32" t="s">
        <v>515</v>
      </c>
      <c r="D160" s="31" t="s">
        <v>39</v>
      </c>
      <c r="E160" s="33" t="s">
        <v>516</v>
      </c>
      <c r="F160" s="34" t="s">
        <v>111</v>
      </c>
      <c r="G160" s="35">
        <v>21</v>
      </c>
      <c r="H160" s="36">
        <v>0</v>
      </c>
      <c r="I160" s="37">
        <f>ROUND(G160*H160,P4)</f>
        <v>0</v>
      </c>
      <c r="J160" s="31"/>
      <c r="O160" s="38">
        <f>I160*0.21</f>
        <v>0</v>
      </c>
      <c r="P160">
        <v>3</v>
      </c>
    </row>
    <row r="161" spans="1:16" x14ac:dyDescent="0.25">
      <c r="A161" s="31" t="s">
        <v>42</v>
      </c>
      <c r="B161" s="39"/>
      <c r="E161" s="33" t="s">
        <v>517</v>
      </c>
      <c r="J161" s="40"/>
    </row>
    <row r="162" spans="1:16" x14ac:dyDescent="0.25">
      <c r="A162" s="31" t="s">
        <v>44</v>
      </c>
      <c r="B162" s="39"/>
      <c r="E162" s="41" t="s">
        <v>518</v>
      </c>
      <c r="J162" s="40"/>
    </row>
    <row r="163" spans="1:16" x14ac:dyDescent="0.25">
      <c r="A163" s="31" t="s">
        <v>44</v>
      </c>
      <c r="B163" s="39"/>
      <c r="E163" s="41" t="s">
        <v>519</v>
      </c>
      <c r="J163" s="40"/>
    </row>
    <row r="164" spans="1:16" ht="165" x14ac:dyDescent="0.25">
      <c r="A164" s="31" t="s">
        <v>47</v>
      </c>
      <c r="B164" s="39"/>
      <c r="E164" s="33" t="s">
        <v>249</v>
      </c>
      <c r="J164" s="40"/>
    </row>
    <row r="165" spans="1:16" x14ac:dyDescent="0.25">
      <c r="A165" s="31" t="s">
        <v>37</v>
      </c>
      <c r="B165" s="31">
        <v>26</v>
      </c>
      <c r="C165" s="32" t="s">
        <v>286</v>
      </c>
      <c r="D165" s="31" t="s">
        <v>39</v>
      </c>
      <c r="E165" s="33" t="s">
        <v>287</v>
      </c>
      <c r="F165" s="34" t="s">
        <v>288</v>
      </c>
      <c r="G165" s="35">
        <v>18</v>
      </c>
      <c r="H165" s="36">
        <v>0</v>
      </c>
      <c r="I165" s="37">
        <f>ROUND(G165*H165,P4)</f>
        <v>0</v>
      </c>
      <c r="J165" s="31"/>
      <c r="O165" s="38">
        <f>I165*0.21</f>
        <v>0</v>
      </c>
      <c r="P165">
        <v>3</v>
      </c>
    </row>
    <row r="166" spans="1:16" x14ac:dyDescent="0.25">
      <c r="A166" s="31" t="s">
        <v>42</v>
      </c>
      <c r="B166" s="39"/>
      <c r="E166" s="33" t="s">
        <v>520</v>
      </c>
      <c r="J166" s="40"/>
    </row>
    <row r="167" spans="1:16" x14ac:dyDescent="0.25">
      <c r="A167" s="31" t="s">
        <v>44</v>
      </c>
      <c r="B167" s="39"/>
      <c r="E167" s="41" t="s">
        <v>521</v>
      </c>
      <c r="J167" s="40"/>
    </row>
    <row r="168" spans="1:16" x14ac:dyDescent="0.25">
      <c r="A168" s="31" t="s">
        <v>44</v>
      </c>
      <c r="B168" s="39"/>
      <c r="E168" s="41" t="s">
        <v>522</v>
      </c>
      <c r="J168" s="40"/>
    </row>
    <row r="169" spans="1:16" ht="45" x14ac:dyDescent="0.25">
      <c r="A169" s="31" t="s">
        <v>47</v>
      </c>
      <c r="B169" s="39"/>
      <c r="E169" s="33" t="s">
        <v>292</v>
      </c>
      <c r="J169" s="40"/>
    </row>
    <row r="170" spans="1:16" x14ac:dyDescent="0.25">
      <c r="A170" s="25" t="s">
        <v>35</v>
      </c>
      <c r="B170" s="26"/>
      <c r="C170" s="27" t="s">
        <v>523</v>
      </c>
      <c r="D170" s="28"/>
      <c r="E170" s="25" t="s">
        <v>524</v>
      </c>
      <c r="F170" s="28"/>
      <c r="G170" s="28"/>
      <c r="H170" s="28"/>
      <c r="I170" s="29">
        <f>SUMIFS(I171:I175,A171:A175,"P")</f>
        <v>0</v>
      </c>
      <c r="J170" s="30"/>
    </row>
    <row r="171" spans="1:16" x14ac:dyDescent="0.25">
      <c r="A171" s="31" t="s">
        <v>37</v>
      </c>
      <c r="B171" s="31">
        <v>27</v>
      </c>
      <c r="C171" s="32" t="s">
        <v>525</v>
      </c>
      <c r="D171" s="31" t="s">
        <v>39</v>
      </c>
      <c r="E171" s="33" t="s">
        <v>526</v>
      </c>
      <c r="F171" s="34" t="s">
        <v>111</v>
      </c>
      <c r="G171" s="35">
        <v>18.75</v>
      </c>
      <c r="H171" s="36">
        <v>0</v>
      </c>
      <c r="I171" s="37">
        <f>ROUND(G171*H171,P4)</f>
        <v>0</v>
      </c>
      <c r="J171" s="31"/>
      <c r="O171" s="38">
        <f>I171*0.21</f>
        <v>0</v>
      </c>
      <c r="P171">
        <v>3</v>
      </c>
    </row>
    <row r="172" spans="1:16" ht="30" x14ac:dyDescent="0.25">
      <c r="A172" s="31" t="s">
        <v>42</v>
      </c>
      <c r="B172" s="39"/>
      <c r="E172" s="33" t="s">
        <v>527</v>
      </c>
      <c r="J172" s="40"/>
    </row>
    <row r="173" spans="1:16" x14ac:dyDescent="0.25">
      <c r="A173" s="31" t="s">
        <v>44</v>
      </c>
      <c r="B173" s="39"/>
      <c r="E173" s="41" t="s">
        <v>528</v>
      </c>
      <c r="J173" s="40"/>
    </row>
    <row r="174" spans="1:16" x14ac:dyDescent="0.25">
      <c r="A174" s="31" t="s">
        <v>44</v>
      </c>
      <c r="B174" s="39"/>
      <c r="E174" s="41" t="s">
        <v>529</v>
      </c>
      <c r="J174" s="40"/>
    </row>
    <row r="175" spans="1:16" ht="105" x14ac:dyDescent="0.25">
      <c r="A175" s="31" t="s">
        <v>47</v>
      </c>
      <c r="B175" s="39"/>
      <c r="E175" s="33" t="s">
        <v>530</v>
      </c>
      <c r="J175" s="40"/>
    </row>
    <row r="176" spans="1:16" x14ac:dyDescent="0.25">
      <c r="A176" s="25" t="s">
        <v>35</v>
      </c>
      <c r="B176" s="26"/>
      <c r="C176" s="27" t="s">
        <v>531</v>
      </c>
      <c r="D176" s="28"/>
      <c r="E176" s="25" t="s">
        <v>532</v>
      </c>
      <c r="F176" s="28"/>
      <c r="G176" s="28"/>
      <c r="H176" s="28"/>
      <c r="I176" s="29">
        <f>SUMIFS(I177:I188,A177:A188,"P")</f>
        <v>0</v>
      </c>
      <c r="J176" s="30"/>
    </row>
    <row r="177" spans="1:16" x14ac:dyDescent="0.25">
      <c r="A177" s="31" t="s">
        <v>37</v>
      </c>
      <c r="B177" s="31">
        <v>28</v>
      </c>
      <c r="C177" s="32" t="s">
        <v>533</v>
      </c>
      <c r="D177" s="31" t="s">
        <v>39</v>
      </c>
      <c r="E177" s="33" t="s">
        <v>534</v>
      </c>
      <c r="F177" s="34" t="s">
        <v>111</v>
      </c>
      <c r="G177" s="35">
        <v>8.8000000000000007</v>
      </c>
      <c r="H177" s="36">
        <v>0</v>
      </c>
      <c r="I177" s="37">
        <f>ROUND(G177*H177,P4)</f>
        <v>0</v>
      </c>
      <c r="J177" s="31"/>
      <c r="O177" s="38">
        <f>I177*0.21</f>
        <v>0</v>
      </c>
      <c r="P177">
        <v>3</v>
      </c>
    </row>
    <row r="178" spans="1:16" x14ac:dyDescent="0.25">
      <c r="A178" s="31" t="s">
        <v>42</v>
      </c>
      <c r="B178" s="39"/>
      <c r="E178" s="33" t="s">
        <v>535</v>
      </c>
      <c r="J178" s="40"/>
    </row>
    <row r="179" spans="1:16" x14ac:dyDescent="0.25">
      <c r="A179" s="31" t="s">
        <v>44</v>
      </c>
      <c r="B179" s="39"/>
      <c r="E179" s="41" t="s">
        <v>536</v>
      </c>
      <c r="J179" s="40"/>
    </row>
    <row r="180" spans="1:16" x14ac:dyDescent="0.25">
      <c r="A180" s="31" t="s">
        <v>44</v>
      </c>
      <c r="B180" s="39"/>
      <c r="E180" s="41" t="s">
        <v>537</v>
      </c>
      <c r="J180" s="40"/>
    </row>
    <row r="181" spans="1:16" x14ac:dyDescent="0.25">
      <c r="A181" s="31" t="s">
        <v>44</v>
      </c>
      <c r="B181" s="39"/>
      <c r="E181" s="41" t="s">
        <v>538</v>
      </c>
      <c r="J181" s="40"/>
    </row>
    <row r="182" spans="1:16" ht="285" x14ac:dyDescent="0.25">
      <c r="A182" s="31" t="s">
        <v>47</v>
      </c>
      <c r="B182" s="39"/>
      <c r="E182" s="33" t="s">
        <v>539</v>
      </c>
      <c r="J182" s="40"/>
    </row>
    <row r="183" spans="1:16" ht="30" x14ac:dyDescent="0.25">
      <c r="A183" s="31" t="s">
        <v>37</v>
      </c>
      <c r="B183" s="31">
        <v>29</v>
      </c>
      <c r="C183" s="32" t="s">
        <v>540</v>
      </c>
      <c r="D183" s="31" t="s">
        <v>39</v>
      </c>
      <c r="E183" s="33" t="s">
        <v>541</v>
      </c>
      <c r="F183" s="34" t="s">
        <v>111</v>
      </c>
      <c r="G183" s="35">
        <v>40.326000000000001</v>
      </c>
      <c r="H183" s="36">
        <v>0</v>
      </c>
      <c r="I183" s="37">
        <f>ROUND(G183*H183,P4)</f>
        <v>0</v>
      </c>
      <c r="J183" s="31"/>
      <c r="O183" s="38">
        <f>I183*0.21</f>
        <v>0</v>
      </c>
      <c r="P183">
        <v>3</v>
      </c>
    </row>
    <row r="184" spans="1:16" x14ac:dyDescent="0.25">
      <c r="A184" s="31" t="s">
        <v>42</v>
      </c>
      <c r="B184" s="39"/>
      <c r="E184" s="33" t="s">
        <v>542</v>
      </c>
      <c r="J184" s="40"/>
    </row>
    <row r="185" spans="1:16" x14ac:dyDescent="0.25">
      <c r="A185" s="31" t="s">
        <v>44</v>
      </c>
      <c r="B185" s="39"/>
      <c r="E185" s="41" t="s">
        <v>543</v>
      </c>
      <c r="J185" s="40"/>
    </row>
    <row r="186" spans="1:16" x14ac:dyDescent="0.25">
      <c r="A186" s="31" t="s">
        <v>44</v>
      </c>
      <c r="B186" s="39"/>
      <c r="E186" s="41" t="s">
        <v>544</v>
      </c>
      <c r="J186" s="40"/>
    </row>
    <row r="187" spans="1:16" x14ac:dyDescent="0.25">
      <c r="A187" s="31" t="s">
        <v>44</v>
      </c>
      <c r="B187" s="39"/>
      <c r="E187" s="41" t="s">
        <v>545</v>
      </c>
      <c r="J187" s="40"/>
    </row>
    <row r="188" spans="1:16" ht="300" x14ac:dyDescent="0.25">
      <c r="A188" s="31" t="s">
        <v>47</v>
      </c>
      <c r="B188" s="39"/>
      <c r="E188" s="33" t="s">
        <v>546</v>
      </c>
      <c r="J188" s="40"/>
    </row>
    <row r="189" spans="1:16" x14ac:dyDescent="0.25">
      <c r="A189" s="25" t="s">
        <v>35</v>
      </c>
      <c r="B189" s="26"/>
      <c r="C189" s="27" t="s">
        <v>293</v>
      </c>
      <c r="D189" s="28"/>
      <c r="E189" s="25" t="s">
        <v>294</v>
      </c>
      <c r="F189" s="28"/>
      <c r="G189" s="28"/>
      <c r="H189" s="28"/>
      <c r="I189" s="29">
        <f>SUMIFS(I190:I200,A190:A200,"P")</f>
        <v>0</v>
      </c>
      <c r="J189" s="30"/>
    </row>
    <row r="190" spans="1:16" x14ac:dyDescent="0.25">
      <c r="A190" s="31" t="s">
        <v>37</v>
      </c>
      <c r="B190" s="31">
        <v>30</v>
      </c>
      <c r="C190" s="32" t="s">
        <v>302</v>
      </c>
      <c r="D190" s="31" t="s">
        <v>39</v>
      </c>
      <c r="E190" s="33" t="s">
        <v>303</v>
      </c>
      <c r="F190" s="34" t="s">
        <v>288</v>
      </c>
      <c r="G190" s="35">
        <v>28</v>
      </c>
      <c r="H190" s="36">
        <v>0</v>
      </c>
      <c r="I190" s="37">
        <f>ROUND(G190*H190,P4)</f>
        <v>0</v>
      </c>
      <c r="J190" s="31"/>
      <c r="O190" s="38">
        <f>I190*0.21</f>
        <v>0</v>
      </c>
      <c r="P190">
        <v>3</v>
      </c>
    </row>
    <row r="191" spans="1:16" x14ac:dyDescent="0.25">
      <c r="A191" s="31" t="s">
        <v>42</v>
      </c>
      <c r="B191" s="39"/>
      <c r="E191" s="33" t="s">
        <v>304</v>
      </c>
      <c r="J191" s="40"/>
    </row>
    <row r="192" spans="1:16" x14ac:dyDescent="0.25">
      <c r="A192" s="31" t="s">
        <v>44</v>
      </c>
      <c r="B192" s="39"/>
      <c r="E192" s="41" t="s">
        <v>547</v>
      </c>
      <c r="J192" s="40"/>
    </row>
    <row r="193" spans="1:16" x14ac:dyDescent="0.25">
      <c r="A193" s="31" t="s">
        <v>44</v>
      </c>
      <c r="B193" s="39"/>
      <c r="E193" s="41" t="s">
        <v>548</v>
      </c>
      <c r="J193" s="40"/>
    </row>
    <row r="194" spans="1:16" x14ac:dyDescent="0.25">
      <c r="A194" s="31" t="s">
        <v>44</v>
      </c>
      <c r="B194" s="39"/>
      <c r="E194" s="41" t="s">
        <v>549</v>
      </c>
      <c r="J194" s="40"/>
    </row>
    <row r="195" spans="1:16" ht="315" x14ac:dyDescent="0.25">
      <c r="A195" s="31" t="s">
        <v>47</v>
      </c>
      <c r="B195" s="39"/>
      <c r="E195" s="33" t="s">
        <v>307</v>
      </c>
      <c r="J195" s="40"/>
    </row>
    <row r="196" spans="1:16" x14ac:dyDescent="0.25">
      <c r="A196" s="31" t="s">
        <v>37</v>
      </c>
      <c r="B196" s="31">
        <v>31</v>
      </c>
      <c r="C196" s="32" t="s">
        <v>550</v>
      </c>
      <c r="D196" s="31" t="s">
        <v>39</v>
      </c>
      <c r="E196" s="33" t="s">
        <v>551</v>
      </c>
      <c r="F196" s="34" t="s">
        <v>288</v>
      </c>
      <c r="G196" s="35">
        <v>18</v>
      </c>
      <c r="H196" s="36">
        <v>0</v>
      </c>
      <c r="I196" s="37">
        <f>ROUND(G196*H196,P4)</f>
        <v>0</v>
      </c>
      <c r="J196" s="31"/>
      <c r="O196" s="38">
        <f>I196*0.21</f>
        <v>0</v>
      </c>
      <c r="P196">
        <v>3</v>
      </c>
    </row>
    <row r="197" spans="1:16" x14ac:dyDescent="0.25">
      <c r="A197" s="31" t="s">
        <v>42</v>
      </c>
      <c r="B197" s="39"/>
      <c r="E197" s="33" t="s">
        <v>552</v>
      </c>
      <c r="J197" s="40"/>
    </row>
    <row r="198" spans="1:16" x14ac:dyDescent="0.25">
      <c r="A198" s="31" t="s">
        <v>44</v>
      </c>
      <c r="B198" s="39"/>
      <c r="E198" s="41" t="s">
        <v>553</v>
      </c>
      <c r="J198" s="40"/>
    </row>
    <row r="199" spans="1:16" x14ac:dyDescent="0.25">
      <c r="A199" s="31" t="s">
        <v>44</v>
      </c>
      <c r="B199" s="39"/>
      <c r="E199" s="41" t="s">
        <v>522</v>
      </c>
      <c r="J199" s="40"/>
    </row>
    <row r="200" spans="1:16" ht="300" x14ac:dyDescent="0.25">
      <c r="A200" s="31" t="s">
        <v>47</v>
      </c>
      <c r="B200" s="39"/>
      <c r="E200" s="33" t="s">
        <v>554</v>
      </c>
      <c r="J200" s="40"/>
    </row>
    <row r="201" spans="1:16" x14ac:dyDescent="0.25">
      <c r="A201" s="25" t="s">
        <v>35</v>
      </c>
      <c r="B201" s="26"/>
      <c r="C201" s="27" t="s">
        <v>324</v>
      </c>
      <c r="D201" s="28"/>
      <c r="E201" s="25" t="s">
        <v>325</v>
      </c>
      <c r="F201" s="28"/>
      <c r="G201" s="28"/>
      <c r="H201" s="28"/>
      <c r="I201" s="29">
        <f>SUMIFS(I202:I231,A202:A231,"P")</f>
        <v>0</v>
      </c>
      <c r="J201" s="30"/>
    </row>
    <row r="202" spans="1:16" x14ac:dyDescent="0.25">
      <c r="A202" s="31" t="s">
        <v>37</v>
      </c>
      <c r="B202" s="31">
        <v>32</v>
      </c>
      <c r="C202" s="32" t="s">
        <v>555</v>
      </c>
      <c r="D202" s="31" t="s">
        <v>39</v>
      </c>
      <c r="E202" s="33" t="s">
        <v>556</v>
      </c>
      <c r="F202" s="34" t="s">
        <v>288</v>
      </c>
      <c r="G202" s="35">
        <v>8</v>
      </c>
      <c r="H202" s="36">
        <v>0</v>
      </c>
      <c r="I202" s="37">
        <f>ROUND(G202*H202,P4)</f>
        <v>0</v>
      </c>
      <c r="J202" s="31"/>
      <c r="O202" s="38">
        <f>I202*0.21</f>
        <v>0</v>
      </c>
      <c r="P202">
        <v>3</v>
      </c>
    </row>
    <row r="203" spans="1:16" x14ac:dyDescent="0.25">
      <c r="A203" s="31" t="s">
        <v>42</v>
      </c>
      <c r="B203" s="39"/>
      <c r="E203" s="33" t="s">
        <v>557</v>
      </c>
      <c r="J203" s="40"/>
    </row>
    <row r="204" spans="1:16" x14ac:dyDescent="0.25">
      <c r="A204" s="31" t="s">
        <v>44</v>
      </c>
      <c r="B204" s="39"/>
      <c r="E204" s="41" t="s">
        <v>558</v>
      </c>
      <c r="J204" s="40"/>
    </row>
    <row r="205" spans="1:16" x14ac:dyDescent="0.25">
      <c r="A205" s="31" t="s">
        <v>44</v>
      </c>
      <c r="B205" s="39"/>
      <c r="E205" s="41" t="s">
        <v>559</v>
      </c>
      <c r="J205" s="40"/>
    </row>
    <row r="206" spans="1:16" ht="45" x14ac:dyDescent="0.25">
      <c r="A206" s="31" t="s">
        <v>47</v>
      </c>
      <c r="B206" s="39"/>
      <c r="E206" s="33" t="s">
        <v>560</v>
      </c>
      <c r="J206" s="40"/>
    </row>
    <row r="207" spans="1:16" x14ac:dyDescent="0.25">
      <c r="A207" s="31" t="s">
        <v>37</v>
      </c>
      <c r="B207" s="31">
        <v>33</v>
      </c>
      <c r="C207" s="32" t="s">
        <v>561</v>
      </c>
      <c r="D207" s="31" t="s">
        <v>39</v>
      </c>
      <c r="E207" s="33" t="s">
        <v>562</v>
      </c>
      <c r="F207" s="34" t="s">
        <v>288</v>
      </c>
      <c r="G207" s="35">
        <v>16.5</v>
      </c>
      <c r="H207" s="36">
        <v>0</v>
      </c>
      <c r="I207" s="37">
        <f>ROUND(G207*H207,P4)</f>
        <v>0</v>
      </c>
      <c r="J207" s="31"/>
      <c r="O207" s="38">
        <f>I207*0.21</f>
        <v>0</v>
      </c>
      <c r="P207">
        <v>3</v>
      </c>
    </row>
    <row r="208" spans="1:16" ht="30" x14ac:dyDescent="0.25">
      <c r="A208" s="31" t="s">
        <v>42</v>
      </c>
      <c r="B208" s="39"/>
      <c r="E208" s="33" t="s">
        <v>563</v>
      </c>
      <c r="J208" s="40"/>
    </row>
    <row r="209" spans="1:16" x14ac:dyDescent="0.25">
      <c r="A209" s="31" t="s">
        <v>44</v>
      </c>
      <c r="B209" s="39"/>
      <c r="E209" s="41" t="s">
        <v>564</v>
      </c>
      <c r="J209" s="40"/>
    </row>
    <row r="210" spans="1:16" x14ac:dyDescent="0.25">
      <c r="A210" s="31" t="s">
        <v>44</v>
      </c>
      <c r="B210" s="39"/>
      <c r="E210" s="41" t="s">
        <v>565</v>
      </c>
      <c r="J210" s="40"/>
    </row>
    <row r="211" spans="1:16" ht="75" x14ac:dyDescent="0.25">
      <c r="A211" s="31" t="s">
        <v>47</v>
      </c>
      <c r="B211" s="39"/>
      <c r="E211" s="33" t="s">
        <v>566</v>
      </c>
      <c r="J211" s="40"/>
    </row>
    <row r="212" spans="1:16" x14ac:dyDescent="0.25">
      <c r="A212" s="31" t="s">
        <v>37</v>
      </c>
      <c r="B212" s="31">
        <v>34</v>
      </c>
      <c r="C212" s="32" t="s">
        <v>367</v>
      </c>
      <c r="D212" s="31" t="s">
        <v>222</v>
      </c>
      <c r="E212" s="33" t="s">
        <v>368</v>
      </c>
      <c r="F212" s="34" t="s">
        <v>288</v>
      </c>
      <c r="G212" s="35">
        <v>8</v>
      </c>
      <c r="H212" s="36">
        <v>0</v>
      </c>
      <c r="I212" s="37">
        <f>ROUND(G212*H212,P4)</f>
        <v>0</v>
      </c>
      <c r="J212" s="31"/>
      <c r="O212" s="38">
        <f>I212*0.21</f>
        <v>0</v>
      </c>
      <c r="P212">
        <v>3</v>
      </c>
    </row>
    <row r="213" spans="1:16" ht="60" x14ac:dyDescent="0.25">
      <c r="A213" s="31" t="s">
        <v>42</v>
      </c>
      <c r="B213" s="39"/>
      <c r="E213" s="33" t="s">
        <v>567</v>
      </c>
      <c r="J213" s="40"/>
    </row>
    <row r="214" spans="1:16" x14ac:dyDescent="0.25">
      <c r="A214" s="31" t="s">
        <v>44</v>
      </c>
      <c r="B214" s="39"/>
      <c r="E214" s="41" t="s">
        <v>568</v>
      </c>
      <c r="J214" s="40"/>
    </row>
    <row r="215" spans="1:16" x14ac:dyDescent="0.25">
      <c r="A215" s="31" t="s">
        <v>44</v>
      </c>
      <c r="B215" s="39"/>
      <c r="E215" s="41" t="s">
        <v>559</v>
      </c>
      <c r="J215" s="40"/>
    </row>
    <row r="216" spans="1:16" ht="60" x14ac:dyDescent="0.25">
      <c r="A216" s="31" t="s">
        <v>47</v>
      </c>
      <c r="B216" s="39"/>
      <c r="E216" s="33" t="s">
        <v>372</v>
      </c>
      <c r="J216" s="40"/>
    </row>
    <row r="217" spans="1:16" x14ac:dyDescent="0.25">
      <c r="A217" s="31" t="s">
        <v>37</v>
      </c>
      <c r="B217" s="31">
        <v>35</v>
      </c>
      <c r="C217" s="32" t="s">
        <v>373</v>
      </c>
      <c r="D217" s="31" t="s">
        <v>39</v>
      </c>
      <c r="E217" s="33" t="s">
        <v>374</v>
      </c>
      <c r="F217" s="34" t="s">
        <v>288</v>
      </c>
      <c r="G217" s="35">
        <v>10</v>
      </c>
      <c r="H217" s="36">
        <v>0</v>
      </c>
      <c r="I217" s="37">
        <f>ROUND(G217*H217,P4)</f>
        <v>0</v>
      </c>
      <c r="J217" s="31"/>
      <c r="O217" s="38">
        <f>I217*0.21</f>
        <v>0</v>
      </c>
      <c r="P217">
        <v>3</v>
      </c>
    </row>
    <row r="218" spans="1:16" x14ac:dyDescent="0.25">
      <c r="A218" s="31" t="s">
        <v>42</v>
      </c>
      <c r="B218" s="39"/>
      <c r="E218" s="42" t="s">
        <v>39</v>
      </c>
      <c r="J218" s="40"/>
    </row>
    <row r="219" spans="1:16" x14ac:dyDescent="0.25">
      <c r="A219" s="31" t="s">
        <v>44</v>
      </c>
      <c r="B219" s="39"/>
      <c r="E219" s="41" t="s">
        <v>569</v>
      </c>
      <c r="J219" s="40"/>
    </row>
    <row r="220" spans="1:16" x14ac:dyDescent="0.25">
      <c r="A220" s="31" t="s">
        <v>44</v>
      </c>
      <c r="B220" s="39"/>
      <c r="E220" s="41" t="s">
        <v>570</v>
      </c>
      <c r="J220" s="40"/>
    </row>
    <row r="221" spans="1:16" ht="30" x14ac:dyDescent="0.25">
      <c r="A221" s="31" t="s">
        <v>47</v>
      </c>
      <c r="B221" s="39"/>
      <c r="E221" s="33" t="s">
        <v>377</v>
      </c>
      <c r="J221" s="40"/>
    </row>
    <row r="222" spans="1:16" x14ac:dyDescent="0.25">
      <c r="A222" s="31" t="s">
        <v>37</v>
      </c>
      <c r="B222" s="31">
        <v>36</v>
      </c>
      <c r="C222" s="32" t="s">
        <v>571</v>
      </c>
      <c r="D222" s="31" t="s">
        <v>39</v>
      </c>
      <c r="E222" s="33" t="s">
        <v>572</v>
      </c>
      <c r="F222" s="34" t="s">
        <v>111</v>
      </c>
      <c r="G222" s="35">
        <v>62.5</v>
      </c>
      <c r="H222" s="36">
        <v>0</v>
      </c>
      <c r="I222" s="37">
        <f>ROUND(G222*H222,P4)</f>
        <v>0</v>
      </c>
      <c r="J222" s="31"/>
      <c r="O222" s="38">
        <f>I222*0.21</f>
        <v>0</v>
      </c>
      <c r="P222">
        <v>3</v>
      </c>
    </row>
    <row r="223" spans="1:16" x14ac:dyDescent="0.25">
      <c r="A223" s="31" t="s">
        <v>42</v>
      </c>
      <c r="B223" s="39"/>
      <c r="E223" s="33" t="s">
        <v>573</v>
      </c>
      <c r="J223" s="40"/>
    </row>
    <row r="224" spans="1:16" x14ac:dyDescent="0.25">
      <c r="A224" s="31" t="s">
        <v>44</v>
      </c>
      <c r="B224" s="39"/>
      <c r="E224" s="41" t="s">
        <v>574</v>
      </c>
      <c r="J224" s="40"/>
    </row>
    <row r="225" spans="1:16" x14ac:dyDescent="0.25">
      <c r="A225" s="31" t="s">
        <v>44</v>
      </c>
      <c r="B225" s="39"/>
      <c r="E225" s="41" t="s">
        <v>575</v>
      </c>
      <c r="J225" s="40"/>
    </row>
    <row r="226" spans="1:16" ht="30" x14ac:dyDescent="0.25">
      <c r="A226" s="31" t="s">
        <v>47</v>
      </c>
      <c r="B226" s="39"/>
      <c r="E226" s="33" t="s">
        <v>576</v>
      </c>
      <c r="J226" s="40"/>
    </row>
    <row r="227" spans="1:16" x14ac:dyDescent="0.25">
      <c r="A227" s="31" t="s">
        <v>37</v>
      </c>
      <c r="B227" s="31">
        <v>37</v>
      </c>
      <c r="C227" s="32" t="s">
        <v>577</v>
      </c>
      <c r="D227" s="31" t="s">
        <v>39</v>
      </c>
      <c r="E227" s="33" t="s">
        <v>578</v>
      </c>
      <c r="F227" s="34" t="s">
        <v>125</v>
      </c>
      <c r="G227" s="35">
        <v>10.8</v>
      </c>
      <c r="H227" s="36">
        <v>0</v>
      </c>
      <c r="I227" s="37">
        <f>ROUND(G227*H227,P4)</f>
        <v>0</v>
      </c>
      <c r="J227" s="31"/>
      <c r="O227" s="38">
        <f>I227*0.21</f>
        <v>0</v>
      </c>
      <c r="P227">
        <v>3</v>
      </c>
    </row>
    <row r="228" spans="1:16" ht="30" x14ac:dyDescent="0.25">
      <c r="A228" s="31" t="s">
        <v>42</v>
      </c>
      <c r="B228" s="39"/>
      <c r="E228" s="33" t="s">
        <v>579</v>
      </c>
      <c r="J228" s="40"/>
    </row>
    <row r="229" spans="1:16" x14ac:dyDescent="0.25">
      <c r="A229" s="31" t="s">
        <v>44</v>
      </c>
      <c r="B229" s="39"/>
      <c r="E229" s="41" t="s">
        <v>580</v>
      </c>
      <c r="J229" s="40"/>
    </row>
    <row r="230" spans="1:16" x14ac:dyDescent="0.25">
      <c r="A230" s="31" t="s">
        <v>44</v>
      </c>
      <c r="B230" s="39"/>
      <c r="E230" s="41" t="s">
        <v>394</v>
      </c>
      <c r="J230" s="40"/>
    </row>
    <row r="231" spans="1:16" ht="150" x14ac:dyDescent="0.25">
      <c r="A231" s="31" t="s">
        <v>47</v>
      </c>
      <c r="B231" s="43"/>
      <c r="C231" s="44"/>
      <c r="D231" s="44"/>
      <c r="E231" s="33" t="s">
        <v>581</v>
      </c>
      <c r="F231" s="44"/>
      <c r="G231" s="44"/>
      <c r="H231" s="44"/>
      <c r="I231" s="44"/>
      <c r="J231" s="45"/>
    </row>
  </sheetData>
  <sheetProtection algorithmName="SHA-512" hashValue="0ZDMLbdMbZSSPvX8QCaRxqFgZVmlxy0gjkgmcNPP2HFQAlQ15gHEnAOqIu0o85XWXGmg1QswfXIAaTFP+mMU4g==" saltValue="WaLjRUXBrIfj5hMOXwufbYw0TmTDX9HIEjjyMnPO9NCL+rUuhVVF3foeU3PZSh6LY9J0IdeprV/UJHlxT+0nIw==" spinCount="100000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" right="0.7" top="0.78740157499999996" bottom="0.78740157499999996" header="0.3" footer="0.3"/>
  <pageSetup fitToHeight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A856-5FA3-49BF-80C4-F8293C9E74F0}">
  <dimension ref="B2:BM267"/>
  <sheetViews>
    <sheetView tabSelected="1" topLeftCell="A127" workbookViewId="0">
      <selection activeCell="K127" sqref="K127:K266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1" width="19.140625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2" spans="2:56" ht="36.950000000000003" customHeight="1" x14ac:dyDescent="0.25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46" t="s">
        <v>584</v>
      </c>
      <c r="AZ2" s="47" t="s">
        <v>585</v>
      </c>
      <c r="BA2" s="47" t="s">
        <v>39</v>
      </c>
      <c r="BB2" s="47" t="s">
        <v>39</v>
      </c>
      <c r="BC2" s="47" t="s">
        <v>586</v>
      </c>
      <c r="BD2" s="47" t="s">
        <v>416</v>
      </c>
    </row>
    <row r="3" spans="2:56" ht="6.95" hidden="1" customHeight="1" x14ac:dyDescent="0.25">
      <c r="B3" s="48"/>
      <c r="C3" s="49"/>
      <c r="D3" s="49"/>
      <c r="E3" s="49"/>
      <c r="F3" s="49"/>
      <c r="G3" s="49"/>
      <c r="H3" s="49"/>
      <c r="I3" s="49"/>
      <c r="J3" s="49"/>
      <c r="K3" s="49"/>
      <c r="L3" s="39"/>
      <c r="AT3" s="46" t="s">
        <v>416</v>
      </c>
      <c r="AZ3" s="47" t="s">
        <v>587</v>
      </c>
      <c r="BA3" s="47" t="s">
        <v>39</v>
      </c>
      <c r="BB3" s="47" t="s">
        <v>39</v>
      </c>
      <c r="BC3" s="47" t="s">
        <v>588</v>
      </c>
      <c r="BD3" s="47" t="s">
        <v>416</v>
      </c>
    </row>
    <row r="4" spans="2:56" ht="24.95" hidden="1" customHeight="1" x14ac:dyDescent="0.25">
      <c r="B4" s="39"/>
      <c r="D4" s="50" t="s">
        <v>589</v>
      </c>
      <c r="L4" s="39"/>
      <c r="M4" s="51" t="s">
        <v>590</v>
      </c>
      <c r="AT4" s="46" t="s">
        <v>591</v>
      </c>
      <c r="AZ4" s="47" t="s">
        <v>592</v>
      </c>
      <c r="BA4" s="47" t="s">
        <v>39</v>
      </c>
      <c r="BB4" s="47" t="s">
        <v>39</v>
      </c>
      <c r="BC4" s="47" t="s">
        <v>593</v>
      </c>
      <c r="BD4" s="47" t="s">
        <v>416</v>
      </c>
    </row>
    <row r="5" spans="2:56" ht="6.95" hidden="1" customHeight="1" x14ac:dyDescent="0.25">
      <c r="B5" s="39"/>
      <c r="L5" s="39"/>
      <c r="AZ5" s="47" t="s">
        <v>594</v>
      </c>
      <c r="BA5" s="47" t="s">
        <v>595</v>
      </c>
      <c r="BB5" s="47" t="s">
        <v>39</v>
      </c>
      <c r="BC5" s="47" t="s">
        <v>596</v>
      </c>
      <c r="BD5" s="47" t="s">
        <v>416</v>
      </c>
    </row>
    <row r="6" spans="2:56" ht="12" hidden="1" customHeight="1" x14ac:dyDescent="0.25">
      <c r="B6" s="39"/>
      <c r="D6" s="52" t="s">
        <v>19</v>
      </c>
      <c r="L6" s="39"/>
      <c r="AZ6" s="47" t="s">
        <v>597</v>
      </c>
      <c r="BA6" s="47" t="s">
        <v>598</v>
      </c>
      <c r="BB6" s="47" t="s">
        <v>39</v>
      </c>
      <c r="BC6" s="47" t="s">
        <v>599</v>
      </c>
      <c r="BD6" s="47" t="s">
        <v>416</v>
      </c>
    </row>
    <row r="7" spans="2:56" ht="16.5" hidden="1" customHeight="1" x14ac:dyDescent="0.25">
      <c r="B7" s="39"/>
      <c r="E7" s="199" t="s">
        <v>982</v>
      </c>
      <c r="F7" s="200"/>
      <c r="G7" s="200"/>
      <c r="H7" s="200"/>
      <c r="L7" s="39"/>
      <c r="AZ7" s="47" t="s">
        <v>600</v>
      </c>
      <c r="BA7" s="47" t="s">
        <v>39</v>
      </c>
      <c r="BB7" s="47" t="s">
        <v>39</v>
      </c>
      <c r="BC7" s="47" t="s">
        <v>601</v>
      </c>
      <c r="BD7" s="47" t="s">
        <v>416</v>
      </c>
    </row>
    <row r="8" spans="2:56" s="53" customFormat="1" ht="12" hidden="1" customHeight="1" x14ac:dyDescent="0.25">
      <c r="B8" s="54"/>
      <c r="D8" s="52" t="s">
        <v>602</v>
      </c>
      <c r="L8" s="54"/>
    </row>
    <row r="9" spans="2:56" s="53" customFormat="1" ht="16.5" hidden="1" customHeight="1" x14ac:dyDescent="0.25">
      <c r="B9" s="54"/>
      <c r="E9" s="197" t="s">
        <v>603</v>
      </c>
      <c r="F9" s="198"/>
      <c r="G9" s="198"/>
      <c r="H9" s="198"/>
      <c r="L9" s="54"/>
    </row>
    <row r="10" spans="2:56" s="53" customFormat="1" hidden="1" x14ac:dyDescent="0.25">
      <c r="B10" s="54"/>
      <c r="L10" s="54"/>
    </row>
    <row r="11" spans="2:56" s="53" customFormat="1" ht="12" hidden="1" customHeight="1" x14ac:dyDescent="0.25">
      <c r="B11" s="54"/>
      <c r="D11" s="52" t="s">
        <v>604</v>
      </c>
      <c r="F11" s="55" t="s">
        <v>39</v>
      </c>
      <c r="I11" s="52" t="s">
        <v>605</v>
      </c>
      <c r="J11" s="55" t="s">
        <v>39</v>
      </c>
      <c r="L11" s="54"/>
    </row>
    <row r="12" spans="2:56" s="53" customFormat="1" ht="12" hidden="1" customHeight="1" x14ac:dyDescent="0.25">
      <c r="B12" s="54"/>
      <c r="D12" s="52" t="s">
        <v>606</v>
      </c>
      <c r="F12" s="55" t="s">
        <v>607</v>
      </c>
      <c r="I12" s="52" t="s">
        <v>608</v>
      </c>
      <c r="J12" s="56" t="s">
        <v>983</v>
      </c>
      <c r="L12" s="54"/>
    </row>
    <row r="13" spans="2:56" s="53" customFormat="1" ht="10.9" hidden="1" customHeight="1" x14ac:dyDescent="0.25">
      <c r="B13" s="54"/>
      <c r="L13" s="54"/>
    </row>
    <row r="14" spans="2:56" s="53" customFormat="1" ht="12" hidden="1" customHeight="1" x14ac:dyDescent="0.25">
      <c r="B14" s="54"/>
      <c r="D14" s="52" t="s">
        <v>609</v>
      </c>
      <c r="I14" s="52" t="s">
        <v>610</v>
      </c>
      <c r="J14" s="55" t="s">
        <v>39</v>
      </c>
      <c r="L14" s="54"/>
    </row>
    <row r="15" spans="2:56" s="53" customFormat="1" ht="18" hidden="1" customHeight="1" x14ac:dyDescent="0.25">
      <c r="B15" s="54"/>
      <c r="E15" s="55" t="s">
        <v>611</v>
      </c>
      <c r="I15" s="52" t="s">
        <v>612</v>
      </c>
      <c r="J15" s="55" t="s">
        <v>39</v>
      </c>
      <c r="L15" s="54"/>
    </row>
    <row r="16" spans="2:56" s="53" customFormat="1" ht="6.95" hidden="1" customHeight="1" x14ac:dyDescent="0.25">
      <c r="B16" s="54"/>
      <c r="L16" s="54"/>
    </row>
    <row r="17" spans="2:12" s="53" customFormat="1" ht="12" hidden="1" customHeight="1" x14ac:dyDescent="0.25">
      <c r="B17" s="54"/>
      <c r="D17" s="52" t="s">
        <v>613</v>
      </c>
      <c r="I17" s="52" t="s">
        <v>610</v>
      </c>
      <c r="J17" s="57" t="s">
        <v>984</v>
      </c>
      <c r="L17" s="54"/>
    </row>
    <row r="18" spans="2:12" s="53" customFormat="1" ht="18" hidden="1" customHeight="1" x14ac:dyDescent="0.25">
      <c r="B18" s="54"/>
      <c r="E18" s="202" t="s">
        <v>984</v>
      </c>
      <c r="F18" s="203"/>
      <c r="G18" s="203"/>
      <c r="H18" s="203"/>
      <c r="I18" s="52" t="s">
        <v>612</v>
      </c>
      <c r="J18" s="57" t="s">
        <v>984</v>
      </c>
      <c r="L18" s="54"/>
    </row>
    <row r="19" spans="2:12" s="53" customFormat="1" ht="6.95" hidden="1" customHeight="1" x14ac:dyDescent="0.25">
      <c r="B19" s="54"/>
      <c r="L19" s="54"/>
    </row>
    <row r="20" spans="2:12" s="53" customFormat="1" ht="12" hidden="1" customHeight="1" x14ac:dyDescent="0.25">
      <c r="B20" s="54"/>
      <c r="D20" s="52" t="s">
        <v>614</v>
      </c>
      <c r="I20" s="52" t="s">
        <v>610</v>
      </c>
      <c r="J20" s="55" t="s">
        <v>39</v>
      </c>
      <c r="L20" s="54"/>
    </row>
    <row r="21" spans="2:12" s="53" customFormat="1" ht="18" hidden="1" customHeight="1" x14ac:dyDescent="0.25">
      <c r="B21" s="54"/>
      <c r="E21" s="55" t="s">
        <v>615</v>
      </c>
      <c r="I21" s="52" t="s">
        <v>612</v>
      </c>
      <c r="J21" s="55" t="s">
        <v>39</v>
      </c>
      <c r="L21" s="54"/>
    </row>
    <row r="22" spans="2:12" s="53" customFormat="1" ht="6.95" hidden="1" customHeight="1" x14ac:dyDescent="0.25">
      <c r="B22" s="54"/>
      <c r="L22" s="54"/>
    </row>
    <row r="23" spans="2:12" s="53" customFormat="1" ht="12" hidden="1" customHeight="1" x14ac:dyDescent="0.25">
      <c r="B23" s="54"/>
      <c r="D23" s="52" t="s">
        <v>616</v>
      </c>
      <c r="I23" s="52" t="s">
        <v>610</v>
      </c>
      <c r="J23" s="55" t="s">
        <v>39</v>
      </c>
      <c r="L23" s="54"/>
    </row>
    <row r="24" spans="2:12" s="53" customFormat="1" ht="18" hidden="1" customHeight="1" x14ac:dyDescent="0.25">
      <c r="B24" s="54"/>
      <c r="E24" s="55" t="s">
        <v>607</v>
      </c>
      <c r="I24" s="52" t="s">
        <v>612</v>
      </c>
      <c r="J24" s="55" t="s">
        <v>39</v>
      </c>
      <c r="L24" s="54"/>
    </row>
    <row r="25" spans="2:12" s="53" customFormat="1" ht="6.95" hidden="1" customHeight="1" x14ac:dyDescent="0.25">
      <c r="B25" s="54"/>
      <c r="L25" s="54"/>
    </row>
    <row r="26" spans="2:12" s="53" customFormat="1" ht="12" hidden="1" customHeight="1" x14ac:dyDescent="0.25">
      <c r="B26" s="54"/>
      <c r="D26" s="52" t="s">
        <v>617</v>
      </c>
      <c r="L26" s="54"/>
    </row>
    <row r="27" spans="2:12" s="58" customFormat="1" ht="16.5" hidden="1" customHeight="1" x14ac:dyDescent="0.25">
      <c r="B27" s="59"/>
      <c r="E27" s="204" t="s">
        <v>39</v>
      </c>
      <c r="F27" s="204"/>
      <c r="G27" s="204"/>
      <c r="H27" s="204"/>
      <c r="L27" s="59"/>
    </row>
    <row r="28" spans="2:12" s="53" customFormat="1" ht="6.95" hidden="1" customHeight="1" x14ac:dyDescent="0.25">
      <c r="B28" s="54"/>
      <c r="L28" s="54"/>
    </row>
    <row r="29" spans="2:12" s="53" customFormat="1" ht="6.95" hidden="1" customHeight="1" x14ac:dyDescent="0.25">
      <c r="B29" s="54"/>
      <c r="D29" s="61"/>
      <c r="E29" s="61"/>
      <c r="F29" s="61"/>
      <c r="G29" s="61"/>
      <c r="H29" s="61"/>
      <c r="I29" s="61"/>
      <c r="J29" s="61"/>
      <c r="K29" s="61"/>
      <c r="L29" s="54"/>
    </row>
    <row r="30" spans="2:12" s="53" customFormat="1" ht="25.35" hidden="1" customHeight="1" x14ac:dyDescent="0.25">
      <c r="B30" s="54"/>
      <c r="D30" s="62" t="s">
        <v>8</v>
      </c>
      <c r="J30" s="63">
        <f>ROUND(J127, 2)</f>
        <v>0</v>
      </c>
      <c r="L30" s="54"/>
    </row>
    <row r="31" spans="2:12" s="53" customFormat="1" ht="6.95" hidden="1" customHeight="1" x14ac:dyDescent="0.25">
      <c r="B31" s="54"/>
      <c r="D31" s="61"/>
      <c r="E31" s="61"/>
      <c r="F31" s="61"/>
      <c r="G31" s="61"/>
      <c r="H31" s="61"/>
      <c r="I31" s="61"/>
      <c r="J31" s="61"/>
      <c r="K31" s="61"/>
      <c r="L31" s="54"/>
    </row>
    <row r="32" spans="2:12" s="53" customFormat="1" ht="14.45" hidden="1" customHeight="1" x14ac:dyDescent="0.25">
      <c r="B32" s="54"/>
      <c r="F32" s="64" t="s">
        <v>618</v>
      </c>
      <c r="I32" s="64" t="s">
        <v>619</v>
      </c>
      <c r="J32" s="64" t="s">
        <v>620</v>
      </c>
      <c r="L32" s="54"/>
    </row>
    <row r="33" spans="2:12" s="53" customFormat="1" ht="14.45" hidden="1" customHeight="1" x14ac:dyDescent="0.25">
      <c r="B33" s="54"/>
      <c r="D33" s="65" t="s">
        <v>9</v>
      </c>
      <c r="E33" s="52" t="s">
        <v>621</v>
      </c>
      <c r="F33" s="66">
        <f>ROUND((SUM(BE127:BE266)),  2)</f>
        <v>0</v>
      </c>
      <c r="I33" s="67">
        <v>0.21</v>
      </c>
      <c r="J33" s="66">
        <f>ROUND(((SUM(BE127:BE266))*I33),  2)</f>
        <v>0</v>
      </c>
      <c r="L33" s="54"/>
    </row>
    <row r="34" spans="2:12" s="53" customFormat="1" ht="14.45" hidden="1" customHeight="1" x14ac:dyDescent="0.25">
      <c r="B34" s="54"/>
      <c r="E34" s="52" t="s">
        <v>622</v>
      </c>
      <c r="F34" s="66">
        <f>ROUND((SUM(BF127:BF266)),  2)</f>
        <v>0</v>
      </c>
      <c r="I34" s="67">
        <v>0.12</v>
      </c>
      <c r="J34" s="66">
        <f>ROUND(((SUM(BF127:BF266))*I34),  2)</f>
        <v>0</v>
      </c>
      <c r="L34" s="54"/>
    </row>
    <row r="35" spans="2:12" s="53" customFormat="1" ht="14.45" hidden="1" customHeight="1" x14ac:dyDescent="0.25">
      <c r="B35" s="54"/>
      <c r="E35" s="52" t="s">
        <v>623</v>
      </c>
      <c r="F35" s="66">
        <f>ROUND((SUM(BG127:BG266)),  2)</f>
        <v>0</v>
      </c>
      <c r="I35" s="67">
        <v>0.21</v>
      </c>
      <c r="J35" s="66">
        <f>0</f>
        <v>0</v>
      </c>
      <c r="L35" s="54"/>
    </row>
    <row r="36" spans="2:12" s="53" customFormat="1" ht="14.45" hidden="1" customHeight="1" x14ac:dyDescent="0.25">
      <c r="B36" s="54"/>
      <c r="E36" s="52" t="s">
        <v>624</v>
      </c>
      <c r="F36" s="66">
        <f>ROUND((SUM(BH127:BH266)),  2)</f>
        <v>0</v>
      </c>
      <c r="I36" s="67">
        <v>0.12</v>
      </c>
      <c r="J36" s="66">
        <f>0</f>
        <v>0</v>
      </c>
      <c r="L36" s="54"/>
    </row>
    <row r="37" spans="2:12" s="53" customFormat="1" ht="14.45" hidden="1" customHeight="1" x14ac:dyDescent="0.25">
      <c r="B37" s="54"/>
      <c r="E37" s="52" t="s">
        <v>625</v>
      </c>
      <c r="F37" s="66">
        <f>ROUND((SUM(BI127:BI266)),  2)</f>
        <v>0</v>
      </c>
      <c r="I37" s="67">
        <v>0</v>
      </c>
      <c r="J37" s="66">
        <f>0</f>
        <v>0</v>
      </c>
      <c r="L37" s="54"/>
    </row>
    <row r="38" spans="2:12" s="53" customFormat="1" ht="6.95" hidden="1" customHeight="1" x14ac:dyDescent="0.25">
      <c r="B38" s="54"/>
      <c r="L38" s="54"/>
    </row>
    <row r="39" spans="2:12" s="53" customFormat="1" ht="25.35" hidden="1" customHeight="1" x14ac:dyDescent="0.25">
      <c r="B39" s="54"/>
      <c r="C39" s="68"/>
      <c r="D39" s="69" t="s">
        <v>10</v>
      </c>
      <c r="E39" s="70"/>
      <c r="F39" s="70"/>
      <c r="G39" s="71" t="s">
        <v>626</v>
      </c>
      <c r="H39" s="72" t="s">
        <v>627</v>
      </c>
      <c r="I39" s="70"/>
      <c r="J39" s="73">
        <f>SUM(J30:J37)</f>
        <v>0</v>
      </c>
      <c r="K39" s="74"/>
      <c r="L39" s="54"/>
    </row>
    <row r="40" spans="2:12" s="53" customFormat="1" ht="14.45" hidden="1" customHeight="1" x14ac:dyDescent="0.25">
      <c r="B40" s="54"/>
      <c r="L40" s="54"/>
    </row>
    <row r="41" spans="2:12" ht="14.45" hidden="1" customHeight="1" x14ac:dyDescent="0.25">
      <c r="B41" s="39"/>
      <c r="L41" s="39"/>
    </row>
    <row r="42" spans="2:12" ht="14.45" hidden="1" customHeight="1" x14ac:dyDescent="0.25">
      <c r="B42" s="39"/>
      <c r="L42" s="39"/>
    </row>
    <row r="43" spans="2:12" ht="14.45" hidden="1" customHeight="1" x14ac:dyDescent="0.25">
      <c r="B43" s="39"/>
      <c r="L43" s="39"/>
    </row>
    <row r="44" spans="2:12" ht="14.45" hidden="1" customHeight="1" x14ac:dyDescent="0.25">
      <c r="B44" s="39"/>
      <c r="L44" s="39"/>
    </row>
    <row r="45" spans="2:12" ht="14.45" hidden="1" customHeight="1" x14ac:dyDescent="0.25">
      <c r="B45" s="39"/>
      <c r="L45" s="39"/>
    </row>
    <row r="46" spans="2:12" ht="14.45" hidden="1" customHeight="1" x14ac:dyDescent="0.25">
      <c r="B46" s="39"/>
      <c r="L46" s="39"/>
    </row>
    <row r="47" spans="2:12" ht="14.45" hidden="1" customHeight="1" x14ac:dyDescent="0.25">
      <c r="B47" s="39"/>
      <c r="L47" s="39"/>
    </row>
    <row r="48" spans="2:12" ht="14.45" hidden="1" customHeight="1" x14ac:dyDescent="0.25">
      <c r="B48" s="39"/>
      <c r="L48" s="39"/>
    </row>
    <row r="49" spans="2:12" ht="14.45" hidden="1" customHeight="1" x14ac:dyDescent="0.25">
      <c r="B49" s="39"/>
      <c r="L49" s="39"/>
    </row>
    <row r="50" spans="2:12" s="53" customFormat="1" ht="14.45" hidden="1" customHeight="1" x14ac:dyDescent="0.25">
      <c r="B50" s="54"/>
      <c r="D50" s="75" t="s">
        <v>628</v>
      </c>
      <c r="E50" s="76"/>
      <c r="F50" s="76"/>
      <c r="G50" s="75" t="s">
        <v>629</v>
      </c>
      <c r="H50" s="76"/>
      <c r="I50" s="76"/>
      <c r="J50" s="76"/>
      <c r="K50" s="76"/>
      <c r="L50" s="54"/>
    </row>
    <row r="51" spans="2:12" hidden="1" x14ac:dyDescent="0.25">
      <c r="B51" s="39"/>
      <c r="L51" s="39"/>
    </row>
    <row r="52" spans="2:12" hidden="1" x14ac:dyDescent="0.25">
      <c r="B52" s="39"/>
      <c r="L52" s="39"/>
    </row>
    <row r="53" spans="2:12" hidden="1" x14ac:dyDescent="0.25">
      <c r="B53" s="39"/>
      <c r="L53" s="39"/>
    </row>
    <row r="54" spans="2:12" hidden="1" x14ac:dyDescent="0.25">
      <c r="B54" s="39"/>
      <c r="L54" s="39"/>
    </row>
    <row r="55" spans="2:12" hidden="1" x14ac:dyDescent="0.25">
      <c r="B55" s="39"/>
      <c r="L55" s="39"/>
    </row>
    <row r="56" spans="2:12" hidden="1" x14ac:dyDescent="0.25">
      <c r="B56" s="39"/>
      <c r="L56" s="39"/>
    </row>
    <row r="57" spans="2:12" hidden="1" x14ac:dyDescent="0.25">
      <c r="B57" s="39"/>
      <c r="L57" s="39"/>
    </row>
    <row r="58" spans="2:12" hidden="1" x14ac:dyDescent="0.25">
      <c r="B58" s="39"/>
      <c r="L58" s="39"/>
    </row>
    <row r="59" spans="2:12" hidden="1" x14ac:dyDescent="0.25">
      <c r="B59" s="39"/>
      <c r="L59" s="39"/>
    </row>
    <row r="60" spans="2:12" hidden="1" x14ac:dyDescent="0.25">
      <c r="B60" s="39"/>
      <c r="L60" s="39"/>
    </row>
    <row r="61" spans="2:12" s="53" customFormat="1" hidden="1" x14ac:dyDescent="0.25">
      <c r="B61" s="54"/>
      <c r="D61" s="77" t="s">
        <v>630</v>
      </c>
      <c r="E61" s="78"/>
      <c r="F61" s="79" t="s">
        <v>631</v>
      </c>
      <c r="G61" s="77" t="s">
        <v>630</v>
      </c>
      <c r="H61" s="78"/>
      <c r="I61" s="78"/>
      <c r="J61" s="80" t="s">
        <v>631</v>
      </c>
      <c r="K61" s="78"/>
      <c r="L61" s="54"/>
    </row>
    <row r="62" spans="2:12" hidden="1" x14ac:dyDescent="0.25">
      <c r="B62" s="39"/>
      <c r="L62" s="39"/>
    </row>
    <row r="63" spans="2:12" hidden="1" x14ac:dyDescent="0.25">
      <c r="B63" s="39"/>
      <c r="L63" s="39"/>
    </row>
    <row r="64" spans="2:12" hidden="1" x14ac:dyDescent="0.25">
      <c r="B64" s="39"/>
      <c r="L64" s="39"/>
    </row>
    <row r="65" spans="2:12" s="53" customFormat="1" hidden="1" x14ac:dyDescent="0.25">
      <c r="B65" s="54"/>
      <c r="D65" s="75" t="s">
        <v>632</v>
      </c>
      <c r="E65" s="76"/>
      <c r="F65" s="76"/>
      <c r="G65" s="75" t="s">
        <v>633</v>
      </c>
      <c r="H65" s="76"/>
      <c r="I65" s="76"/>
      <c r="J65" s="76"/>
      <c r="K65" s="76"/>
      <c r="L65" s="54"/>
    </row>
    <row r="66" spans="2:12" hidden="1" x14ac:dyDescent="0.25">
      <c r="B66" s="39"/>
      <c r="L66" s="39"/>
    </row>
    <row r="67" spans="2:12" hidden="1" x14ac:dyDescent="0.25">
      <c r="B67" s="39"/>
      <c r="L67" s="39"/>
    </row>
    <row r="68" spans="2:12" hidden="1" x14ac:dyDescent="0.25">
      <c r="B68" s="39"/>
      <c r="L68" s="39"/>
    </row>
    <row r="69" spans="2:12" hidden="1" x14ac:dyDescent="0.25">
      <c r="B69" s="39"/>
      <c r="L69" s="39"/>
    </row>
    <row r="70" spans="2:12" hidden="1" x14ac:dyDescent="0.25">
      <c r="B70" s="39"/>
      <c r="L70" s="39"/>
    </row>
    <row r="71" spans="2:12" hidden="1" x14ac:dyDescent="0.25">
      <c r="B71" s="39"/>
      <c r="L71" s="39"/>
    </row>
    <row r="72" spans="2:12" hidden="1" x14ac:dyDescent="0.25">
      <c r="B72" s="39"/>
      <c r="L72" s="39"/>
    </row>
    <row r="73" spans="2:12" hidden="1" x14ac:dyDescent="0.25">
      <c r="B73" s="39"/>
      <c r="L73" s="39"/>
    </row>
    <row r="74" spans="2:12" hidden="1" x14ac:dyDescent="0.25">
      <c r="B74" s="39"/>
      <c r="L74" s="39"/>
    </row>
    <row r="75" spans="2:12" hidden="1" x14ac:dyDescent="0.25">
      <c r="B75" s="39"/>
      <c r="L75" s="39"/>
    </row>
    <row r="76" spans="2:12" s="53" customFormat="1" hidden="1" x14ac:dyDescent="0.25">
      <c r="B76" s="54"/>
      <c r="D76" s="77" t="s">
        <v>630</v>
      </c>
      <c r="E76" s="78"/>
      <c r="F76" s="79" t="s">
        <v>631</v>
      </c>
      <c r="G76" s="77" t="s">
        <v>630</v>
      </c>
      <c r="H76" s="78"/>
      <c r="I76" s="78"/>
      <c r="J76" s="80" t="s">
        <v>631</v>
      </c>
      <c r="K76" s="78"/>
      <c r="L76" s="54"/>
    </row>
    <row r="77" spans="2:12" s="53" customFormat="1" ht="14.45" hidden="1" customHeight="1" x14ac:dyDescent="0.25">
      <c r="B77" s="81"/>
      <c r="C77" s="82"/>
      <c r="D77" s="82"/>
      <c r="E77" s="82"/>
      <c r="F77" s="82"/>
      <c r="G77" s="82"/>
      <c r="H77" s="82"/>
      <c r="I77" s="82"/>
      <c r="J77" s="82"/>
      <c r="K77" s="82"/>
      <c r="L77" s="54"/>
    </row>
    <row r="78" spans="2:12" hidden="1" x14ac:dyDescent="0.25"/>
    <row r="79" spans="2:12" hidden="1" x14ac:dyDescent="0.25"/>
    <row r="80" spans="2:12" hidden="1" x14ac:dyDescent="0.25"/>
    <row r="81" spans="2:47" s="53" customFormat="1" ht="6.95" hidden="1" customHeight="1" x14ac:dyDescent="0.25">
      <c r="B81" s="83"/>
      <c r="C81" s="84"/>
      <c r="D81" s="84"/>
      <c r="E81" s="84"/>
      <c r="F81" s="84"/>
      <c r="G81" s="84"/>
      <c r="H81" s="84"/>
      <c r="I81" s="84"/>
      <c r="J81" s="84"/>
      <c r="K81" s="84"/>
      <c r="L81" s="54"/>
    </row>
    <row r="82" spans="2:47" s="53" customFormat="1" ht="24.95" hidden="1" customHeight="1" x14ac:dyDescent="0.25">
      <c r="B82" s="54"/>
      <c r="C82" s="50" t="s">
        <v>634</v>
      </c>
      <c r="L82" s="54"/>
    </row>
    <row r="83" spans="2:47" s="53" customFormat="1" ht="6.95" hidden="1" customHeight="1" x14ac:dyDescent="0.25">
      <c r="B83" s="54"/>
      <c r="L83" s="54"/>
    </row>
    <row r="84" spans="2:47" s="53" customFormat="1" ht="12" hidden="1" customHeight="1" x14ac:dyDescent="0.25">
      <c r="B84" s="54"/>
      <c r="C84" s="52" t="s">
        <v>19</v>
      </c>
      <c r="L84" s="54"/>
    </row>
    <row r="85" spans="2:47" s="53" customFormat="1" ht="16.5" hidden="1" customHeight="1" x14ac:dyDescent="0.25">
      <c r="B85" s="54"/>
      <c r="E85" s="199" t="str">
        <f>E7</f>
        <v>Smržovka most M-09, ul. Staniční</v>
      </c>
      <c r="F85" s="200"/>
      <c r="G85" s="200"/>
      <c r="H85" s="200"/>
      <c r="L85" s="54"/>
    </row>
    <row r="86" spans="2:47" s="53" customFormat="1" ht="12" hidden="1" customHeight="1" x14ac:dyDescent="0.25">
      <c r="B86" s="54"/>
      <c r="C86" s="52" t="s">
        <v>602</v>
      </c>
      <c r="L86" s="54"/>
    </row>
    <row r="87" spans="2:47" s="53" customFormat="1" ht="16.5" hidden="1" customHeight="1" x14ac:dyDescent="0.25">
      <c r="B87" s="54"/>
      <c r="E87" s="197" t="str">
        <f>E9</f>
        <v>01 - Přeložka STL plynovodní přípojky</v>
      </c>
      <c r="F87" s="198"/>
      <c r="G87" s="198"/>
      <c r="H87" s="198"/>
      <c r="L87" s="54"/>
    </row>
    <row r="88" spans="2:47" s="53" customFormat="1" ht="6.95" hidden="1" customHeight="1" x14ac:dyDescent="0.25">
      <c r="B88" s="54"/>
      <c r="L88" s="54"/>
    </row>
    <row r="89" spans="2:47" s="53" customFormat="1" ht="12" hidden="1" customHeight="1" x14ac:dyDescent="0.25">
      <c r="B89" s="54"/>
      <c r="C89" s="52" t="s">
        <v>606</v>
      </c>
      <c r="F89" s="55" t="str">
        <f>F12</f>
        <v xml:space="preserve"> </v>
      </c>
      <c r="I89" s="52" t="s">
        <v>608</v>
      </c>
      <c r="J89" s="56" t="str">
        <f>IF(J12="","",J12)</f>
        <v>11. 11. 2024</v>
      </c>
      <c r="L89" s="54"/>
    </row>
    <row r="90" spans="2:47" s="53" customFormat="1" ht="6.95" hidden="1" customHeight="1" x14ac:dyDescent="0.25">
      <c r="B90" s="54"/>
      <c r="L90" s="54"/>
    </row>
    <row r="91" spans="2:47" s="53" customFormat="1" ht="15.2" hidden="1" customHeight="1" x14ac:dyDescent="0.25">
      <c r="B91" s="54"/>
      <c r="C91" s="52" t="s">
        <v>609</v>
      </c>
      <c r="F91" s="55" t="str">
        <f>E15</f>
        <v>Město Smržovka</v>
      </c>
      <c r="I91" s="52" t="s">
        <v>614</v>
      </c>
      <c r="J91" s="60" t="str">
        <f>E21</f>
        <v>Budovy EKO s.r.o.,</v>
      </c>
      <c r="L91" s="54"/>
    </row>
    <row r="92" spans="2:47" s="53" customFormat="1" ht="15.2" hidden="1" customHeight="1" x14ac:dyDescent="0.25">
      <c r="B92" s="54"/>
      <c r="C92" s="52" t="s">
        <v>613</v>
      </c>
      <c r="F92" s="55" t="str">
        <f>IF(E18="","",E18)</f>
        <v>Vyplň údaj</v>
      </c>
      <c r="I92" s="52" t="s">
        <v>616</v>
      </c>
      <c r="J92" s="60" t="str">
        <f>E24</f>
        <v xml:space="preserve"> </v>
      </c>
      <c r="L92" s="54"/>
    </row>
    <row r="93" spans="2:47" s="53" customFormat="1" ht="10.35" hidden="1" customHeight="1" x14ac:dyDescent="0.25">
      <c r="B93" s="54"/>
      <c r="L93" s="54"/>
    </row>
    <row r="94" spans="2:47" s="53" customFormat="1" ht="29.25" hidden="1" customHeight="1" x14ac:dyDescent="0.25">
      <c r="B94" s="54"/>
      <c r="C94" s="85" t="s">
        <v>635</v>
      </c>
      <c r="D94" s="68"/>
      <c r="E94" s="68"/>
      <c r="F94" s="68"/>
      <c r="G94" s="68"/>
      <c r="H94" s="68"/>
      <c r="I94" s="68"/>
      <c r="J94" s="86" t="s">
        <v>636</v>
      </c>
      <c r="K94" s="68"/>
      <c r="L94" s="54"/>
    </row>
    <row r="95" spans="2:47" s="53" customFormat="1" ht="10.35" hidden="1" customHeight="1" x14ac:dyDescent="0.25">
      <c r="B95" s="54"/>
      <c r="L95" s="54"/>
    </row>
    <row r="96" spans="2:47" s="53" customFormat="1" ht="22.9" hidden="1" customHeight="1" x14ac:dyDescent="0.25">
      <c r="B96" s="54"/>
      <c r="C96" s="87" t="s">
        <v>637</v>
      </c>
      <c r="J96" s="63">
        <f>J127</f>
        <v>0</v>
      </c>
      <c r="L96" s="54"/>
      <c r="AU96" s="46" t="s">
        <v>638</v>
      </c>
    </row>
    <row r="97" spans="2:12" s="88" customFormat="1" ht="24.95" hidden="1" customHeight="1" x14ac:dyDescent="0.25">
      <c r="B97" s="89"/>
      <c r="D97" s="90" t="s">
        <v>639</v>
      </c>
      <c r="E97" s="91"/>
      <c r="F97" s="91"/>
      <c r="G97" s="91"/>
      <c r="H97" s="91"/>
      <c r="I97" s="91"/>
      <c r="J97" s="92">
        <f>J128</f>
        <v>0</v>
      </c>
      <c r="L97" s="89"/>
    </row>
    <row r="98" spans="2:12" s="93" customFormat="1" ht="19.899999999999999" hidden="1" customHeight="1" x14ac:dyDescent="0.25">
      <c r="B98" s="94"/>
      <c r="D98" s="95" t="s">
        <v>640</v>
      </c>
      <c r="E98" s="96"/>
      <c r="F98" s="96"/>
      <c r="G98" s="96"/>
      <c r="H98" s="96"/>
      <c r="I98" s="96"/>
      <c r="J98" s="97">
        <f>J129</f>
        <v>0</v>
      </c>
      <c r="L98" s="94"/>
    </row>
    <row r="99" spans="2:12" s="93" customFormat="1" ht="19.899999999999999" hidden="1" customHeight="1" x14ac:dyDescent="0.25">
      <c r="B99" s="94"/>
      <c r="D99" s="95" t="s">
        <v>641</v>
      </c>
      <c r="E99" s="96"/>
      <c r="F99" s="96"/>
      <c r="G99" s="96"/>
      <c r="H99" s="96"/>
      <c r="I99" s="96"/>
      <c r="J99" s="97">
        <f>J206</f>
        <v>0</v>
      </c>
      <c r="L99" s="94"/>
    </row>
    <row r="100" spans="2:12" s="93" customFormat="1" ht="19.899999999999999" hidden="1" customHeight="1" x14ac:dyDescent="0.25">
      <c r="B100" s="94"/>
      <c r="D100" s="95" t="s">
        <v>642</v>
      </c>
      <c r="E100" s="96"/>
      <c r="F100" s="96"/>
      <c r="G100" s="96"/>
      <c r="H100" s="96"/>
      <c r="I100" s="96"/>
      <c r="J100" s="97">
        <f>J212</f>
        <v>0</v>
      </c>
      <c r="L100" s="94"/>
    </row>
    <row r="101" spans="2:12" s="93" customFormat="1" ht="19.899999999999999" hidden="1" customHeight="1" x14ac:dyDescent="0.25">
      <c r="B101" s="94"/>
      <c r="D101" s="95" t="s">
        <v>643</v>
      </c>
      <c r="E101" s="96"/>
      <c r="F101" s="96"/>
      <c r="G101" s="96"/>
      <c r="H101" s="96"/>
      <c r="I101" s="96"/>
      <c r="J101" s="97">
        <f>J214</f>
        <v>0</v>
      </c>
      <c r="L101" s="94"/>
    </row>
    <row r="102" spans="2:12" s="88" customFormat="1" ht="24.95" hidden="1" customHeight="1" x14ac:dyDescent="0.25">
      <c r="B102" s="89"/>
      <c r="D102" s="90" t="s">
        <v>644</v>
      </c>
      <c r="E102" s="91"/>
      <c r="F102" s="91"/>
      <c r="G102" s="91"/>
      <c r="H102" s="91"/>
      <c r="I102" s="91"/>
      <c r="J102" s="92">
        <f>J217</f>
        <v>0</v>
      </c>
      <c r="L102" s="89"/>
    </row>
    <row r="103" spans="2:12" s="93" customFormat="1" ht="19.899999999999999" hidden="1" customHeight="1" x14ac:dyDescent="0.25">
      <c r="B103" s="94"/>
      <c r="D103" s="95" t="s">
        <v>645</v>
      </c>
      <c r="E103" s="96"/>
      <c r="F103" s="96"/>
      <c r="G103" s="96"/>
      <c r="H103" s="96"/>
      <c r="I103" s="96"/>
      <c r="J103" s="97">
        <f>J218</f>
        <v>0</v>
      </c>
      <c r="L103" s="94"/>
    </row>
    <row r="104" spans="2:12" s="93" customFormat="1" ht="19.899999999999999" hidden="1" customHeight="1" x14ac:dyDescent="0.25">
      <c r="B104" s="94"/>
      <c r="D104" s="95" t="s">
        <v>646</v>
      </c>
      <c r="E104" s="96"/>
      <c r="F104" s="96"/>
      <c r="G104" s="96"/>
      <c r="H104" s="96"/>
      <c r="I104" s="96"/>
      <c r="J104" s="97">
        <f>J220</f>
        <v>0</v>
      </c>
      <c r="L104" s="94"/>
    </row>
    <row r="105" spans="2:12" s="88" customFormat="1" ht="24.95" hidden="1" customHeight="1" x14ac:dyDescent="0.25">
      <c r="B105" s="89"/>
      <c r="D105" s="90" t="s">
        <v>647</v>
      </c>
      <c r="E105" s="91"/>
      <c r="F105" s="91"/>
      <c r="G105" s="91"/>
      <c r="H105" s="91"/>
      <c r="I105" s="91"/>
      <c r="J105" s="92">
        <f>J222</f>
        <v>0</v>
      </c>
      <c r="L105" s="89"/>
    </row>
    <row r="106" spans="2:12" s="93" customFormat="1" ht="19.899999999999999" hidden="1" customHeight="1" x14ac:dyDescent="0.25">
      <c r="B106" s="94"/>
      <c r="D106" s="95" t="s">
        <v>648</v>
      </c>
      <c r="E106" s="96"/>
      <c r="F106" s="96"/>
      <c r="G106" s="96"/>
      <c r="H106" s="96"/>
      <c r="I106" s="96"/>
      <c r="J106" s="97">
        <f>J223</f>
        <v>0</v>
      </c>
      <c r="L106" s="94"/>
    </row>
    <row r="107" spans="2:12" s="93" customFormat="1" ht="19.899999999999999" hidden="1" customHeight="1" x14ac:dyDescent="0.25">
      <c r="B107" s="94"/>
      <c r="D107" s="95" t="s">
        <v>649</v>
      </c>
      <c r="E107" s="96"/>
      <c r="F107" s="96"/>
      <c r="G107" s="96"/>
      <c r="H107" s="96"/>
      <c r="I107" s="96"/>
      <c r="J107" s="97">
        <f>J230</f>
        <v>0</v>
      </c>
      <c r="L107" s="94"/>
    </row>
    <row r="108" spans="2:12" s="53" customFormat="1" ht="21.75" hidden="1" customHeight="1" x14ac:dyDescent="0.25">
      <c r="B108" s="54"/>
      <c r="L108" s="54"/>
    </row>
    <row r="109" spans="2:12" s="53" customFormat="1" ht="6.95" hidden="1" customHeight="1" x14ac:dyDescent="0.25">
      <c r="B109" s="81"/>
      <c r="C109" s="82"/>
      <c r="D109" s="82"/>
      <c r="E109" s="82"/>
      <c r="F109" s="82"/>
      <c r="G109" s="82"/>
      <c r="H109" s="82"/>
      <c r="I109" s="82"/>
      <c r="J109" s="82"/>
      <c r="K109" s="82"/>
      <c r="L109" s="54"/>
    </row>
    <row r="110" spans="2:12" hidden="1" x14ac:dyDescent="0.25"/>
    <row r="113" spans="2:63" s="53" customFormat="1" ht="6.95" customHeight="1" x14ac:dyDescent="0.25">
      <c r="B113" s="83"/>
      <c r="C113" s="84"/>
      <c r="D113" s="84"/>
      <c r="E113" s="84"/>
      <c r="F113" s="84"/>
      <c r="G113" s="84"/>
      <c r="H113" s="84"/>
      <c r="I113" s="84"/>
      <c r="J113" s="84"/>
      <c r="K113" s="84"/>
      <c r="L113" s="54"/>
    </row>
    <row r="114" spans="2:63" s="53" customFormat="1" ht="24.95" customHeight="1" x14ac:dyDescent="0.25">
      <c r="B114" s="54"/>
      <c r="C114" s="50" t="s">
        <v>650</v>
      </c>
      <c r="L114" s="54"/>
    </row>
    <row r="115" spans="2:63" s="53" customFormat="1" ht="6.95" customHeight="1" x14ac:dyDescent="0.25">
      <c r="B115" s="54"/>
      <c r="L115" s="54"/>
    </row>
    <row r="116" spans="2:63" s="53" customFormat="1" ht="12" customHeight="1" x14ac:dyDescent="0.25">
      <c r="B116" s="54"/>
      <c r="C116" s="52" t="s">
        <v>19</v>
      </c>
      <c r="L116" s="54"/>
    </row>
    <row r="117" spans="2:63" s="53" customFormat="1" ht="16.5" customHeight="1" x14ac:dyDescent="0.25">
      <c r="B117" s="54"/>
      <c r="E117" s="199" t="str">
        <f>E7</f>
        <v>Smržovka most M-09, ul. Staniční</v>
      </c>
      <c r="F117" s="200"/>
      <c r="G117" s="200"/>
      <c r="H117" s="200"/>
      <c r="L117" s="54"/>
    </row>
    <row r="118" spans="2:63" s="53" customFormat="1" ht="12" customHeight="1" x14ac:dyDescent="0.25">
      <c r="B118" s="54"/>
      <c r="C118" s="52" t="s">
        <v>602</v>
      </c>
      <c r="L118" s="54"/>
    </row>
    <row r="119" spans="2:63" s="53" customFormat="1" ht="16.5" customHeight="1" x14ac:dyDescent="0.25">
      <c r="B119" s="54"/>
      <c r="E119" s="197" t="str">
        <f>E9</f>
        <v>01 - Přeložka STL plynovodní přípojky</v>
      </c>
      <c r="F119" s="198"/>
      <c r="G119" s="198"/>
      <c r="H119" s="198"/>
      <c r="L119" s="54"/>
    </row>
    <row r="120" spans="2:63" s="53" customFormat="1" ht="6.95" customHeight="1" x14ac:dyDescent="0.25">
      <c r="B120" s="54"/>
      <c r="L120" s="54"/>
    </row>
    <row r="121" spans="2:63" s="53" customFormat="1" ht="12" customHeight="1" x14ac:dyDescent="0.25">
      <c r="B121" s="54"/>
      <c r="C121" s="52" t="s">
        <v>606</v>
      </c>
      <c r="F121" s="55" t="str">
        <f>F12</f>
        <v xml:space="preserve"> </v>
      </c>
      <c r="I121" s="52" t="s">
        <v>608</v>
      </c>
      <c r="J121" s="56" t="str">
        <f>IF(J12="","",J12)</f>
        <v>11. 11. 2024</v>
      </c>
      <c r="L121" s="54"/>
    </row>
    <row r="122" spans="2:63" s="53" customFormat="1" ht="6.95" customHeight="1" x14ac:dyDescent="0.25">
      <c r="B122" s="54"/>
      <c r="L122" s="54"/>
    </row>
    <row r="123" spans="2:63" s="53" customFormat="1" ht="15.2" customHeight="1" x14ac:dyDescent="0.25">
      <c r="B123" s="54"/>
      <c r="C123" s="52" t="s">
        <v>609</v>
      </c>
      <c r="F123" s="55" t="str">
        <f>E15</f>
        <v>Město Smržovka</v>
      </c>
      <c r="I123" s="52" t="s">
        <v>614</v>
      </c>
      <c r="J123" s="60" t="str">
        <f>E21</f>
        <v>Budovy EKO s.r.o.,</v>
      </c>
      <c r="L123" s="54"/>
    </row>
    <row r="124" spans="2:63" s="53" customFormat="1" ht="15.2" customHeight="1" x14ac:dyDescent="0.25">
      <c r="B124" s="54"/>
      <c r="C124" s="52" t="s">
        <v>613</v>
      </c>
      <c r="F124" s="55"/>
      <c r="I124" s="52" t="s">
        <v>616</v>
      </c>
      <c r="J124" s="60" t="str">
        <f>E24</f>
        <v xml:space="preserve"> </v>
      </c>
      <c r="L124" s="54"/>
    </row>
    <row r="125" spans="2:63" s="53" customFormat="1" ht="10.35" customHeight="1" x14ac:dyDescent="0.25">
      <c r="B125" s="54"/>
      <c r="L125" s="54"/>
    </row>
    <row r="126" spans="2:63" s="98" customFormat="1" ht="29.25" customHeight="1" x14ac:dyDescent="0.25">
      <c r="B126" s="99"/>
      <c r="C126" s="100" t="s">
        <v>651</v>
      </c>
      <c r="D126" s="101" t="s">
        <v>24</v>
      </c>
      <c r="E126" s="101" t="s">
        <v>652</v>
      </c>
      <c r="F126" s="101" t="s">
        <v>7</v>
      </c>
      <c r="G126" s="101" t="s">
        <v>29</v>
      </c>
      <c r="H126" s="101" t="s">
        <v>30</v>
      </c>
      <c r="I126" s="101" t="s">
        <v>653</v>
      </c>
      <c r="J126" s="101" t="s">
        <v>636</v>
      </c>
      <c r="K126" s="102" t="s">
        <v>32</v>
      </c>
      <c r="L126" s="99"/>
      <c r="M126" s="103" t="s">
        <v>39</v>
      </c>
      <c r="N126" s="104" t="s">
        <v>9</v>
      </c>
      <c r="O126" s="104" t="s">
        <v>654</v>
      </c>
      <c r="P126" s="104" t="s">
        <v>655</v>
      </c>
      <c r="Q126" s="104" t="s">
        <v>656</v>
      </c>
      <c r="R126" s="104" t="s">
        <v>657</v>
      </c>
      <c r="S126" s="104" t="s">
        <v>658</v>
      </c>
      <c r="T126" s="105" t="s">
        <v>659</v>
      </c>
    </row>
    <row r="127" spans="2:63" s="53" customFormat="1" ht="22.9" customHeight="1" x14ac:dyDescent="0.25">
      <c r="B127" s="54"/>
      <c r="C127" s="106" t="s">
        <v>660</v>
      </c>
      <c r="J127" s="107">
        <f>BK127</f>
        <v>0</v>
      </c>
      <c r="L127" s="54"/>
      <c r="M127" s="108"/>
      <c r="N127" s="61"/>
      <c r="O127" s="61"/>
      <c r="P127" s="109">
        <f>P128+P217+P222</f>
        <v>0</v>
      </c>
      <c r="Q127" s="61"/>
      <c r="R127" s="109">
        <f>R128+R217+R222</f>
        <v>0.14045240000000003</v>
      </c>
      <c r="S127" s="61"/>
      <c r="T127" s="110">
        <f>T128+T217+T222</f>
        <v>0</v>
      </c>
      <c r="AT127" s="46" t="s">
        <v>661</v>
      </c>
      <c r="AU127" s="46" t="s">
        <v>638</v>
      </c>
      <c r="BK127" s="111">
        <f>BK128+BK217+BK222</f>
        <v>0</v>
      </c>
    </row>
    <row r="128" spans="2:63" s="112" customFormat="1" ht="25.9" customHeight="1" x14ac:dyDescent="0.2">
      <c r="B128" s="113"/>
      <c r="D128" s="114" t="s">
        <v>661</v>
      </c>
      <c r="E128" s="115" t="s">
        <v>662</v>
      </c>
      <c r="F128" s="115" t="s">
        <v>663</v>
      </c>
      <c r="I128" s="116"/>
      <c r="J128" s="117">
        <f>BK128</f>
        <v>0</v>
      </c>
      <c r="L128" s="113"/>
      <c r="M128" s="118"/>
      <c r="P128" s="119">
        <f>P129+P206+P212+P214</f>
        <v>0</v>
      </c>
      <c r="R128" s="119">
        <f>R129+R206+R212+R214</f>
        <v>3.4674400000000001E-2</v>
      </c>
      <c r="T128" s="120">
        <f>T129+T206+T212+T214</f>
        <v>0</v>
      </c>
      <c r="AR128" s="114" t="s">
        <v>107</v>
      </c>
      <c r="AT128" s="121" t="s">
        <v>661</v>
      </c>
      <c r="AU128" s="121" t="s">
        <v>36</v>
      </c>
      <c r="AY128" s="114" t="s">
        <v>664</v>
      </c>
      <c r="BK128" s="122">
        <f>BK129+BK206+BK212+BK214</f>
        <v>0</v>
      </c>
    </row>
    <row r="129" spans="2:65" s="112" customFormat="1" ht="22.9" customHeight="1" x14ac:dyDescent="0.2">
      <c r="B129" s="113"/>
      <c r="D129" s="114" t="s">
        <v>661</v>
      </c>
      <c r="E129" s="123" t="s">
        <v>107</v>
      </c>
      <c r="F129" s="123" t="s">
        <v>108</v>
      </c>
      <c r="I129" s="116"/>
      <c r="J129" s="124">
        <f>BK129</f>
        <v>0</v>
      </c>
      <c r="L129" s="113"/>
      <c r="M129" s="118"/>
      <c r="P129" s="119">
        <f>SUM(P130:P205)</f>
        <v>0</v>
      </c>
      <c r="R129" s="119">
        <f>SUM(R130:R205)</f>
        <v>2.4213999999999999E-2</v>
      </c>
      <c r="T129" s="120">
        <f>SUM(T130:T205)</f>
        <v>0</v>
      </c>
      <c r="AR129" s="114" t="s">
        <v>107</v>
      </c>
      <c r="AT129" s="121" t="s">
        <v>661</v>
      </c>
      <c r="AU129" s="121" t="s">
        <v>107</v>
      </c>
      <c r="AY129" s="114" t="s">
        <v>664</v>
      </c>
      <c r="BK129" s="122">
        <f>SUM(BK130:BK205)</f>
        <v>0</v>
      </c>
    </row>
    <row r="130" spans="2:65" s="53" customFormat="1" ht="24.2" customHeight="1" x14ac:dyDescent="0.25">
      <c r="B130" s="54"/>
      <c r="C130" s="125" t="s">
        <v>107</v>
      </c>
      <c r="D130" s="125" t="s">
        <v>665</v>
      </c>
      <c r="E130" s="126" t="s">
        <v>666</v>
      </c>
      <c r="F130" s="127" t="s">
        <v>667</v>
      </c>
      <c r="G130" s="128" t="s">
        <v>668</v>
      </c>
      <c r="H130" s="129">
        <v>26.8</v>
      </c>
      <c r="I130" s="130"/>
      <c r="J130" s="131">
        <f>ROUND(I130*H130,2)</f>
        <v>0</v>
      </c>
      <c r="K130" s="127"/>
      <c r="L130" s="54"/>
      <c r="M130" s="132" t="s">
        <v>39</v>
      </c>
      <c r="N130" s="133" t="s">
        <v>621</v>
      </c>
      <c r="P130" s="134">
        <f>O130*H130</f>
        <v>0</v>
      </c>
      <c r="Q130" s="134">
        <v>1.2999999999999999E-4</v>
      </c>
      <c r="R130" s="134">
        <f>Q130*H130</f>
        <v>3.4839999999999997E-3</v>
      </c>
      <c r="S130" s="134">
        <v>0</v>
      </c>
      <c r="T130" s="135">
        <f>S130*H130</f>
        <v>0</v>
      </c>
      <c r="AR130" s="136" t="s">
        <v>203</v>
      </c>
      <c r="AT130" s="136" t="s">
        <v>665</v>
      </c>
      <c r="AU130" s="136" t="s">
        <v>416</v>
      </c>
      <c r="AY130" s="46" t="s">
        <v>664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46" t="s">
        <v>107</v>
      </c>
      <c r="BK130" s="137">
        <f>ROUND(I130*H130,2)</f>
        <v>0</v>
      </c>
      <c r="BL130" s="46" t="s">
        <v>203</v>
      </c>
      <c r="BM130" s="136" t="s">
        <v>669</v>
      </c>
    </row>
    <row r="131" spans="2:65" s="138" customFormat="1" ht="11.25" x14ac:dyDescent="0.25">
      <c r="B131" s="139"/>
      <c r="D131" s="140" t="s">
        <v>44</v>
      </c>
      <c r="E131" s="141" t="s">
        <v>39</v>
      </c>
      <c r="F131" s="142" t="s">
        <v>670</v>
      </c>
      <c r="H131" s="143">
        <v>26.8</v>
      </c>
      <c r="I131" s="144"/>
      <c r="L131" s="139"/>
      <c r="M131" s="145"/>
      <c r="T131" s="146"/>
      <c r="AT131" s="141" t="s">
        <v>44</v>
      </c>
      <c r="AU131" s="141" t="s">
        <v>416</v>
      </c>
      <c r="AV131" s="138" t="s">
        <v>416</v>
      </c>
      <c r="AW131" s="138" t="s">
        <v>671</v>
      </c>
      <c r="AX131" s="138" t="s">
        <v>107</v>
      </c>
      <c r="AY131" s="141" t="s">
        <v>664</v>
      </c>
    </row>
    <row r="132" spans="2:65" s="53" customFormat="1" ht="24.2" customHeight="1" x14ac:dyDescent="0.25">
      <c r="B132" s="54"/>
      <c r="C132" s="125" t="s">
        <v>416</v>
      </c>
      <c r="D132" s="125" t="s">
        <v>665</v>
      </c>
      <c r="E132" s="126" t="s">
        <v>672</v>
      </c>
      <c r="F132" s="127" t="s">
        <v>673</v>
      </c>
      <c r="G132" s="128" t="s">
        <v>668</v>
      </c>
      <c r="H132" s="129">
        <v>26.8</v>
      </c>
      <c r="I132" s="130"/>
      <c r="J132" s="131">
        <f>ROUND(I132*H132,2)</f>
        <v>0</v>
      </c>
      <c r="K132" s="127"/>
      <c r="L132" s="54"/>
      <c r="M132" s="132" t="s">
        <v>39</v>
      </c>
      <c r="N132" s="133" t="s">
        <v>621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203</v>
      </c>
      <c r="AT132" s="136" t="s">
        <v>665</v>
      </c>
      <c r="AU132" s="136" t="s">
        <v>416</v>
      </c>
      <c r="AY132" s="46" t="s">
        <v>664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46" t="s">
        <v>107</v>
      </c>
      <c r="BK132" s="137">
        <f>ROUND(I132*H132,2)</f>
        <v>0</v>
      </c>
      <c r="BL132" s="46" t="s">
        <v>203</v>
      </c>
      <c r="BM132" s="136" t="s">
        <v>674</v>
      </c>
    </row>
    <row r="133" spans="2:65" s="53" customFormat="1" ht="33" customHeight="1" x14ac:dyDescent="0.25">
      <c r="B133" s="54"/>
      <c r="C133" s="125" t="s">
        <v>195</v>
      </c>
      <c r="D133" s="125" t="s">
        <v>665</v>
      </c>
      <c r="E133" s="126" t="s">
        <v>675</v>
      </c>
      <c r="F133" s="127" t="s">
        <v>676</v>
      </c>
      <c r="G133" s="128" t="s">
        <v>668</v>
      </c>
      <c r="H133" s="129">
        <v>20</v>
      </c>
      <c r="I133" s="130"/>
      <c r="J133" s="131">
        <f>ROUND(I133*H133,2)</f>
        <v>0</v>
      </c>
      <c r="K133" s="127"/>
      <c r="L133" s="54"/>
      <c r="M133" s="132" t="s">
        <v>39</v>
      </c>
      <c r="N133" s="133" t="s">
        <v>621</v>
      </c>
      <c r="P133" s="134">
        <f>O133*H133</f>
        <v>0</v>
      </c>
      <c r="Q133" s="134">
        <v>2.1000000000000001E-4</v>
      </c>
      <c r="R133" s="134">
        <f>Q133*H133</f>
        <v>4.2000000000000006E-3</v>
      </c>
      <c r="S133" s="134">
        <v>0</v>
      </c>
      <c r="T133" s="135">
        <f>S133*H133</f>
        <v>0</v>
      </c>
      <c r="AR133" s="136" t="s">
        <v>203</v>
      </c>
      <c r="AT133" s="136" t="s">
        <v>665</v>
      </c>
      <c r="AU133" s="136" t="s">
        <v>416</v>
      </c>
      <c r="AY133" s="46" t="s">
        <v>664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46" t="s">
        <v>107</v>
      </c>
      <c r="BK133" s="137">
        <f>ROUND(I133*H133,2)</f>
        <v>0</v>
      </c>
      <c r="BL133" s="46" t="s">
        <v>203</v>
      </c>
      <c r="BM133" s="136" t="s">
        <v>677</v>
      </c>
    </row>
    <row r="134" spans="2:65" s="138" customFormat="1" ht="11.25" x14ac:dyDescent="0.25">
      <c r="B134" s="139"/>
      <c r="D134" s="140" t="s">
        <v>44</v>
      </c>
      <c r="E134" s="141" t="s">
        <v>39</v>
      </c>
      <c r="F134" s="142" t="s">
        <v>678</v>
      </c>
      <c r="H134" s="143">
        <v>20</v>
      </c>
      <c r="I134" s="144"/>
      <c r="L134" s="139"/>
      <c r="M134" s="145"/>
      <c r="T134" s="146"/>
      <c r="AT134" s="141" t="s">
        <v>44</v>
      </c>
      <c r="AU134" s="141" t="s">
        <v>416</v>
      </c>
      <c r="AV134" s="138" t="s">
        <v>416</v>
      </c>
      <c r="AW134" s="138" t="s">
        <v>671</v>
      </c>
      <c r="AX134" s="138" t="s">
        <v>36</v>
      </c>
      <c r="AY134" s="141" t="s">
        <v>664</v>
      </c>
    </row>
    <row r="135" spans="2:65" s="147" customFormat="1" ht="11.25" x14ac:dyDescent="0.25">
      <c r="B135" s="148"/>
      <c r="D135" s="140" t="s">
        <v>44</v>
      </c>
      <c r="E135" s="149" t="s">
        <v>39</v>
      </c>
      <c r="F135" s="150" t="s">
        <v>679</v>
      </c>
      <c r="H135" s="151">
        <v>20</v>
      </c>
      <c r="I135" s="152"/>
      <c r="L135" s="148"/>
      <c r="M135" s="153"/>
      <c r="T135" s="154"/>
      <c r="AT135" s="149" t="s">
        <v>44</v>
      </c>
      <c r="AU135" s="149" t="s">
        <v>416</v>
      </c>
      <c r="AV135" s="147" t="s">
        <v>203</v>
      </c>
      <c r="AW135" s="147" t="s">
        <v>671</v>
      </c>
      <c r="AX135" s="147" t="s">
        <v>107</v>
      </c>
      <c r="AY135" s="149" t="s">
        <v>664</v>
      </c>
    </row>
    <row r="136" spans="2:65" s="53" customFormat="1" ht="33" customHeight="1" x14ac:dyDescent="0.25">
      <c r="B136" s="54"/>
      <c r="C136" s="125" t="s">
        <v>203</v>
      </c>
      <c r="D136" s="125" t="s">
        <v>665</v>
      </c>
      <c r="E136" s="126" t="s">
        <v>680</v>
      </c>
      <c r="F136" s="127" t="s">
        <v>681</v>
      </c>
      <c r="G136" s="128" t="s">
        <v>668</v>
      </c>
      <c r="H136" s="129">
        <v>20</v>
      </c>
      <c r="I136" s="130"/>
      <c r="J136" s="131">
        <f>ROUND(I136*H136,2)</f>
        <v>0</v>
      </c>
      <c r="K136" s="127"/>
      <c r="L136" s="54"/>
      <c r="M136" s="132" t="s">
        <v>39</v>
      </c>
      <c r="N136" s="133" t="s">
        <v>621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203</v>
      </c>
      <c r="AT136" s="136" t="s">
        <v>665</v>
      </c>
      <c r="AU136" s="136" t="s">
        <v>416</v>
      </c>
      <c r="AY136" s="46" t="s">
        <v>664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46" t="s">
        <v>107</v>
      </c>
      <c r="BK136" s="137">
        <f>ROUND(I136*H136,2)</f>
        <v>0</v>
      </c>
      <c r="BL136" s="46" t="s">
        <v>203</v>
      </c>
      <c r="BM136" s="136" t="s">
        <v>682</v>
      </c>
    </row>
    <row r="137" spans="2:65" s="53" customFormat="1" ht="24.2" customHeight="1" x14ac:dyDescent="0.25">
      <c r="B137" s="54"/>
      <c r="C137" s="125" t="s">
        <v>219</v>
      </c>
      <c r="D137" s="125" t="s">
        <v>665</v>
      </c>
      <c r="E137" s="126" t="s">
        <v>683</v>
      </c>
      <c r="F137" s="127" t="s">
        <v>684</v>
      </c>
      <c r="G137" s="128" t="s">
        <v>668</v>
      </c>
      <c r="H137" s="129">
        <v>3</v>
      </c>
      <c r="I137" s="130"/>
      <c r="J137" s="131">
        <f>ROUND(I137*H137,2)</f>
        <v>0</v>
      </c>
      <c r="K137" s="127"/>
      <c r="L137" s="54"/>
      <c r="M137" s="132" t="s">
        <v>39</v>
      </c>
      <c r="N137" s="133" t="s">
        <v>621</v>
      </c>
      <c r="P137" s="134">
        <f>O137*H137</f>
        <v>0</v>
      </c>
      <c r="Q137" s="134">
        <v>4.6999999999999999E-4</v>
      </c>
      <c r="R137" s="134">
        <f>Q137*H137</f>
        <v>1.41E-3</v>
      </c>
      <c r="S137" s="134">
        <v>0</v>
      </c>
      <c r="T137" s="135">
        <f>S137*H137</f>
        <v>0</v>
      </c>
      <c r="AR137" s="136" t="s">
        <v>203</v>
      </c>
      <c r="AT137" s="136" t="s">
        <v>665</v>
      </c>
      <c r="AU137" s="136" t="s">
        <v>416</v>
      </c>
      <c r="AY137" s="46" t="s">
        <v>664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46" t="s">
        <v>107</v>
      </c>
      <c r="BK137" s="137">
        <f>ROUND(I137*H137,2)</f>
        <v>0</v>
      </c>
      <c r="BL137" s="46" t="s">
        <v>203</v>
      </c>
      <c r="BM137" s="136" t="s">
        <v>685</v>
      </c>
    </row>
    <row r="138" spans="2:65" s="138" customFormat="1" ht="11.25" x14ac:dyDescent="0.25">
      <c r="B138" s="139"/>
      <c r="D138" s="140" t="s">
        <v>44</v>
      </c>
      <c r="E138" s="141" t="s">
        <v>39</v>
      </c>
      <c r="F138" s="142" t="s">
        <v>686</v>
      </c>
      <c r="H138" s="143">
        <v>3</v>
      </c>
      <c r="I138" s="144"/>
      <c r="L138" s="139"/>
      <c r="M138" s="145"/>
      <c r="T138" s="146"/>
      <c r="AT138" s="141" t="s">
        <v>44</v>
      </c>
      <c r="AU138" s="141" t="s">
        <v>416</v>
      </c>
      <c r="AV138" s="138" t="s">
        <v>416</v>
      </c>
      <c r="AW138" s="138" t="s">
        <v>671</v>
      </c>
      <c r="AX138" s="138" t="s">
        <v>107</v>
      </c>
      <c r="AY138" s="141" t="s">
        <v>664</v>
      </c>
    </row>
    <row r="139" spans="2:65" s="53" customFormat="1" ht="24.2" customHeight="1" x14ac:dyDescent="0.25">
      <c r="B139" s="54"/>
      <c r="C139" s="125" t="s">
        <v>523</v>
      </c>
      <c r="D139" s="125" t="s">
        <v>665</v>
      </c>
      <c r="E139" s="126" t="s">
        <v>687</v>
      </c>
      <c r="F139" s="127" t="s">
        <v>688</v>
      </c>
      <c r="G139" s="128" t="s">
        <v>668</v>
      </c>
      <c r="H139" s="129">
        <v>3</v>
      </c>
      <c r="I139" s="130"/>
      <c r="J139" s="131">
        <f>ROUND(I139*H139,2)</f>
        <v>0</v>
      </c>
      <c r="K139" s="127"/>
      <c r="L139" s="54"/>
      <c r="M139" s="132" t="s">
        <v>39</v>
      </c>
      <c r="N139" s="133" t="s">
        <v>621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203</v>
      </c>
      <c r="AT139" s="136" t="s">
        <v>665</v>
      </c>
      <c r="AU139" s="136" t="s">
        <v>416</v>
      </c>
      <c r="AY139" s="46" t="s">
        <v>664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46" t="s">
        <v>107</v>
      </c>
      <c r="BK139" s="137">
        <f>ROUND(I139*H139,2)</f>
        <v>0</v>
      </c>
      <c r="BL139" s="46" t="s">
        <v>203</v>
      </c>
      <c r="BM139" s="136" t="s">
        <v>689</v>
      </c>
    </row>
    <row r="140" spans="2:65" s="53" customFormat="1" ht="24.2" customHeight="1" x14ac:dyDescent="0.25">
      <c r="B140" s="54"/>
      <c r="C140" s="125" t="s">
        <v>531</v>
      </c>
      <c r="D140" s="125" t="s">
        <v>665</v>
      </c>
      <c r="E140" s="126" t="s">
        <v>690</v>
      </c>
      <c r="F140" s="127" t="s">
        <v>691</v>
      </c>
      <c r="G140" s="128" t="s">
        <v>692</v>
      </c>
      <c r="H140" s="129">
        <v>4.7249999999999996</v>
      </c>
      <c r="I140" s="130"/>
      <c r="J140" s="131">
        <f>ROUND(I140*H140,2)</f>
        <v>0</v>
      </c>
      <c r="K140" s="127"/>
      <c r="L140" s="54"/>
      <c r="M140" s="132" t="s">
        <v>39</v>
      </c>
      <c r="N140" s="133" t="s">
        <v>621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203</v>
      </c>
      <c r="AT140" s="136" t="s">
        <v>665</v>
      </c>
      <c r="AU140" s="136" t="s">
        <v>416</v>
      </c>
      <c r="AY140" s="46" t="s">
        <v>664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46" t="s">
        <v>107</v>
      </c>
      <c r="BK140" s="137">
        <f>ROUND(I140*H140,2)</f>
        <v>0</v>
      </c>
      <c r="BL140" s="46" t="s">
        <v>203</v>
      </c>
      <c r="BM140" s="136" t="s">
        <v>693</v>
      </c>
    </row>
    <row r="141" spans="2:65" s="155" customFormat="1" ht="11.25" x14ac:dyDescent="0.25">
      <c r="B141" s="156"/>
      <c r="D141" s="140" t="s">
        <v>44</v>
      </c>
      <c r="E141" s="157" t="s">
        <v>39</v>
      </c>
      <c r="F141" s="158" t="s">
        <v>694</v>
      </c>
      <c r="H141" s="157" t="s">
        <v>39</v>
      </c>
      <c r="I141" s="159"/>
      <c r="L141" s="156"/>
      <c r="M141" s="160"/>
      <c r="T141" s="161"/>
      <c r="AT141" s="157" t="s">
        <v>44</v>
      </c>
      <c r="AU141" s="157" t="s">
        <v>416</v>
      </c>
      <c r="AV141" s="155" t="s">
        <v>107</v>
      </c>
      <c r="AW141" s="155" t="s">
        <v>671</v>
      </c>
      <c r="AX141" s="155" t="s">
        <v>36</v>
      </c>
      <c r="AY141" s="157" t="s">
        <v>664</v>
      </c>
    </row>
    <row r="142" spans="2:65" s="138" customFormat="1" ht="11.25" x14ac:dyDescent="0.25">
      <c r="B142" s="139"/>
      <c r="D142" s="140" t="s">
        <v>44</v>
      </c>
      <c r="E142" s="141" t="s">
        <v>39</v>
      </c>
      <c r="F142" s="142" t="s">
        <v>695</v>
      </c>
      <c r="H142" s="143">
        <v>6.75</v>
      </c>
      <c r="I142" s="144"/>
      <c r="L142" s="139"/>
      <c r="M142" s="145"/>
      <c r="T142" s="146"/>
      <c r="AT142" s="141" t="s">
        <v>44</v>
      </c>
      <c r="AU142" s="141" t="s">
        <v>416</v>
      </c>
      <c r="AV142" s="138" t="s">
        <v>416</v>
      </c>
      <c r="AW142" s="138" t="s">
        <v>671</v>
      </c>
      <c r="AX142" s="138" t="s">
        <v>36</v>
      </c>
      <c r="AY142" s="141" t="s">
        <v>664</v>
      </c>
    </row>
    <row r="143" spans="2:65" s="147" customFormat="1" ht="11.25" x14ac:dyDescent="0.25">
      <c r="B143" s="148"/>
      <c r="D143" s="140" t="s">
        <v>44</v>
      </c>
      <c r="E143" s="149" t="s">
        <v>585</v>
      </c>
      <c r="F143" s="150" t="s">
        <v>679</v>
      </c>
      <c r="H143" s="151">
        <v>6.75</v>
      </c>
      <c r="I143" s="152"/>
      <c r="L143" s="148"/>
      <c r="M143" s="153"/>
      <c r="T143" s="154"/>
      <c r="AT143" s="149" t="s">
        <v>44</v>
      </c>
      <c r="AU143" s="149" t="s">
        <v>416</v>
      </c>
      <c r="AV143" s="147" t="s">
        <v>203</v>
      </c>
      <c r="AW143" s="147" t="s">
        <v>671</v>
      </c>
      <c r="AX143" s="147" t="s">
        <v>36</v>
      </c>
      <c r="AY143" s="149" t="s">
        <v>664</v>
      </c>
    </row>
    <row r="144" spans="2:65" s="155" customFormat="1" ht="11.25" x14ac:dyDescent="0.25">
      <c r="B144" s="156"/>
      <c r="D144" s="140" t="s">
        <v>44</v>
      </c>
      <c r="E144" s="157" t="s">
        <v>39</v>
      </c>
      <c r="F144" s="158" t="s">
        <v>696</v>
      </c>
      <c r="H144" s="157" t="s">
        <v>39</v>
      </c>
      <c r="I144" s="159"/>
      <c r="L144" s="156"/>
      <c r="M144" s="160"/>
      <c r="T144" s="161"/>
      <c r="AT144" s="157" t="s">
        <v>44</v>
      </c>
      <c r="AU144" s="157" t="s">
        <v>416</v>
      </c>
      <c r="AV144" s="155" t="s">
        <v>107</v>
      </c>
      <c r="AW144" s="155" t="s">
        <v>671</v>
      </c>
      <c r="AX144" s="155" t="s">
        <v>36</v>
      </c>
      <c r="AY144" s="157" t="s">
        <v>664</v>
      </c>
    </row>
    <row r="145" spans="2:65" s="138" customFormat="1" ht="11.25" x14ac:dyDescent="0.25">
      <c r="B145" s="139"/>
      <c r="D145" s="140" t="s">
        <v>44</v>
      </c>
      <c r="E145" s="141" t="s">
        <v>39</v>
      </c>
      <c r="F145" s="142" t="s">
        <v>697</v>
      </c>
      <c r="H145" s="143">
        <v>4.7249999999999996</v>
      </c>
      <c r="I145" s="144"/>
      <c r="L145" s="139"/>
      <c r="M145" s="145"/>
      <c r="T145" s="146"/>
      <c r="AT145" s="141" t="s">
        <v>44</v>
      </c>
      <c r="AU145" s="141" t="s">
        <v>416</v>
      </c>
      <c r="AV145" s="138" t="s">
        <v>416</v>
      </c>
      <c r="AW145" s="138" t="s">
        <v>671</v>
      </c>
      <c r="AX145" s="138" t="s">
        <v>107</v>
      </c>
      <c r="AY145" s="141" t="s">
        <v>664</v>
      </c>
    </row>
    <row r="146" spans="2:65" s="53" customFormat="1" ht="33" customHeight="1" x14ac:dyDescent="0.25">
      <c r="B146" s="54"/>
      <c r="C146" s="125" t="s">
        <v>293</v>
      </c>
      <c r="D146" s="125" t="s">
        <v>665</v>
      </c>
      <c r="E146" s="126" t="s">
        <v>698</v>
      </c>
      <c r="F146" s="127" t="s">
        <v>699</v>
      </c>
      <c r="G146" s="128" t="s">
        <v>692</v>
      </c>
      <c r="H146" s="129">
        <v>2.0249999999999999</v>
      </c>
      <c r="I146" s="130"/>
      <c r="J146" s="131">
        <f>ROUND(I146*H146,2)</f>
        <v>0</v>
      </c>
      <c r="K146" s="127"/>
      <c r="L146" s="54"/>
      <c r="M146" s="132" t="s">
        <v>39</v>
      </c>
      <c r="N146" s="133" t="s">
        <v>621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203</v>
      </c>
      <c r="AT146" s="136" t="s">
        <v>665</v>
      </c>
      <c r="AU146" s="136" t="s">
        <v>416</v>
      </c>
      <c r="AY146" s="46" t="s">
        <v>664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46" t="s">
        <v>107</v>
      </c>
      <c r="BK146" s="137">
        <f>ROUND(I146*H146,2)</f>
        <v>0</v>
      </c>
      <c r="BL146" s="46" t="s">
        <v>203</v>
      </c>
      <c r="BM146" s="136" t="s">
        <v>700</v>
      </c>
    </row>
    <row r="147" spans="2:65" s="155" customFormat="1" ht="11.25" x14ac:dyDescent="0.25">
      <c r="B147" s="156"/>
      <c r="D147" s="140" t="s">
        <v>44</v>
      </c>
      <c r="E147" s="157" t="s">
        <v>39</v>
      </c>
      <c r="F147" s="158" t="s">
        <v>701</v>
      </c>
      <c r="H147" s="157" t="s">
        <v>39</v>
      </c>
      <c r="I147" s="159"/>
      <c r="L147" s="156"/>
      <c r="M147" s="160"/>
      <c r="T147" s="161"/>
      <c r="AT147" s="157" t="s">
        <v>44</v>
      </c>
      <c r="AU147" s="157" t="s">
        <v>416</v>
      </c>
      <c r="AV147" s="155" t="s">
        <v>107</v>
      </c>
      <c r="AW147" s="155" t="s">
        <v>671</v>
      </c>
      <c r="AX147" s="155" t="s">
        <v>36</v>
      </c>
      <c r="AY147" s="157" t="s">
        <v>664</v>
      </c>
    </row>
    <row r="148" spans="2:65" s="138" customFormat="1" ht="11.25" x14ac:dyDescent="0.25">
      <c r="B148" s="139"/>
      <c r="D148" s="140" t="s">
        <v>44</v>
      </c>
      <c r="E148" s="141" t="s">
        <v>39</v>
      </c>
      <c r="F148" s="142" t="s">
        <v>702</v>
      </c>
      <c r="H148" s="143">
        <v>2.0249999999999999</v>
      </c>
      <c r="I148" s="144"/>
      <c r="L148" s="139"/>
      <c r="M148" s="145"/>
      <c r="T148" s="146"/>
      <c r="AT148" s="141" t="s">
        <v>44</v>
      </c>
      <c r="AU148" s="141" t="s">
        <v>416</v>
      </c>
      <c r="AV148" s="138" t="s">
        <v>416</v>
      </c>
      <c r="AW148" s="138" t="s">
        <v>671</v>
      </c>
      <c r="AX148" s="138" t="s">
        <v>107</v>
      </c>
      <c r="AY148" s="141" t="s">
        <v>664</v>
      </c>
    </row>
    <row r="149" spans="2:65" s="53" customFormat="1" ht="37.9" customHeight="1" x14ac:dyDescent="0.25">
      <c r="B149" s="54"/>
      <c r="C149" s="125" t="s">
        <v>324</v>
      </c>
      <c r="D149" s="125" t="s">
        <v>665</v>
      </c>
      <c r="E149" s="126" t="s">
        <v>703</v>
      </c>
      <c r="F149" s="127" t="s">
        <v>704</v>
      </c>
      <c r="G149" s="128" t="s">
        <v>692</v>
      </c>
      <c r="H149" s="129">
        <v>3.859</v>
      </c>
      <c r="I149" s="130"/>
      <c r="J149" s="131">
        <f>ROUND(I149*H149,2)</f>
        <v>0</v>
      </c>
      <c r="K149" s="127"/>
      <c r="L149" s="54"/>
      <c r="M149" s="132" t="s">
        <v>39</v>
      </c>
      <c r="N149" s="133" t="s">
        <v>621</v>
      </c>
      <c r="P149" s="134">
        <f>O149*H149</f>
        <v>0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203</v>
      </c>
      <c r="AT149" s="136" t="s">
        <v>665</v>
      </c>
      <c r="AU149" s="136" t="s">
        <v>416</v>
      </c>
      <c r="AY149" s="46" t="s">
        <v>664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46" t="s">
        <v>107</v>
      </c>
      <c r="BK149" s="137">
        <f>ROUND(I149*H149,2)</f>
        <v>0</v>
      </c>
      <c r="BL149" s="46" t="s">
        <v>203</v>
      </c>
      <c r="BM149" s="136" t="s">
        <v>705</v>
      </c>
    </row>
    <row r="150" spans="2:65" s="155" customFormat="1" ht="11.25" x14ac:dyDescent="0.25">
      <c r="B150" s="156"/>
      <c r="D150" s="140" t="s">
        <v>44</v>
      </c>
      <c r="E150" s="157" t="s">
        <v>39</v>
      </c>
      <c r="F150" s="158" t="s">
        <v>706</v>
      </c>
      <c r="H150" s="157" t="s">
        <v>39</v>
      </c>
      <c r="I150" s="159"/>
      <c r="L150" s="156"/>
      <c r="M150" s="160"/>
      <c r="T150" s="161"/>
      <c r="AT150" s="157" t="s">
        <v>44</v>
      </c>
      <c r="AU150" s="157" t="s">
        <v>416</v>
      </c>
      <c r="AV150" s="155" t="s">
        <v>107</v>
      </c>
      <c r="AW150" s="155" t="s">
        <v>671</v>
      </c>
      <c r="AX150" s="155" t="s">
        <v>36</v>
      </c>
      <c r="AY150" s="157" t="s">
        <v>664</v>
      </c>
    </row>
    <row r="151" spans="2:65" s="138" customFormat="1" ht="11.25" x14ac:dyDescent="0.25">
      <c r="B151" s="139"/>
      <c r="D151" s="140" t="s">
        <v>44</v>
      </c>
      <c r="E151" s="141" t="s">
        <v>39</v>
      </c>
      <c r="F151" s="142" t="s">
        <v>707</v>
      </c>
      <c r="H151" s="143">
        <v>12.864000000000001</v>
      </c>
      <c r="I151" s="144"/>
      <c r="L151" s="139"/>
      <c r="M151" s="145"/>
      <c r="T151" s="146"/>
      <c r="AT151" s="141" t="s">
        <v>44</v>
      </c>
      <c r="AU151" s="141" t="s">
        <v>416</v>
      </c>
      <c r="AV151" s="138" t="s">
        <v>416</v>
      </c>
      <c r="AW151" s="138" t="s">
        <v>671</v>
      </c>
      <c r="AX151" s="138" t="s">
        <v>36</v>
      </c>
      <c r="AY151" s="141" t="s">
        <v>664</v>
      </c>
    </row>
    <row r="152" spans="2:65" s="147" customFormat="1" ht="11.25" x14ac:dyDescent="0.25">
      <c r="B152" s="148"/>
      <c r="D152" s="140" t="s">
        <v>44</v>
      </c>
      <c r="E152" s="149" t="s">
        <v>587</v>
      </c>
      <c r="F152" s="150" t="s">
        <v>679</v>
      </c>
      <c r="H152" s="151">
        <v>12.864000000000001</v>
      </c>
      <c r="I152" s="152"/>
      <c r="L152" s="148"/>
      <c r="M152" s="153"/>
      <c r="T152" s="154"/>
      <c r="AT152" s="149" t="s">
        <v>44</v>
      </c>
      <c r="AU152" s="149" t="s">
        <v>416</v>
      </c>
      <c r="AV152" s="147" t="s">
        <v>203</v>
      </c>
      <c r="AW152" s="147" t="s">
        <v>671</v>
      </c>
      <c r="AX152" s="147" t="s">
        <v>36</v>
      </c>
      <c r="AY152" s="149" t="s">
        <v>664</v>
      </c>
    </row>
    <row r="153" spans="2:65" s="155" customFormat="1" ht="11.25" x14ac:dyDescent="0.25">
      <c r="B153" s="156"/>
      <c r="D153" s="140" t="s">
        <v>44</v>
      </c>
      <c r="E153" s="157" t="s">
        <v>39</v>
      </c>
      <c r="F153" s="158" t="s">
        <v>708</v>
      </c>
      <c r="H153" s="157" t="s">
        <v>39</v>
      </c>
      <c r="I153" s="159"/>
      <c r="L153" s="156"/>
      <c r="M153" s="160"/>
      <c r="T153" s="161"/>
      <c r="AT153" s="157" t="s">
        <v>44</v>
      </c>
      <c r="AU153" s="157" t="s">
        <v>416</v>
      </c>
      <c r="AV153" s="155" t="s">
        <v>107</v>
      </c>
      <c r="AW153" s="155" t="s">
        <v>671</v>
      </c>
      <c r="AX153" s="155" t="s">
        <v>36</v>
      </c>
      <c r="AY153" s="157" t="s">
        <v>664</v>
      </c>
    </row>
    <row r="154" spans="2:65" s="138" customFormat="1" ht="11.25" x14ac:dyDescent="0.25">
      <c r="B154" s="139"/>
      <c r="D154" s="140" t="s">
        <v>44</v>
      </c>
      <c r="E154" s="141" t="s">
        <v>39</v>
      </c>
      <c r="F154" s="142" t="s">
        <v>709</v>
      </c>
      <c r="H154" s="143">
        <v>3.859</v>
      </c>
      <c r="I154" s="144"/>
      <c r="L154" s="139"/>
      <c r="M154" s="145"/>
      <c r="T154" s="146"/>
      <c r="AT154" s="141" t="s">
        <v>44</v>
      </c>
      <c r="AU154" s="141" t="s">
        <v>416</v>
      </c>
      <c r="AV154" s="138" t="s">
        <v>416</v>
      </c>
      <c r="AW154" s="138" t="s">
        <v>671</v>
      </c>
      <c r="AX154" s="138" t="s">
        <v>107</v>
      </c>
      <c r="AY154" s="141" t="s">
        <v>664</v>
      </c>
    </row>
    <row r="155" spans="2:65" s="53" customFormat="1" ht="33" customHeight="1" x14ac:dyDescent="0.25">
      <c r="B155" s="54"/>
      <c r="C155" s="125" t="s">
        <v>710</v>
      </c>
      <c r="D155" s="125" t="s">
        <v>665</v>
      </c>
      <c r="E155" s="126" t="s">
        <v>711</v>
      </c>
      <c r="F155" s="127" t="s">
        <v>712</v>
      </c>
      <c r="G155" s="128" t="s">
        <v>692</v>
      </c>
      <c r="H155" s="129">
        <v>9.0050000000000008</v>
      </c>
      <c r="I155" s="130"/>
      <c r="J155" s="131">
        <f>ROUND(I155*H155,2)</f>
        <v>0</v>
      </c>
      <c r="K155" s="127"/>
      <c r="L155" s="54"/>
      <c r="M155" s="132" t="s">
        <v>39</v>
      </c>
      <c r="N155" s="133" t="s">
        <v>621</v>
      </c>
      <c r="P155" s="134">
        <f>O155*H155</f>
        <v>0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203</v>
      </c>
      <c r="AT155" s="136" t="s">
        <v>665</v>
      </c>
      <c r="AU155" s="136" t="s">
        <v>416</v>
      </c>
      <c r="AY155" s="46" t="s">
        <v>664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46" t="s">
        <v>107</v>
      </c>
      <c r="BK155" s="137">
        <f>ROUND(I155*H155,2)</f>
        <v>0</v>
      </c>
      <c r="BL155" s="46" t="s">
        <v>203</v>
      </c>
      <c r="BM155" s="136" t="s">
        <v>713</v>
      </c>
    </row>
    <row r="156" spans="2:65" s="155" customFormat="1" ht="11.25" x14ac:dyDescent="0.25">
      <c r="B156" s="156"/>
      <c r="D156" s="140" t="s">
        <v>44</v>
      </c>
      <c r="E156" s="157" t="s">
        <v>39</v>
      </c>
      <c r="F156" s="158" t="s">
        <v>714</v>
      </c>
      <c r="H156" s="157" t="s">
        <v>39</v>
      </c>
      <c r="I156" s="159"/>
      <c r="L156" s="156"/>
      <c r="M156" s="160"/>
      <c r="T156" s="161"/>
      <c r="AT156" s="157" t="s">
        <v>44</v>
      </c>
      <c r="AU156" s="157" t="s">
        <v>416</v>
      </c>
      <c r="AV156" s="155" t="s">
        <v>107</v>
      </c>
      <c r="AW156" s="155" t="s">
        <v>671</v>
      </c>
      <c r="AX156" s="155" t="s">
        <v>36</v>
      </c>
      <c r="AY156" s="157" t="s">
        <v>664</v>
      </c>
    </row>
    <row r="157" spans="2:65" s="138" customFormat="1" ht="11.25" x14ac:dyDescent="0.25">
      <c r="B157" s="139"/>
      <c r="D157" s="140" t="s">
        <v>44</v>
      </c>
      <c r="E157" s="141" t="s">
        <v>39</v>
      </c>
      <c r="F157" s="142" t="s">
        <v>715</v>
      </c>
      <c r="H157" s="143">
        <v>9.0050000000000008</v>
      </c>
      <c r="I157" s="144"/>
      <c r="L157" s="139"/>
      <c r="M157" s="145"/>
      <c r="T157" s="146"/>
      <c r="AT157" s="141" t="s">
        <v>44</v>
      </c>
      <c r="AU157" s="141" t="s">
        <v>416</v>
      </c>
      <c r="AV157" s="138" t="s">
        <v>416</v>
      </c>
      <c r="AW157" s="138" t="s">
        <v>671</v>
      </c>
      <c r="AX157" s="138" t="s">
        <v>107</v>
      </c>
      <c r="AY157" s="141" t="s">
        <v>664</v>
      </c>
    </row>
    <row r="158" spans="2:65" s="53" customFormat="1" ht="21.75" customHeight="1" x14ac:dyDescent="0.25">
      <c r="B158" s="54"/>
      <c r="C158" s="125" t="s">
        <v>716</v>
      </c>
      <c r="D158" s="125" t="s">
        <v>665</v>
      </c>
      <c r="E158" s="126" t="s">
        <v>717</v>
      </c>
      <c r="F158" s="127" t="s">
        <v>718</v>
      </c>
      <c r="G158" s="128" t="s">
        <v>719</v>
      </c>
      <c r="H158" s="129">
        <v>18</v>
      </c>
      <c r="I158" s="130"/>
      <c r="J158" s="131">
        <f>ROUND(I158*H158,2)</f>
        <v>0</v>
      </c>
      <c r="K158" s="127"/>
      <c r="L158" s="54"/>
      <c r="M158" s="132" t="s">
        <v>39</v>
      </c>
      <c r="N158" s="133" t="s">
        <v>621</v>
      </c>
      <c r="P158" s="134">
        <f>O158*H158</f>
        <v>0</v>
      </c>
      <c r="Q158" s="134">
        <v>8.4000000000000003E-4</v>
      </c>
      <c r="R158" s="134">
        <f>Q158*H158</f>
        <v>1.5120000000000001E-2</v>
      </c>
      <c r="S158" s="134">
        <v>0</v>
      </c>
      <c r="T158" s="135">
        <f>S158*H158</f>
        <v>0</v>
      </c>
      <c r="AR158" s="136" t="s">
        <v>203</v>
      </c>
      <c r="AT158" s="136" t="s">
        <v>665</v>
      </c>
      <c r="AU158" s="136" t="s">
        <v>416</v>
      </c>
      <c r="AY158" s="46" t="s">
        <v>664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46" t="s">
        <v>107</v>
      </c>
      <c r="BK158" s="137">
        <f>ROUND(I158*H158,2)</f>
        <v>0</v>
      </c>
      <c r="BL158" s="46" t="s">
        <v>203</v>
      </c>
      <c r="BM158" s="136" t="s">
        <v>720</v>
      </c>
    </row>
    <row r="159" spans="2:65" s="155" customFormat="1" ht="11.25" x14ac:dyDescent="0.25">
      <c r="B159" s="156"/>
      <c r="D159" s="140" t="s">
        <v>44</v>
      </c>
      <c r="E159" s="157" t="s">
        <v>39</v>
      </c>
      <c r="F159" s="158" t="s">
        <v>721</v>
      </c>
      <c r="H159" s="157" t="s">
        <v>39</v>
      </c>
      <c r="I159" s="159"/>
      <c r="L159" s="156"/>
      <c r="M159" s="160"/>
      <c r="T159" s="161"/>
      <c r="AT159" s="157" t="s">
        <v>44</v>
      </c>
      <c r="AU159" s="157" t="s">
        <v>416</v>
      </c>
      <c r="AV159" s="155" t="s">
        <v>107</v>
      </c>
      <c r="AW159" s="155" t="s">
        <v>671</v>
      </c>
      <c r="AX159" s="155" t="s">
        <v>36</v>
      </c>
      <c r="AY159" s="157" t="s">
        <v>664</v>
      </c>
    </row>
    <row r="160" spans="2:65" s="138" customFormat="1" ht="11.25" x14ac:dyDescent="0.25">
      <c r="B160" s="139"/>
      <c r="D160" s="140" t="s">
        <v>44</v>
      </c>
      <c r="E160" s="141" t="s">
        <v>39</v>
      </c>
      <c r="F160" s="142" t="s">
        <v>722</v>
      </c>
      <c r="H160" s="143">
        <v>18</v>
      </c>
      <c r="I160" s="144"/>
      <c r="L160" s="139"/>
      <c r="M160" s="145"/>
      <c r="T160" s="146"/>
      <c r="AT160" s="141" t="s">
        <v>44</v>
      </c>
      <c r="AU160" s="141" t="s">
        <v>416</v>
      </c>
      <c r="AV160" s="138" t="s">
        <v>416</v>
      </c>
      <c r="AW160" s="138" t="s">
        <v>671</v>
      </c>
      <c r="AX160" s="138" t="s">
        <v>36</v>
      </c>
      <c r="AY160" s="141" t="s">
        <v>664</v>
      </c>
    </row>
    <row r="161" spans="2:65" s="147" customFormat="1" ht="11.25" x14ac:dyDescent="0.25">
      <c r="B161" s="148"/>
      <c r="D161" s="140" t="s">
        <v>44</v>
      </c>
      <c r="E161" s="149" t="s">
        <v>592</v>
      </c>
      <c r="F161" s="150" t="s">
        <v>679</v>
      </c>
      <c r="H161" s="151">
        <v>18</v>
      </c>
      <c r="I161" s="152"/>
      <c r="L161" s="148"/>
      <c r="M161" s="153"/>
      <c r="T161" s="154"/>
      <c r="AT161" s="149" t="s">
        <v>44</v>
      </c>
      <c r="AU161" s="149" t="s">
        <v>416</v>
      </c>
      <c r="AV161" s="147" t="s">
        <v>203</v>
      </c>
      <c r="AW161" s="147" t="s">
        <v>671</v>
      </c>
      <c r="AX161" s="147" t="s">
        <v>36</v>
      </c>
      <c r="AY161" s="149" t="s">
        <v>664</v>
      </c>
    </row>
    <row r="162" spans="2:65" s="138" customFormat="1" ht="11.25" x14ac:dyDescent="0.25">
      <c r="B162" s="139"/>
      <c r="D162" s="140" t="s">
        <v>44</v>
      </c>
      <c r="E162" s="141" t="s">
        <v>39</v>
      </c>
      <c r="F162" s="142" t="s">
        <v>592</v>
      </c>
      <c r="H162" s="143">
        <v>18</v>
      </c>
      <c r="I162" s="144"/>
      <c r="L162" s="139"/>
      <c r="M162" s="145"/>
      <c r="T162" s="146"/>
      <c r="AT162" s="141" t="s">
        <v>44</v>
      </c>
      <c r="AU162" s="141" t="s">
        <v>416</v>
      </c>
      <c r="AV162" s="138" t="s">
        <v>416</v>
      </c>
      <c r="AW162" s="138" t="s">
        <v>671</v>
      </c>
      <c r="AX162" s="138" t="s">
        <v>107</v>
      </c>
      <c r="AY162" s="141" t="s">
        <v>664</v>
      </c>
    </row>
    <row r="163" spans="2:65" s="53" customFormat="1" ht="24.2" customHeight="1" x14ac:dyDescent="0.25">
      <c r="B163" s="54"/>
      <c r="C163" s="125" t="s">
        <v>723</v>
      </c>
      <c r="D163" s="125" t="s">
        <v>665</v>
      </c>
      <c r="E163" s="126" t="s">
        <v>724</v>
      </c>
      <c r="F163" s="127" t="s">
        <v>725</v>
      </c>
      <c r="G163" s="128" t="s">
        <v>719</v>
      </c>
      <c r="H163" s="129">
        <v>18</v>
      </c>
      <c r="I163" s="130"/>
      <c r="J163" s="131">
        <f>ROUND(I163*H163,2)</f>
        <v>0</v>
      </c>
      <c r="K163" s="127"/>
      <c r="L163" s="54"/>
      <c r="M163" s="132" t="s">
        <v>39</v>
      </c>
      <c r="N163" s="133" t="s">
        <v>621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203</v>
      </c>
      <c r="AT163" s="136" t="s">
        <v>665</v>
      </c>
      <c r="AU163" s="136" t="s">
        <v>416</v>
      </c>
      <c r="AY163" s="46" t="s">
        <v>664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46" t="s">
        <v>107</v>
      </c>
      <c r="BK163" s="137">
        <f>ROUND(I163*H163,2)</f>
        <v>0</v>
      </c>
      <c r="BL163" s="46" t="s">
        <v>203</v>
      </c>
      <c r="BM163" s="136" t="s">
        <v>726</v>
      </c>
    </row>
    <row r="164" spans="2:65" s="138" customFormat="1" ht="11.25" x14ac:dyDescent="0.25">
      <c r="B164" s="139"/>
      <c r="D164" s="140" t="s">
        <v>44</v>
      </c>
      <c r="E164" s="141" t="s">
        <v>39</v>
      </c>
      <c r="F164" s="142" t="s">
        <v>592</v>
      </c>
      <c r="H164" s="143">
        <v>18</v>
      </c>
      <c r="I164" s="144"/>
      <c r="L164" s="139"/>
      <c r="M164" s="145"/>
      <c r="T164" s="146"/>
      <c r="AT164" s="141" t="s">
        <v>44</v>
      </c>
      <c r="AU164" s="141" t="s">
        <v>416</v>
      </c>
      <c r="AV164" s="138" t="s">
        <v>416</v>
      </c>
      <c r="AW164" s="138" t="s">
        <v>671</v>
      </c>
      <c r="AX164" s="138" t="s">
        <v>107</v>
      </c>
      <c r="AY164" s="141" t="s">
        <v>664</v>
      </c>
    </row>
    <row r="165" spans="2:65" s="53" customFormat="1" ht="37.9" customHeight="1" x14ac:dyDescent="0.25">
      <c r="B165" s="54"/>
      <c r="C165" s="125" t="s">
        <v>727</v>
      </c>
      <c r="D165" s="125" t="s">
        <v>665</v>
      </c>
      <c r="E165" s="126" t="s">
        <v>728</v>
      </c>
      <c r="F165" s="127" t="s">
        <v>729</v>
      </c>
      <c r="G165" s="128" t="s">
        <v>692</v>
      </c>
      <c r="H165" s="129">
        <v>19.614000000000001</v>
      </c>
      <c r="I165" s="130"/>
      <c r="J165" s="131">
        <f>ROUND(I165*H165,2)</f>
        <v>0</v>
      </c>
      <c r="K165" s="127"/>
      <c r="L165" s="54"/>
      <c r="M165" s="132" t="s">
        <v>39</v>
      </c>
      <c r="N165" s="133" t="s">
        <v>621</v>
      </c>
      <c r="P165" s="134">
        <f>O165*H165</f>
        <v>0</v>
      </c>
      <c r="Q165" s="134">
        <v>0</v>
      </c>
      <c r="R165" s="134">
        <f>Q165*H165</f>
        <v>0</v>
      </c>
      <c r="S165" s="134">
        <v>0</v>
      </c>
      <c r="T165" s="135">
        <f>S165*H165</f>
        <v>0</v>
      </c>
      <c r="AR165" s="136" t="s">
        <v>203</v>
      </c>
      <c r="AT165" s="136" t="s">
        <v>665</v>
      </c>
      <c r="AU165" s="136" t="s">
        <v>416</v>
      </c>
      <c r="AY165" s="46" t="s">
        <v>664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46" t="s">
        <v>107</v>
      </c>
      <c r="BK165" s="137">
        <f>ROUND(I165*H165,2)</f>
        <v>0</v>
      </c>
      <c r="BL165" s="46" t="s">
        <v>203</v>
      </c>
      <c r="BM165" s="136" t="s">
        <v>730</v>
      </c>
    </row>
    <row r="166" spans="2:65" s="155" customFormat="1" ht="11.25" x14ac:dyDescent="0.25">
      <c r="B166" s="156"/>
      <c r="D166" s="140" t="s">
        <v>44</v>
      </c>
      <c r="E166" s="157" t="s">
        <v>39</v>
      </c>
      <c r="F166" s="158" t="s">
        <v>731</v>
      </c>
      <c r="H166" s="157" t="s">
        <v>39</v>
      </c>
      <c r="I166" s="159"/>
      <c r="L166" s="156"/>
      <c r="M166" s="160"/>
      <c r="T166" s="161"/>
      <c r="AT166" s="157" t="s">
        <v>44</v>
      </c>
      <c r="AU166" s="157" t="s">
        <v>416</v>
      </c>
      <c r="AV166" s="155" t="s">
        <v>107</v>
      </c>
      <c r="AW166" s="155" t="s">
        <v>671</v>
      </c>
      <c r="AX166" s="155" t="s">
        <v>36</v>
      </c>
      <c r="AY166" s="157" t="s">
        <v>664</v>
      </c>
    </row>
    <row r="167" spans="2:65" s="138" customFormat="1" ht="11.25" x14ac:dyDescent="0.25">
      <c r="B167" s="139"/>
      <c r="D167" s="140" t="s">
        <v>44</v>
      </c>
      <c r="E167" s="141" t="s">
        <v>39</v>
      </c>
      <c r="F167" s="142" t="s">
        <v>594</v>
      </c>
      <c r="H167" s="143">
        <v>8.9600000000000009</v>
      </c>
      <c r="I167" s="144"/>
      <c r="L167" s="139"/>
      <c r="M167" s="145"/>
      <c r="T167" s="146"/>
      <c r="AT167" s="141" t="s">
        <v>44</v>
      </c>
      <c r="AU167" s="141" t="s">
        <v>416</v>
      </c>
      <c r="AV167" s="138" t="s">
        <v>416</v>
      </c>
      <c r="AW167" s="138" t="s">
        <v>671</v>
      </c>
      <c r="AX167" s="138" t="s">
        <v>36</v>
      </c>
      <c r="AY167" s="141" t="s">
        <v>664</v>
      </c>
    </row>
    <row r="168" spans="2:65" s="155" customFormat="1" ht="11.25" x14ac:dyDescent="0.25">
      <c r="B168" s="156"/>
      <c r="D168" s="140" t="s">
        <v>44</v>
      </c>
      <c r="E168" s="157" t="s">
        <v>39</v>
      </c>
      <c r="F168" s="158" t="s">
        <v>732</v>
      </c>
      <c r="H168" s="157" t="s">
        <v>39</v>
      </c>
      <c r="I168" s="159"/>
      <c r="L168" s="156"/>
      <c r="M168" s="160"/>
      <c r="T168" s="161"/>
      <c r="AT168" s="157" t="s">
        <v>44</v>
      </c>
      <c r="AU168" s="157" t="s">
        <v>416</v>
      </c>
      <c r="AV168" s="155" t="s">
        <v>107</v>
      </c>
      <c r="AW168" s="155" t="s">
        <v>671</v>
      </c>
      <c r="AX168" s="155" t="s">
        <v>36</v>
      </c>
      <c r="AY168" s="157" t="s">
        <v>664</v>
      </c>
    </row>
    <row r="169" spans="2:65" s="138" customFormat="1" ht="11.25" x14ac:dyDescent="0.25">
      <c r="B169" s="139"/>
      <c r="D169" s="140" t="s">
        <v>44</v>
      </c>
      <c r="E169" s="141" t="s">
        <v>39</v>
      </c>
      <c r="F169" s="142" t="s">
        <v>597</v>
      </c>
      <c r="H169" s="143">
        <v>10.654</v>
      </c>
      <c r="I169" s="144"/>
      <c r="L169" s="139"/>
      <c r="M169" s="145"/>
      <c r="T169" s="146"/>
      <c r="AT169" s="141" t="s">
        <v>44</v>
      </c>
      <c r="AU169" s="141" t="s">
        <v>416</v>
      </c>
      <c r="AV169" s="138" t="s">
        <v>416</v>
      </c>
      <c r="AW169" s="138" t="s">
        <v>671</v>
      </c>
      <c r="AX169" s="138" t="s">
        <v>36</v>
      </c>
      <c r="AY169" s="141" t="s">
        <v>664</v>
      </c>
    </row>
    <row r="170" spans="2:65" s="147" customFormat="1" ht="11.25" x14ac:dyDescent="0.25">
      <c r="B170" s="148"/>
      <c r="D170" s="140" t="s">
        <v>44</v>
      </c>
      <c r="E170" s="149" t="s">
        <v>39</v>
      </c>
      <c r="F170" s="150" t="s">
        <v>679</v>
      </c>
      <c r="H170" s="151">
        <v>19.614000000000001</v>
      </c>
      <c r="I170" s="152"/>
      <c r="L170" s="148"/>
      <c r="M170" s="153"/>
      <c r="T170" s="154"/>
      <c r="AT170" s="149" t="s">
        <v>44</v>
      </c>
      <c r="AU170" s="149" t="s">
        <v>416</v>
      </c>
      <c r="AV170" s="147" t="s">
        <v>203</v>
      </c>
      <c r="AW170" s="147" t="s">
        <v>671</v>
      </c>
      <c r="AX170" s="147" t="s">
        <v>107</v>
      </c>
      <c r="AY170" s="149" t="s">
        <v>664</v>
      </c>
    </row>
    <row r="171" spans="2:65" s="53" customFormat="1" ht="37.9" customHeight="1" x14ac:dyDescent="0.25">
      <c r="B171" s="54"/>
      <c r="C171" s="125" t="s">
        <v>733</v>
      </c>
      <c r="D171" s="125" t="s">
        <v>665</v>
      </c>
      <c r="E171" s="126" t="s">
        <v>734</v>
      </c>
      <c r="F171" s="127" t="s">
        <v>735</v>
      </c>
      <c r="G171" s="128" t="s">
        <v>692</v>
      </c>
      <c r="H171" s="129">
        <v>19.614000000000001</v>
      </c>
      <c r="I171" s="130"/>
      <c r="J171" s="131">
        <f>ROUND(I171*H171,2)</f>
        <v>0</v>
      </c>
      <c r="K171" s="127"/>
      <c r="L171" s="54"/>
      <c r="M171" s="132" t="s">
        <v>39</v>
      </c>
      <c r="N171" s="133" t="s">
        <v>621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203</v>
      </c>
      <c r="AT171" s="136" t="s">
        <v>665</v>
      </c>
      <c r="AU171" s="136" t="s">
        <v>416</v>
      </c>
      <c r="AY171" s="46" t="s">
        <v>664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46" t="s">
        <v>107</v>
      </c>
      <c r="BK171" s="137">
        <f>ROUND(I171*H171,2)</f>
        <v>0</v>
      </c>
      <c r="BL171" s="46" t="s">
        <v>203</v>
      </c>
      <c r="BM171" s="136" t="s">
        <v>736</v>
      </c>
    </row>
    <row r="172" spans="2:65" s="155" customFormat="1" ht="11.25" x14ac:dyDescent="0.25">
      <c r="B172" s="156"/>
      <c r="D172" s="140" t="s">
        <v>44</v>
      </c>
      <c r="E172" s="157" t="s">
        <v>39</v>
      </c>
      <c r="F172" s="158" t="s">
        <v>737</v>
      </c>
      <c r="H172" s="157" t="s">
        <v>39</v>
      </c>
      <c r="I172" s="159"/>
      <c r="L172" s="156"/>
      <c r="M172" s="160"/>
      <c r="T172" s="161"/>
      <c r="AT172" s="157" t="s">
        <v>44</v>
      </c>
      <c r="AU172" s="157" t="s">
        <v>416</v>
      </c>
      <c r="AV172" s="155" t="s">
        <v>107</v>
      </c>
      <c r="AW172" s="155" t="s">
        <v>671</v>
      </c>
      <c r="AX172" s="155" t="s">
        <v>36</v>
      </c>
      <c r="AY172" s="157" t="s">
        <v>664</v>
      </c>
    </row>
    <row r="173" spans="2:65" s="138" customFormat="1" ht="11.25" x14ac:dyDescent="0.25">
      <c r="B173" s="139"/>
      <c r="D173" s="140" t="s">
        <v>44</v>
      </c>
      <c r="E173" s="141" t="s">
        <v>600</v>
      </c>
      <c r="F173" s="142" t="s">
        <v>738</v>
      </c>
      <c r="H173" s="143">
        <v>19.614000000000001</v>
      </c>
      <c r="I173" s="144"/>
      <c r="L173" s="139"/>
      <c r="M173" s="145"/>
      <c r="T173" s="146"/>
      <c r="AT173" s="141" t="s">
        <v>44</v>
      </c>
      <c r="AU173" s="141" t="s">
        <v>416</v>
      </c>
      <c r="AV173" s="138" t="s">
        <v>416</v>
      </c>
      <c r="AW173" s="138" t="s">
        <v>671</v>
      </c>
      <c r="AX173" s="138" t="s">
        <v>107</v>
      </c>
      <c r="AY173" s="141" t="s">
        <v>664</v>
      </c>
    </row>
    <row r="174" spans="2:65" s="53" customFormat="1" ht="37.9" customHeight="1" x14ac:dyDescent="0.25">
      <c r="B174" s="54"/>
      <c r="C174" s="125" t="s">
        <v>739</v>
      </c>
      <c r="D174" s="125" t="s">
        <v>665</v>
      </c>
      <c r="E174" s="126" t="s">
        <v>740</v>
      </c>
      <c r="F174" s="127" t="s">
        <v>741</v>
      </c>
      <c r="G174" s="128" t="s">
        <v>692</v>
      </c>
      <c r="H174" s="129">
        <v>196.14</v>
      </c>
      <c r="I174" s="130"/>
      <c r="J174" s="131">
        <f>ROUND(I174*H174,2)</f>
        <v>0</v>
      </c>
      <c r="K174" s="127"/>
      <c r="L174" s="54"/>
      <c r="M174" s="132" t="s">
        <v>39</v>
      </c>
      <c r="N174" s="133" t="s">
        <v>621</v>
      </c>
      <c r="P174" s="134">
        <f>O174*H174</f>
        <v>0</v>
      </c>
      <c r="Q174" s="134">
        <v>0</v>
      </c>
      <c r="R174" s="134">
        <f>Q174*H174</f>
        <v>0</v>
      </c>
      <c r="S174" s="134">
        <v>0</v>
      </c>
      <c r="T174" s="135">
        <f>S174*H174</f>
        <v>0</v>
      </c>
      <c r="AR174" s="136" t="s">
        <v>203</v>
      </c>
      <c r="AT174" s="136" t="s">
        <v>665</v>
      </c>
      <c r="AU174" s="136" t="s">
        <v>416</v>
      </c>
      <c r="AY174" s="46" t="s">
        <v>664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46" t="s">
        <v>107</v>
      </c>
      <c r="BK174" s="137">
        <f>ROUND(I174*H174,2)</f>
        <v>0</v>
      </c>
      <c r="BL174" s="46" t="s">
        <v>203</v>
      </c>
      <c r="BM174" s="136" t="s">
        <v>742</v>
      </c>
    </row>
    <row r="175" spans="2:65" s="138" customFormat="1" ht="11.25" x14ac:dyDescent="0.25">
      <c r="B175" s="139"/>
      <c r="D175" s="140" t="s">
        <v>44</v>
      </c>
      <c r="E175" s="141" t="s">
        <v>39</v>
      </c>
      <c r="F175" s="142" t="s">
        <v>600</v>
      </c>
      <c r="H175" s="143">
        <v>19.614000000000001</v>
      </c>
      <c r="I175" s="144"/>
      <c r="L175" s="139"/>
      <c r="M175" s="145"/>
      <c r="T175" s="146"/>
      <c r="AT175" s="141" t="s">
        <v>44</v>
      </c>
      <c r="AU175" s="141" t="s">
        <v>416</v>
      </c>
      <c r="AV175" s="138" t="s">
        <v>416</v>
      </c>
      <c r="AW175" s="138" t="s">
        <v>671</v>
      </c>
      <c r="AX175" s="138" t="s">
        <v>107</v>
      </c>
      <c r="AY175" s="141" t="s">
        <v>664</v>
      </c>
    </row>
    <row r="176" spans="2:65" s="138" customFormat="1" ht="11.25" x14ac:dyDescent="0.25">
      <c r="B176" s="139"/>
      <c r="D176" s="140" t="s">
        <v>44</v>
      </c>
      <c r="F176" s="142" t="s">
        <v>743</v>
      </c>
      <c r="H176" s="143">
        <v>196.14</v>
      </c>
      <c r="I176" s="144"/>
      <c r="L176" s="139"/>
      <c r="M176" s="145"/>
      <c r="T176" s="146"/>
      <c r="AT176" s="141" t="s">
        <v>44</v>
      </c>
      <c r="AU176" s="141" t="s">
        <v>416</v>
      </c>
      <c r="AV176" s="138" t="s">
        <v>416</v>
      </c>
      <c r="AW176" s="138" t="s">
        <v>591</v>
      </c>
      <c r="AX176" s="138" t="s">
        <v>107</v>
      </c>
      <c r="AY176" s="141" t="s">
        <v>664</v>
      </c>
    </row>
    <row r="177" spans="2:65" s="53" customFormat="1" ht="24.2" customHeight="1" x14ac:dyDescent="0.25">
      <c r="B177" s="54"/>
      <c r="C177" s="125" t="s">
        <v>744</v>
      </c>
      <c r="D177" s="125" t="s">
        <v>665</v>
      </c>
      <c r="E177" s="126" t="s">
        <v>745</v>
      </c>
      <c r="F177" s="127" t="s">
        <v>746</v>
      </c>
      <c r="G177" s="128" t="s">
        <v>747</v>
      </c>
      <c r="H177" s="129">
        <v>39.228000000000002</v>
      </c>
      <c r="I177" s="130"/>
      <c r="J177" s="131">
        <f>ROUND(I177*H177,2)</f>
        <v>0</v>
      </c>
      <c r="K177" s="127"/>
      <c r="L177" s="54"/>
      <c r="M177" s="132" t="s">
        <v>39</v>
      </c>
      <c r="N177" s="133" t="s">
        <v>621</v>
      </c>
      <c r="P177" s="134">
        <f>O177*H177</f>
        <v>0</v>
      </c>
      <c r="Q177" s="134">
        <v>0</v>
      </c>
      <c r="R177" s="134">
        <f>Q177*H177</f>
        <v>0</v>
      </c>
      <c r="S177" s="134">
        <v>0</v>
      </c>
      <c r="T177" s="135">
        <f>S177*H177</f>
        <v>0</v>
      </c>
      <c r="AR177" s="136" t="s">
        <v>203</v>
      </c>
      <c r="AT177" s="136" t="s">
        <v>665</v>
      </c>
      <c r="AU177" s="136" t="s">
        <v>416</v>
      </c>
      <c r="AY177" s="46" t="s">
        <v>664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46" t="s">
        <v>107</v>
      </c>
      <c r="BK177" s="137">
        <f>ROUND(I177*H177,2)</f>
        <v>0</v>
      </c>
      <c r="BL177" s="46" t="s">
        <v>203</v>
      </c>
      <c r="BM177" s="136" t="s">
        <v>748</v>
      </c>
    </row>
    <row r="178" spans="2:65" s="138" customFormat="1" ht="11.25" x14ac:dyDescent="0.25">
      <c r="B178" s="139"/>
      <c r="D178" s="140" t="s">
        <v>44</v>
      </c>
      <c r="E178" s="141" t="s">
        <v>39</v>
      </c>
      <c r="F178" s="142" t="s">
        <v>749</v>
      </c>
      <c r="H178" s="143">
        <v>39.228000000000002</v>
      </c>
      <c r="I178" s="144"/>
      <c r="L178" s="139"/>
      <c r="M178" s="145"/>
      <c r="T178" s="146"/>
      <c r="AT178" s="141" t="s">
        <v>44</v>
      </c>
      <c r="AU178" s="141" t="s">
        <v>416</v>
      </c>
      <c r="AV178" s="138" t="s">
        <v>416</v>
      </c>
      <c r="AW178" s="138" t="s">
        <v>671</v>
      </c>
      <c r="AX178" s="138" t="s">
        <v>107</v>
      </c>
      <c r="AY178" s="141" t="s">
        <v>664</v>
      </c>
    </row>
    <row r="179" spans="2:65" s="53" customFormat="1" ht="24.2" customHeight="1" x14ac:dyDescent="0.25">
      <c r="B179" s="54"/>
      <c r="C179" s="125" t="s">
        <v>750</v>
      </c>
      <c r="D179" s="125" t="s">
        <v>665</v>
      </c>
      <c r="E179" s="126" t="s">
        <v>751</v>
      </c>
      <c r="F179" s="127" t="s">
        <v>752</v>
      </c>
      <c r="G179" s="128" t="s">
        <v>692</v>
      </c>
      <c r="H179" s="129">
        <v>10.654</v>
      </c>
      <c r="I179" s="130"/>
      <c r="J179" s="131">
        <f>ROUND(I179*H179,2)</f>
        <v>0</v>
      </c>
      <c r="K179" s="127"/>
      <c r="L179" s="54"/>
      <c r="M179" s="132" t="s">
        <v>39</v>
      </c>
      <c r="N179" s="133" t="s">
        <v>621</v>
      </c>
      <c r="P179" s="134">
        <f>O179*H179</f>
        <v>0</v>
      </c>
      <c r="Q179" s="134">
        <v>0</v>
      </c>
      <c r="R179" s="134">
        <f>Q179*H179</f>
        <v>0</v>
      </c>
      <c r="S179" s="134">
        <v>0</v>
      </c>
      <c r="T179" s="135">
        <f>S179*H179</f>
        <v>0</v>
      </c>
      <c r="AR179" s="136" t="s">
        <v>203</v>
      </c>
      <c r="AT179" s="136" t="s">
        <v>665</v>
      </c>
      <c r="AU179" s="136" t="s">
        <v>416</v>
      </c>
      <c r="AY179" s="46" t="s">
        <v>664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46" t="s">
        <v>107</v>
      </c>
      <c r="BK179" s="137">
        <f>ROUND(I179*H179,2)</f>
        <v>0</v>
      </c>
      <c r="BL179" s="46" t="s">
        <v>203</v>
      </c>
      <c r="BM179" s="136" t="s">
        <v>753</v>
      </c>
    </row>
    <row r="180" spans="2:65" s="155" customFormat="1" ht="11.25" x14ac:dyDescent="0.25">
      <c r="B180" s="156"/>
      <c r="D180" s="140" t="s">
        <v>44</v>
      </c>
      <c r="E180" s="157" t="s">
        <v>39</v>
      </c>
      <c r="F180" s="158" t="s">
        <v>754</v>
      </c>
      <c r="H180" s="157" t="s">
        <v>39</v>
      </c>
      <c r="I180" s="159"/>
      <c r="L180" s="156"/>
      <c r="M180" s="160"/>
      <c r="T180" s="161"/>
      <c r="AT180" s="157" t="s">
        <v>44</v>
      </c>
      <c r="AU180" s="157" t="s">
        <v>416</v>
      </c>
      <c r="AV180" s="155" t="s">
        <v>107</v>
      </c>
      <c r="AW180" s="155" t="s">
        <v>671</v>
      </c>
      <c r="AX180" s="155" t="s">
        <v>36</v>
      </c>
      <c r="AY180" s="157" t="s">
        <v>664</v>
      </c>
    </row>
    <row r="181" spans="2:65" s="138" customFormat="1" ht="11.25" x14ac:dyDescent="0.25">
      <c r="B181" s="139"/>
      <c r="D181" s="140" t="s">
        <v>44</v>
      </c>
      <c r="E181" s="141" t="s">
        <v>39</v>
      </c>
      <c r="F181" s="142" t="s">
        <v>755</v>
      </c>
      <c r="H181" s="143">
        <v>10.654</v>
      </c>
      <c r="I181" s="144"/>
      <c r="L181" s="139"/>
      <c r="M181" s="145"/>
      <c r="T181" s="146"/>
      <c r="AT181" s="141" t="s">
        <v>44</v>
      </c>
      <c r="AU181" s="141" t="s">
        <v>416</v>
      </c>
      <c r="AV181" s="138" t="s">
        <v>416</v>
      </c>
      <c r="AW181" s="138" t="s">
        <v>671</v>
      </c>
      <c r="AX181" s="138" t="s">
        <v>36</v>
      </c>
      <c r="AY181" s="141" t="s">
        <v>664</v>
      </c>
    </row>
    <row r="182" spans="2:65" s="162" customFormat="1" ht="11.25" x14ac:dyDescent="0.25">
      <c r="B182" s="163"/>
      <c r="D182" s="140" t="s">
        <v>44</v>
      </c>
      <c r="E182" s="164" t="s">
        <v>597</v>
      </c>
      <c r="F182" s="165" t="s">
        <v>756</v>
      </c>
      <c r="H182" s="166">
        <v>10.654</v>
      </c>
      <c r="I182" s="167"/>
      <c r="L182" s="163"/>
      <c r="M182" s="168"/>
      <c r="T182" s="169"/>
      <c r="AT182" s="164" t="s">
        <v>44</v>
      </c>
      <c r="AU182" s="164" t="s">
        <v>416</v>
      </c>
      <c r="AV182" s="162" t="s">
        <v>195</v>
      </c>
      <c r="AW182" s="162" t="s">
        <v>671</v>
      </c>
      <c r="AX182" s="162" t="s">
        <v>36</v>
      </c>
      <c r="AY182" s="164" t="s">
        <v>664</v>
      </c>
    </row>
    <row r="183" spans="2:65" s="155" customFormat="1" ht="11.25" x14ac:dyDescent="0.25">
      <c r="B183" s="156"/>
      <c r="D183" s="140" t="s">
        <v>44</v>
      </c>
      <c r="E183" s="157" t="s">
        <v>39</v>
      </c>
      <c r="F183" s="158" t="s">
        <v>757</v>
      </c>
      <c r="H183" s="157" t="s">
        <v>39</v>
      </c>
      <c r="I183" s="159"/>
      <c r="L183" s="156"/>
      <c r="M183" s="160"/>
      <c r="T183" s="161"/>
      <c r="AT183" s="157" t="s">
        <v>44</v>
      </c>
      <c r="AU183" s="157" t="s">
        <v>416</v>
      </c>
      <c r="AV183" s="155" t="s">
        <v>107</v>
      </c>
      <c r="AW183" s="155" t="s">
        <v>671</v>
      </c>
      <c r="AX183" s="155" t="s">
        <v>36</v>
      </c>
      <c r="AY183" s="157" t="s">
        <v>664</v>
      </c>
    </row>
    <row r="184" spans="2:65" s="138" customFormat="1" ht="11.25" x14ac:dyDescent="0.25">
      <c r="B184" s="139"/>
      <c r="D184" s="140" t="s">
        <v>44</v>
      </c>
      <c r="E184" s="141" t="s">
        <v>39</v>
      </c>
      <c r="F184" s="142" t="s">
        <v>36</v>
      </c>
      <c r="H184" s="143">
        <v>0</v>
      </c>
      <c r="I184" s="144"/>
      <c r="L184" s="139"/>
      <c r="M184" s="145"/>
      <c r="T184" s="146"/>
      <c r="AT184" s="141" t="s">
        <v>44</v>
      </c>
      <c r="AU184" s="141" t="s">
        <v>416</v>
      </c>
      <c r="AV184" s="138" t="s">
        <v>416</v>
      </c>
      <c r="AW184" s="138" t="s">
        <v>671</v>
      </c>
      <c r="AX184" s="138" t="s">
        <v>36</v>
      </c>
      <c r="AY184" s="141" t="s">
        <v>664</v>
      </c>
    </row>
    <row r="185" spans="2:65" s="162" customFormat="1" ht="11.25" x14ac:dyDescent="0.25">
      <c r="B185" s="163"/>
      <c r="D185" s="140" t="s">
        <v>44</v>
      </c>
      <c r="E185" s="164" t="s">
        <v>758</v>
      </c>
      <c r="F185" s="165" t="s">
        <v>756</v>
      </c>
      <c r="H185" s="166">
        <v>0</v>
      </c>
      <c r="I185" s="167"/>
      <c r="L185" s="163"/>
      <c r="M185" s="168"/>
      <c r="T185" s="169"/>
      <c r="AT185" s="164" t="s">
        <v>44</v>
      </c>
      <c r="AU185" s="164" t="s">
        <v>416</v>
      </c>
      <c r="AV185" s="162" t="s">
        <v>195</v>
      </c>
      <c r="AW185" s="162" t="s">
        <v>671</v>
      </c>
      <c r="AX185" s="162" t="s">
        <v>36</v>
      </c>
      <c r="AY185" s="164" t="s">
        <v>664</v>
      </c>
    </row>
    <row r="186" spans="2:65" s="147" customFormat="1" ht="11.25" x14ac:dyDescent="0.25">
      <c r="B186" s="148"/>
      <c r="D186" s="140" t="s">
        <v>44</v>
      </c>
      <c r="E186" s="149" t="s">
        <v>39</v>
      </c>
      <c r="F186" s="150" t="s">
        <v>679</v>
      </c>
      <c r="H186" s="151">
        <v>10.654</v>
      </c>
      <c r="I186" s="152"/>
      <c r="L186" s="148"/>
      <c r="M186" s="153"/>
      <c r="T186" s="154"/>
      <c r="AT186" s="149" t="s">
        <v>44</v>
      </c>
      <c r="AU186" s="149" t="s">
        <v>416</v>
      </c>
      <c r="AV186" s="147" t="s">
        <v>203</v>
      </c>
      <c r="AW186" s="147" t="s">
        <v>671</v>
      </c>
      <c r="AX186" s="147" t="s">
        <v>107</v>
      </c>
      <c r="AY186" s="149" t="s">
        <v>664</v>
      </c>
    </row>
    <row r="187" spans="2:65" s="53" customFormat="1" ht="16.5" customHeight="1" x14ac:dyDescent="0.25">
      <c r="B187" s="54"/>
      <c r="C187" s="170" t="s">
        <v>593</v>
      </c>
      <c r="D187" s="170" t="s">
        <v>288</v>
      </c>
      <c r="E187" s="171" t="s">
        <v>759</v>
      </c>
      <c r="F187" s="172" t="s">
        <v>760</v>
      </c>
      <c r="G187" s="173" t="s">
        <v>747</v>
      </c>
      <c r="H187" s="174">
        <v>19.369</v>
      </c>
      <c r="I187" s="175"/>
      <c r="J187" s="176">
        <f>ROUND(I187*H187,2)</f>
        <v>0</v>
      </c>
      <c r="K187" s="172"/>
      <c r="L187" s="177"/>
      <c r="M187" s="178" t="s">
        <v>39</v>
      </c>
      <c r="N187" s="179" t="s">
        <v>621</v>
      </c>
      <c r="P187" s="134">
        <f>O187*H187</f>
        <v>0</v>
      </c>
      <c r="Q187" s="134">
        <v>0</v>
      </c>
      <c r="R187" s="134">
        <f>Q187*H187</f>
        <v>0</v>
      </c>
      <c r="S187" s="134">
        <v>0</v>
      </c>
      <c r="T187" s="135">
        <f>S187*H187</f>
        <v>0</v>
      </c>
      <c r="AR187" s="136" t="s">
        <v>293</v>
      </c>
      <c r="AT187" s="136" t="s">
        <v>288</v>
      </c>
      <c r="AU187" s="136" t="s">
        <v>416</v>
      </c>
      <c r="AY187" s="46" t="s">
        <v>664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46" t="s">
        <v>107</v>
      </c>
      <c r="BK187" s="137">
        <f>ROUND(I187*H187,2)</f>
        <v>0</v>
      </c>
      <c r="BL187" s="46" t="s">
        <v>203</v>
      </c>
      <c r="BM187" s="136" t="s">
        <v>761</v>
      </c>
    </row>
    <row r="188" spans="2:65" s="138" customFormat="1" ht="11.25" x14ac:dyDescent="0.25">
      <c r="B188" s="139"/>
      <c r="D188" s="140" t="s">
        <v>44</v>
      </c>
      <c r="E188" s="141" t="s">
        <v>39</v>
      </c>
      <c r="F188" s="142" t="s">
        <v>762</v>
      </c>
      <c r="H188" s="143">
        <v>19.369</v>
      </c>
      <c r="I188" s="144"/>
      <c r="L188" s="139"/>
      <c r="M188" s="145"/>
      <c r="T188" s="146"/>
      <c r="AT188" s="141" t="s">
        <v>44</v>
      </c>
      <c r="AU188" s="141" t="s">
        <v>416</v>
      </c>
      <c r="AV188" s="138" t="s">
        <v>416</v>
      </c>
      <c r="AW188" s="138" t="s">
        <v>671</v>
      </c>
      <c r="AX188" s="138" t="s">
        <v>107</v>
      </c>
      <c r="AY188" s="141" t="s">
        <v>664</v>
      </c>
    </row>
    <row r="189" spans="2:65" s="53" customFormat="1" ht="24.2" customHeight="1" x14ac:dyDescent="0.25">
      <c r="B189" s="54"/>
      <c r="C189" s="125" t="s">
        <v>763</v>
      </c>
      <c r="D189" s="125" t="s">
        <v>665</v>
      </c>
      <c r="E189" s="126" t="s">
        <v>764</v>
      </c>
      <c r="F189" s="127" t="s">
        <v>765</v>
      </c>
      <c r="G189" s="128" t="s">
        <v>692</v>
      </c>
      <c r="H189" s="129">
        <v>4.4800000000000004</v>
      </c>
      <c r="I189" s="130"/>
      <c r="J189" s="131">
        <f>ROUND(I189*H189,2)</f>
        <v>0</v>
      </c>
      <c r="K189" s="127"/>
      <c r="L189" s="54"/>
      <c r="M189" s="132" t="s">
        <v>39</v>
      </c>
      <c r="N189" s="133" t="s">
        <v>621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203</v>
      </c>
      <c r="AT189" s="136" t="s">
        <v>665</v>
      </c>
      <c r="AU189" s="136" t="s">
        <v>416</v>
      </c>
      <c r="AY189" s="46" t="s">
        <v>664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46" t="s">
        <v>107</v>
      </c>
      <c r="BK189" s="137">
        <f>ROUND(I189*H189,2)</f>
        <v>0</v>
      </c>
      <c r="BL189" s="46" t="s">
        <v>203</v>
      </c>
      <c r="BM189" s="136" t="s">
        <v>766</v>
      </c>
    </row>
    <row r="190" spans="2:65" s="155" customFormat="1" ht="11.25" x14ac:dyDescent="0.25">
      <c r="B190" s="156"/>
      <c r="D190" s="140" t="s">
        <v>44</v>
      </c>
      <c r="E190" s="157" t="s">
        <v>39</v>
      </c>
      <c r="F190" s="158" t="s">
        <v>767</v>
      </c>
      <c r="H190" s="157" t="s">
        <v>39</v>
      </c>
      <c r="I190" s="159"/>
      <c r="L190" s="156"/>
      <c r="M190" s="160"/>
      <c r="T190" s="161"/>
      <c r="AT190" s="157" t="s">
        <v>44</v>
      </c>
      <c r="AU190" s="157" t="s">
        <v>416</v>
      </c>
      <c r="AV190" s="155" t="s">
        <v>107</v>
      </c>
      <c r="AW190" s="155" t="s">
        <v>671</v>
      </c>
      <c r="AX190" s="155" t="s">
        <v>36</v>
      </c>
      <c r="AY190" s="157" t="s">
        <v>664</v>
      </c>
    </row>
    <row r="191" spans="2:65" s="138" customFormat="1" ht="11.25" x14ac:dyDescent="0.25">
      <c r="B191" s="139"/>
      <c r="D191" s="140" t="s">
        <v>44</v>
      </c>
      <c r="E191" s="141" t="s">
        <v>39</v>
      </c>
      <c r="F191" s="142" t="s">
        <v>768</v>
      </c>
      <c r="H191" s="143">
        <v>4.4800000000000004</v>
      </c>
      <c r="I191" s="144"/>
      <c r="L191" s="139"/>
      <c r="M191" s="145"/>
      <c r="T191" s="146"/>
      <c r="AT191" s="141" t="s">
        <v>44</v>
      </c>
      <c r="AU191" s="141" t="s">
        <v>416</v>
      </c>
      <c r="AV191" s="138" t="s">
        <v>416</v>
      </c>
      <c r="AW191" s="138" t="s">
        <v>671</v>
      </c>
      <c r="AX191" s="138" t="s">
        <v>107</v>
      </c>
      <c r="AY191" s="141" t="s">
        <v>664</v>
      </c>
    </row>
    <row r="192" spans="2:65" s="53" customFormat="1" ht="24.2" customHeight="1" x14ac:dyDescent="0.25">
      <c r="B192" s="54"/>
      <c r="C192" s="125" t="s">
        <v>769</v>
      </c>
      <c r="D192" s="125" t="s">
        <v>665</v>
      </c>
      <c r="E192" s="126" t="s">
        <v>770</v>
      </c>
      <c r="F192" s="127" t="s">
        <v>771</v>
      </c>
      <c r="G192" s="128" t="s">
        <v>692</v>
      </c>
      <c r="H192" s="129">
        <v>4.4800000000000004</v>
      </c>
      <c r="I192" s="130"/>
      <c r="J192" s="131">
        <f>ROUND(I192*H192,2)</f>
        <v>0</v>
      </c>
      <c r="K192" s="127"/>
      <c r="L192" s="54"/>
      <c r="M192" s="132" t="s">
        <v>39</v>
      </c>
      <c r="N192" s="133" t="s">
        <v>621</v>
      </c>
      <c r="P192" s="134">
        <f>O192*H192</f>
        <v>0</v>
      </c>
      <c r="Q192" s="134">
        <v>0</v>
      </c>
      <c r="R192" s="134">
        <f>Q192*H192</f>
        <v>0</v>
      </c>
      <c r="S192" s="134">
        <v>0</v>
      </c>
      <c r="T192" s="135">
        <f>S192*H192</f>
        <v>0</v>
      </c>
      <c r="AR192" s="136" t="s">
        <v>203</v>
      </c>
      <c r="AT192" s="136" t="s">
        <v>665</v>
      </c>
      <c r="AU192" s="136" t="s">
        <v>416</v>
      </c>
      <c r="AY192" s="46" t="s">
        <v>664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46" t="s">
        <v>107</v>
      </c>
      <c r="BK192" s="137">
        <f>ROUND(I192*H192,2)</f>
        <v>0</v>
      </c>
      <c r="BL192" s="46" t="s">
        <v>203</v>
      </c>
      <c r="BM192" s="136" t="s">
        <v>772</v>
      </c>
    </row>
    <row r="193" spans="2:65" s="155" customFormat="1" ht="11.25" x14ac:dyDescent="0.25">
      <c r="B193" s="156"/>
      <c r="D193" s="140" t="s">
        <v>44</v>
      </c>
      <c r="E193" s="157" t="s">
        <v>39</v>
      </c>
      <c r="F193" s="158" t="s">
        <v>773</v>
      </c>
      <c r="H193" s="157" t="s">
        <v>39</v>
      </c>
      <c r="I193" s="159"/>
      <c r="L193" s="156"/>
      <c r="M193" s="160"/>
      <c r="T193" s="161"/>
      <c r="AT193" s="157" t="s">
        <v>44</v>
      </c>
      <c r="AU193" s="157" t="s">
        <v>416</v>
      </c>
      <c r="AV193" s="155" t="s">
        <v>107</v>
      </c>
      <c r="AW193" s="155" t="s">
        <v>671</v>
      </c>
      <c r="AX193" s="155" t="s">
        <v>36</v>
      </c>
      <c r="AY193" s="157" t="s">
        <v>664</v>
      </c>
    </row>
    <row r="194" spans="2:65" s="138" customFormat="1" ht="11.25" x14ac:dyDescent="0.25">
      <c r="B194" s="139"/>
      <c r="D194" s="140" t="s">
        <v>44</v>
      </c>
      <c r="E194" s="141" t="s">
        <v>39</v>
      </c>
      <c r="F194" s="142" t="s">
        <v>774</v>
      </c>
      <c r="H194" s="143">
        <v>1.0720000000000001</v>
      </c>
      <c r="I194" s="144"/>
      <c r="L194" s="139"/>
      <c r="M194" s="145"/>
      <c r="T194" s="146"/>
      <c r="AT194" s="141" t="s">
        <v>44</v>
      </c>
      <c r="AU194" s="141" t="s">
        <v>416</v>
      </c>
      <c r="AV194" s="138" t="s">
        <v>416</v>
      </c>
      <c r="AW194" s="138" t="s">
        <v>671</v>
      </c>
      <c r="AX194" s="138" t="s">
        <v>36</v>
      </c>
      <c r="AY194" s="141" t="s">
        <v>664</v>
      </c>
    </row>
    <row r="195" spans="2:65" s="138" customFormat="1" ht="11.25" x14ac:dyDescent="0.25">
      <c r="B195" s="139"/>
      <c r="D195" s="140" t="s">
        <v>44</v>
      </c>
      <c r="E195" s="141" t="s">
        <v>39</v>
      </c>
      <c r="F195" s="142" t="s">
        <v>775</v>
      </c>
      <c r="H195" s="143">
        <v>1.8</v>
      </c>
      <c r="I195" s="144"/>
      <c r="L195" s="139"/>
      <c r="M195" s="145"/>
      <c r="T195" s="146"/>
      <c r="AT195" s="141" t="s">
        <v>44</v>
      </c>
      <c r="AU195" s="141" t="s">
        <v>416</v>
      </c>
      <c r="AV195" s="138" t="s">
        <v>416</v>
      </c>
      <c r="AW195" s="138" t="s">
        <v>671</v>
      </c>
      <c r="AX195" s="138" t="s">
        <v>36</v>
      </c>
      <c r="AY195" s="141" t="s">
        <v>664</v>
      </c>
    </row>
    <row r="196" spans="2:65" s="162" customFormat="1" ht="11.25" x14ac:dyDescent="0.25">
      <c r="B196" s="163"/>
      <c r="D196" s="140" t="s">
        <v>44</v>
      </c>
      <c r="E196" s="164" t="s">
        <v>39</v>
      </c>
      <c r="F196" s="165" t="s">
        <v>756</v>
      </c>
      <c r="H196" s="166">
        <v>2.8719999999999999</v>
      </c>
      <c r="I196" s="167"/>
      <c r="L196" s="163"/>
      <c r="M196" s="168"/>
      <c r="T196" s="169"/>
      <c r="AT196" s="164" t="s">
        <v>44</v>
      </c>
      <c r="AU196" s="164" t="s">
        <v>416</v>
      </c>
      <c r="AV196" s="162" t="s">
        <v>195</v>
      </c>
      <c r="AW196" s="162" t="s">
        <v>671</v>
      </c>
      <c r="AX196" s="162" t="s">
        <v>36</v>
      </c>
      <c r="AY196" s="164" t="s">
        <v>664</v>
      </c>
    </row>
    <row r="197" spans="2:65" s="155" customFormat="1" ht="11.25" x14ac:dyDescent="0.25">
      <c r="B197" s="156"/>
      <c r="D197" s="140" t="s">
        <v>44</v>
      </c>
      <c r="E197" s="157" t="s">
        <v>39</v>
      </c>
      <c r="F197" s="158" t="s">
        <v>776</v>
      </c>
      <c r="H197" s="157" t="s">
        <v>39</v>
      </c>
      <c r="I197" s="159"/>
      <c r="L197" s="156"/>
      <c r="M197" s="160"/>
      <c r="T197" s="161"/>
      <c r="AT197" s="157" t="s">
        <v>44</v>
      </c>
      <c r="AU197" s="157" t="s">
        <v>416</v>
      </c>
      <c r="AV197" s="155" t="s">
        <v>107</v>
      </c>
      <c r="AW197" s="155" t="s">
        <v>671</v>
      </c>
      <c r="AX197" s="155" t="s">
        <v>36</v>
      </c>
      <c r="AY197" s="157" t="s">
        <v>664</v>
      </c>
    </row>
    <row r="198" spans="2:65" s="138" customFormat="1" ht="11.25" x14ac:dyDescent="0.25">
      <c r="B198" s="139"/>
      <c r="D198" s="140" t="s">
        <v>44</v>
      </c>
      <c r="E198" s="141" t="s">
        <v>39</v>
      </c>
      <c r="F198" s="142" t="s">
        <v>777</v>
      </c>
      <c r="H198" s="143">
        <v>4.2880000000000003</v>
      </c>
      <c r="I198" s="144"/>
      <c r="L198" s="139"/>
      <c r="M198" s="145"/>
      <c r="T198" s="146"/>
      <c r="AT198" s="141" t="s">
        <v>44</v>
      </c>
      <c r="AU198" s="141" t="s">
        <v>416</v>
      </c>
      <c r="AV198" s="138" t="s">
        <v>416</v>
      </c>
      <c r="AW198" s="138" t="s">
        <v>671</v>
      </c>
      <c r="AX198" s="138" t="s">
        <v>36</v>
      </c>
      <c r="AY198" s="141" t="s">
        <v>664</v>
      </c>
    </row>
    <row r="199" spans="2:65" s="138" customFormat="1" ht="11.25" x14ac:dyDescent="0.25">
      <c r="B199" s="139"/>
      <c r="D199" s="140" t="s">
        <v>44</v>
      </c>
      <c r="E199" s="141" t="s">
        <v>39</v>
      </c>
      <c r="F199" s="142" t="s">
        <v>775</v>
      </c>
      <c r="H199" s="143">
        <v>1.8</v>
      </c>
      <c r="I199" s="144"/>
      <c r="L199" s="139"/>
      <c r="M199" s="145"/>
      <c r="T199" s="146"/>
      <c r="AT199" s="141" t="s">
        <v>44</v>
      </c>
      <c r="AU199" s="141" t="s">
        <v>416</v>
      </c>
      <c r="AV199" s="138" t="s">
        <v>416</v>
      </c>
      <c r="AW199" s="138" t="s">
        <v>671</v>
      </c>
      <c r="AX199" s="138" t="s">
        <v>36</v>
      </c>
      <c r="AY199" s="141" t="s">
        <v>664</v>
      </c>
    </row>
    <row r="200" spans="2:65" s="162" customFormat="1" ht="11.25" x14ac:dyDescent="0.25">
      <c r="B200" s="163"/>
      <c r="D200" s="140" t="s">
        <v>44</v>
      </c>
      <c r="E200" s="164" t="s">
        <v>39</v>
      </c>
      <c r="F200" s="165" t="s">
        <v>756</v>
      </c>
      <c r="H200" s="166">
        <v>6.0880000000000001</v>
      </c>
      <c r="I200" s="167"/>
      <c r="L200" s="163"/>
      <c r="M200" s="168"/>
      <c r="T200" s="169"/>
      <c r="AT200" s="164" t="s">
        <v>44</v>
      </c>
      <c r="AU200" s="164" t="s">
        <v>416</v>
      </c>
      <c r="AV200" s="162" t="s">
        <v>195</v>
      </c>
      <c r="AW200" s="162" t="s">
        <v>671</v>
      </c>
      <c r="AX200" s="162" t="s">
        <v>36</v>
      </c>
      <c r="AY200" s="164" t="s">
        <v>664</v>
      </c>
    </row>
    <row r="201" spans="2:65" s="147" customFormat="1" ht="11.25" x14ac:dyDescent="0.25">
      <c r="B201" s="148"/>
      <c r="D201" s="140" t="s">
        <v>44</v>
      </c>
      <c r="E201" s="149" t="s">
        <v>594</v>
      </c>
      <c r="F201" s="150" t="s">
        <v>679</v>
      </c>
      <c r="H201" s="151">
        <v>8.9600000000000009</v>
      </c>
      <c r="I201" s="152"/>
      <c r="L201" s="148"/>
      <c r="M201" s="153"/>
      <c r="T201" s="154"/>
      <c r="AT201" s="149" t="s">
        <v>44</v>
      </c>
      <c r="AU201" s="149" t="s">
        <v>416</v>
      </c>
      <c r="AV201" s="147" t="s">
        <v>203</v>
      </c>
      <c r="AW201" s="147" t="s">
        <v>671</v>
      </c>
      <c r="AX201" s="147" t="s">
        <v>36</v>
      </c>
      <c r="AY201" s="149" t="s">
        <v>664</v>
      </c>
    </row>
    <row r="202" spans="2:65" s="155" customFormat="1" ht="11.25" x14ac:dyDescent="0.25">
      <c r="B202" s="156"/>
      <c r="D202" s="140" t="s">
        <v>44</v>
      </c>
      <c r="E202" s="157" t="s">
        <v>39</v>
      </c>
      <c r="F202" s="158" t="s">
        <v>778</v>
      </c>
      <c r="H202" s="157" t="s">
        <v>39</v>
      </c>
      <c r="I202" s="159"/>
      <c r="L202" s="156"/>
      <c r="M202" s="160"/>
      <c r="T202" s="161"/>
      <c r="AT202" s="157" t="s">
        <v>44</v>
      </c>
      <c r="AU202" s="157" t="s">
        <v>416</v>
      </c>
      <c r="AV202" s="155" t="s">
        <v>107</v>
      </c>
      <c r="AW202" s="155" t="s">
        <v>671</v>
      </c>
      <c r="AX202" s="155" t="s">
        <v>36</v>
      </c>
      <c r="AY202" s="157" t="s">
        <v>664</v>
      </c>
    </row>
    <row r="203" spans="2:65" s="138" customFormat="1" ht="11.25" x14ac:dyDescent="0.25">
      <c r="B203" s="139"/>
      <c r="D203" s="140" t="s">
        <v>44</v>
      </c>
      <c r="E203" s="141" t="s">
        <v>39</v>
      </c>
      <c r="F203" s="142" t="s">
        <v>768</v>
      </c>
      <c r="H203" s="143">
        <v>4.4800000000000004</v>
      </c>
      <c r="I203" s="144"/>
      <c r="L203" s="139"/>
      <c r="M203" s="145"/>
      <c r="T203" s="146"/>
      <c r="AT203" s="141" t="s">
        <v>44</v>
      </c>
      <c r="AU203" s="141" t="s">
        <v>416</v>
      </c>
      <c r="AV203" s="138" t="s">
        <v>416</v>
      </c>
      <c r="AW203" s="138" t="s">
        <v>671</v>
      </c>
      <c r="AX203" s="138" t="s">
        <v>107</v>
      </c>
      <c r="AY203" s="141" t="s">
        <v>664</v>
      </c>
    </row>
    <row r="204" spans="2:65" s="53" customFormat="1" ht="16.5" customHeight="1" x14ac:dyDescent="0.25">
      <c r="B204" s="54"/>
      <c r="C204" s="170" t="s">
        <v>779</v>
      </c>
      <c r="D204" s="170" t="s">
        <v>288</v>
      </c>
      <c r="E204" s="171" t="s">
        <v>780</v>
      </c>
      <c r="F204" s="172" t="s">
        <v>781</v>
      </c>
      <c r="G204" s="173" t="s">
        <v>747</v>
      </c>
      <c r="H204" s="174">
        <v>15.384</v>
      </c>
      <c r="I204" s="175"/>
      <c r="J204" s="176">
        <f>ROUND(I204*H204,2)</f>
        <v>0</v>
      </c>
      <c r="K204" s="172"/>
      <c r="L204" s="177"/>
      <c r="M204" s="178" t="s">
        <v>39</v>
      </c>
      <c r="N204" s="179" t="s">
        <v>621</v>
      </c>
      <c r="P204" s="134">
        <f>O204*H204</f>
        <v>0</v>
      </c>
      <c r="Q204" s="134">
        <v>0</v>
      </c>
      <c r="R204" s="134">
        <f>Q204*H204</f>
        <v>0</v>
      </c>
      <c r="S204" s="134">
        <v>0</v>
      </c>
      <c r="T204" s="135">
        <f>S204*H204</f>
        <v>0</v>
      </c>
      <c r="AR204" s="136" t="s">
        <v>293</v>
      </c>
      <c r="AT204" s="136" t="s">
        <v>288</v>
      </c>
      <c r="AU204" s="136" t="s">
        <v>416</v>
      </c>
      <c r="AY204" s="46" t="s">
        <v>664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46" t="s">
        <v>107</v>
      </c>
      <c r="BK204" s="137">
        <f>ROUND(I204*H204,2)</f>
        <v>0</v>
      </c>
      <c r="BL204" s="46" t="s">
        <v>203</v>
      </c>
      <c r="BM204" s="136" t="s">
        <v>782</v>
      </c>
    </row>
    <row r="205" spans="2:65" s="138" customFormat="1" ht="11.25" x14ac:dyDescent="0.25">
      <c r="B205" s="139"/>
      <c r="D205" s="140" t="s">
        <v>44</v>
      </c>
      <c r="E205" s="141" t="s">
        <v>39</v>
      </c>
      <c r="F205" s="142" t="s">
        <v>783</v>
      </c>
      <c r="H205" s="143">
        <v>15.384</v>
      </c>
      <c r="I205" s="144"/>
      <c r="L205" s="139"/>
      <c r="M205" s="145"/>
      <c r="T205" s="146"/>
      <c r="AT205" s="141" t="s">
        <v>44</v>
      </c>
      <c r="AU205" s="141" t="s">
        <v>416</v>
      </c>
      <c r="AV205" s="138" t="s">
        <v>416</v>
      </c>
      <c r="AW205" s="138" t="s">
        <v>671</v>
      </c>
      <c r="AX205" s="138" t="s">
        <v>107</v>
      </c>
      <c r="AY205" s="141" t="s">
        <v>664</v>
      </c>
    </row>
    <row r="206" spans="2:65" s="112" customFormat="1" ht="22.9" customHeight="1" x14ac:dyDescent="0.2">
      <c r="B206" s="113"/>
      <c r="D206" s="114" t="s">
        <v>661</v>
      </c>
      <c r="E206" s="123" t="s">
        <v>203</v>
      </c>
      <c r="F206" s="123" t="s">
        <v>204</v>
      </c>
      <c r="I206" s="116"/>
      <c r="J206" s="124">
        <f>BK206</f>
        <v>0</v>
      </c>
      <c r="L206" s="113"/>
      <c r="M206" s="118"/>
      <c r="P206" s="119">
        <f>SUM(P207:P211)</f>
        <v>0</v>
      </c>
      <c r="R206" s="119">
        <f>SUM(R207:R211)</f>
        <v>8.5103999999999996E-3</v>
      </c>
      <c r="T206" s="120">
        <f>SUM(T207:T211)</f>
        <v>0</v>
      </c>
      <c r="AR206" s="114" t="s">
        <v>107</v>
      </c>
      <c r="AT206" s="121" t="s">
        <v>661</v>
      </c>
      <c r="AU206" s="121" t="s">
        <v>107</v>
      </c>
      <c r="AY206" s="114" t="s">
        <v>664</v>
      </c>
      <c r="BK206" s="122">
        <f>SUM(BK207:BK211)</f>
        <v>0</v>
      </c>
    </row>
    <row r="207" spans="2:65" s="53" customFormat="1" ht="24.2" customHeight="1" x14ac:dyDescent="0.25">
      <c r="B207" s="54"/>
      <c r="C207" s="125" t="s">
        <v>784</v>
      </c>
      <c r="D207" s="125" t="s">
        <v>665</v>
      </c>
      <c r="E207" s="126" t="s">
        <v>785</v>
      </c>
      <c r="F207" s="127" t="s">
        <v>786</v>
      </c>
      <c r="G207" s="128" t="s">
        <v>692</v>
      </c>
      <c r="H207" s="129">
        <v>6.5000000000000002E-2</v>
      </c>
      <c r="I207" s="130"/>
      <c r="J207" s="131">
        <f>ROUND(I207*H207,2)</f>
        <v>0</v>
      </c>
      <c r="K207" s="127"/>
      <c r="L207" s="54"/>
      <c r="M207" s="132" t="s">
        <v>39</v>
      </c>
      <c r="N207" s="133" t="s">
        <v>621</v>
      </c>
      <c r="P207" s="134">
        <f>O207*H207</f>
        <v>0</v>
      </c>
      <c r="Q207" s="134">
        <v>0</v>
      </c>
      <c r="R207" s="134">
        <f>Q207*H207</f>
        <v>0</v>
      </c>
      <c r="S207" s="134">
        <v>0</v>
      </c>
      <c r="T207" s="135">
        <f>S207*H207</f>
        <v>0</v>
      </c>
      <c r="AR207" s="136" t="s">
        <v>203</v>
      </c>
      <c r="AT207" s="136" t="s">
        <v>665</v>
      </c>
      <c r="AU207" s="136" t="s">
        <v>416</v>
      </c>
      <c r="AY207" s="46" t="s">
        <v>664</v>
      </c>
      <c r="BE207" s="137">
        <f>IF(N207="základní",J207,0)</f>
        <v>0</v>
      </c>
      <c r="BF207" s="137">
        <f>IF(N207="snížená",J207,0)</f>
        <v>0</v>
      </c>
      <c r="BG207" s="137">
        <f>IF(N207="zákl. přenesená",J207,0)</f>
        <v>0</v>
      </c>
      <c r="BH207" s="137">
        <f>IF(N207="sníž. přenesená",J207,0)</f>
        <v>0</v>
      </c>
      <c r="BI207" s="137">
        <f>IF(N207="nulová",J207,0)</f>
        <v>0</v>
      </c>
      <c r="BJ207" s="46" t="s">
        <v>107</v>
      </c>
      <c r="BK207" s="137">
        <f>ROUND(I207*H207,2)</f>
        <v>0</v>
      </c>
      <c r="BL207" s="46" t="s">
        <v>203</v>
      </c>
      <c r="BM207" s="136" t="s">
        <v>787</v>
      </c>
    </row>
    <row r="208" spans="2:65" s="138" customFormat="1" ht="11.25" x14ac:dyDescent="0.25">
      <c r="B208" s="139"/>
      <c r="D208" s="140" t="s">
        <v>44</v>
      </c>
      <c r="E208" s="141" t="s">
        <v>39</v>
      </c>
      <c r="F208" s="142" t="s">
        <v>788</v>
      </c>
      <c r="H208" s="143">
        <v>6.5000000000000002E-2</v>
      </c>
      <c r="I208" s="144"/>
      <c r="L208" s="139"/>
      <c r="M208" s="145"/>
      <c r="T208" s="146"/>
      <c r="AT208" s="141" t="s">
        <v>44</v>
      </c>
      <c r="AU208" s="141" t="s">
        <v>416</v>
      </c>
      <c r="AV208" s="138" t="s">
        <v>416</v>
      </c>
      <c r="AW208" s="138" t="s">
        <v>671</v>
      </c>
      <c r="AX208" s="138" t="s">
        <v>107</v>
      </c>
      <c r="AY208" s="141" t="s">
        <v>664</v>
      </c>
    </row>
    <row r="209" spans="2:65" s="53" customFormat="1" ht="33" customHeight="1" x14ac:dyDescent="0.25">
      <c r="B209" s="54"/>
      <c r="C209" s="125" t="s">
        <v>789</v>
      </c>
      <c r="D209" s="125" t="s">
        <v>665</v>
      </c>
      <c r="E209" s="126" t="s">
        <v>790</v>
      </c>
      <c r="F209" s="127" t="s">
        <v>791</v>
      </c>
      <c r="G209" s="128" t="s">
        <v>719</v>
      </c>
      <c r="H209" s="129">
        <v>1.08</v>
      </c>
      <c r="I209" s="130"/>
      <c r="J209" s="131">
        <f>ROUND(I209*H209,2)</f>
        <v>0</v>
      </c>
      <c r="K209" s="127"/>
      <c r="L209" s="54"/>
      <c r="M209" s="132" t="s">
        <v>39</v>
      </c>
      <c r="N209" s="133" t="s">
        <v>621</v>
      </c>
      <c r="P209" s="134">
        <f>O209*H209</f>
        <v>0</v>
      </c>
      <c r="Q209" s="134">
        <v>7.8799999999999999E-3</v>
      </c>
      <c r="R209" s="134">
        <f>Q209*H209</f>
        <v>8.5103999999999996E-3</v>
      </c>
      <c r="S209" s="134">
        <v>0</v>
      </c>
      <c r="T209" s="135">
        <f>S209*H209</f>
        <v>0</v>
      </c>
      <c r="AR209" s="136" t="s">
        <v>203</v>
      </c>
      <c r="AT209" s="136" t="s">
        <v>665</v>
      </c>
      <c r="AU209" s="136" t="s">
        <v>416</v>
      </c>
      <c r="AY209" s="46" t="s">
        <v>664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46" t="s">
        <v>107</v>
      </c>
      <c r="BK209" s="137">
        <f>ROUND(I209*H209,2)</f>
        <v>0</v>
      </c>
      <c r="BL209" s="46" t="s">
        <v>203</v>
      </c>
      <c r="BM209" s="136" t="s">
        <v>792</v>
      </c>
    </row>
    <row r="210" spans="2:65" s="138" customFormat="1" ht="11.25" x14ac:dyDescent="0.25">
      <c r="B210" s="139"/>
      <c r="D210" s="140" t="s">
        <v>44</v>
      </c>
      <c r="E210" s="141" t="s">
        <v>39</v>
      </c>
      <c r="F210" s="142" t="s">
        <v>793</v>
      </c>
      <c r="H210" s="143">
        <v>1.08</v>
      </c>
      <c r="I210" s="144"/>
      <c r="L210" s="139"/>
      <c r="M210" s="145"/>
      <c r="T210" s="146"/>
      <c r="AT210" s="141" t="s">
        <v>44</v>
      </c>
      <c r="AU210" s="141" t="s">
        <v>416</v>
      </c>
      <c r="AV210" s="138" t="s">
        <v>416</v>
      </c>
      <c r="AW210" s="138" t="s">
        <v>671</v>
      </c>
      <c r="AX210" s="138" t="s">
        <v>107</v>
      </c>
      <c r="AY210" s="141" t="s">
        <v>664</v>
      </c>
    </row>
    <row r="211" spans="2:65" s="53" customFormat="1" ht="37.9" customHeight="1" x14ac:dyDescent="0.25">
      <c r="B211" s="54"/>
      <c r="C211" s="125" t="s">
        <v>794</v>
      </c>
      <c r="D211" s="125" t="s">
        <v>665</v>
      </c>
      <c r="E211" s="126" t="s">
        <v>795</v>
      </c>
      <c r="F211" s="127" t="s">
        <v>796</v>
      </c>
      <c r="G211" s="128" t="s">
        <v>719</v>
      </c>
      <c r="H211" s="129">
        <v>1.08</v>
      </c>
      <c r="I211" s="130"/>
      <c r="J211" s="131">
        <f>ROUND(I211*H211,2)</f>
        <v>0</v>
      </c>
      <c r="K211" s="127"/>
      <c r="L211" s="54"/>
      <c r="M211" s="132" t="s">
        <v>39</v>
      </c>
      <c r="N211" s="133" t="s">
        <v>621</v>
      </c>
      <c r="P211" s="134">
        <f>O211*H211</f>
        <v>0</v>
      </c>
      <c r="Q211" s="134">
        <v>0</v>
      </c>
      <c r="R211" s="134">
        <f>Q211*H211</f>
        <v>0</v>
      </c>
      <c r="S211" s="134">
        <v>0</v>
      </c>
      <c r="T211" s="135">
        <f>S211*H211</f>
        <v>0</v>
      </c>
      <c r="AR211" s="136" t="s">
        <v>203</v>
      </c>
      <c r="AT211" s="136" t="s">
        <v>665</v>
      </c>
      <c r="AU211" s="136" t="s">
        <v>416</v>
      </c>
      <c r="AY211" s="46" t="s">
        <v>664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46" t="s">
        <v>107</v>
      </c>
      <c r="BK211" s="137">
        <f>ROUND(I211*H211,2)</f>
        <v>0</v>
      </c>
      <c r="BL211" s="46" t="s">
        <v>203</v>
      </c>
      <c r="BM211" s="136" t="s">
        <v>797</v>
      </c>
    </row>
    <row r="212" spans="2:65" s="112" customFormat="1" ht="22.9" customHeight="1" x14ac:dyDescent="0.2">
      <c r="B212" s="113"/>
      <c r="D212" s="114" t="s">
        <v>661</v>
      </c>
      <c r="E212" s="123" t="s">
        <v>293</v>
      </c>
      <c r="F212" s="123" t="s">
        <v>798</v>
      </c>
      <c r="I212" s="116"/>
      <c r="J212" s="124">
        <f>BK212</f>
        <v>0</v>
      </c>
      <c r="L212" s="113"/>
      <c r="M212" s="118"/>
      <c r="P212" s="119">
        <f>P213</f>
        <v>0</v>
      </c>
      <c r="R212" s="119">
        <f>R213</f>
        <v>1.9499999999999999E-3</v>
      </c>
      <c r="T212" s="120">
        <f>T213</f>
        <v>0</v>
      </c>
      <c r="AR212" s="114" t="s">
        <v>107</v>
      </c>
      <c r="AT212" s="121" t="s">
        <v>661</v>
      </c>
      <c r="AU212" s="121" t="s">
        <v>107</v>
      </c>
      <c r="AY212" s="114" t="s">
        <v>664</v>
      </c>
      <c r="BK212" s="122">
        <f>BK213</f>
        <v>0</v>
      </c>
    </row>
    <row r="213" spans="2:65" s="53" customFormat="1" ht="24.2" customHeight="1" x14ac:dyDescent="0.25">
      <c r="B213" s="54"/>
      <c r="C213" s="125" t="s">
        <v>799</v>
      </c>
      <c r="D213" s="125" t="s">
        <v>665</v>
      </c>
      <c r="E213" s="126" t="s">
        <v>800</v>
      </c>
      <c r="F213" s="127" t="s">
        <v>801</v>
      </c>
      <c r="G213" s="128" t="s">
        <v>668</v>
      </c>
      <c r="H213" s="129">
        <v>15</v>
      </c>
      <c r="I213" s="130"/>
      <c r="J213" s="131">
        <f>ROUND(I213*H213,2)</f>
        <v>0</v>
      </c>
      <c r="K213" s="127"/>
      <c r="L213" s="54"/>
      <c r="M213" s="132" t="s">
        <v>39</v>
      </c>
      <c r="N213" s="133" t="s">
        <v>621</v>
      </c>
      <c r="P213" s="134">
        <f>O213*H213</f>
        <v>0</v>
      </c>
      <c r="Q213" s="134">
        <v>1.2999999999999999E-4</v>
      </c>
      <c r="R213" s="134">
        <f>Q213*H213</f>
        <v>1.9499999999999999E-3</v>
      </c>
      <c r="S213" s="134">
        <v>0</v>
      </c>
      <c r="T213" s="135">
        <f>S213*H213</f>
        <v>0</v>
      </c>
      <c r="AR213" s="136" t="s">
        <v>203</v>
      </c>
      <c r="AT213" s="136" t="s">
        <v>665</v>
      </c>
      <c r="AU213" s="136" t="s">
        <v>416</v>
      </c>
      <c r="AY213" s="46" t="s">
        <v>664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46" t="s">
        <v>107</v>
      </c>
      <c r="BK213" s="137">
        <f>ROUND(I213*H213,2)</f>
        <v>0</v>
      </c>
      <c r="BL213" s="46" t="s">
        <v>203</v>
      </c>
      <c r="BM213" s="136" t="s">
        <v>802</v>
      </c>
    </row>
    <row r="214" spans="2:65" s="112" customFormat="1" ht="22.9" customHeight="1" x14ac:dyDescent="0.2">
      <c r="B214" s="113"/>
      <c r="D214" s="114" t="s">
        <v>661</v>
      </c>
      <c r="E214" s="123" t="s">
        <v>803</v>
      </c>
      <c r="F214" s="123" t="s">
        <v>804</v>
      </c>
      <c r="I214" s="116"/>
      <c r="J214" s="124">
        <f>BK214</f>
        <v>0</v>
      </c>
      <c r="L214" s="113"/>
      <c r="M214" s="118"/>
      <c r="P214" s="119">
        <f>SUM(P215:P216)</f>
        <v>0</v>
      </c>
      <c r="R214" s="119">
        <f>SUM(R215:R216)</f>
        <v>0</v>
      </c>
      <c r="T214" s="120">
        <f>SUM(T215:T216)</f>
        <v>0</v>
      </c>
      <c r="AR214" s="114" t="s">
        <v>107</v>
      </c>
      <c r="AT214" s="121" t="s">
        <v>661</v>
      </c>
      <c r="AU214" s="121" t="s">
        <v>107</v>
      </c>
      <c r="AY214" s="114" t="s">
        <v>664</v>
      </c>
      <c r="BK214" s="122">
        <f>SUM(BK215:BK216)</f>
        <v>0</v>
      </c>
    </row>
    <row r="215" spans="2:65" s="53" customFormat="1" ht="24.2" customHeight="1" x14ac:dyDescent="0.25">
      <c r="B215" s="54"/>
      <c r="C215" s="125" t="s">
        <v>805</v>
      </c>
      <c r="D215" s="125" t="s">
        <v>665</v>
      </c>
      <c r="E215" s="126" t="s">
        <v>806</v>
      </c>
      <c r="F215" s="127" t="s">
        <v>807</v>
      </c>
      <c r="G215" s="128" t="s">
        <v>747</v>
      </c>
      <c r="H215" s="129">
        <v>3.5000000000000003E-2</v>
      </c>
      <c r="I215" s="130"/>
      <c r="J215" s="131">
        <f>ROUND(I215*H215,2)</f>
        <v>0</v>
      </c>
      <c r="K215" s="127"/>
      <c r="L215" s="54"/>
      <c r="M215" s="132" t="s">
        <v>39</v>
      </c>
      <c r="N215" s="133" t="s">
        <v>621</v>
      </c>
      <c r="P215" s="134">
        <f>O215*H215</f>
        <v>0</v>
      </c>
      <c r="Q215" s="134">
        <v>0</v>
      </c>
      <c r="R215" s="134">
        <f>Q215*H215</f>
        <v>0</v>
      </c>
      <c r="S215" s="134">
        <v>0</v>
      </c>
      <c r="T215" s="135">
        <f>S215*H215</f>
        <v>0</v>
      </c>
      <c r="AR215" s="136" t="s">
        <v>203</v>
      </c>
      <c r="AT215" s="136" t="s">
        <v>665</v>
      </c>
      <c r="AU215" s="136" t="s">
        <v>416</v>
      </c>
      <c r="AY215" s="46" t="s">
        <v>664</v>
      </c>
      <c r="BE215" s="137">
        <f>IF(N215="základní",J215,0)</f>
        <v>0</v>
      </c>
      <c r="BF215" s="137">
        <f>IF(N215="snížená",J215,0)</f>
        <v>0</v>
      </c>
      <c r="BG215" s="137">
        <f>IF(N215="zákl. přenesená",J215,0)</f>
        <v>0</v>
      </c>
      <c r="BH215" s="137">
        <f>IF(N215="sníž. přenesená",J215,0)</f>
        <v>0</v>
      </c>
      <c r="BI215" s="137">
        <f>IF(N215="nulová",J215,0)</f>
        <v>0</v>
      </c>
      <c r="BJ215" s="46" t="s">
        <v>107</v>
      </c>
      <c r="BK215" s="137">
        <f>ROUND(I215*H215,2)</f>
        <v>0</v>
      </c>
      <c r="BL215" s="46" t="s">
        <v>203</v>
      </c>
      <c r="BM215" s="136" t="s">
        <v>808</v>
      </c>
    </row>
    <row r="216" spans="2:65" s="53" customFormat="1" ht="33" customHeight="1" x14ac:dyDescent="0.25">
      <c r="B216" s="54"/>
      <c r="C216" s="125" t="s">
        <v>809</v>
      </c>
      <c r="D216" s="125" t="s">
        <v>665</v>
      </c>
      <c r="E216" s="126" t="s">
        <v>810</v>
      </c>
      <c r="F216" s="127" t="s">
        <v>811</v>
      </c>
      <c r="G216" s="128" t="s">
        <v>747</v>
      </c>
      <c r="H216" s="129">
        <v>3.5000000000000003E-2</v>
      </c>
      <c r="I216" s="130"/>
      <c r="J216" s="131">
        <f>ROUND(I216*H216,2)</f>
        <v>0</v>
      </c>
      <c r="K216" s="127"/>
      <c r="L216" s="54"/>
      <c r="M216" s="132" t="s">
        <v>39</v>
      </c>
      <c r="N216" s="133" t="s">
        <v>621</v>
      </c>
      <c r="P216" s="134">
        <f>O216*H216</f>
        <v>0</v>
      </c>
      <c r="Q216" s="134">
        <v>0</v>
      </c>
      <c r="R216" s="134">
        <f>Q216*H216</f>
        <v>0</v>
      </c>
      <c r="S216" s="134">
        <v>0</v>
      </c>
      <c r="T216" s="135">
        <f>S216*H216</f>
        <v>0</v>
      </c>
      <c r="AR216" s="136" t="s">
        <v>203</v>
      </c>
      <c r="AT216" s="136" t="s">
        <v>665</v>
      </c>
      <c r="AU216" s="136" t="s">
        <v>416</v>
      </c>
      <c r="AY216" s="46" t="s">
        <v>664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46" t="s">
        <v>107</v>
      </c>
      <c r="BK216" s="137">
        <f>ROUND(I216*H216,2)</f>
        <v>0</v>
      </c>
      <c r="BL216" s="46" t="s">
        <v>203</v>
      </c>
      <c r="BM216" s="136" t="s">
        <v>812</v>
      </c>
    </row>
    <row r="217" spans="2:65" s="112" customFormat="1" ht="25.9" customHeight="1" x14ac:dyDescent="0.2">
      <c r="B217" s="113"/>
      <c r="D217" s="114" t="s">
        <v>661</v>
      </c>
      <c r="E217" s="115" t="s">
        <v>813</v>
      </c>
      <c r="F217" s="115" t="s">
        <v>814</v>
      </c>
      <c r="I217" s="116"/>
      <c r="J217" s="117">
        <f>BK217</f>
        <v>0</v>
      </c>
      <c r="L217" s="113"/>
      <c r="M217" s="118"/>
      <c r="P217" s="119">
        <f>P218+P220</f>
        <v>0</v>
      </c>
      <c r="R217" s="119">
        <f>R218+R220</f>
        <v>0</v>
      </c>
      <c r="T217" s="120">
        <f>T218+T220</f>
        <v>0</v>
      </c>
      <c r="AR217" s="114" t="s">
        <v>416</v>
      </c>
      <c r="AT217" s="121" t="s">
        <v>661</v>
      </c>
      <c r="AU217" s="121" t="s">
        <v>36</v>
      </c>
      <c r="AY217" s="114" t="s">
        <v>664</v>
      </c>
      <c r="BK217" s="122">
        <f>BK218+BK220</f>
        <v>0</v>
      </c>
    </row>
    <row r="218" spans="2:65" s="112" customFormat="1" ht="22.9" customHeight="1" x14ac:dyDescent="0.2">
      <c r="B218" s="113"/>
      <c r="D218" s="114" t="s">
        <v>661</v>
      </c>
      <c r="E218" s="123" t="s">
        <v>815</v>
      </c>
      <c r="F218" s="123" t="s">
        <v>816</v>
      </c>
      <c r="I218" s="116"/>
      <c r="J218" s="124">
        <f>BK218</f>
        <v>0</v>
      </c>
      <c r="L218" s="113"/>
      <c r="M218" s="118"/>
      <c r="P218" s="119">
        <f>P219</f>
        <v>0</v>
      </c>
      <c r="R218" s="119">
        <f>R219</f>
        <v>0</v>
      </c>
      <c r="T218" s="120">
        <f>T219</f>
        <v>0</v>
      </c>
      <c r="AR218" s="114" t="s">
        <v>416</v>
      </c>
      <c r="AT218" s="121" t="s">
        <v>661</v>
      </c>
      <c r="AU218" s="121" t="s">
        <v>107</v>
      </c>
      <c r="AY218" s="114" t="s">
        <v>664</v>
      </c>
      <c r="BK218" s="122">
        <f>BK219</f>
        <v>0</v>
      </c>
    </row>
    <row r="219" spans="2:65" s="53" customFormat="1" ht="24.2" customHeight="1" x14ac:dyDescent="0.25">
      <c r="B219" s="54"/>
      <c r="C219" s="125" t="s">
        <v>817</v>
      </c>
      <c r="D219" s="125" t="s">
        <v>665</v>
      </c>
      <c r="E219" s="126" t="s">
        <v>818</v>
      </c>
      <c r="F219" s="127" t="s">
        <v>819</v>
      </c>
      <c r="G219" s="128" t="s">
        <v>820</v>
      </c>
      <c r="H219" s="129">
        <v>1</v>
      </c>
      <c r="I219" s="130"/>
      <c r="J219" s="131">
        <f>ROUND(I219*H219,2)</f>
        <v>0</v>
      </c>
      <c r="K219" s="127"/>
      <c r="L219" s="54"/>
      <c r="M219" s="132" t="s">
        <v>39</v>
      </c>
      <c r="N219" s="133" t="s">
        <v>621</v>
      </c>
      <c r="P219" s="134">
        <f>O219*H219</f>
        <v>0</v>
      </c>
      <c r="Q219" s="134">
        <v>0</v>
      </c>
      <c r="R219" s="134">
        <f>Q219*H219</f>
        <v>0</v>
      </c>
      <c r="S219" s="134">
        <v>0</v>
      </c>
      <c r="T219" s="135">
        <f>S219*H219</f>
        <v>0</v>
      </c>
      <c r="AR219" s="136" t="s">
        <v>744</v>
      </c>
      <c r="AT219" s="136" t="s">
        <v>665</v>
      </c>
      <c r="AU219" s="136" t="s">
        <v>416</v>
      </c>
      <c r="AY219" s="46" t="s">
        <v>664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46" t="s">
        <v>107</v>
      </c>
      <c r="BK219" s="137">
        <f>ROUND(I219*H219,2)</f>
        <v>0</v>
      </c>
      <c r="BL219" s="46" t="s">
        <v>744</v>
      </c>
      <c r="BM219" s="136" t="s">
        <v>821</v>
      </c>
    </row>
    <row r="220" spans="2:65" s="112" customFormat="1" ht="22.9" customHeight="1" x14ac:dyDescent="0.2">
      <c r="B220" s="113"/>
      <c r="D220" s="114" t="s">
        <v>661</v>
      </c>
      <c r="E220" s="123" t="s">
        <v>822</v>
      </c>
      <c r="F220" s="123" t="s">
        <v>823</v>
      </c>
      <c r="I220" s="116"/>
      <c r="J220" s="124">
        <f>BK220</f>
        <v>0</v>
      </c>
      <c r="L220" s="113"/>
      <c r="M220" s="118"/>
      <c r="P220" s="119">
        <f>P221</f>
        <v>0</v>
      </c>
      <c r="R220" s="119">
        <f>R221</f>
        <v>0</v>
      </c>
      <c r="T220" s="120">
        <f>T221</f>
        <v>0</v>
      </c>
      <c r="AR220" s="114" t="s">
        <v>416</v>
      </c>
      <c r="AT220" s="121" t="s">
        <v>661</v>
      </c>
      <c r="AU220" s="121" t="s">
        <v>107</v>
      </c>
      <c r="AY220" s="114" t="s">
        <v>664</v>
      </c>
      <c r="BK220" s="122">
        <f>BK221</f>
        <v>0</v>
      </c>
    </row>
    <row r="221" spans="2:65" s="53" customFormat="1" ht="66.75" customHeight="1" x14ac:dyDescent="0.25">
      <c r="B221" s="54"/>
      <c r="C221" s="125" t="s">
        <v>824</v>
      </c>
      <c r="D221" s="125" t="s">
        <v>665</v>
      </c>
      <c r="E221" s="126" t="s">
        <v>825</v>
      </c>
      <c r="F221" s="127" t="s">
        <v>826</v>
      </c>
      <c r="G221" s="128" t="s">
        <v>820</v>
      </c>
      <c r="H221" s="129">
        <v>1</v>
      </c>
      <c r="I221" s="130"/>
      <c r="J221" s="131">
        <f>ROUND(I221*H221,2)</f>
        <v>0</v>
      </c>
      <c r="K221" s="127"/>
      <c r="L221" s="54"/>
      <c r="M221" s="132" t="s">
        <v>39</v>
      </c>
      <c r="N221" s="133" t="s">
        <v>621</v>
      </c>
      <c r="P221" s="134">
        <f>O221*H221</f>
        <v>0</v>
      </c>
      <c r="Q221" s="134">
        <v>0</v>
      </c>
      <c r="R221" s="134">
        <f>Q221*H221</f>
        <v>0</v>
      </c>
      <c r="S221" s="134">
        <v>0</v>
      </c>
      <c r="T221" s="135">
        <f>S221*H221</f>
        <v>0</v>
      </c>
      <c r="AR221" s="136" t="s">
        <v>744</v>
      </c>
      <c r="AT221" s="136" t="s">
        <v>665</v>
      </c>
      <c r="AU221" s="136" t="s">
        <v>416</v>
      </c>
      <c r="AY221" s="46" t="s">
        <v>664</v>
      </c>
      <c r="BE221" s="137">
        <f>IF(N221="základní",J221,0)</f>
        <v>0</v>
      </c>
      <c r="BF221" s="137">
        <f>IF(N221="snížená",J221,0)</f>
        <v>0</v>
      </c>
      <c r="BG221" s="137">
        <f>IF(N221="zákl. přenesená",J221,0)</f>
        <v>0</v>
      </c>
      <c r="BH221" s="137">
        <f>IF(N221="sníž. přenesená",J221,0)</f>
        <v>0</v>
      </c>
      <c r="BI221" s="137">
        <f>IF(N221="nulová",J221,0)</f>
        <v>0</v>
      </c>
      <c r="BJ221" s="46" t="s">
        <v>107</v>
      </c>
      <c r="BK221" s="137">
        <f>ROUND(I221*H221,2)</f>
        <v>0</v>
      </c>
      <c r="BL221" s="46" t="s">
        <v>744</v>
      </c>
      <c r="BM221" s="136" t="s">
        <v>827</v>
      </c>
    </row>
    <row r="222" spans="2:65" s="112" customFormat="1" ht="25.9" customHeight="1" x14ac:dyDescent="0.2">
      <c r="B222" s="113"/>
      <c r="D222" s="114" t="s">
        <v>661</v>
      </c>
      <c r="E222" s="115" t="s">
        <v>288</v>
      </c>
      <c r="F222" s="115" t="s">
        <v>828</v>
      </c>
      <c r="I222" s="116"/>
      <c r="J222" s="117">
        <f>BK222</f>
        <v>0</v>
      </c>
      <c r="L222" s="113"/>
      <c r="M222" s="118"/>
      <c r="P222" s="119">
        <f>P223+P230</f>
        <v>0</v>
      </c>
      <c r="R222" s="119">
        <f>R223+R230</f>
        <v>0.10577800000000002</v>
      </c>
      <c r="T222" s="120">
        <f>T223+T230</f>
        <v>0</v>
      </c>
      <c r="AR222" s="114" t="s">
        <v>195</v>
      </c>
      <c r="AT222" s="121" t="s">
        <v>661</v>
      </c>
      <c r="AU222" s="121" t="s">
        <v>36</v>
      </c>
      <c r="AY222" s="114" t="s">
        <v>664</v>
      </c>
      <c r="BK222" s="122">
        <f>BK223+BK230</f>
        <v>0</v>
      </c>
    </row>
    <row r="223" spans="2:65" s="112" customFormat="1" ht="22.9" customHeight="1" x14ac:dyDescent="0.2">
      <c r="B223" s="113"/>
      <c r="D223" s="114" t="s">
        <v>661</v>
      </c>
      <c r="E223" s="123" t="s">
        <v>829</v>
      </c>
      <c r="F223" s="123" t="s">
        <v>830</v>
      </c>
      <c r="I223" s="116"/>
      <c r="J223" s="124">
        <f>BK223</f>
        <v>0</v>
      </c>
      <c r="L223" s="113"/>
      <c r="M223" s="118"/>
      <c r="P223" s="119">
        <f>SUM(P224:P229)</f>
        <v>0</v>
      </c>
      <c r="R223" s="119">
        <f>SUM(R224:R229)</f>
        <v>6.3000000000000003E-4</v>
      </c>
      <c r="T223" s="120">
        <f>SUM(T224:T229)</f>
        <v>0</v>
      </c>
      <c r="AR223" s="114" t="s">
        <v>195</v>
      </c>
      <c r="AT223" s="121" t="s">
        <v>661</v>
      </c>
      <c r="AU223" s="121" t="s">
        <v>107</v>
      </c>
      <c r="AY223" s="114" t="s">
        <v>664</v>
      </c>
      <c r="BK223" s="122">
        <f>SUM(BK224:BK229)</f>
        <v>0</v>
      </c>
    </row>
    <row r="224" spans="2:65" s="53" customFormat="1" ht="16.5" customHeight="1" x14ac:dyDescent="0.25">
      <c r="B224" s="54"/>
      <c r="C224" s="125" t="s">
        <v>831</v>
      </c>
      <c r="D224" s="125" t="s">
        <v>665</v>
      </c>
      <c r="E224" s="126" t="s">
        <v>832</v>
      </c>
      <c r="F224" s="127" t="s">
        <v>833</v>
      </c>
      <c r="G224" s="128" t="s">
        <v>820</v>
      </c>
      <c r="H224" s="129">
        <v>2</v>
      </c>
      <c r="I224" s="130"/>
      <c r="J224" s="131">
        <f>ROUND(I224*H224,2)</f>
        <v>0</v>
      </c>
      <c r="K224" s="127"/>
      <c r="L224" s="54"/>
      <c r="M224" s="132" t="s">
        <v>39</v>
      </c>
      <c r="N224" s="133" t="s">
        <v>621</v>
      </c>
      <c r="P224" s="134">
        <f>O224*H224</f>
        <v>0</v>
      </c>
      <c r="Q224" s="134">
        <v>0</v>
      </c>
      <c r="R224" s="134">
        <f>Q224*H224</f>
        <v>0</v>
      </c>
      <c r="S224" s="134">
        <v>0</v>
      </c>
      <c r="T224" s="135">
        <f>S224*H224</f>
        <v>0</v>
      </c>
      <c r="AR224" s="136" t="s">
        <v>834</v>
      </c>
      <c r="AT224" s="136" t="s">
        <v>665</v>
      </c>
      <c r="AU224" s="136" t="s">
        <v>416</v>
      </c>
      <c r="AY224" s="46" t="s">
        <v>664</v>
      </c>
      <c r="BE224" s="137">
        <f>IF(N224="základní",J224,0)</f>
        <v>0</v>
      </c>
      <c r="BF224" s="137">
        <f>IF(N224="snížená",J224,0)</f>
        <v>0</v>
      </c>
      <c r="BG224" s="137">
        <f>IF(N224="zákl. přenesená",J224,0)</f>
        <v>0</v>
      </c>
      <c r="BH224" s="137">
        <f>IF(N224="sníž. přenesená",J224,0)</f>
        <v>0</v>
      </c>
      <c r="BI224" s="137">
        <f>IF(N224="nulová",J224,0)</f>
        <v>0</v>
      </c>
      <c r="BJ224" s="46" t="s">
        <v>107</v>
      </c>
      <c r="BK224" s="137">
        <f>ROUND(I224*H224,2)</f>
        <v>0</v>
      </c>
      <c r="BL224" s="46" t="s">
        <v>834</v>
      </c>
      <c r="BM224" s="136" t="s">
        <v>835</v>
      </c>
    </row>
    <row r="225" spans="2:65" s="53" customFormat="1" ht="21.75" customHeight="1" x14ac:dyDescent="0.25">
      <c r="B225" s="54"/>
      <c r="C225" s="125" t="s">
        <v>836</v>
      </c>
      <c r="D225" s="125" t="s">
        <v>665</v>
      </c>
      <c r="E225" s="126" t="s">
        <v>837</v>
      </c>
      <c r="F225" s="127" t="s">
        <v>838</v>
      </c>
      <c r="G225" s="128" t="s">
        <v>820</v>
      </c>
      <c r="H225" s="129">
        <v>2</v>
      </c>
      <c r="I225" s="130"/>
      <c r="J225" s="131">
        <f>ROUND(I225*H225,2)</f>
        <v>0</v>
      </c>
      <c r="K225" s="127"/>
      <c r="L225" s="54"/>
      <c r="M225" s="132" t="s">
        <v>39</v>
      </c>
      <c r="N225" s="133" t="s">
        <v>621</v>
      </c>
      <c r="P225" s="134">
        <f>O225*H225</f>
        <v>0</v>
      </c>
      <c r="Q225" s="134">
        <v>0</v>
      </c>
      <c r="R225" s="134">
        <f>Q225*H225</f>
        <v>0</v>
      </c>
      <c r="S225" s="134">
        <v>0</v>
      </c>
      <c r="T225" s="135">
        <f>S225*H225</f>
        <v>0</v>
      </c>
      <c r="AR225" s="136" t="s">
        <v>834</v>
      </c>
      <c r="AT225" s="136" t="s">
        <v>665</v>
      </c>
      <c r="AU225" s="136" t="s">
        <v>416</v>
      </c>
      <c r="AY225" s="46" t="s">
        <v>664</v>
      </c>
      <c r="BE225" s="137">
        <f>IF(N225="základní",J225,0)</f>
        <v>0</v>
      </c>
      <c r="BF225" s="137">
        <f>IF(N225="snížená",J225,0)</f>
        <v>0</v>
      </c>
      <c r="BG225" s="137">
        <f>IF(N225="zákl. přenesená",J225,0)</f>
        <v>0</v>
      </c>
      <c r="BH225" s="137">
        <f>IF(N225="sníž. přenesená",J225,0)</f>
        <v>0</v>
      </c>
      <c r="BI225" s="137">
        <f>IF(N225="nulová",J225,0)</f>
        <v>0</v>
      </c>
      <c r="BJ225" s="46" t="s">
        <v>107</v>
      </c>
      <c r="BK225" s="137">
        <f>ROUND(I225*H225,2)</f>
        <v>0</v>
      </c>
      <c r="BL225" s="46" t="s">
        <v>834</v>
      </c>
      <c r="BM225" s="136" t="s">
        <v>839</v>
      </c>
    </row>
    <row r="226" spans="2:65" s="53" customFormat="1" ht="37.9" customHeight="1" x14ac:dyDescent="0.25">
      <c r="B226" s="54"/>
      <c r="C226" s="125" t="s">
        <v>840</v>
      </c>
      <c r="D226" s="125" t="s">
        <v>665</v>
      </c>
      <c r="E226" s="126" t="s">
        <v>841</v>
      </c>
      <c r="F226" s="127" t="s">
        <v>842</v>
      </c>
      <c r="G226" s="128" t="s">
        <v>668</v>
      </c>
      <c r="H226" s="129">
        <v>15</v>
      </c>
      <c r="I226" s="130"/>
      <c r="J226" s="131">
        <f>ROUND(I226*H226,2)</f>
        <v>0</v>
      </c>
      <c r="K226" s="127"/>
      <c r="L226" s="54"/>
      <c r="M226" s="132" t="s">
        <v>39</v>
      </c>
      <c r="N226" s="133" t="s">
        <v>621</v>
      </c>
      <c r="P226" s="134">
        <f>O226*H226</f>
        <v>0</v>
      </c>
      <c r="Q226" s="134">
        <v>0</v>
      </c>
      <c r="R226" s="134">
        <f>Q226*H226</f>
        <v>0</v>
      </c>
      <c r="S226" s="134">
        <v>0</v>
      </c>
      <c r="T226" s="135">
        <f>S226*H226</f>
        <v>0</v>
      </c>
      <c r="AR226" s="136" t="s">
        <v>834</v>
      </c>
      <c r="AT226" s="136" t="s">
        <v>665</v>
      </c>
      <c r="AU226" s="136" t="s">
        <v>416</v>
      </c>
      <c r="AY226" s="46" t="s">
        <v>664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46" t="s">
        <v>107</v>
      </c>
      <c r="BK226" s="137">
        <f>ROUND(I226*H226,2)</f>
        <v>0</v>
      </c>
      <c r="BL226" s="46" t="s">
        <v>834</v>
      </c>
      <c r="BM226" s="136" t="s">
        <v>843</v>
      </c>
    </row>
    <row r="227" spans="2:65" s="53" customFormat="1" ht="24.2" customHeight="1" x14ac:dyDescent="0.25">
      <c r="B227" s="54"/>
      <c r="C227" s="170" t="s">
        <v>844</v>
      </c>
      <c r="D227" s="170" t="s">
        <v>288</v>
      </c>
      <c r="E227" s="171" t="s">
        <v>845</v>
      </c>
      <c r="F227" s="172" t="s">
        <v>846</v>
      </c>
      <c r="G227" s="173" t="s">
        <v>668</v>
      </c>
      <c r="H227" s="174">
        <v>15.75</v>
      </c>
      <c r="I227" s="175"/>
      <c r="J227" s="176">
        <f>ROUND(I227*H227,2)</f>
        <v>0</v>
      </c>
      <c r="K227" s="172"/>
      <c r="L227" s="177"/>
      <c r="M227" s="178" t="s">
        <v>39</v>
      </c>
      <c r="N227" s="179" t="s">
        <v>621</v>
      </c>
      <c r="P227" s="134">
        <f>O227*H227</f>
        <v>0</v>
      </c>
      <c r="Q227" s="134">
        <v>4.0000000000000003E-5</v>
      </c>
      <c r="R227" s="134">
        <f>Q227*H227</f>
        <v>6.3000000000000003E-4</v>
      </c>
      <c r="S227" s="134">
        <v>0</v>
      </c>
      <c r="T227" s="135">
        <f>S227*H227</f>
        <v>0</v>
      </c>
      <c r="AR227" s="136" t="s">
        <v>847</v>
      </c>
      <c r="AT227" s="136" t="s">
        <v>288</v>
      </c>
      <c r="AU227" s="136" t="s">
        <v>416</v>
      </c>
      <c r="AY227" s="46" t="s">
        <v>664</v>
      </c>
      <c r="BE227" s="137">
        <f>IF(N227="základní",J227,0)</f>
        <v>0</v>
      </c>
      <c r="BF227" s="137">
        <f>IF(N227="snížená",J227,0)</f>
        <v>0</v>
      </c>
      <c r="BG227" s="137">
        <f>IF(N227="zákl. přenesená",J227,0)</f>
        <v>0</v>
      </c>
      <c r="BH227" s="137">
        <f>IF(N227="sníž. přenesená",J227,0)</f>
        <v>0</v>
      </c>
      <c r="BI227" s="137">
        <f>IF(N227="nulová",J227,0)</f>
        <v>0</v>
      </c>
      <c r="BJ227" s="46" t="s">
        <v>107</v>
      </c>
      <c r="BK227" s="137">
        <f>ROUND(I227*H227,2)</f>
        <v>0</v>
      </c>
      <c r="BL227" s="46" t="s">
        <v>847</v>
      </c>
      <c r="BM227" s="136" t="s">
        <v>848</v>
      </c>
    </row>
    <row r="228" spans="2:65" s="53" customFormat="1" ht="19.5" x14ac:dyDescent="0.25">
      <c r="B228" s="54"/>
      <c r="D228" s="140" t="s">
        <v>37</v>
      </c>
      <c r="F228" s="180" t="s">
        <v>849</v>
      </c>
      <c r="I228" s="181"/>
      <c r="L228" s="54"/>
      <c r="M228" s="182"/>
      <c r="T228" s="183"/>
      <c r="AT228" s="46" t="s">
        <v>37</v>
      </c>
      <c r="AU228" s="46" t="s">
        <v>416</v>
      </c>
    </row>
    <row r="229" spans="2:65" s="138" customFormat="1" ht="11.25" x14ac:dyDescent="0.25">
      <c r="B229" s="139"/>
      <c r="D229" s="140" t="s">
        <v>44</v>
      </c>
      <c r="F229" s="142" t="s">
        <v>850</v>
      </c>
      <c r="H229" s="143">
        <v>15.75</v>
      </c>
      <c r="I229" s="144"/>
      <c r="L229" s="139"/>
      <c r="M229" s="145"/>
      <c r="T229" s="146"/>
      <c r="AT229" s="141" t="s">
        <v>44</v>
      </c>
      <c r="AU229" s="141" t="s">
        <v>416</v>
      </c>
      <c r="AV229" s="138" t="s">
        <v>416</v>
      </c>
      <c r="AW229" s="138" t="s">
        <v>591</v>
      </c>
      <c r="AX229" s="138" t="s">
        <v>107</v>
      </c>
      <c r="AY229" s="141" t="s">
        <v>664</v>
      </c>
    </row>
    <row r="230" spans="2:65" s="112" customFormat="1" ht="22.9" customHeight="1" x14ac:dyDescent="0.2">
      <c r="B230" s="113"/>
      <c r="D230" s="114" t="s">
        <v>661</v>
      </c>
      <c r="E230" s="123" t="s">
        <v>851</v>
      </c>
      <c r="F230" s="123" t="s">
        <v>852</v>
      </c>
      <c r="I230" s="116"/>
      <c r="J230" s="124">
        <f>BK230</f>
        <v>0</v>
      </c>
      <c r="L230" s="113"/>
      <c r="M230" s="118"/>
      <c r="P230" s="119">
        <f>SUM(P231:P266)</f>
        <v>0</v>
      </c>
      <c r="R230" s="119">
        <f>SUM(R231:R266)</f>
        <v>0.10514800000000002</v>
      </c>
      <c r="T230" s="120">
        <f>SUM(T231:T266)</f>
        <v>0</v>
      </c>
      <c r="AR230" s="114" t="s">
        <v>195</v>
      </c>
      <c r="AT230" s="121" t="s">
        <v>661</v>
      </c>
      <c r="AU230" s="121" t="s">
        <v>107</v>
      </c>
      <c r="AY230" s="114" t="s">
        <v>664</v>
      </c>
      <c r="BK230" s="122">
        <f>SUM(BK231:BK266)</f>
        <v>0</v>
      </c>
    </row>
    <row r="231" spans="2:65" s="53" customFormat="1" ht="24.2" customHeight="1" x14ac:dyDescent="0.25">
      <c r="B231" s="54"/>
      <c r="C231" s="125" t="s">
        <v>853</v>
      </c>
      <c r="D231" s="125" t="s">
        <v>665</v>
      </c>
      <c r="E231" s="126" t="s">
        <v>854</v>
      </c>
      <c r="F231" s="127" t="s">
        <v>855</v>
      </c>
      <c r="G231" s="128" t="s">
        <v>856</v>
      </c>
      <c r="H231" s="129">
        <v>2</v>
      </c>
      <c r="I231" s="130"/>
      <c r="J231" s="131">
        <f t="shared" ref="J231:J239" si="0">ROUND(I231*H231,2)</f>
        <v>0</v>
      </c>
      <c r="K231" s="127"/>
      <c r="L231" s="54"/>
      <c r="M231" s="132" t="s">
        <v>39</v>
      </c>
      <c r="N231" s="133" t="s">
        <v>621</v>
      </c>
      <c r="P231" s="134">
        <f>O231*H231</f>
        <v>0</v>
      </c>
      <c r="Q231" s="134">
        <v>0</v>
      </c>
      <c r="R231" s="134">
        <f>Q231*H231</f>
        <v>0</v>
      </c>
      <c r="S231" s="134">
        <v>0</v>
      </c>
      <c r="T231" s="135">
        <f>S231*H231</f>
        <v>0</v>
      </c>
      <c r="AR231" s="136" t="s">
        <v>834</v>
      </c>
      <c r="AT231" s="136" t="s">
        <v>665</v>
      </c>
      <c r="AU231" s="136" t="s">
        <v>416</v>
      </c>
      <c r="AY231" s="46" t="s">
        <v>664</v>
      </c>
      <c r="BE231" s="137">
        <f>IF(N231="základní",J231,0)</f>
        <v>0</v>
      </c>
      <c r="BF231" s="137">
        <f>IF(N231="snížená",J231,0)</f>
        <v>0</v>
      </c>
      <c r="BG231" s="137">
        <f>IF(N231="zákl. přenesená",J231,0)</f>
        <v>0</v>
      </c>
      <c r="BH231" s="137">
        <f>IF(N231="sníž. přenesená",J231,0)</f>
        <v>0</v>
      </c>
      <c r="BI231" s="137">
        <f>IF(N231="nulová",J231,0)</f>
        <v>0</v>
      </c>
      <c r="BJ231" s="46" t="s">
        <v>107</v>
      </c>
      <c r="BK231" s="137">
        <f>ROUND(I231*H231,2)</f>
        <v>0</v>
      </c>
      <c r="BL231" s="46" t="s">
        <v>834</v>
      </c>
      <c r="BM231" s="136" t="s">
        <v>857</v>
      </c>
    </row>
    <row r="232" spans="2:65" s="53" customFormat="1" ht="24.2" customHeight="1" x14ac:dyDescent="0.25">
      <c r="B232" s="54"/>
      <c r="C232" s="125" t="s">
        <v>858</v>
      </c>
      <c r="D232" s="125" t="s">
        <v>665</v>
      </c>
      <c r="E232" s="126" t="s">
        <v>859</v>
      </c>
      <c r="F232" s="127" t="s">
        <v>860</v>
      </c>
      <c r="G232" s="128" t="s">
        <v>861</v>
      </c>
      <c r="H232" s="129">
        <v>4</v>
      </c>
      <c r="I232" s="130"/>
      <c r="J232" s="131">
        <f t="shared" si="0"/>
        <v>0</v>
      </c>
      <c r="K232" s="127"/>
      <c r="L232" s="54"/>
      <c r="M232" s="132" t="s">
        <v>39</v>
      </c>
      <c r="N232" s="133" t="s">
        <v>621</v>
      </c>
      <c r="P232" s="134">
        <f>O232*H232</f>
        <v>0</v>
      </c>
      <c r="Q232" s="134">
        <v>2.0000000000000001E-4</v>
      </c>
      <c r="R232" s="134">
        <f>Q232*H232</f>
        <v>8.0000000000000004E-4</v>
      </c>
      <c r="S232" s="134">
        <v>0</v>
      </c>
      <c r="T232" s="135">
        <f>S232*H232</f>
        <v>0</v>
      </c>
      <c r="AR232" s="136" t="s">
        <v>834</v>
      </c>
      <c r="AT232" s="136" t="s">
        <v>665</v>
      </c>
      <c r="AU232" s="136" t="s">
        <v>416</v>
      </c>
      <c r="AY232" s="46" t="s">
        <v>664</v>
      </c>
      <c r="BE232" s="137">
        <f>IF(N232="základní",J232,0)</f>
        <v>0</v>
      </c>
      <c r="BF232" s="137">
        <f>IF(N232="snížená",J232,0)</f>
        <v>0</v>
      </c>
      <c r="BG232" s="137">
        <f>IF(N232="zákl. přenesená",J232,0)</f>
        <v>0</v>
      </c>
      <c r="BH232" s="137">
        <f>IF(N232="sníž. přenesená",J232,0)</f>
        <v>0</v>
      </c>
      <c r="BI232" s="137">
        <f>IF(N232="nulová",J232,0)</f>
        <v>0</v>
      </c>
      <c r="BJ232" s="46" t="s">
        <v>107</v>
      </c>
      <c r="BK232" s="137">
        <f>ROUND(I232*H232,2)</f>
        <v>0</v>
      </c>
      <c r="BL232" s="46" t="s">
        <v>834</v>
      </c>
      <c r="BM232" s="136" t="s">
        <v>862</v>
      </c>
    </row>
    <row r="233" spans="2:65" s="53" customFormat="1" ht="24.2" customHeight="1" x14ac:dyDescent="0.25">
      <c r="B233" s="54"/>
      <c r="C233" s="170" t="s">
        <v>863</v>
      </c>
      <c r="D233" s="170" t="s">
        <v>288</v>
      </c>
      <c r="E233" s="171" t="s">
        <v>864</v>
      </c>
      <c r="F233" s="172" t="s">
        <v>865</v>
      </c>
      <c r="G233" s="173" t="s">
        <v>861</v>
      </c>
      <c r="H233" s="174">
        <v>4</v>
      </c>
      <c r="I233" s="175"/>
      <c r="J233" s="176">
        <f t="shared" si="0"/>
        <v>0</v>
      </c>
      <c r="K233" s="172"/>
      <c r="L233" s="177"/>
      <c r="M233" s="178" t="s">
        <v>39</v>
      </c>
      <c r="N233" s="179" t="s">
        <v>621</v>
      </c>
      <c r="P233" s="134">
        <f>O233*H233</f>
        <v>0</v>
      </c>
      <c r="Q233" s="134">
        <v>1.2199999999999999E-3</v>
      </c>
      <c r="R233" s="134">
        <f>Q233*H233</f>
        <v>4.8799999999999998E-3</v>
      </c>
      <c r="S233" s="134">
        <v>0</v>
      </c>
      <c r="T233" s="135">
        <f>S233*H233</f>
        <v>0</v>
      </c>
      <c r="AR233" s="136" t="s">
        <v>847</v>
      </c>
      <c r="AT233" s="136" t="s">
        <v>288</v>
      </c>
      <c r="AU233" s="136" t="s">
        <v>416</v>
      </c>
      <c r="AY233" s="46" t="s">
        <v>664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46" t="s">
        <v>107</v>
      </c>
      <c r="BK233" s="137">
        <f>ROUND(I233*H233,2)</f>
        <v>0</v>
      </c>
      <c r="BL233" s="46" t="s">
        <v>847</v>
      </c>
      <c r="BM233" s="136" t="s">
        <v>866</v>
      </c>
    </row>
    <row r="234" spans="2:65" s="53" customFormat="1" ht="21.75" customHeight="1" x14ac:dyDescent="0.25">
      <c r="B234" s="54"/>
      <c r="C234" s="125" t="s">
        <v>867</v>
      </c>
      <c r="D234" s="125" t="s">
        <v>665</v>
      </c>
      <c r="E234" s="126" t="s">
        <v>868</v>
      </c>
      <c r="F234" s="127" t="s">
        <v>869</v>
      </c>
      <c r="G234" s="128" t="s">
        <v>668</v>
      </c>
      <c r="H234" s="129">
        <v>9.4</v>
      </c>
      <c r="I234" s="130"/>
      <c r="J234" s="131">
        <f t="shared" si="0"/>
        <v>0</v>
      </c>
      <c r="K234" s="127"/>
      <c r="L234" s="54"/>
      <c r="M234" s="132" t="s">
        <v>39</v>
      </c>
      <c r="N234" s="133" t="s">
        <v>621</v>
      </c>
      <c r="P234" s="134">
        <f>O234*H234</f>
        <v>0</v>
      </c>
      <c r="Q234" s="134">
        <v>1E-4</v>
      </c>
      <c r="R234" s="134">
        <f>Q234*H234</f>
        <v>9.4000000000000008E-4</v>
      </c>
      <c r="S234" s="134">
        <v>0</v>
      </c>
      <c r="T234" s="135">
        <f>S234*H234</f>
        <v>0</v>
      </c>
      <c r="AR234" s="136" t="s">
        <v>834</v>
      </c>
      <c r="AT234" s="136" t="s">
        <v>665</v>
      </c>
      <c r="AU234" s="136" t="s">
        <v>416</v>
      </c>
      <c r="AY234" s="46" t="s">
        <v>664</v>
      </c>
      <c r="BE234" s="137">
        <f>IF(N234="základní",J234,0)</f>
        <v>0</v>
      </c>
      <c r="BF234" s="137">
        <f>IF(N234="snížená",J234,0)</f>
        <v>0</v>
      </c>
      <c r="BG234" s="137">
        <f>IF(N234="zákl. přenesená",J234,0)</f>
        <v>0</v>
      </c>
      <c r="BH234" s="137">
        <f>IF(N234="sníž. přenesená",J234,0)</f>
        <v>0</v>
      </c>
      <c r="BI234" s="137">
        <f>IF(N234="nulová",J234,0)</f>
        <v>0</v>
      </c>
      <c r="BJ234" s="46" t="s">
        <v>107</v>
      </c>
      <c r="BK234" s="137">
        <f>ROUND(I234*H234,2)</f>
        <v>0</v>
      </c>
      <c r="BL234" s="46" t="s">
        <v>834</v>
      </c>
      <c r="BM234" s="136" t="s">
        <v>870</v>
      </c>
    </row>
    <row r="235" spans="2:65" s="53" customFormat="1" ht="24.2" customHeight="1" x14ac:dyDescent="0.25">
      <c r="B235" s="54"/>
      <c r="C235" s="170" t="s">
        <v>871</v>
      </c>
      <c r="D235" s="170" t="s">
        <v>288</v>
      </c>
      <c r="E235" s="171" t="s">
        <v>872</v>
      </c>
      <c r="F235" s="172" t="s">
        <v>873</v>
      </c>
      <c r="G235" s="173" t="s">
        <v>668</v>
      </c>
      <c r="H235" s="174">
        <v>9.4</v>
      </c>
      <c r="I235" s="175"/>
      <c r="J235" s="176">
        <f t="shared" si="0"/>
        <v>0</v>
      </c>
      <c r="K235" s="172"/>
      <c r="L235" s="177"/>
      <c r="M235" s="178" t="s">
        <v>39</v>
      </c>
      <c r="N235" s="179" t="s">
        <v>621</v>
      </c>
      <c r="P235" s="134">
        <f>O235*H235</f>
        <v>0</v>
      </c>
      <c r="Q235" s="134">
        <v>8.3899999999999999E-3</v>
      </c>
      <c r="R235" s="134">
        <f>Q235*H235</f>
        <v>7.8866000000000006E-2</v>
      </c>
      <c r="S235" s="134">
        <v>0</v>
      </c>
      <c r="T235" s="135">
        <f>S235*H235</f>
        <v>0</v>
      </c>
      <c r="AR235" s="136" t="s">
        <v>847</v>
      </c>
      <c r="AT235" s="136" t="s">
        <v>288</v>
      </c>
      <c r="AU235" s="136" t="s">
        <v>416</v>
      </c>
      <c r="AY235" s="46" t="s">
        <v>664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46" t="s">
        <v>107</v>
      </c>
      <c r="BK235" s="137">
        <f>ROUND(I235*H235,2)</f>
        <v>0</v>
      </c>
      <c r="BL235" s="46" t="s">
        <v>847</v>
      </c>
      <c r="BM235" s="136" t="s">
        <v>874</v>
      </c>
    </row>
    <row r="236" spans="2:65" s="53" customFormat="1" ht="24.2" customHeight="1" x14ac:dyDescent="0.25">
      <c r="B236" s="54"/>
      <c r="C236" s="125" t="s">
        <v>875</v>
      </c>
      <c r="D236" s="125" t="s">
        <v>665</v>
      </c>
      <c r="E236" s="126" t="s">
        <v>876</v>
      </c>
      <c r="F236" s="127" t="s">
        <v>877</v>
      </c>
      <c r="G236" s="128" t="s">
        <v>668</v>
      </c>
      <c r="H236" s="129">
        <v>9.4</v>
      </c>
      <c r="I236" s="130"/>
      <c r="J236" s="131">
        <f t="shared" si="0"/>
        <v>0</v>
      </c>
      <c r="K236" s="127"/>
      <c r="L236" s="54"/>
      <c r="M236" s="132" t="s">
        <v>39</v>
      </c>
      <c r="N236" s="133" t="s">
        <v>621</v>
      </c>
      <c r="P236" s="134">
        <f>O236*H236</f>
        <v>0</v>
      </c>
      <c r="Q236" s="134">
        <v>1E-4</v>
      </c>
      <c r="R236" s="134">
        <f>Q236*H236</f>
        <v>9.4000000000000008E-4</v>
      </c>
      <c r="S236" s="134">
        <v>0</v>
      </c>
      <c r="T236" s="135">
        <f>S236*H236</f>
        <v>0</v>
      </c>
      <c r="AR236" s="136" t="s">
        <v>834</v>
      </c>
      <c r="AT236" s="136" t="s">
        <v>665</v>
      </c>
      <c r="AU236" s="136" t="s">
        <v>416</v>
      </c>
      <c r="AY236" s="46" t="s">
        <v>664</v>
      </c>
      <c r="BE236" s="137">
        <f>IF(N236="základní",J236,0)</f>
        <v>0</v>
      </c>
      <c r="BF236" s="137">
        <f>IF(N236="snížená",J236,0)</f>
        <v>0</v>
      </c>
      <c r="BG236" s="137">
        <f>IF(N236="zákl. přenesená",J236,0)</f>
        <v>0</v>
      </c>
      <c r="BH236" s="137">
        <f>IF(N236="sníž. přenesená",J236,0)</f>
        <v>0</v>
      </c>
      <c r="BI236" s="137">
        <f>IF(N236="nulová",J236,0)</f>
        <v>0</v>
      </c>
      <c r="BJ236" s="46" t="s">
        <v>107</v>
      </c>
      <c r="BK236" s="137">
        <f>ROUND(I236*H236,2)</f>
        <v>0</v>
      </c>
      <c r="BL236" s="46" t="s">
        <v>834</v>
      </c>
      <c r="BM236" s="136" t="s">
        <v>878</v>
      </c>
    </row>
    <row r="237" spans="2:65" s="53" customFormat="1" ht="33" customHeight="1" x14ac:dyDescent="0.25">
      <c r="B237" s="54"/>
      <c r="C237" s="125" t="s">
        <v>879</v>
      </c>
      <c r="D237" s="125" t="s">
        <v>665</v>
      </c>
      <c r="E237" s="126" t="s">
        <v>880</v>
      </c>
      <c r="F237" s="127" t="s">
        <v>881</v>
      </c>
      <c r="G237" s="128" t="s">
        <v>861</v>
      </c>
      <c r="H237" s="129">
        <v>1</v>
      </c>
      <c r="I237" s="130"/>
      <c r="J237" s="131">
        <f t="shared" si="0"/>
        <v>0</v>
      </c>
      <c r="K237" s="127"/>
      <c r="L237" s="54"/>
      <c r="M237" s="132" t="s">
        <v>39</v>
      </c>
      <c r="N237" s="133" t="s">
        <v>621</v>
      </c>
      <c r="P237" s="134">
        <f>O237*H237</f>
        <v>0</v>
      </c>
      <c r="Q237" s="134">
        <v>0</v>
      </c>
      <c r="R237" s="134">
        <f>Q237*H237</f>
        <v>0</v>
      </c>
      <c r="S237" s="134">
        <v>0</v>
      </c>
      <c r="T237" s="135">
        <f>S237*H237</f>
        <v>0</v>
      </c>
      <c r="AR237" s="136" t="s">
        <v>834</v>
      </c>
      <c r="AT237" s="136" t="s">
        <v>665</v>
      </c>
      <c r="AU237" s="136" t="s">
        <v>416</v>
      </c>
      <c r="AY237" s="46" t="s">
        <v>664</v>
      </c>
      <c r="BE237" s="137">
        <f>IF(N237="základní",J237,0)</f>
        <v>0</v>
      </c>
      <c r="BF237" s="137">
        <f>IF(N237="snížená",J237,0)</f>
        <v>0</v>
      </c>
      <c r="BG237" s="137">
        <f>IF(N237="zákl. přenesená",J237,0)</f>
        <v>0</v>
      </c>
      <c r="BH237" s="137">
        <f>IF(N237="sníž. přenesená",J237,0)</f>
        <v>0</v>
      </c>
      <c r="BI237" s="137">
        <f>IF(N237="nulová",J237,0)</f>
        <v>0</v>
      </c>
      <c r="BJ237" s="46" t="s">
        <v>107</v>
      </c>
      <c r="BK237" s="137">
        <f>ROUND(I237*H237,2)</f>
        <v>0</v>
      </c>
      <c r="BL237" s="46" t="s">
        <v>834</v>
      </c>
      <c r="BM237" s="136" t="s">
        <v>882</v>
      </c>
    </row>
    <row r="238" spans="2:65" s="53" customFormat="1" ht="16.5" customHeight="1" x14ac:dyDescent="0.25">
      <c r="B238" s="54"/>
      <c r="C238" s="170" t="s">
        <v>883</v>
      </c>
      <c r="D238" s="170" t="s">
        <v>288</v>
      </c>
      <c r="E238" s="171" t="s">
        <v>884</v>
      </c>
      <c r="F238" s="172" t="s">
        <v>885</v>
      </c>
      <c r="G238" s="173" t="s">
        <v>861</v>
      </c>
      <c r="H238" s="174">
        <v>1</v>
      </c>
      <c r="I238" s="175"/>
      <c r="J238" s="176">
        <f t="shared" si="0"/>
        <v>0</v>
      </c>
      <c r="K238" s="172"/>
      <c r="L238" s="177"/>
      <c r="M238" s="178" t="s">
        <v>39</v>
      </c>
      <c r="N238" s="179" t="s">
        <v>621</v>
      </c>
      <c r="P238" s="134">
        <f>O238*H238</f>
        <v>0</v>
      </c>
      <c r="Q238" s="134">
        <v>6.9999999999999994E-5</v>
      </c>
      <c r="R238" s="134">
        <f>Q238*H238</f>
        <v>6.9999999999999994E-5</v>
      </c>
      <c r="S238" s="134">
        <v>0</v>
      </c>
      <c r="T238" s="135">
        <f>S238*H238</f>
        <v>0</v>
      </c>
      <c r="AR238" s="136" t="s">
        <v>886</v>
      </c>
      <c r="AT238" s="136" t="s">
        <v>288</v>
      </c>
      <c r="AU238" s="136" t="s">
        <v>416</v>
      </c>
      <c r="AY238" s="46" t="s">
        <v>664</v>
      </c>
      <c r="BE238" s="137">
        <f>IF(N238="základní",J238,0)</f>
        <v>0</v>
      </c>
      <c r="BF238" s="137">
        <f>IF(N238="snížená",J238,0)</f>
        <v>0</v>
      </c>
      <c r="BG238" s="137">
        <f>IF(N238="zákl. přenesená",J238,0)</f>
        <v>0</v>
      </c>
      <c r="BH238" s="137">
        <f>IF(N238="sníž. přenesená",J238,0)</f>
        <v>0</v>
      </c>
      <c r="BI238" s="137">
        <f>IF(N238="nulová",J238,0)</f>
        <v>0</v>
      </c>
      <c r="BJ238" s="46" t="s">
        <v>107</v>
      </c>
      <c r="BK238" s="137">
        <f>ROUND(I238*H238,2)</f>
        <v>0</v>
      </c>
      <c r="BL238" s="46" t="s">
        <v>834</v>
      </c>
      <c r="BM238" s="136" t="s">
        <v>887</v>
      </c>
    </row>
    <row r="239" spans="2:65" s="53" customFormat="1" ht="24.2" customHeight="1" x14ac:dyDescent="0.25">
      <c r="B239" s="54"/>
      <c r="C239" s="125" t="s">
        <v>888</v>
      </c>
      <c r="D239" s="125" t="s">
        <v>665</v>
      </c>
      <c r="E239" s="126" t="s">
        <v>889</v>
      </c>
      <c r="F239" s="127" t="s">
        <v>890</v>
      </c>
      <c r="G239" s="128" t="s">
        <v>668</v>
      </c>
      <c r="H239" s="129">
        <v>11.4</v>
      </c>
      <c r="I239" s="130"/>
      <c r="J239" s="131">
        <f t="shared" si="0"/>
        <v>0</v>
      </c>
      <c r="K239" s="127"/>
      <c r="L239" s="54"/>
      <c r="M239" s="132" t="s">
        <v>39</v>
      </c>
      <c r="N239" s="133" t="s">
        <v>621</v>
      </c>
      <c r="P239" s="134">
        <f>O239*H239</f>
        <v>0</v>
      </c>
      <c r="Q239" s="134">
        <v>0</v>
      </c>
      <c r="R239" s="134">
        <f>Q239*H239</f>
        <v>0</v>
      </c>
      <c r="S239" s="134">
        <v>0</v>
      </c>
      <c r="T239" s="135">
        <f>S239*H239</f>
        <v>0</v>
      </c>
      <c r="AR239" s="136" t="s">
        <v>834</v>
      </c>
      <c r="AT239" s="136" t="s">
        <v>665</v>
      </c>
      <c r="AU239" s="136" t="s">
        <v>416</v>
      </c>
      <c r="AY239" s="46" t="s">
        <v>664</v>
      </c>
      <c r="BE239" s="137">
        <f>IF(N239="základní",J239,0)</f>
        <v>0</v>
      </c>
      <c r="BF239" s="137">
        <f>IF(N239="snížená",J239,0)</f>
        <v>0</v>
      </c>
      <c r="BG239" s="137">
        <f>IF(N239="zákl. přenesená",J239,0)</f>
        <v>0</v>
      </c>
      <c r="BH239" s="137">
        <f>IF(N239="sníž. přenesená",J239,0)</f>
        <v>0</v>
      </c>
      <c r="BI239" s="137">
        <f>IF(N239="nulová",J239,0)</f>
        <v>0</v>
      </c>
      <c r="BJ239" s="46" t="s">
        <v>107</v>
      </c>
      <c r="BK239" s="137">
        <f>ROUND(I239*H239,2)</f>
        <v>0</v>
      </c>
      <c r="BL239" s="46" t="s">
        <v>834</v>
      </c>
      <c r="BM239" s="136" t="s">
        <v>891</v>
      </c>
    </row>
    <row r="240" spans="2:65" s="138" customFormat="1" ht="11.25" x14ac:dyDescent="0.25">
      <c r="B240" s="139"/>
      <c r="D240" s="140" t="s">
        <v>44</v>
      </c>
      <c r="E240" s="141" t="s">
        <v>39</v>
      </c>
      <c r="F240" s="142" t="s">
        <v>892</v>
      </c>
      <c r="H240" s="143">
        <v>11.4</v>
      </c>
      <c r="I240" s="144"/>
      <c r="L240" s="139"/>
      <c r="M240" s="145"/>
      <c r="T240" s="146"/>
      <c r="AT240" s="141" t="s">
        <v>44</v>
      </c>
      <c r="AU240" s="141" t="s">
        <v>416</v>
      </c>
      <c r="AV240" s="138" t="s">
        <v>416</v>
      </c>
      <c r="AW240" s="138" t="s">
        <v>671</v>
      </c>
      <c r="AX240" s="138" t="s">
        <v>36</v>
      </c>
      <c r="AY240" s="141" t="s">
        <v>664</v>
      </c>
    </row>
    <row r="241" spans="2:65" s="147" customFormat="1" ht="11.25" x14ac:dyDescent="0.25">
      <c r="B241" s="148"/>
      <c r="D241" s="140" t="s">
        <v>44</v>
      </c>
      <c r="E241" s="149" t="s">
        <v>39</v>
      </c>
      <c r="F241" s="150" t="s">
        <v>679</v>
      </c>
      <c r="H241" s="151">
        <v>11.4</v>
      </c>
      <c r="I241" s="152"/>
      <c r="L241" s="148"/>
      <c r="M241" s="153"/>
      <c r="T241" s="154"/>
      <c r="AT241" s="149" t="s">
        <v>44</v>
      </c>
      <c r="AU241" s="149" t="s">
        <v>416</v>
      </c>
      <c r="AV241" s="147" t="s">
        <v>203</v>
      </c>
      <c r="AW241" s="147" t="s">
        <v>671</v>
      </c>
      <c r="AX241" s="147" t="s">
        <v>107</v>
      </c>
      <c r="AY241" s="149" t="s">
        <v>664</v>
      </c>
    </row>
    <row r="242" spans="2:65" s="53" customFormat="1" ht="49.15" customHeight="1" x14ac:dyDescent="0.25">
      <c r="B242" s="54"/>
      <c r="C242" s="170" t="s">
        <v>893</v>
      </c>
      <c r="D242" s="170" t="s">
        <v>288</v>
      </c>
      <c r="E242" s="171" t="s">
        <v>894</v>
      </c>
      <c r="F242" s="172" t="s">
        <v>895</v>
      </c>
      <c r="G242" s="173" t="s">
        <v>668</v>
      </c>
      <c r="H242" s="174">
        <v>11.4</v>
      </c>
      <c r="I242" s="175"/>
      <c r="J242" s="176">
        <f t="shared" ref="J242:J258" si="1">ROUND(I242*H242,2)</f>
        <v>0</v>
      </c>
      <c r="K242" s="172"/>
      <c r="L242" s="177"/>
      <c r="M242" s="178" t="s">
        <v>39</v>
      </c>
      <c r="N242" s="179" t="s">
        <v>621</v>
      </c>
      <c r="P242" s="134">
        <f>O242*H242</f>
        <v>0</v>
      </c>
      <c r="Q242" s="134">
        <v>4.8000000000000001E-4</v>
      </c>
      <c r="R242" s="134">
        <f>Q242*H242</f>
        <v>5.4720000000000003E-3</v>
      </c>
      <c r="S242" s="134">
        <v>0</v>
      </c>
      <c r="T242" s="135">
        <f>S242*H242</f>
        <v>0</v>
      </c>
      <c r="AR242" s="136" t="s">
        <v>886</v>
      </c>
      <c r="AT242" s="136" t="s">
        <v>288</v>
      </c>
      <c r="AU242" s="136" t="s">
        <v>416</v>
      </c>
      <c r="AY242" s="46" t="s">
        <v>664</v>
      </c>
      <c r="BE242" s="137">
        <f>IF(N242="základní",J242,0)</f>
        <v>0</v>
      </c>
      <c r="BF242" s="137">
        <f>IF(N242="snížená",J242,0)</f>
        <v>0</v>
      </c>
      <c r="BG242" s="137">
        <f>IF(N242="zákl. přenesená",J242,0)</f>
        <v>0</v>
      </c>
      <c r="BH242" s="137">
        <f>IF(N242="sníž. přenesená",J242,0)</f>
        <v>0</v>
      </c>
      <c r="BI242" s="137">
        <f>IF(N242="nulová",J242,0)</f>
        <v>0</v>
      </c>
      <c r="BJ242" s="46" t="s">
        <v>107</v>
      </c>
      <c r="BK242" s="137">
        <f t="shared" ref="BK242:BK258" si="2">ROUND(I242*H242,2)</f>
        <v>0</v>
      </c>
      <c r="BL242" s="46" t="s">
        <v>834</v>
      </c>
      <c r="BM242" s="136" t="s">
        <v>896</v>
      </c>
    </row>
    <row r="243" spans="2:65" s="53" customFormat="1" ht="16.5" customHeight="1" x14ac:dyDescent="0.25">
      <c r="B243" s="54"/>
      <c r="C243" s="170" t="s">
        <v>897</v>
      </c>
      <c r="D243" s="170" t="s">
        <v>288</v>
      </c>
      <c r="E243" s="171" t="s">
        <v>884</v>
      </c>
      <c r="F243" s="172" t="s">
        <v>885</v>
      </c>
      <c r="G243" s="173" t="s">
        <v>861</v>
      </c>
      <c r="H243" s="174">
        <v>4</v>
      </c>
      <c r="I243" s="175"/>
      <c r="J243" s="176">
        <f t="shared" si="1"/>
        <v>0</v>
      </c>
      <c r="K243" s="172"/>
      <c r="L243" s="177"/>
      <c r="M243" s="178" t="s">
        <v>39</v>
      </c>
      <c r="N243" s="179" t="s">
        <v>621</v>
      </c>
      <c r="P243" s="134">
        <f>O243*H243</f>
        <v>0</v>
      </c>
      <c r="Q243" s="134">
        <v>6.9999999999999994E-5</v>
      </c>
      <c r="R243" s="134">
        <f>Q243*H243</f>
        <v>2.7999999999999998E-4</v>
      </c>
      <c r="S243" s="134">
        <v>0</v>
      </c>
      <c r="T243" s="135">
        <f>S243*H243</f>
        <v>0</v>
      </c>
      <c r="AR243" s="136" t="s">
        <v>886</v>
      </c>
      <c r="AT243" s="136" t="s">
        <v>288</v>
      </c>
      <c r="AU243" s="136" t="s">
        <v>416</v>
      </c>
      <c r="AY243" s="46" t="s">
        <v>664</v>
      </c>
      <c r="BE243" s="137">
        <f>IF(N243="základní",J243,0)</f>
        <v>0</v>
      </c>
      <c r="BF243" s="137">
        <f>IF(N243="snížená",J243,0)</f>
        <v>0</v>
      </c>
      <c r="BG243" s="137">
        <f>IF(N243="zákl. přenesená",J243,0)</f>
        <v>0</v>
      </c>
      <c r="BH243" s="137">
        <f>IF(N243="sníž. přenesená",J243,0)</f>
        <v>0</v>
      </c>
      <c r="BI243" s="137">
        <f>IF(N243="nulová",J243,0)</f>
        <v>0</v>
      </c>
      <c r="BJ243" s="46" t="s">
        <v>107</v>
      </c>
      <c r="BK243" s="137">
        <f t="shared" si="2"/>
        <v>0</v>
      </c>
      <c r="BL243" s="46" t="s">
        <v>834</v>
      </c>
      <c r="BM243" s="136" t="s">
        <v>898</v>
      </c>
    </row>
    <row r="244" spans="2:65" s="53" customFormat="1" ht="24.2" customHeight="1" x14ac:dyDescent="0.25">
      <c r="B244" s="54"/>
      <c r="C244" s="125" t="s">
        <v>899</v>
      </c>
      <c r="D244" s="125" t="s">
        <v>665</v>
      </c>
      <c r="E244" s="126" t="s">
        <v>900</v>
      </c>
      <c r="F244" s="127" t="s">
        <v>901</v>
      </c>
      <c r="G244" s="128" t="s">
        <v>861</v>
      </c>
      <c r="H244" s="129">
        <v>4</v>
      </c>
      <c r="I244" s="130"/>
      <c r="J244" s="131">
        <f t="shared" si="1"/>
        <v>0</v>
      </c>
      <c r="K244" s="127"/>
      <c r="L244" s="54"/>
      <c r="M244" s="132" t="s">
        <v>39</v>
      </c>
      <c r="N244" s="133" t="s">
        <v>621</v>
      </c>
      <c r="P244" s="134">
        <f>O244*H244</f>
        <v>0</v>
      </c>
      <c r="Q244" s="134">
        <v>0</v>
      </c>
      <c r="R244" s="134">
        <f>Q244*H244</f>
        <v>0</v>
      </c>
      <c r="S244" s="134">
        <v>0</v>
      </c>
      <c r="T244" s="135">
        <f>S244*H244</f>
        <v>0</v>
      </c>
      <c r="AR244" s="136" t="s">
        <v>834</v>
      </c>
      <c r="AT244" s="136" t="s">
        <v>665</v>
      </c>
      <c r="AU244" s="136" t="s">
        <v>416</v>
      </c>
      <c r="AY244" s="46" t="s">
        <v>664</v>
      </c>
      <c r="BE244" s="137">
        <f>IF(N244="základní",J244,0)</f>
        <v>0</v>
      </c>
      <c r="BF244" s="137">
        <f>IF(N244="snížená",J244,0)</f>
        <v>0</v>
      </c>
      <c r="BG244" s="137">
        <f>IF(N244="zákl. přenesená",J244,0)</f>
        <v>0</v>
      </c>
      <c r="BH244" s="137">
        <f>IF(N244="sníž. přenesená",J244,0)</f>
        <v>0</v>
      </c>
      <c r="BI244" s="137">
        <f>IF(N244="nulová",J244,0)</f>
        <v>0</v>
      </c>
      <c r="BJ244" s="46" t="s">
        <v>107</v>
      </c>
      <c r="BK244" s="137">
        <f t="shared" si="2"/>
        <v>0</v>
      </c>
      <c r="BL244" s="46" t="s">
        <v>834</v>
      </c>
      <c r="BM244" s="136" t="s">
        <v>902</v>
      </c>
    </row>
    <row r="245" spans="2:65" s="53" customFormat="1" ht="16.5" customHeight="1" x14ac:dyDescent="0.25">
      <c r="B245" s="54"/>
      <c r="C245" s="170" t="s">
        <v>903</v>
      </c>
      <c r="D245" s="170" t="s">
        <v>288</v>
      </c>
      <c r="E245" s="171" t="s">
        <v>904</v>
      </c>
      <c r="F245" s="172" t="s">
        <v>905</v>
      </c>
      <c r="G245" s="173" t="s">
        <v>861</v>
      </c>
      <c r="H245" s="174">
        <v>4</v>
      </c>
      <c r="I245" s="175"/>
      <c r="J245" s="176">
        <f t="shared" si="1"/>
        <v>0</v>
      </c>
      <c r="K245" s="172"/>
      <c r="L245" s="177"/>
      <c r="M245" s="178" t="s">
        <v>39</v>
      </c>
      <c r="N245" s="179" t="s">
        <v>621</v>
      </c>
      <c r="P245" s="134">
        <f>O245*H245</f>
        <v>0</v>
      </c>
      <c r="Q245" s="134">
        <v>9.0000000000000006E-5</v>
      </c>
      <c r="R245" s="134">
        <f>Q245*H245</f>
        <v>3.6000000000000002E-4</v>
      </c>
      <c r="S245" s="134">
        <v>0</v>
      </c>
      <c r="T245" s="135">
        <f>S245*H245</f>
        <v>0</v>
      </c>
      <c r="AR245" s="136" t="s">
        <v>886</v>
      </c>
      <c r="AT245" s="136" t="s">
        <v>288</v>
      </c>
      <c r="AU245" s="136" t="s">
        <v>416</v>
      </c>
      <c r="AY245" s="46" t="s">
        <v>664</v>
      </c>
      <c r="BE245" s="137">
        <f>IF(N245="základní",J245,0)</f>
        <v>0</v>
      </c>
      <c r="BF245" s="137">
        <f>IF(N245="snížená",J245,0)</f>
        <v>0</v>
      </c>
      <c r="BG245" s="137">
        <f>IF(N245="zákl. přenesená",J245,0)</f>
        <v>0</v>
      </c>
      <c r="BH245" s="137">
        <f>IF(N245="sníž. přenesená",J245,0)</f>
        <v>0</v>
      </c>
      <c r="BI245" s="137">
        <f>IF(N245="nulová",J245,0)</f>
        <v>0</v>
      </c>
      <c r="BJ245" s="46" t="s">
        <v>107</v>
      </c>
      <c r="BK245" s="137">
        <f t="shared" si="2"/>
        <v>0</v>
      </c>
      <c r="BL245" s="46" t="s">
        <v>834</v>
      </c>
      <c r="BM245" s="136" t="s">
        <v>906</v>
      </c>
    </row>
    <row r="246" spans="2:65" s="53" customFormat="1" ht="24.2" customHeight="1" x14ac:dyDescent="0.25">
      <c r="B246" s="54"/>
      <c r="C246" s="125" t="s">
        <v>907</v>
      </c>
      <c r="D246" s="125" t="s">
        <v>665</v>
      </c>
      <c r="E246" s="126" t="s">
        <v>908</v>
      </c>
      <c r="F246" s="127" t="s">
        <v>909</v>
      </c>
      <c r="G246" s="128" t="s">
        <v>861</v>
      </c>
      <c r="H246" s="129">
        <v>2</v>
      </c>
      <c r="I246" s="130"/>
      <c r="J246" s="131">
        <f t="shared" si="1"/>
        <v>0</v>
      </c>
      <c r="K246" s="127"/>
      <c r="L246" s="54"/>
      <c r="M246" s="132" t="s">
        <v>39</v>
      </c>
      <c r="N246" s="133" t="s">
        <v>621</v>
      </c>
      <c r="P246" s="134">
        <f>O246*H246</f>
        <v>0</v>
      </c>
      <c r="Q246" s="134">
        <v>0</v>
      </c>
      <c r="R246" s="134">
        <f>Q246*H246</f>
        <v>0</v>
      </c>
      <c r="S246" s="134">
        <v>0</v>
      </c>
      <c r="T246" s="135">
        <f>S246*H246</f>
        <v>0</v>
      </c>
      <c r="AR246" s="136" t="s">
        <v>834</v>
      </c>
      <c r="AT246" s="136" t="s">
        <v>665</v>
      </c>
      <c r="AU246" s="136" t="s">
        <v>416</v>
      </c>
      <c r="AY246" s="46" t="s">
        <v>664</v>
      </c>
      <c r="BE246" s="137">
        <f>IF(N246="základní",J246,0)</f>
        <v>0</v>
      </c>
      <c r="BF246" s="137">
        <f>IF(N246="snížená",J246,0)</f>
        <v>0</v>
      </c>
      <c r="BG246" s="137">
        <f>IF(N246="zákl. přenesená",J246,0)</f>
        <v>0</v>
      </c>
      <c r="BH246" s="137">
        <f>IF(N246="sníž. přenesená",J246,0)</f>
        <v>0</v>
      </c>
      <c r="BI246" s="137">
        <f>IF(N246="nulová",J246,0)</f>
        <v>0</v>
      </c>
      <c r="BJ246" s="46" t="s">
        <v>107</v>
      </c>
      <c r="BK246" s="137">
        <f t="shared" si="2"/>
        <v>0</v>
      </c>
      <c r="BL246" s="46" t="s">
        <v>834</v>
      </c>
      <c r="BM246" s="136" t="s">
        <v>910</v>
      </c>
    </row>
    <row r="247" spans="2:65" s="53" customFormat="1" ht="16.5" customHeight="1" x14ac:dyDescent="0.25">
      <c r="B247" s="54"/>
      <c r="C247" s="170" t="s">
        <v>911</v>
      </c>
      <c r="D247" s="170" t="s">
        <v>288</v>
      </c>
      <c r="E247" s="171" t="s">
        <v>912</v>
      </c>
      <c r="F247" s="172" t="s">
        <v>913</v>
      </c>
      <c r="G247" s="173" t="s">
        <v>861</v>
      </c>
      <c r="H247" s="174">
        <v>2</v>
      </c>
      <c r="I247" s="175"/>
      <c r="J247" s="176">
        <f t="shared" si="1"/>
        <v>0</v>
      </c>
      <c r="K247" s="172"/>
      <c r="L247" s="177"/>
      <c r="M247" s="178" t="s">
        <v>39</v>
      </c>
      <c r="N247" s="179" t="s">
        <v>621</v>
      </c>
      <c r="P247" s="134">
        <f>O247*H247</f>
        <v>0</v>
      </c>
      <c r="Q247" s="134">
        <v>1.6000000000000001E-4</v>
      </c>
      <c r="R247" s="134">
        <f>Q247*H247</f>
        <v>3.2000000000000003E-4</v>
      </c>
      <c r="S247" s="134">
        <v>0</v>
      </c>
      <c r="T247" s="135">
        <f>S247*H247</f>
        <v>0</v>
      </c>
      <c r="AR247" s="136" t="s">
        <v>847</v>
      </c>
      <c r="AT247" s="136" t="s">
        <v>288</v>
      </c>
      <c r="AU247" s="136" t="s">
        <v>416</v>
      </c>
      <c r="AY247" s="46" t="s">
        <v>664</v>
      </c>
      <c r="BE247" s="137">
        <f>IF(N247="základní",J247,0)</f>
        <v>0</v>
      </c>
      <c r="BF247" s="137">
        <f>IF(N247="snížená",J247,0)</f>
        <v>0</v>
      </c>
      <c r="BG247" s="137">
        <f>IF(N247="zákl. přenesená",J247,0)</f>
        <v>0</v>
      </c>
      <c r="BH247" s="137">
        <f>IF(N247="sníž. přenesená",J247,0)</f>
        <v>0</v>
      </c>
      <c r="BI247" s="137">
        <f>IF(N247="nulová",J247,0)</f>
        <v>0</v>
      </c>
      <c r="BJ247" s="46" t="s">
        <v>107</v>
      </c>
      <c r="BK247" s="137">
        <f t="shared" si="2"/>
        <v>0</v>
      </c>
      <c r="BL247" s="46" t="s">
        <v>847</v>
      </c>
      <c r="BM247" s="136" t="s">
        <v>914</v>
      </c>
    </row>
    <row r="248" spans="2:65" s="53" customFormat="1" ht="24.2" customHeight="1" x14ac:dyDescent="0.25">
      <c r="B248" s="54"/>
      <c r="C248" s="125" t="s">
        <v>915</v>
      </c>
      <c r="D248" s="125" t="s">
        <v>665</v>
      </c>
      <c r="E248" s="126" t="s">
        <v>916</v>
      </c>
      <c r="F248" s="127" t="s">
        <v>917</v>
      </c>
      <c r="G248" s="128" t="s">
        <v>861</v>
      </c>
      <c r="H248" s="129">
        <v>4</v>
      </c>
      <c r="I248" s="130"/>
      <c r="J248" s="131">
        <f t="shared" si="1"/>
        <v>0</v>
      </c>
      <c r="K248" s="127"/>
      <c r="L248" s="54"/>
      <c r="M248" s="132" t="s">
        <v>39</v>
      </c>
      <c r="N248" s="133" t="s">
        <v>621</v>
      </c>
      <c r="P248" s="134">
        <f>O248*H248</f>
        <v>0</v>
      </c>
      <c r="Q248" s="134">
        <v>0</v>
      </c>
      <c r="R248" s="134">
        <f>Q248*H248</f>
        <v>0</v>
      </c>
      <c r="S248" s="134">
        <v>0</v>
      </c>
      <c r="T248" s="135">
        <f>S248*H248</f>
        <v>0</v>
      </c>
      <c r="AR248" s="136" t="s">
        <v>834</v>
      </c>
      <c r="AT248" s="136" t="s">
        <v>665</v>
      </c>
      <c r="AU248" s="136" t="s">
        <v>416</v>
      </c>
      <c r="AY248" s="46" t="s">
        <v>664</v>
      </c>
      <c r="BE248" s="137">
        <f>IF(N248="základní",J248,0)</f>
        <v>0</v>
      </c>
      <c r="BF248" s="137">
        <f>IF(N248="snížená",J248,0)</f>
        <v>0</v>
      </c>
      <c r="BG248" s="137">
        <f>IF(N248="zákl. přenesená",J248,0)</f>
        <v>0</v>
      </c>
      <c r="BH248" s="137">
        <f>IF(N248="sníž. přenesená",J248,0)</f>
        <v>0</v>
      </c>
      <c r="BI248" s="137">
        <f>IF(N248="nulová",J248,0)</f>
        <v>0</v>
      </c>
      <c r="BJ248" s="46" t="s">
        <v>107</v>
      </c>
      <c r="BK248" s="137">
        <f t="shared" si="2"/>
        <v>0</v>
      </c>
      <c r="BL248" s="46" t="s">
        <v>834</v>
      </c>
      <c r="BM248" s="136" t="s">
        <v>918</v>
      </c>
    </row>
    <row r="249" spans="2:65" s="53" customFormat="1" ht="16.5" customHeight="1" x14ac:dyDescent="0.25">
      <c r="B249" s="54"/>
      <c r="C249" s="170" t="s">
        <v>919</v>
      </c>
      <c r="D249" s="170" t="s">
        <v>288</v>
      </c>
      <c r="E249" s="171" t="s">
        <v>920</v>
      </c>
      <c r="F249" s="172" t="s">
        <v>921</v>
      </c>
      <c r="G249" s="173" t="s">
        <v>861</v>
      </c>
      <c r="H249" s="174">
        <v>2</v>
      </c>
      <c r="I249" s="175"/>
      <c r="J249" s="176">
        <f t="shared" si="1"/>
        <v>0</v>
      </c>
      <c r="K249" s="172"/>
      <c r="L249" s="177"/>
      <c r="M249" s="178" t="s">
        <v>39</v>
      </c>
      <c r="N249" s="179" t="s">
        <v>621</v>
      </c>
      <c r="P249" s="134">
        <f>O249*H249</f>
        <v>0</v>
      </c>
      <c r="Q249" s="134">
        <v>3.8999999999999999E-4</v>
      </c>
      <c r="R249" s="134">
        <f>Q249*H249</f>
        <v>7.7999999999999999E-4</v>
      </c>
      <c r="S249" s="134">
        <v>0</v>
      </c>
      <c r="T249" s="135">
        <f>S249*H249</f>
        <v>0</v>
      </c>
      <c r="AR249" s="136" t="s">
        <v>886</v>
      </c>
      <c r="AT249" s="136" t="s">
        <v>288</v>
      </c>
      <c r="AU249" s="136" t="s">
        <v>416</v>
      </c>
      <c r="AY249" s="46" t="s">
        <v>664</v>
      </c>
      <c r="BE249" s="137">
        <f>IF(N249="základní",J249,0)</f>
        <v>0</v>
      </c>
      <c r="BF249" s="137">
        <f>IF(N249="snížená",J249,0)</f>
        <v>0</v>
      </c>
      <c r="BG249" s="137">
        <f>IF(N249="zákl. přenesená",J249,0)</f>
        <v>0</v>
      </c>
      <c r="BH249" s="137">
        <f>IF(N249="sníž. přenesená",J249,0)</f>
        <v>0</v>
      </c>
      <c r="BI249" s="137">
        <f>IF(N249="nulová",J249,0)</f>
        <v>0</v>
      </c>
      <c r="BJ249" s="46" t="s">
        <v>107</v>
      </c>
      <c r="BK249" s="137">
        <f t="shared" si="2"/>
        <v>0</v>
      </c>
      <c r="BL249" s="46" t="s">
        <v>834</v>
      </c>
      <c r="BM249" s="136" t="s">
        <v>922</v>
      </c>
    </row>
    <row r="250" spans="2:65" s="53" customFormat="1" ht="24.2" customHeight="1" x14ac:dyDescent="0.25">
      <c r="B250" s="54"/>
      <c r="C250" s="170" t="s">
        <v>923</v>
      </c>
      <c r="D250" s="170" t="s">
        <v>288</v>
      </c>
      <c r="E250" s="171" t="s">
        <v>924</v>
      </c>
      <c r="F250" s="172" t="s">
        <v>925</v>
      </c>
      <c r="G250" s="173" t="s">
        <v>861</v>
      </c>
      <c r="H250" s="174">
        <v>2</v>
      </c>
      <c r="I250" s="175"/>
      <c r="J250" s="176">
        <f t="shared" si="1"/>
        <v>0</v>
      </c>
      <c r="K250" s="172"/>
      <c r="L250" s="177"/>
      <c r="M250" s="178" t="s">
        <v>39</v>
      </c>
      <c r="N250" s="179" t="s">
        <v>621</v>
      </c>
      <c r="P250" s="134">
        <f>O250*H250</f>
        <v>0</v>
      </c>
      <c r="Q250" s="134">
        <v>5.3099999999999996E-3</v>
      </c>
      <c r="R250" s="134">
        <f>Q250*H250</f>
        <v>1.0619999999999999E-2</v>
      </c>
      <c r="S250" s="134">
        <v>0</v>
      </c>
      <c r="T250" s="135">
        <f>S250*H250</f>
        <v>0</v>
      </c>
      <c r="AR250" s="136" t="s">
        <v>886</v>
      </c>
      <c r="AT250" s="136" t="s">
        <v>288</v>
      </c>
      <c r="AU250" s="136" t="s">
        <v>416</v>
      </c>
      <c r="AY250" s="46" t="s">
        <v>664</v>
      </c>
      <c r="BE250" s="137">
        <f>IF(N250="základní",J250,0)</f>
        <v>0</v>
      </c>
      <c r="BF250" s="137">
        <f>IF(N250="snížená",J250,0)</f>
        <v>0</v>
      </c>
      <c r="BG250" s="137">
        <f>IF(N250="zákl. přenesená",J250,0)</f>
        <v>0</v>
      </c>
      <c r="BH250" s="137">
        <f>IF(N250="sníž. přenesená",J250,0)</f>
        <v>0</v>
      </c>
      <c r="BI250" s="137">
        <f>IF(N250="nulová",J250,0)</f>
        <v>0</v>
      </c>
      <c r="BJ250" s="46" t="s">
        <v>107</v>
      </c>
      <c r="BK250" s="137">
        <f t="shared" si="2"/>
        <v>0</v>
      </c>
      <c r="BL250" s="46" t="s">
        <v>834</v>
      </c>
      <c r="BM250" s="136" t="s">
        <v>926</v>
      </c>
    </row>
    <row r="251" spans="2:65" s="53" customFormat="1" ht="16.5" customHeight="1" x14ac:dyDescent="0.25">
      <c r="B251" s="54"/>
      <c r="C251" s="170" t="s">
        <v>927</v>
      </c>
      <c r="D251" s="170" t="s">
        <v>288</v>
      </c>
      <c r="E251" s="171" t="s">
        <v>928</v>
      </c>
      <c r="F251" s="172" t="s">
        <v>929</v>
      </c>
      <c r="G251" s="173" t="s">
        <v>861</v>
      </c>
      <c r="H251" s="174">
        <v>2</v>
      </c>
      <c r="I251" s="175"/>
      <c r="J251" s="176">
        <f t="shared" si="1"/>
        <v>0</v>
      </c>
      <c r="K251" s="172"/>
      <c r="L251" s="177"/>
      <c r="M251" s="178" t="s">
        <v>39</v>
      </c>
      <c r="N251" s="179" t="s">
        <v>621</v>
      </c>
      <c r="P251" s="134">
        <f>O251*H251</f>
        <v>0</v>
      </c>
      <c r="Q251" s="134">
        <v>4.0999999999999999E-4</v>
      </c>
      <c r="R251" s="134">
        <f>Q251*H251</f>
        <v>8.1999999999999998E-4</v>
      </c>
      <c r="S251" s="134">
        <v>0</v>
      </c>
      <c r="T251" s="135">
        <f>S251*H251</f>
        <v>0</v>
      </c>
      <c r="AR251" s="136" t="s">
        <v>886</v>
      </c>
      <c r="AT251" s="136" t="s">
        <v>288</v>
      </c>
      <c r="AU251" s="136" t="s">
        <v>416</v>
      </c>
      <c r="AY251" s="46" t="s">
        <v>664</v>
      </c>
      <c r="BE251" s="137">
        <f>IF(N251="základní",J251,0)</f>
        <v>0</v>
      </c>
      <c r="BF251" s="137">
        <f>IF(N251="snížená",J251,0)</f>
        <v>0</v>
      </c>
      <c r="BG251" s="137">
        <f>IF(N251="zákl. přenesená",J251,0)</f>
        <v>0</v>
      </c>
      <c r="BH251" s="137">
        <f>IF(N251="sníž. přenesená",J251,0)</f>
        <v>0</v>
      </c>
      <c r="BI251" s="137">
        <f>IF(N251="nulová",J251,0)</f>
        <v>0</v>
      </c>
      <c r="BJ251" s="46" t="s">
        <v>107</v>
      </c>
      <c r="BK251" s="137">
        <f t="shared" si="2"/>
        <v>0</v>
      </c>
      <c r="BL251" s="46" t="s">
        <v>834</v>
      </c>
      <c r="BM251" s="136" t="s">
        <v>930</v>
      </c>
    </row>
    <row r="252" spans="2:65" s="53" customFormat="1" ht="24.2" customHeight="1" x14ac:dyDescent="0.25">
      <c r="B252" s="54"/>
      <c r="C252" s="125" t="s">
        <v>931</v>
      </c>
      <c r="D252" s="125" t="s">
        <v>665</v>
      </c>
      <c r="E252" s="126" t="s">
        <v>932</v>
      </c>
      <c r="F252" s="127" t="s">
        <v>933</v>
      </c>
      <c r="G252" s="128" t="s">
        <v>719</v>
      </c>
      <c r="H252" s="129">
        <v>2</v>
      </c>
      <c r="I252" s="130"/>
      <c r="J252" s="131">
        <f t="shared" si="1"/>
        <v>0</v>
      </c>
      <c r="K252" s="127"/>
      <c r="L252" s="54"/>
      <c r="M252" s="132" t="s">
        <v>39</v>
      </c>
      <c r="N252" s="133" t="s">
        <v>621</v>
      </c>
      <c r="P252" s="134">
        <f>O252*H252</f>
        <v>0</v>
      </c>
      <c r="Q252" s="134">
        <v>0</v>
      </c>
      <c r="R252" s="134">
        <f>Q252*H252</f>
        <v>0</v>
      </c>
      <c r="S252" s="134">
        <v>0</v>
      </c>
      <c r="T252" s="135">
        <f>S252*H252</f>
        <v>0</v>
      </c>
      <c r="AR252" s="136" t="s">
        <v>834</v>
      </c>
      <c r="AT252" s="136" t="s">
        <v>665</v>
      </c>
      <c r="AU252" s="136" t="s">
        <v>416</v>
      </c>
      <c r="AY252" s="46" t="s">
        <v>664</v>
      </c>
      <c r="BE252" s="137">
        <f>IF(N252="základní",J252,0)</f>
        <v>0</v>
      </c>
      <c r="BF252" s="137">
        <f>IF(N252="snížená",J252,0)</f>
        <v>0</v>
      </c>
      <c r="BG252" s="137">
        <f>IF(N252="zákl. přenesená",J252,0)</f>
        <v>0</v>
      </c>
      <c r="BH252" s="137">
        <f>IF(N252="sníž. přenesená",J252,0)</f>
        <v>0</v>
      </c>
      <c r="BI252" s="137">
        <f>IF(N252="nulová",J252,0)</f>
        <v>0</v>
      </c>
      <c r="BJ252" s="46" t="s">
        <v>107</v>
      </c>
      <c r="BK252" s="137">
        <f t="shared" si="2"/>
        <v>0</v>
      </c>
      <c r="BL252" s="46" t="s">
        <v>834</v>
      </c>
      <c r="BM252" s="136" t="s">
        <v>934</v>
      </c>
    </row>
    <row r="253" spans="2:65" s="53" customFormat="1" ht="16.5" customHeight="1" x14ac:dyDescent="0.25">
      <c r="B253" s="54"/>
      <c r="C253" s="170" t="s">
        <v>935</v>
      </c>
      <c r="D253" s="170" t="s">
        <v>288</v>
      </c>
      <c r="E253" s="171" t="s">
        <v>936</v>
      </c>
      <c r="F253" s="172" t="s">
        <v>937</v>
      </c>
      <c r="G253" s="173" t="s">
        <v>856</v>
      </c>
      <c r="H253" s="174">
        <v>6</v>
      </c>
      <c r="I253" s="175"/>
      <c r="J253" s="176">
        <f t="shared" si="1"/>
        <v>0</v>
      </c>
      <c r="K253" s="172"/>
      <c r="L253" s="177"/>
      <c r="M253" s="178" t="s">
        <v>39</v>
      </c>
      <c r="N253" s="179" t="s">
        <v>621</v>
      </c>
      <c r="P253" s="134">
        <f>O253*H253</f>
        <v>0</v>
      </c>
      <c r="Q253" s="134">
        <v>0</v>
      </c>
      <c r="R253" s="134">
        <f>Q253*H253</f>
        <v>0</v>
      </c>
      <c r="S253" s="134">
        <v>0</v>
      </c>
      <c r="T253" s="135">
        <f>S253*H253</f>
        <v>0</v>
      </c>
      <c r="AR253" s="136" t="s">
        <v>886</v>
      </c>
      <c r="AT253" s="136" t="s">
        <v>288</v>
      </c>
      <c r="AU253" s="136" t="s">
        <v>416</v>
      </c>
      <c r="AY253" s="46" t="s">
        <v>664</v>
      </c>
      <c r="BE253" s="137">
        <f>IF(N253="základní",J253,0)</f>
        <v>0</v>
      </c>
      <c r="BF253" s="137">
        <f>IF(N253="snížená",J253,0)</f>
        <v>0</v>
      </c>
      <c r="BG253" s="137">
        <f>IF(N253="zákl. přenesená",J253,0)</f>
        <v>0</v>
      </c>
      <c r="BH253" s="137">
        <f>IF(N253="sníž. přenesená",J253,0)</f>
        <v>0</v>
      </c>
      <c r="BI253" s="137">
        <f>IF(N253="nulová",J253,0)</f>
        <v>0</v>
      </c>
      <c r="BJ253" s="46" t="s">
        <v>107</v>
      </c>
      <c r="BK253" s="137">
        <f t="shared" si="2"/>
        <v>0</v>
      </c>
      <c r="BL253" s="46" t="s">
        <v>834</v>
      </c>
      <c r="BM253" s="136" t="s">
        <v>938</v>
      </c>
    </row>
    <row r="254" spans="2:65" s="53" customFormat="1" ht="16.5" customHeight="1" x14ac:dyDescent="0.25">
      <c r="B254" s="54"/>
      <c r="C254" s="125" t="s">
        <v>939</v>
      </c>
      <c r="D254" s="125" t="s">
        <v>665</v>
      </c>
      <c r="E254" s="126" t="s">
        <v>940</v>
      </c>
      <c r="F254" s="127" t="s">
        <v>941</v>
      </c>
      <c r="G254" s="128" t="s">
        <v>668</v>
      </c>
      <c r="H254" s="129">
        <v>4</v>
      </c>
      <c r="I254" s="130"/>
      <c r="J254" s="131">
        <f t="shared" si="1"/>
        <v>0</v>
      </c>
      <c r="K254" s="127"/>
      <c r="L254" s="54"/>
      <c r="M254" s="132" t="s">
        <v>39</v>
      </c>
      <c r="N254" s="133" t="s">
        <v>621</v>
      </c>
      <c r="P254" s="134">
        <f>O254*H254</f>
        <v>0</v>
      </c>
      <c r="Q254" s="134">
        <v>0</v>
      </c>
      <c r="R254" s="134">
        <f>Q254*H254</f>
        <v>0</v>
      </c>
      <c r="S254" s="134">
        <v>0</v>
      </c>
      <c r="T254" s="135">
        <f>S254*H254</f>
        <v>0</v>
      </c>
      <c r="AR254" s="136" t="s">
        <v>834</v>
      </c>
      <c r="AT254" s="136" t="s">
        <v>665</v>
      </c>
      <c r="AU254" s="136" t="s">
        <v>416</v>
      </c>
      <c r="AY254" s="46" t="s">
        <v>664</v>
      </c>
      <c r="BE254" s="137">
        <f>IF(N254="základní",J254,0)</f>
        <v>0</v>
      </c>
      <c r="BF254" s="137">
        <f>IF(N254="snížená",J254,0)</f>
        <v>0</v>
      </c>
      <c r="BG254" s="137">
        <f>IF(N254="zákl. přenesená",J254,0)</f>
        <v>0</v>
      </c>
      <c r="BH254" s="137">
        <f>IF(N254="sníž. přenesená",J254,0)</f>
        <v>0</v>
      </c>
      <c r="BI254" s="137">
        <f>IF(N254="nulová",J254,0)</f>
        <v>0</v>
      </c>
      <c r="BJ254" s="46" t="s">
        <v>107</v>
      </c>
      <c r="BK254" s="137">
        <f t="shared" si="2"/>
        <v>0</v>
      </c>
      <c r="BL254" s="46" t="s">
        <v>834</v>
      </c>
      <c r="BM254" s="136" t="s">
        <v>942</v>
      </c>
    </row>
    <row r="255" spans="2:65" s="53" customFormat="1" ht="24.2" customHeight="1" x14ac:dyDescent="0.25">
      <c r="B255" s="54"/>
      <c r="C255" s="125" t="s">
        <v>943</v>
      </c>
      <c r="D255" s="125" t="s">
        <v>665</v>
      </c>
      <c r="E255" s="126" t="s">
        <v>944</v>
      </c>
      <c r="F255" s="127" t="s">
        <v>945</v>
      </c>
      <c r="G255" s="128" t="s">
        <v>946</v>
      </c>
      <c r="H255" s="129">
        <v>1</v>
      </c>
      <c r="I255" s="130"/>
      <c r="J255" s="131">
        <f t="shared" si="1"/>
        <v>0</v>
      </c>
      <c r="K255" s="127"/>
      <c r="L255" s="54"/>
      <c r="M255" s="132" t="s">
        <v>39</v>
      </c>
      <c r="N255" s="133" t="s">
        <v>621</v>
      </c>
      <c r="P255" s="134">
        <f>O255*H255</f>
        <v>0</v>
      </c>
      <c r="Q255" s="134">
        <v>0</v>
      </c>
      <c r="R255" s="134">
        <f>Q255*H255</f>
        <v>0</v>
      </c>
      <c r="S255" s="134">
        <v>0</v>
      </c>
      <c r="T255" s="135">
        <f>S255*H255</f>
        <v>0</v>
      </c>
      <c r="AR255" s="136" t="s">
        <v>834</v>
      </c>
      <c r="AT255" s="136" t="s">
        <v>665</v>
      </c>
      <c r="AU255" s="136" t="s">
        <v>416</v>
      </c>
      <c r="AY255" s="46" t="s">
        <v>664</v>
      </c>
      <c r="BE255" s="137">
        <f>IF(N255="základní",J255,0)</f>
        <v>0</v>
      </c>
      <c r="BF255" s="137">
        <f>IF(N255="snížená",J255,0)</f>
        <v>0</v>
      </c>
      <c r="BG255" s="137">
        <f>IF(N255="zákl. přenesená",J255,0)</f>
        <v>0</v>
      </c>
      <c r="BH255" s="137">
        <f>IF(N255="sníž. přenesená",J255,0)</f>
        <v>0</v>
      </c>
      <c r="BI255" s="137">
        <f>IF(N255="nulová",J255,0)</f>
        <v>0</v>
      </c>
      <c r="BJ255" s="46" t="s">
        <v>107</v>
      </c>
      <c r="BK255" s="137">
        <f t="shared" si="2"/>
        <v>0</v>
      </c>
      <c r="BL255" s="46" t="s">
        <v>834</v>
      </c>
      <c r="BM255" s="136" t="s">
        <v>947</v>
      </c>
    </row>
    <row r="256" spans="2:65" s="53" customFormat="1" ht="21.75" customHeight="1" x14ac:dyDescent="0.25">
      <c r="B256" s="54"/>
      <c r="C256" s="125" t="s">
        <v>948</v>
      </c>
      <c r="D256" s="125" t="s">
        <v>665</v>
      </c>
      <c r="E256" s="126" t="s">
        <v>949</v>
      </c>
      <c r="F256" s="127" t="s">
        <v>950</v>
      </c>
      <c r="G256" s="128" t="s">
        <v>668</v>
      </c>
      <c r="H256" s="129">
        <v>11.4</v>
      </c>
      <c r="I256" s="130"/>
      <c r="J256" s="131">
        <f t="shared" si="1"/>
        <v>0</v>
      </c>
      <c r="K256" s="127"/>
      <c r="L256" s="54"/>
      <c r="M256" s="132" t="s">
        <v>39</v>
      </c>
      <c r="N256" s="133" t="s">
        <v>621</v>
      </c>
      <c r="P256" s="134">
        <f>O256*H256</f>
        <v>0</v>
      </c>
      <c r="Q256" s="134">
        <v>0</v>
      </c>
      <c r="R256" s="134">
        <f>Q256*H256</f>
        <v>0</v>
      </c>
      <c r="S256" s="134">
        <v>0</v>
      </c>
      <c r="T256" s="135">
        <f>S256*H256</f>
        <v>0</v>
      </c>
      <c r="AR256" s="136" t="s">
        <v>834</v>
      </c>
      <c r="AT256" s="136" t="s">
        <v>665</v>
      </c>
      <c r="AU256" s="136" t="s">
        <v>416</v>
      </c>
      <c r="AY256" s="46" t="s">
        <v>664</v>
      </c>
      <c r="BE256" s="137">
        <f>IF(N256="základní",J256,0)</f>
        <v>0</v>
      </c>
      <c r="BF256" s="137">
        <f>IF(N256="snížená",J256,0)</f>
        <v>0</v>
      </c>
      <c r="BG256" s="137">
        <f>IF(N256="zákl. přenesená",J256,0)</f>
        <v>0</v>
      </c>
      <c r="BH256" s="137">
        <f>IF(N256="sníž. přenesená",J256,0)</f>
        <v>0</v>
      </c>
      <c r="BI256" s="137">
        <f>IF(N256="nulová",J256,0)</f>
        <v>0</v>
      </c>
      <c r="BJ256" s="46" t="s">
        <v>107</v>
      </c>
      <c r="BK256" s="137">
        <f t="shared" si="2"/>
        <v>0</v>
      </c>
      <c r="BL256" s="46" t="s">
        <v>834</v>
      </c>
      <c r="BM256" s="136" t="s">
        <v>951</v>
      </c>
    </row>
    <row r="257" spans="2:65" s="53" customFormat="1" ht="21.75" customHeight="1" x14ac:dyDescent="0.25">
      <c r="B257" s="54"/>
      <c r="C257" s="125" t="s">
        <v>952</v>
      </c>
      <c r="D257" s="125" t="s">
        <v>665</v>
      </c>
      <c r="E257" s="126" t="s">
        <v>953</v>
      </c>
      <c r="F257" s="127" t="s">
        <v>954</v>
      </c>
      <c r="G257" s="128" t="s">
        <v>668</v>
      </c>
      <c r="H257" s="129">
        <v>9.4</v>
      </c>
      <c r="I257" s="130"/>
      <c r="J257" s="131">
        <f t="shared" si="1"/>
        <v>0</v>
      </c>
      <c r="K257" s="127"/>
      <c r="L257" s="54"/>
      <c r="M257" s="132" t="s">
        <v>39</v>
      </c>
      <c r="N257" s="133" t="s">
        <v>621</v>
      </c>
      <c r="P257" s="134">
        <f>O257*H257</f>
        <v>0</v>
      </c>
      <c r="Q257" s="134">
        <v>0</v>
      </c>
      <c r="R257" s="134">
        <f>Q257*H257</f>
        <v>0</v>
      </c>
      <c r="S257" s="134">
        <v>0</v>
      </c>
      <c r="T257" s="135">
        <f>S257*H257</f>
        <v>0</v>
      </c>
      <c r="AR257" s="136" t="s">
        <v>834</v>
      </c>
      <c r="AT257" s="136" t="s">
        <v>665</v>
      </c>
      <c r="AU257" s="136" t="s">
        <v>416</v>
      </c>
      <c r="AY257" s="46" t="s">
        <v>664</v>
      </c>
      <c r="BE257" s="137">
        <f>IF(N257="základní",J257,0)</f>
        <v>0</v>
      </c>
      <c r="BF257" s="137">
        <f>IF(N257="snížená",J257,0)</f>
        <v>0</v>
      </c>
      <c r="BG257" s="137">
        <f>IF(N257="zákl. přenesená",J257,0)</f>
        <v>0</v>
      </c>
      <c r="BH257" s="137">
        <f>IF(N257="sníž. přenesená",J257,0)</f>
        <v>0</v>
      </c>
      <c r="BI257" s="137">
        <f>IF(N257="nulová",J257,0)</f>
        <v>0</v>
      </c>
      <c r="BJ257" s="46" t="s">
        <v>107</v>
      </c>
      <c r="BK257" s="137">
        <f t="shared" si="2"/>
        <v>0</v>
      </c>
      <c r="BL257" s="46" t="s">
        <v>834</v>
      </c>
      <c r="BM257" s="136" t="s">
        <v>955</v>
      </c>
    </row>
    <row r="258" spans="2:65" s="53" customFormat="1" ht="16.5" customHeight="1" x14ac:dyDescent="0.25">
      <c r="B258" s="54"/>
      <c r="C258" s="125" t="s">
        <v>956</v>
      </c>
      <c r="D258" s="125" t="s">
        <v>665</v>
      </c>
      <c r="E258" s="126" t="s">
        <v>957</v>
      </c>
      <c r="F258" s="127" t="s">
        <v>958</v>
      </c>
      <c r="G258" s="128" t="s">
        <v>668</v>
      </c>
      <c r="H258" s="129">
        <v>20.8</v>
      </c>
      <c r="I258" s="130"/>
      <c r="J258" s="131">
        <f t="shared" si="1"/>
        <v>0</v>
      </c>
      <c r="K258" s="127"/>
      <c r="L258" s="54"/>
      <c r="M258" s="132" t="s">
        <v>39</v>
      </c>
      <c r="N258" s="133" t="s">
        <v>621</v>
      </c>
      <c r="P258" s="134">
        <f>O258*H258</f>
        <v>0</v>
      </c>
      <c r="Q258" s="134">
        <v>0</v>
      </c>
      <c r="R258" s="134">
        <f>Q258*H258</f>
        <v>0</v>
      </c>
      <c r="S258" s="134">
        <v>0</v>
      </c>
      <c r="T258" s="135">
        <f>S258*H258</f>
        <v>0</v>
      </c>
      <c r="AR258" s="136" t="s">
        <v>834</v>
      </c>
      <c r="AT258" s="136" t="s">
        <v>665</v>
      </c>
      <c r="AU258" s="136" t="s">
        <v>416</v>
      </c>
      <c r="AY258" s="46" t="s">
        <v>664</v>
      </c>
      <c r="BE258" s="137">
        <f>IF(N258="základní",J258,0)</f>
        <v>0</v>
      </c>
      <c r="BF258" s="137">
        <f>IF(N258="snížená",J258,0)</f>
        <v>0</v>
      </c>
      <c r="BG258" s="137">
        <f>IF(N258="zákl. přenesená",J258,0)</f>
        <v>0</v>
      </c>
      <c r="BH258" s="137">
        <f>IF(N258="sníž. přenesená",J258,0)</f>
        <v>0</v>
      </c>
      <c r="BI258" s="137">
        <f>IF(N258="nulová",J258,0)</f>
        <v>0</v>
      </c>
      <c r="BJ258" s="46" t="s">
        <v>107</v>
      </c>
      <c r="BK258" s="137">
        <f t="shared" si="2"/>
        <v>0</v>
      </c>
      <c r="BL258" s="46" t="s">
        <v>834</v>
      </c>
      <c r="BM258" s="136" t="s">
        <v>959</v>
      </c>
    </row>
    <row r="259" spans="2:65" s="138" customFormat="1" ht="11.25" x14ac:dyDescent="0.25">
      <c r="B259" s="139"/>
      <c r="D259" s="140" t="s">
        <v>44</v>
      </c>
      <c r="E259" s="141" t="s">
        <v>39</v>
      </c>
      <c r="F259" s="142" t="s">
        <v>960</v>
      </c>
      <c r="H259" s="143">
        <v>20.8</v>
      </c>
      <c r="I259" s="144"/>
      <c r="L259" s="139"/>
      <c r="M259" s="145"/>
      <c r="T259" s="146"/>
      <c r="AT259" s="141" t="s">
        <v>44</v>
      </c>
      <c r="AU259" s="141" t="s">
        <v>416</v>
      </c>
      <c r="AV259" s="138" t="s">
        <v>416</v>
      </c>
      <c r="AW259" s="138" t="s">
        <v>671</v>
      </c>
      <c r="AX259" s="138" t="s">
        <v>107</v>
      </c>
      <c r="AY259" s="141" t="s">
        <v>664</v>
      </c>
    </row>
    <row r="260" spans="2:65" s="53" customFormat="1" ht="16.5" customHeight="1" x14ac:dyDescent="0.25">
      <c r="B260" s="54"/>
      <c r="C260" s="125" t="s">
        <v>961</v>
      </c>
      <c r="D260" s="125" t="s">
        <v>665</v>
      </c>
      <c r="E260" s="126" t="s">
        <v>962</v>
      </c>
      <c r="F260" s="127" t="s">
        <v>963</v>
      </c>
      <c r="G260" s="128" t="s">
        <v>668</v>
      </c>
      <c r="H260" s="129">
        <v>3</v>
      </c>
      <c r="I260" s="130"/>
      <c r="J260" s="131">
        <f>ROUND(I260*H260,2)</f>
        <v>0</v>
      </c>
      <c r="K260" s="127"/>
      <c r="L260" s="54"/>
      <c r="M260" s="132" t="s">
        <v>39</v>
      </c>
      <c r="N260" s="133" t="s">
        <v>621</v>
      </c>
      <c r="P260" s="134">
        <f>O260*H260</f>
        <v>0</v>
      </c>
      <c r="Q260" s="134">
        <v>0</v>
      </c>
      <c r="R260" s="134">
        <f>Q260*H260</f>
        <v>0</v>
      </c>
      <c r="S260" s="134">
        <v>0</v>
      </c>
      <c r="T260" s="135">
        <f>S260*H260</f>
        <v>0</v>
      </c>
      <c r="AR260" s="136" t="s">
        <v>834</v>
      </c>
      <c r="AT260" s="136" t="s">
        <v>665</v>
      </c>
      <c r="AU260" s="136" t="s">
        <v>416</v>
      </c>
      <c r="AY260" s="46" t="s">
        <v>664</v>
      </c>
      <c r="BE260" s="137">
        <f>IF(N260="základní",J260,0)</f>
        <v>0</v>
      </c>
      <c r="BF260" s="137">
        <f>IF(N260="snížená",J260,0)</f>
        <v>0</v>
      </c>
      <c r="BG260" s="137">
        <f>IF(N260="zákl. přenesená",J260,0)</f>
        <v>0</v>
      </c>
      <c r="BH260" s="137">
        <f>IF(N260="sníž. přenesená",J260,0)</f>
        <v>0</v>
      </c>
      <c r="BI260" s="137">
        <f>IF(N260="nulová",J260,0)</f>
        <v>0</v>
      </c>
      <c r="BJ260" s="46" t="s">
        <v>107</v>
      </c>
      <c r="BK260" s="137">
        <f>ROUND(I260*H260,2)</f>
        <v>0</v>
      </c>
      <c r="BL260" s="46" t="s">
        <v>834</v>
      </c>
      <c r="BM260" s="136" t="s">
        <v>964</v>
      </c>
    </row>
    <row r="261" spans="2:65" s="155" customFormat="1" ht="11.25" x14ac:dyDescent="0.25">
      <c r="B261" s="156"/>
      <c r="D261" s="140" t="s">
        <v>44</v>
      </c>
      <c r="E261" s="157" t="s">
        <v>39</v>
      </c>
      <c r="F261" s="158" t="s">
        <v>965</v>
      </c>
      <c r="H261" s="157" t="s">
        <v>39</v>
      </c>
      <c r="I261" s="159"/>
      <c r="L261" s="156"/>
      <c r="M261" s="160"/>
      <c r="T261" s="161"/>
      <c r="AT261" s="157" t="s">
        <v>44</v>
      </c>
      <c r="AU261" s="157" t="s">
        <v>416</v>
      </c>
      <c r="AV261" s="155" t="s">
        <v>107</v>
      </c>
      <c r="AW261" s="155" t="s">
        <v>671</v>
      </c>
      <c r="AX261" s="155" t="s">
        <v>36</v>
      </c>
      <c r="AY261" s="157" t="s">
        <v>664</v>
      </c>
    </row>
    <row r="262" spans="2:65" s="138" customFormat="1" ht="11.25" x14ac:dyDescent="0.25">
      <c r="B262" s="139"/>
      <c r="D262" s="140" t="s">
        <v>44</v>
      </c>
      <c r="E262" s="141" t="s">
        <v>39</v>
      </c>
      <c r="F262" s="142" t="s">
        <v>966</v>
      </c>
      <c r="H262" s="143">
        <v>3</v>
      </c>
      <c r="I262" s="144"/>
      <c r="L262" s="139"/>
      <c r="M262" s="145"/>
      <c r="T262" s="146"/>
      <c r="AT262" s="141" t="s">
        <v>44</v>
      </c>
      <c r="AU262" s="141" t="s">
        <v>416</v>
      </c>
      <c r="AV262" s="138" t="s">
        <v>416</v>
      </c>
      <c r="AW262" s="138" t="s">
        <v>671</v>
      </c>
      <c r="AX262" s="138" t="s">
        <v>107</v>
      </c>
      <c r="AY262" s="141" t="s">
        <v>664</v>
      </c>
    </row>
    <row r="263" spans="2:65" s="53" customFormat="1" ht="24.2" customHeight="1" x14ac:dyDescent="0.25">
      <c r="B263" s="54"/>
      <c r="C263" s="125" t="s">
        <v>967</v>
      </c>
      <c r="D263" s="125" t="s">
        <v>665</v>
      </c>
      <c r="E263" s="126" t="s">
        <v>968</v>
      </c>
      <c r="F263" s="127" t="s">
        <v>969</v>
      </c>
      <c r="G263" s="128" t="s">
        <v>820</v>
      </c>
      <c r="H263" s="129">
        <v>1</v>
      </c>
      <c r="I263" s="130"/>
      <c r="J263" s="131">
        <f>ROUND(I263*H263,2)</f>
        <v>0</v>
      </c>
      <c r="K263" s="127"/>
      <c r="L263" s="54"/>
      <c r="M263" s="132" t="s">
        <v>39</v>
      </c>
      <c r="N263" s="133" t="s">
        <v>621</v>
      </c>
      <c r="P263" s="134">
        <f>O263*H263</f>
        <v>0</v>
      </c>
      <c r="Q263" s="134">
        <v>0</v>
      </c>
      <c r="R263" s="134">
        <f>Q263*H263</f>
        <v>0</v>
      </c>
      <c r="S263" s="134">
        <v>0</v>
      </c>
      <c r="T263" s="135">
        <f>S263*H263</f>
        <v>0</v>
      </c>
      <c r="AR263" s="136" t="s">
        <v>834</v>
      </c>
      <c r="AT263" s="136" t="s">
        <v>665</v>
      </c>
      <c r="AU263" s="136" t="s">
        <v>416</v>
      </c>
      <c r="AY263" s="46" t="s">
        <v>664</v>
      </c>
      <c r="BE263" s="137">
        <f>IF(N263="základní",J263,0)</f>
        <v>0</v>
      </c>
      <c r="BF263" s="137">
        <f>IF(N263="snížená",J263,0)</f>
        <v>0</v>
      </c>
      <c r="BG263" s="137">
        <f>IF(N263="zákl. přenesená",J263,0)</f>
        <v>0</v>
      </c>
      <c r="BH263" s="137">
        <f>IF(N263="sníž. přenesená",J263,0)</f>
        <v>0</v>
      </c>
      <c r="BI263" s="137">
        <f>IF(N263="nulová",J263,0)</f>
        <v>0</v>
      </c>
      <c r="BJ263" s="46" t="s">
        <v>107</v>
      </c>
      <c r="BK263" s="137">
        <f>ROUND(I263*H263,2)</f>
        <v>0</v>
      </c>
      <c r="BL263" s="46" t="s">
        <v>834</v>
      </c>
      <c r="BM263" s="136" t="s">
        <v>970</v>
      </c>
    </row>
    <row r="264" spans="2:65" s="53" customFormat="1" ht="24.2" customHeight="1" x14ac:dyDescent="0.25">
      <c r="B264" s="54"/>
      <c r="C264" s="125" t="s">
        <v>971</v>
      </c>
      <c r="D264" s="125" t="s">
        <v>665</v>
      </c>
      <c r="E264" s="126" t="s">
        <v>972</v>
      </c>
      <c r="F264" s="127" t="s">
        <v>973</v>
      </c>
      <c r="G264" s="128" t="s">
        <v>820</v>
      </c>
      <c r="H264" s="129">
        <v>1</v>
      </c>
      <c r="I264" s="130"/>
      <c r="J264" s="131">
        <f>ROUND(I264*H264,2)</f>
        <v>0</v>
      </c>
      <c r="K264" s="127"/>
      <c r="L264" s="54"/>
      <c r="M264" s="132" t="s">
        <v>39</v>
      </c>
      <c r="N264" s="133" t="s">
        <v>621</v>
      </c>
      <c r="P264" s="134">
        <f>O264*H264</f>
        <v>0</v>
      </c>
      <c r="Q264" s="134">
        <v>0</v>
      </c>
      <c r="R264" s="134">
        <f>Q264*H264</f>
        <v>0</v>
      </c>
      <c r="S264" s="134">
        <v>0</v>
      </c>
      <c r="T264" s="135">
        <f>S264*H264</f>
        <v>0</v>
      </c>
      <c r="AR264" s="136" t="s">
        <v>834</v>
      </c>
      <c r="AT264" s="136" t="s">
        <v>665</v>
      </c>
      <c r="AU264" s="136" t="s">
        <v>416</v>
      </c>
      <c r="AY264" s="46" t="s">
        <v>664</v>
      </c>
      <c r="BE264" s="137">
        <f>IF(N264="základní",J264,0)</f>
        <v>0</v>
      </c>
      <c r="BF264" s="137">
        <f>IF(N264="snížená",J264,0)</f>
        <v>0</v>
      </c>
      <c r="BG264" s="137">
        <f>IF(N264="zákl. přenesená",J264,0)</f>
        <v>0</v>
      </c>
      <c r="BH264" s="137">
        <f>IF(N264="sníž. přenesená",J264,0)</f>
        <v>0</v>
      </c>
      <c r="BI264" s="137">
        <f>IF(N264="nulová",J264,0)</f>
        <v>0</v>
      </c>
      <c r="BJ264" s="46" t="s">
        <v>107</v>
      </c>
      <c r="BK264" s="137">
        <f>ROUND(I264*H264,2)</f>
        <v>0</v>
      </c>
      <c r="BL264" s="46" t="s">
        <v>834</v>
      </c>
      <c r="BM264" s="136" t="s">
        <v>974</v>
      </c>
    </row>
    <row r="265" spans="2:65" s="53" customFormat="1" ht="16.5" customHeight="1" x14ac:dyDescent="0.25">
      <c r="B265" s="54"/>
      <c r="C265" s="125" t="s">
        <v>975</v>
      </c>
      <c r="D265" s="125" t="s">
        <v>665</v>
      </c>
      <c r="E265" s="126" t="s">
        <v>976</v>
      </c>
      <c r="F265" s="127" t="s">
        <v>977</v>
      </c>
      <c r="G265" s="128" t="s">
        <v>820</v>
      </c>
      <c r="H265" s="129">
        <v>1</v>
      </c>
      <c r="I265" s="130"/>
      <c r="J265" s="131">
        <f>ROUND(I265*H265,2)</f>
        <v>0</v>
      </c>
      <c r="K265" s="127"/>
      <c r="L265" s="54"/>
      <c r="M265" s="132" t="s">
        <v>39</v>
      </c>
      <c r="N265" s="133" t="s">
        <v>621</v>
      </c>
      <c r="P265" s="134">
        <f>O265*H265</f>
        <v>0</v>
      </c>
      <c r="Q265" s="134">
        <v>0</v>
      </c>
      <c r="R265" s="134">
        <f>Q265*H265</f>
        <v>0</v>
      </c>
      <c r="S265" s="134">
        <v>0</v>
      </c>
      <c r="T265" s="135">
        <f>S265*H265</f>
        <v>0</v>
      </c>
      <c r="AR265" s="136" t="s">
        <v>834</v>
      </c>
      <c r="AT265" s="136" t="s">
        <v>665</v>
      </c>
      <c r="AU265" s="136" t="s">
        <v>416</v>
      </c>
      <c r="AY265" s="46" t="s">
        <v>664</v>
      </c>
      <c r="BE265" s="137">
        <f>IF(N265="základní",J265,0)</f>
        <v>0</v>
      </c>
      <c r="BF265" s="137">
        <f>IF(N265="snížená",J265,0)</f>
        <v>0</v>
      </c>
      <c r="BG265" s="137">
        <f>IF(N265="zákl. přenesená",J265,0)</f>
        <v>0</v>
      </c>
      <c r="BH265" s="137">
        <f>IF(N265="sníž. přenesená",J265,0)</f>
        <v>0</v>
      </c>
      <c r="BI265" s="137">
        <f>IF(N265="nulová",J265,0)</f>
        <v>0</v>
      </c>
      <c r="BJ265" s="46" t="s">
        <v>107</v>
      </c>
      <c r="BK265" s="137">
        <f>ROUND(I265*H265,2)</f>
        <v>0</v>
      </c>
      <c r="BL265" s="46" t="s">
        <v>834</v>
      </c>
      <c r="BM265" s="136" t="s">
        <v>978</v>
      </c>
    </row>
    <row r="266" spans="2:65" s="53" customFormat="1" ht="37.9" customHeight="1" x14ac:dyDescent="0.25">
      <c r="B266" s="54"/>
      <c r="C266" s="125" t="s">
        <v>834</v>
      </c>
      <c r="D266" s="125" t="s">
        <v>665</v>
      </c>
      <c r="E266" s="126" t="s">
        <v>979</v>
      </c>
      <c r="F266" s="127" t="s">
        <v>980</v>
      </c>
      <c r="G266" s="128" t="s">
        <v>856</v>
      </c>
      <c r="H266" s="129">
        <v>2</v>
      </c>
      <c r="I266" s="130"/>
      <c r="J266" s="131">
        <f>ROUND(I266*H266,2)</f>
        <v>0</v>
      </c>
      <c r="K266" s="127"/>
      <c r="L266" s="54"/>
      <c r="M266" s="184" t="s">
        <v>39</v>
      </c>
      <c r="N266" s="185" t="s">
        <v>621</v>
      </c>
      <c r="O266" s="186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AR266" s="136" t="s">
        <v>834</v>
      </c>
      <c r="AT266" s="136" t="s">
        <v>665</v>
      </c>
      <c r="AU266" s="136" t="s">
        <v>416</v>
      </c>
      <c r="AY266" s="46" t="s">
        <v>664</v>
      </c>
      <c r="BE266" s="137">
        <f>IF(N266="základní",J266,0)</f>
        <v>0</v>
      </c>
      <c r="BF266" s="137">
        <f>IF(N266="snížená",J266,0)</f>
        <v>0</v>
      </c>
      <c r="BG266" s="137">
        <f>IF(N266="zákl. přenesená",J266,0)</f>
        <v>0</v>
      </c>
      <c r="BH266" s="137">
        <f>IF(N266="sníž. přenesená",J266,0)</f>
        <v>0</v>
      </c>
      <c r="BI266" s="137">
        <f>IF(N266="nulová",J266,0)</f>
        <v>0</v>
      </c>
      <c r="BJ266" s="46" t="s">
        <v>107</v>
      </c>
      <c r="BK266" s="137">
        <f>ROUND(I266*H266,2)</f>
        <v>0</v>
      </c>
      <c r="BL266" s="46" t="s">
        <v>834</v>
      </c>
      <c r="BM266" s="136" t="s">
        <v>981</v>
      </c>
    </row>
    <row r="267" spans="2:65" s="53" customFormat="1" ht="6.95" customHeight="1" x14ac:dyDescent="0.25">
      <c r="B267" s="81"/>
      <c r="C267" s="82"/>
      <c r="D267" s="82"/>
      <c r="E267" s="82"/>
      <c r="F267" s="82"/>
      <c r="G267" s="82"/>
      <c r="H267" s="82"/>
      <c r="I267" s="82"/>
      <c r="J267" s="82"/>
      <c r="K267" s="82"/>
      <c r="L267" s="54"/>
    </row>
  </sheetData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SO 000</vt:lpstr>
      <vt:lpstr>SO 101</vt:lpstr>
      <vt:lpstr>SO 201</vt:lpstr>
      <vt:lpstr>SO 501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HP-Dan\Dan Vejstrk</dc:creator>
  <cp:lastModifiedBy>Vaner Vaner</cp:lastModifiedBy>
  <dcterms:created xsi:type="dcterms:W3CDTF">2025-10-15T08:04:08Z</dcterms:created>
  <dcterms:modified xsi:type="dcterms:W3CDTF">2025-10-15T08:21:17Z</dcterms:modified>
</cp:coreProperties>
</file>