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Rohatec\SFDI Cyklo Nové Řádky a Na Kopci\rozpočet\"/>
    </mc:Choice>
  </mc:AlternateContent>
  <bookViews>
    <workbookView xWindow="0" yWindow="0" windowWidth="28740" windowHeight="13800"/>
  </bookViews>
  <sheets>
    <sheet name="Rekapitulace stavby" sheetId="1" r:id="rId1"/>
    <sheet name="2 - Cyklostezka Rohatec, ..." sheetId="2" r:id="rId2"/>
    <sheet name="1 - Cyklostezka Rohatec, ..." sheetId="3" r:id="rId3"/>
    <sheet name="Pokyny pro vyplnění" sheetId="4" r:id="rId4"/>
  </sheets>
  <definedNames>
    <definedName name="_xlnm._FilterDatabase" localSheetId="2" hidden="1">'1 - Cyklostezka Rohatec, ...'!$C$86:$K$86</definedName>
    <definedName name="_xlnm._FilterDatabase" localSheetId="1" hidden="1">'2 - Cyklostezka Rohatec, ...'!$C$89:$K$89</definedName>
    <definedName name="_xlnm.Print_Titles" localSheetId="2">'1 - Cyklostezka Rohatec, ...'!$86:$86</definedName>
    <definedName name="_xlnm.Print_Titles" localSheetId="1">'2 - Cyklostezka Rohatec, ...'!$89:$89</definedName>
    <definedName name="_xlnm.Print_Titles" localSheetId="0">'Rekapitulace stavby'!$49:$49</definedName>
    <definedName name="_xlnm.Print_Area" localSheetId="2">'1 - Cyklostezka Rohatec, ...'!$C$4:$J$36,'1 - Cyklostezka Rohatec, ...'!$C$42:$J$68,'1 - Cyklostezka Rohatec, ...'!$C$74:$K$226</definedName>
    <definedName name="_xlnm.Print_Area" localSheetId="1">'2 - Cyklostezka Rohatec, ...'!$C$4:$J$36,'2 - Cyklostezka Rohatec, ...'!$C$42:$J$71,'2 - Cyklostezka Rohatec, ...'!$C$77:$K$220</definedName>
    <definedName name="_xlnm.Print_Area" localSheetId="3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stavby'!$C$39:$AQ$54</definedName>
  </definedNames>
  <calcPr calcId="152511"/>
</workbook>
</file>

<file path=xl/calcChain.xml><?xml version="1.0" encoding="utf-8"?>
<calcChain xmlns="http://schemas.openxmlformats.org/spreadsheetml/2006/main">
  <c r="P223" i="3" l="1"/>
  <c r="T220" i="3"/>
  <c r="P194" i="3"/>
  <c r="R191" i="3"/>
  <c r="T146" i="3"/>
  <c r="P89" i="3"/>
  <c r="AY53" i="1"/>
  <c r="AX53" i="1"/>
  <c r="BI226" i="3"/>
  <c r="BH226" i="3"/>
  <c r="BG226" i="3"/>
  <c r="BF226" i="3"/>
  <c r="T226" i="3"/>
  <c r="T225" i="3" s="1"/>
  <c r="R226" i="3"/>
  <c r="R225" i="3" s="1"/>
  <c r="P226" i="3"/>
  <c r="P225" i="3" s="1"/>
  <c r="BK226" i="3"/>
  <c r="BK225" i="3" s="1"/>
  <c r="J225" i="3" s="1"/>
  <c r="J67" i="3" s="1"/>
  <c r="J226" i="3"/>
  <c r="BE226" i="3" s="1"/>
  <c r="BI224" i="3"/>
  <c r="BH224" i="3"/>
  <c r="BG224" i="3"/>
  <c r="BF224" i="3"/>
  <c r="BE224" i="3"/>
  <c r="T224" i="3"/>
  <c r="T223" i="3" s="1"/>
  <c r="T222" i="3" s="1"/>
  <c r="R224" i="3"/>
  <c r="R223" i="3" s="1"/>
  <c r="R222" i="3" s="1"/>
  <c r="P224" i="3"/>
  <c r="BK224" i="3"/>
  <c r="BK223" i="3" s="1"/>
  <c r="J224" i="3"/>
  <c r="BI221" i="3"/>
  <c r="BH221" i="3"/>
  <c r="BG221" i="3"/>
  <c r="BF221" i="3"/>
  <c r="BE221" i="3"/>
  <c r="T221" i="3"/>
  <c r="R221" i="3"/>
  <c r="R220" i="3" s="1"/>
  <c r="P221" i="3"/>
  <c r="P220" i="3" s="1"/>
  <c r="BK221" i="3"/>
  <c r="BK220" i="3" s="1"/>
  <c r="J220" i="3" s="1"/>
  <c r="J64" i="3" s="1"/>
  <c r="J221" i="3"/>
  <c r="BI219" i="3"/>
  <c r="BH219" i="3"/>
  <c r="BG219" i="3"/>
  <c r="BF219" i="3"/>
  <c r="T219" i="3"/>
  <c r="R219" i="3"/>
  <c r="P219" i="3"/>
  <c r="BK219" i="3"/>
  <c r="J219" i="3"/>
  <c r="BE219" i="3" s="1"/>
  <c r="BI216" i="3"/>
  <c r="BH216" i="3"/>
  <c r="BG216" i="3"/>
  <c r="BF216" i="3"/>
  <c r="T216" i="3"/>
  <c r="R216" i="3"/>
  <c r="P216" i="3"/>
  <c r="BK216" i="3"/>
  <c r="J216" i="3"/>
  <c r="BE216" i="3" s="1"/>
  <c r="BI215" i="3"/>
  <c r="BH215" i="3"/>
  <c r="BG215" i="3"/>
  <c r="BF215" i="3"/>
  <c r="T215" i="3"/>
  <c r="T214" i="3" s="1"/>
  <c r="R215" i="3"/>
  <c r="R214" i="3" s="1"/>
  <c r="P215" i="3"/>
  <c r="P214" i="3" s="1"/>
  <c r="BK215" i="3"/>
  <c r="BK214" i="3" s="1"/>
  <c r="J214" i="3" s="1"/>
  <c r="J63" i="3" s="1"/>
  <c r="J215" i="3"/>
  <c r="BE215" i="3" s="1"/>
  <c r="BI213" i="3"/>
  <c r="BH213" i="3"/>
  <c r="BG213" i="3"/>
  <c r="BF213" i="3"/>
  <c r="BE213" i="3"/>
  <c r="T213" i="3"/>
  <c r="R213" i="3"/>
  <c r="P213" i="3"/>
  <c r="BK213" i="3"/>
  <c r="J213" i="3"/>
  <c r="BI211" i="3"/>
  <c r="BH211" i="3"/>
  <c r="BG211" i="3"/>
  <c r="BF211" i="3"/>
  <c r="BE211" i="3"/>
  <c r="T211" i="3"/>
  <c r="R211" i="3"/>
  <c r="P211" i="3"/>
  <c r="BK211" i="3"/>
  <c r="J211" i="3"/>
  <c r="BI210" i="3"/>
  <c r="BH210" i="3"/>
  <c r="BG210" i="3"/>
  <c r="BF210" i="3"/>
  <c r="BE210" i="3"/>
  <c r="T210" i="3"/>
  <c r="R210" i="3"/>
  <c r="P210" i="3"/>
  <c r="BK210" i="3"/>
  <c r="J210" i="3"/>
  <c r="BI208" i="3"/>
  <c r="BH208" i="3"/>
  <c r="BG208" i="3"/>
  <c r="BF208" i="3"/>
  <c r="BE208" i="3"/>
  <c r="T208" i="3"/>
  <c r="R208" i="3"/>
  <c r="P208" i="3"/>
  <c r="BK208" i="3"/>
  <c r="J208" i="3"/>
  <c r="BI206" i="3"/>
  <c r="BH206" i="3"/>
  <c r="BG206" i="3"/>
  <c r="BF206" i="3"/>
  <c r="BE206" i="3"/>
  <c r="T206" i="3"/>
  <c r="R206" i="3"/>
  <c r="P206" i="3"/>
  <c r="BK206" i="3"/>
  <c r="J206" i="3"/>
  <c r="BI204" i="3"/>
  <c r="BH204" i="3"/>
  <c r="BG204" i="3"/>
  <c r="BF204" i="3"/>
  <c r="BE204" i="3"/>
  <c r="T204" i="3"/>
  <c r="R204" i="3"/>
  <c r="P204" i="3"/>
  <c r="BK204" i="3"/>
  <c r="J204" i="3"/>
  <c r="BI201" i="3"/>
  <c r="BH201" i="3"/>
  <c r="BG201" i="3"/>
  <c r="BF201" i="3"/>
  <c r="BE201" i="3"/>
  <c r="T201" i="3"/>
  <c r="R201" i="3"/>
  <c r="P201" i="3"/>
  <c r="BK201" i="3"/>
  <c r="J201" i="3"/>
  <c r="BI199" i="3"/>
  <c r="BH199" i="3"/>
  <c r="BG199" i="3"/>
  <c r="BF199" i="3"/>
  <c r="BE199" i="3"/>
  <c r="T199" i="3"/>
  <c r="R199" i="3"/>
  <c r="P199" i="3"/>
  <c r="BK199" i="3"/>
  <c r="J199" i="3"/>
  <c r="BI197" i="3"/>
  <c r="BH197" i="3"/>
  <c r="BG197" i="3"/>
  <c r="BF197" i="3"/>
  <c r="BE197" i="3"/>
  <c r="T197" i="3"/>
  <c r="R197" i="3"/>
  <c r="P197" i="3"/>
  <c r="BK197" i="3"/>
  <c r="J197" i="3"/>
  <c r="BI196" i="3"/>
  <c r="BH196" i="3"/>
  <c r="BG196" i="3"/>
  <c r="BF196" i="3"/>
  <c r="BE196" i="3"/>
  <c r="T196" i="3"/>
  <c r="R196" i="3"/>
  <c r="P196" i="3"/>
  <c r="BK196" i="3"/>
  <c r="J196" i="3"/>
  <c r="BI195" i="3"/>
  <c r="BH195" i="3"/>
  <c r="BG195" i="3"/>
  <c r="BF195" i="3"/>
  <c r="BE195" i="3"/>
  <c r="T195" i="3"/>
  <c r="T194" i="3" s="1"/>
  <c r="R195" i="3"/>
  <c r="R194" i="3" s="1"/>
  <c r="P195" i="3"/>
  <c r="BK195" i="3"/>
  <c r="BK194" i="3" s="1"/>
  <c r="J194" i="3" s="1"/>
  <c r="J62" i="3" s="1"/>
  <c r="J195" i="3"/>
  <c r="BI193" i="3"/>
  <c r="BH193" i="3"/>
  <c r="BG193" i="3"/>
  <c r="BF193" i="3"/>
  <c r="T193" i="3"/>
  <c r="R193" i="3"/>
  <c r="P193" i="3"/>
  <c r="BK193" i="3"/>
  <c r="J193" i="3"/>
  <c r="BE193" i="3" s="1"/>
  <c r="BI192" i="3"/>
  <c r="BH192" i="3"/>
  <c r="BG192" i="3"/>
  <c r="BF192" i="3"/>
  <c r="T192" i="3"/>
  <c r="T191" i="3" s="1"/>
  <c r="R192" i="3"/>
  <c r="P192" i="3"/>
  <c r="P191" i="3" s="1"/>
  <c r="BK192" i="3"/>
  <c r="BK191" i="3" s="1"/>
  <c r="J191" i="3" s="1"/>
  <c r="J61" i="3" s="1"/>
  <c r="J192" i="3"/>
  <c r="BE192" i="3" s="1"/>
  <c r="BI188" i="3"/>
  <c r="BH188" i="3"/>
  <c r="BG188" i="3"/>
  <c r="BF188" i="3"/>
  <c r="BE188" i="3"/>
  <c r="T188" i="3"/>
  <c r="R188" i="3"/>
  <c r="P188" i="3"/>
  <c r="BK188" i="3"/>
  <c r="J188" i="3"/>
  <c r="BI185" i="3"/>
  <c r="BH185" i="3"/>
  <c r="BG185" i="3"/>
  <c r="BF185" i="3"/>
  <c r="BE185" i="3"/>
  <c r="T185" i="3"/>
  <c r="R185" i="3"/>
  <c r="P185" i="3"/>
  <c r="BK185" i="3"/>
  <c r="J185" i="3"/>
  <c r="BI182" i="3"/>
  <c r="BH182" i="3"/>
  <c r="BG182" i="3"/>
  <c r="BF182" i="3"/>
  <c r="BE182" i="3"/>
  <c r="T182" i="3"/>
  <c r="R182" i="3"/>
  <c r="P182" i="3"/>
  <c r="BK182" i="3"/>
  <c r="J182" i="3"/>
  <c r="BI177" i="3"/>
  <c r="BH177" i="3"/>
  <c r="BG177" i="3"/>
  <c r="BF177" i="3"/>
  <c r="BE177" i="3"/>
  <c r="T177" i="3"/>
  <c r="R177" i="3"/>
  <c r="P177" i="3"/>
  <c r="BK177" i="3"/>
  <c r="J177" i="3"/>
  <c r="BI174" i="3"/>
  <c r="BH174" i="3"/>
  <c r="BG174" i="3"/>
  <c r="BF174" i="3"/>
  <c r="BE174" i="3"/>
  <c r="T174" i="3"/>
  <c r="R174" i="3"/>
  <c r="P174" i="3"/>
  <c r="BK174" i="3"/>
  <c r="J174" i="3"/>
  <c r="BI171" i="3"/>
  <c r="BH171" i="3"/>
  <c r="BG171" i="3"/>
  <c r="BF171" i="3"/>
  <c r="BE171" i="3"/>
  <c r="T171" i="3"/>
  <c r="R171" i="3"/>
  <c r="P171" i="3"/>
  <c r="BK171" i="3"/>
  <c r="J171" i="3"/>
  <c r="BI168" i="3"/>
  <c r="BH168" i="3"/>
  <c r="BG168" i="3"/>
  <c r="BF168" i="3"/>
  <c r="BE168" i="3"/>
  <c r="T168" i="3"/>
  <c r="R168" i="3"/>
  <c r="P168" i="3"/>
  <c r="BK168" i="3"/>
  <c r="J168" i="3"/>
  <c r="BI165" i="3"/>
  <c r="BH165" i="3"/>
  <c r="BG165" i="3"/>
  <c r="BF165" i="3"/>
  <c r="BE165" i="3"/>
  <c r="T165" i="3"/>
  <c r="R165" i="3"/>
  <c r="P165" i="3"/>
  <c r="BK165" i="3"/>
  <c r="J165" i="3"/>
  <c r="BI159" i="3"/>
  <c r="BH159" i="3"/>
  <c r="BG159" i="3"/>
  <c r="BF159" i="3"/>
  <c r="BE159" i="3"/>
  <c r="T159" i="3"/>
  <c r="R159" i="3"/>
  <c r="P159" i="3"/>
  <c r="BK159" i="3"/>
  <c r="J159" i="3"/>
  <c r="BI157" i="3"/>
  <c r="BH157" i="3"/>
  <c r="BG157" i="3"/>
  <c r="BF157" i="3"/>
  <c r="BE157" i="3"/>
  <c r="T157" i="3"/>
  <c r="R157" i="3"/>
  <c r="P157" i="3"/>
  <c r="BK157" i="3"/>
  <c r="J157" i="3"/>
  <c r="BI155" i="3"/>
  <c r="BH155" i="3"/>
  <c r="BG155" i="3"/>
  <c r="BF155" i="3"/>
  <c r="BE155" i="3"/>
  <c r="T155" i="3"/>
  <c r="R155" i="3"/>
  <c r="P155" i="3"/>
  <c r="BK155" i="3"/>
  <c r="J155" i="3"/>
  <c r="BI153" i="3"/>
  <c r="BH153" i="3"/>
  <c r="BG153" i="3"/>
  <c r="BF153" i="3"/>
  <c r="BE153" i="3"/>
  <c r="T153" i="3"/>
  <c r="R153" i="3"/>
  <c r="P153" i="3"/>
  <c r="BK153" i="3"/>
  <c r="J153" i="3"/>
  <c r="BI151" i="3"/>
  <c r="BH151" i="3"/>
  <c r="BG151" i="3"/>
  <c r="BF151" i="3"/>
  <c r="BE151" i="3"/>
  <c r="T151" i="3"/>
  <c r="R151" i="3"/>
  <c r="P151" i="3"/>
  <c r="BK151" i="3"/>
  <c r="J151" i="3"/>
  <c r="BI149" i="3"/>
  <c r="BH149" i="3"/>
  <c r="BG149" i="3"/>
  <c r="BF149" i="3"/>
  <c r="BE149" i="3"/>
  <c r="T149" i="3"/>
  <c r="R149" i="3"/>
  <c r="P149" i="3"/>
  <c r="BK149" i="3"/>
  <c r="BK146" i="3" s="1"/>
  <c r="J146" i="3" s="1"/>
  <c r="J60" i="3" s="1"/>
  <c r="J149" i="3"/>
  <c r="BI147" i="3"/>
  <c r="BH147" i="3"/>
  <c r="BG147" i="3"/>
  <c r="BF147" i="3"/>
  <c r="BE147" i="3"/>
  <c r="T147" i="3"/>
  <c r="R147" i="3"/>
  <c r="R146" i="3" s="1"/>
  <c r="P147" i="3"/>
  <c r="P146" i="3" s="1"/>
  <c r="BK147" i="3"/>
  <c r="J147" i="3"/>
  <c r="BI145" i="3"/>
  <c r="BH145" i="3"/>
  <c r="BG145" i="3"/>
  <c r="BF145" i="3"/>
  <c r="T145" i="3"/>
  <c r="R145" i="3"/>
  <c r="P145" i="3"/>
  <c r="BK145" i="3"/>
  <c r="J145" i="3"/>
  <c r="BE145" i="3" s="1"/>
  <c r="BI144" i="3"/>
  <c r="BH144" i="3"/>
  <c r="BG144" i="3"/>
  <c r="BF144" i="3"/>
  <c r="T144" i="3"/>
  <c r="R144" i="3"/>
  <c r="P144" i="3"/>
  <c r="BK144" i="3"/>
  <c r="J144" i="3"/>
  <c r="BE144" i="3" s="1"/>
  <c r="BI141" i="3"/>
  <c r="BH141" i="3"/>
  <c r="BG141" i="3"/>
  <c r="BF141" i="3"/>
  <c r="BE141" i="3"/>
  <c r="T141" i="3"/>
  <c r="T140" i="3" s="1"/>
  <c r="R141" i="3"/>
  <c r="R140" i="3" s="1"/>
  <c r="P141" i="3"/>
  <c r="P140" i="3" s="1"/>
  <c r="BK141" i="3"/>
  <c r="BK140" i="3" s="1"/>
  <c r="J140" i="3" s="1"/>
  <c r="J59" i="3" s="1"/>
  <c r="J141" i="3"/>
  <c r="BI136" i="3"/>
  <c r="BH136" i="3"/>
  <c r="BG136" i="3"/>
  <c r="BF136" i="3"/>
  <c r="BE136" i="3"/>
  <c r="T136" i="3"/>
  <c r="R136" i="3"/>
  <c r="P136" i="3"/>
  <c r="BK136" i="3"/>
  <c r="J136" i="3"/>
  <c r="BI134" i="3"/>
  <c r="BH134" i="3"/>
  <c r="BG134" i="3"/>
  <c r="BF134" i="3"/>
  <c r="BE134" i="3"/>
  <c r="T134" i="3"/>
  <c r="R134" i="3"/>
  <c r="P134" i="3"/>
  <c r="BK134" i="3"/>
  <c r="J134" i="3"/>
  <c r="BI132" i="3"/>
  <c r="BH132" i="3"/>
  <c r="BG132" i="3"/>
  <c r="BF132" i="3"/>
  <c r="BE132" i="3"/>
  <c r="T132" i="3"/>
  <c r="R132" i="3"/>
  <c r="P132" i="3"/>
  <c r="BK132" i="3"/>
  <c r="J132" i="3"/>
  <c r="BI130" i="3"/>
  <c r="BH130" i="3"/>
  <c r="BG130" i="3"/>
  <c r="BF130" i="3"/>
  <c r="BE130" i="3"/>
  <c r="T130" i="3"/>
  <c r="R130" i="3"/>
  <c r="P130" i="3"/>
  <c r="BK130" i="3"/>
  <c r="J130" i="3"/>
  <c r="BI127" i="3"/>
  <c r="BH127" i="3"/>
  <c r="BG127" i="3"/>
  <c r="BF127" i="3"/>
  <c r="BE127" i="3"/>
  <c r="T127" i="3"/>
  <c r="R127" i="3"/>
  <c r="P127" i="3"/>
  <c r="BK127" i="3"/>
  <c r="J127" i="3"/>
  <c r="BI125" i="3"/>
  <c r="BH125" i="3"/>
  <c r="BG125" i="3"/>
  <c r="BF125" i="3"/>
  <c r="BE125" i="3"/>
  <c r="T125" i="3"/>
  <c r="R125" i="3"/>
  <c r="P125" i="3"/>
  <c r="BK125" i="3"/>
  <c r="J125" i="3"/>
  <c r="BI123" i="3"/>
  <c r="BH123" i="3"/>
  <c r="BG123" i="3"/>
  <c r="BF123" i="3"/>
  <c r="BE123" i="3"/>
  <c r="T123" i="3"/>
  <c r="R123" i="3"/>
  <c r="P123" i="3"/>
  <c r="BK123" i="3"/>
  <c r="J123" i="3"/>
  <c r="BI119" i="3"/>
  <c r="BH119" i="3"/>
  <c r="BG119" i="3"/>
  <c r="BF119" i="3"/>
  <c r="BE119" i="3"/>
  <c r="T119" i="3"/>
  <c r="R119" i="3"/>
  <c r="P119" i="3"/>
  <c r="BK119" i="3"/>
  <c r="J119" i="3"/>
  <c r="BI115" i="3"/>
  <c r="BH115" i="3"/>
  <c r="BG115" i="3"/>
  <c r="BF115" i="3"/>
  <c r="BE115" i="3"/>
  <c r="T115" i="3"/>
  <c r="R115" i="3"/>
  <c r="P115" i="3"/>
  <c r="BK115" i="3"/>
  <c r="J115" i="3"/>
  <c r="BI113" i="3"/>
  <c r="BH113" i="3"/>
  <c r="BG113" i="3"/>
  <c r="BF113" i="3"/>
  <c r="BE113" i="3"/>
  <c r="T113" i="3"/>
  <c r="R113" i="3"/>
  <c r="P113" i="3"/>
  <c r="BK113" i="3"/>
  <c r="J113" i="3"/>
  <c r="BI111" i="3"/>
  <c r="BH111" i="3"/>
  <c r="BG111" i="3"/>
  <c r="BF111" i="3"/>
  <c r="BE111" i="3"/>
  <c r="T111" i="3"/>
  <c r="R111" i="3"/>
  <c r="P111" i="3"/>
  <c r="BK111" i="3"/>
  <c r="J111" i="3"/>
  <c r="BI107" i="3"/>
  <c r="BH107" i="3"/>
  <c r="BG107" i="3"/>
  <c r="BF107" i="3"/>
  <c r="BE107" i="3"/>
  <c r="T107" i="3"/>
  <c r="R107" i="3"/>
  <c r="P107" i="3"/>
  <c r="BK107" i="3"/>
  <c r="J107" i="3"/>
  <c r="BI105" i="3"/>
  <c r="BH105" i="3"/>
  <c r="BG105" i="3"/>
  <c r="BF105" i="3"/>
  <c r="BE105" i="3"/>
  <c r="T105" i="3"/>
  <c r="R105" i="3"/>
  <c r="P105" i="3"/>
  <c r="BK105" i="3"/>
  <c r="J105" i="3"/>
  <c r="BI103" i="3"/>
  <c r="BH103" i="3"/>
  <c r="BG103" i="3"/>
  <c r="BF103" i="3"/>
  <c r="BE103" i="3"/>
  <c r="T103" i="3"/>
  <c r="R103" i="3"/>
  <c r="P103" i="3"/>
  <c r="BK103" i="3"/>
  <c r="J103" i="3"/>
  <c r="BI101" i="3"/>
  <c r="BH101" i="3"/>
  <c r="BG101" i="3"/>
  <c r="BF101" i="3"/>
  <c r="BE101" i="3"/>
  <c r="T101" i="3"/>
  <c r="R101" i="3"/>
  <c r="P101" i="3"/>
  <c r="BK101" i="3"/>
  <c r="J101" i="3"/>
  <c r="BI96" i="3"/>
  <c r="BH96" i="3"/>
  <c r="BG96" i="3"/>
  <c r="BF96" i="3"/>
  <c r="BE96" i="3"/>
  <c r="T96" i="3"/>
  <c r="R96" i="3"/>
  <c r="P96" i="3"/>
  <c r="BK96" i="3"/>
  <c r="J96" i="3"/>
  <c r="BI94" i="3"/>
  <c r="BH94" i="3"/>
  <c r="BG94" i="3"/>
  <c r="BF94" i="3"/>
  <c r="BE94" i="3"/>
  <c r="T94" i="3"/>
  <c r="R94" i="3"/>
  <c r="P94" i="3"/>
  <c r="BK94" i="3"/>
  <c r="J94" i="3"/>
  <c r="BI93" i="3"/>
  <c r="BH93" i="3"/>
  <c r="BG93" i="3"/>
  <c r="BF93" i="3"/>
  <c r="BE93" i="3"/>
  <c r="T93" i="3"/>
  <c r="R93" i="3"/>
  <c r="P93" i="3"/>
  <c r="BK93" i="3"/>
  <c r="J93" i="3"/>
  <c r="BI92" i="3"/>
  <c r="BH92" i="3"/>
  <c r="BG92" i="3"/>
  <c r="BF92" i="3"/>
  <c r="BE92" i="3"/>
  <c r="T92" i="3"/>
  <c r="R92" i="3"/>
  <c r="P92" i="3"/>
  <c r="BK92" i="3"/>
  <c r="J92" i="3"/>
  <c r="BI91" i="3"/>
  <c r="BH91" i="3"/>
  <c r="BG91" i="3"/>
  <c r="F32" i="3" s="1"/>
  <c r="BB53" i="1" s="1"/>
  <c r="BF91" i="3"/>
  <c r="BE91" i="3"/>
  <c r="T91" i="3"/>
  <c r="R91" i="3"/>
  <c r="P91" i="3"/>
  <c r="BK91" i="3"/>
  <c r="J91" i="3"/>
  <c r="BI90" i="3"/>
  <c r="F34" i="3" s="1"/>
  <c r="BD53" i="1" s="1"/>
  <c r="BH90" i="3"/>
  <c r="F33" i="3" s="1"/>
  <c r="BC53" i="1" s="1"/>
  <c r="BG90" i="3"/>
  <c r="BF90" i="3"/>
  <c r="J31" i="3" s="1"/>
  <c r="AW53" i="1" s="1"/>
  <c r="BE90" i="3"/>
  <c r="T90" i="3"/>
  <c r="T89" i="3" s="1"/>
  <c r="T88" i="3" s="1"/>
  <c r="T87" i="3" s="1"/>
  <c r="R90" i="3"/>
  <c r="R89" i="3" s="1"/>
  <c r="P90" i="3"/>
  <c r="BK90" i="3"/>
  <c r="BK89" i="3" s="1"/>
  <c r="J90" i="3"/>
  <c r="F84" i="3"/>
  <c r="F81" i="3"/>
  <c r="E79" i="3"/>
  <c r="F51" i="3"/>
  <c r="F49" i="3"/>
  <c r="E47" i="3"/>
  <c r="J21" i="3"/>
  <c r="E21" i="3"/>
  <c r="J83" i="3" s="1"/>
  <c r="J20" i="3"/>
  <c r="J18" i="3"/>
  <c r="E18" i="3"/>
  <c r="F52" i="3" s="1"/>
  <c r="J17" i="3"/>
  <c r="J15" i="3"/>
  <c r="E15" i="3"/>
  <c r="F83" i="3" s="1"/>
  <c r="J14" i="3"/>
  <c r="J12" i="3"/>
  <c r="J49" i="3" s="1"/>
  <c r="E7" i="3"/>
  <c r="E45" i="3" s="1"/>
  <c r="BK213" i="2"/>
  <c r="J213" i="2" s="1"/>
  <c r="J68" i="2" s="1"/>
  <c r="T201" i="2"/>
  <c r="J201" i="2"/>
  <c r="BK201" i="2"/>
  <c r="T165" i="2"/>
  <c r="R165" i="2"/>
  <c r="BK165" i="2"/>
  <c r="J165" i="2" s="1"/>
  <c r="J60" i="2" s="1"/>
  <c r="AY52" i="1"/>
  <c r="AX52" i="1"/>
  <c r="BI220" i="2"/>
  <c r="BH220" i="2"/>
  <c r="BG220" i="2"/>
  <c r="BF220" i="2"/>
  <c r="BE220" i="2"/>
  <c r="T220" i="2"/>
  <c r="R220" i="2"/>
  <c r="P220" i="2"/>
  <c r="P218" i="2" s="1"/>
  <c r="BK220" i="2"/>
  <c r="J220" i="2"/>
  <c r="BI219" i="2"/>
  <c r="BH219" i="2"/>
  <c r="BG219" i="2"/>
  <c r="BF219" i="2"/>
  <c r="T219" i="2"/>
  <c r="T218" i="2" s="1"/>
  <c r="R219" i="2"/>
  <c r="R218" i="2" s="1"/>
  <c r="P219" i="2"/>
  <c r="BK219" i="2"/>
  <c r="BK218" i="2" s="1"/>
  <c r="J218" i="2" s="1"/>
  <c r="J70" i="2" s="1"/>
  <c r="J219" i="2"/>
  <c r="BE219" i="2" s="1"/>
  <c r="BI217" i="2"/>
  <c r="BH217" i="2"/>
  <c r="BG217" i="2"/>
  <c r="BF217" i="2"/>
  <c r="T217" i="2"/>
  <c r="R217" i="2"/>
  <c r="R215" i="2" s="1"/>
  <c r="P217" i="2"/>
  <c r="P215" i="2" s="1"/>
  <c r="BK217" i="2"/>
  <c r="J217" i="2"/>
  <c r="BE217" i="2" s="1"/>
  <c r="BI216" i="2"/>
  <c r="BH216" i="2"/>
  <c r="BG216" i="2"/>
  <c r="BF216" i="2"/>
  <c r="BE216" i="2"/>
  <c r="T216" i="2"/>
  <c r="T215" i="2" s="1"/>
  <c r="R216" i="2"/>
  <c r="P216" i="2"/>
  <c r="BK216" i="2"/>
  <c r="BK215" i="2" s="1"/>
  <c r="J215" i="2" s="1"/>
  <c r="J69" i="2" s="1"/>
  <c r="J216" i="2"/>
  <c r="BI214" i="2"/>
  <c r="BH214" i="2"/>
  <c r="BG214" i="2"/>
  <c r="BF214" i="2"/>
  <c r="T214" i="2"/>
  <c r="T213" i="2" s="1"/>
  <c r="R214" i="2"/>
  <c r="R213" i="2" s="1"/>
  <c r="P214" i="2"/>
  <c r="P213" i="2" s="1"/>
  <c r="BK214" i="2"/>
  <c r="J214" i="2"/>
  <c r="BE214" i="2" s="1"/>
  <c r="BI212" i="2"/>
  <c r="BH212" i="2"/>
  <c r="BG212" i="2"/>
  <c r="BF212" i="2"/>
  <c r="T212" i="2"/>
  <c r="R212" i="2"/>
  <c r="P212" i="2"/>
  <c r="BK212" i="2"/>
  <c r="J212" i="2"/>
  <c r="BE212" i="2" s="1"/>
  <c r="BI211" i="2"/>
  <c r="BH211" i="2"/>
  <c r="BG211" i="2"/>
  <c r="BF211" i="2"/>
  <c r="BE211" i="2"/>
  <c r="T211" i="2"/>
  <c r="R211" i="2"/>
  <c r="P211" i="2"/>
  <c r="BK211" i="2"/>
  <c r="J211" i="2"/>
  <c r="BI210" i="2"/>
  <c r="BH210" i="2"/>
  <c r="BG210" i="2"/>
  <c r="BF210" i="2"/>
  <c r="T210" i="2"/>
  <c r="R210" i="2"/>
  <c r="P210" i="2"/>
  <c r="BK210" i="2"/>
  <c r="J210" i="2"/>
  <c r="BE210" i="2" s="1"/>
  <c r="BI209" i="2"/>
  <c r="BH209" i="2"/>
  <c r="BG209" i="2"/>
  <c r="BF209" i="2"/>
  <c r="BE209" i="2"/>
  <c r="T209" i="2"/>
  <c r="T207" i="2" s="1"/>
  <c r="R209" i="2"/>
  <c r="P209" i="2"/>
  <c r="BK209" i="2"/>
  <c r="BK207" i="2" s="1"/>
  <c r="J209" i="2"/>
  <c r="BI208" i="2"/>
  <c r="BH208" i="2"/>
  <c r="BG208" i="2"/>
  <c r="BF208" i="2"/>
  <c r="T208" i="2"/>
  <c r="R208" i="2"/>
  <c r="R207" i="2" s="1"/>
  <c r="P208" i="2"/>
  <c r="P207" i="2" s="1"/>
  <c r="BK208" i="2"/>
  <c r="J208" i="2"/>
  <c r="BE208" i="2" s="1"/>
  <c r="BI205" i="2"/>
  <c r="BH205" i="2"/>
  <c r="BG205" i="2"/>
  <c r="BF205" i="2"/>
  <c r="BE205" i="2"/>
  <c r="T205" i="2"/>
  <c r="T204" i="2" s="1"/>
  <c r="T203" i="2" s="1"/>
  <c r="R205" i="2"/>
  <c r="R204" i="2" s="1"/>
  <c r="R203" i="2" s="1"/>
  <c r="P205" i="2"/>
  <c r="P204" i="2" s="1"/>
  <c r="P203" i="2" s="1"/>
  <c r="BK205" i="2"/>
  <c r="BK204" i="2" s="1"/>
  <c r="J205" i="2"/>
  <c r="BI202" i="2"/>
  <c r="BH202" i="2"/>
  <c r="BG202" i="2"/>
  <c r="BF202" i="2"/>
  <c r="BE202" i="2"/>
  <c r="T202" i="2"/>
  <c r="R202" i="2"/>
  <c r="R201" i="2" s="1"/>
  <c r="P202" i="2"/>
  <c r="P201" i="2" s="1"/>
  <c r="BK202" i="2"/>
  <c r="J202" i="2"/>
  <c r="J63" i="2"/>
  <c r="BI200" i="2"/>
  <c r="BH200" i="2"/>
  <c r="BG200" i="2"/>
  <c r="BF200" i="2"/>
  <c r="BE200" i="2"/>
  <c r="T200" i="2"/>
  <c r="R200" i="2"/>
  <c r="P200" i="2"/>
  <c r="BK200" i="2"/>
  <c r="J200" i="2"/>
  <c r="BI198" i="2"/>
  <c r="BH198" i="2"/>
  <c r="BG198" i="2"/>
  <c r="BF198" i="2"/>
  <c r="T198" i="2"/>
  <c r="R198" i="2"/>
  <c r="P198" i="2"/>
  <c r="BK198" i="2"/>
  <c r="J198" i="2"/>
  <c r="BE198" i="2" s="1"/>
  <c r="BI197" i="2"/>
  <c r="BH197" i="2"/>
  <c r="BG197" i="2"/>
  <c r="BF197" i="2"/>
  <c r="BE197" i="2"/>
  <c r="T197" i="2"/>
  <c r="T196" i="2" s="1"/>
  <c r="R197" i="2"/>
  <c r="R196" i="2" s="1"/>
  <c r="P197" i="2"/>
  <c r="P196" i="2" s="1"/>
  <c r="BK197" i="2"/>
  <c r="BK196" i="2" s="1"/>
  <c r="J196" i="2" s="1"/>
  <c r="J62" i="2" s="1"/>
  <c r="J197" i="2"/>
  <c r="BI194" i="2"/>
  <c r="BH194" i="2"/>
  <c r="BG194" i="2"/>
  <c r="BF194" i="2"/>
  <c r="BE194" i="2"/>
  <c r="T194" i="2"/>
  <c r="R194" i="2"/>
  <c r="P194" i="2"/>
  <c r="BK194" i="2"/>
  <c r="J194" i="2"/>
  <c r="BI192" i="2"/>
  <c r="BH192" i="2"/>
  <c r="BG192" i="2"/>
  <c r="BF192" i="2"/>
  <c r="BE192" i="2"/>
  <c r="T192" i="2"/>
  <c r="R192" i="2"/>
  <c r="P192" i="2"/>
  <c r="BK192" i="2"/>
  <c r="J192" i="2"/>
  <c r="BI190" i="2"/>
  <c r="BH190" i="2"/>
  <c r="BG190" i="2"/>
  <c r="BF190" i="2"/>
  <c r="BE190" i="2"/>
  <c r="T190" i="2"/>
  <c r="R190" i="2"/>
  <c r="P190" i="2"/>
  <c r="BK190" i="2"/>
  <c r="J190" i="2"/>
  <c r="BI188" i="2"/>
  <c r="BH188" i="2"/>
  <c r="BG188" i="2"/>
  <c r="BF188" i="2"/>
  <c r="BE188" i="2"/>
  <c r="T188" i="2"/>
  <c r="R188" i="2"/>
  <c r="P188" i="2"/>
  <c r="BK188" i="2"/>
  <c r="J188" i="2"/>
  <c r="BI186" i="2"/>
  <c r="BH186" i="2"/>
  <c r="BG186" i="2"/>
  <c r="BF186" i="2"/>
  <c r="BE186" i="2"/>
  <c r="T186" i="2"/>
  <c r="R186" i="2"/>
  <c r="P186" i="2"/>
  <c r="BK186" i="2"/>
  <c r="J186" i="2"/>
  <c r="BI183" i="2"/>
  <c r="BH183" i="2"/>
  <c r="BG183" i="2"/>
  <c r="BF183" i="2"/>
  <c r="BE183" i="2"/>
  <c r="T183" i="2"/>
  <c r="R183" i="2"/>
  <c r="P183" i="2"/>
  <c r="BK183" i="2"/>
  <c r="J183" i="2"/>
  <c r="BI181" i="2"/>
  <c r="BH181" i="2"/>
  <c r="BG181" i="2"/>
  <c r="BF181" i="2"/>
  <c r="BE181" i="2"/>
  <c r="T181" i="2"/>
  <c r="R181" i="2"/>
  <c r="P181" i="2"/>
  <c r="BK181" i="2"/>
  <c r="J181" i="2"/>
  <c r="BI178" i="2"/>
  <c r="BH178" i="2"/>
  <c r="BG178" i="2"/>
  <c r="BF178" i="2"/>
  <c r="BE178" i="2"/>
  <c r="T178" i="2"/>
  <c r="R178" i="2"/>
  <c r="P178" i="2"/>
  <c r="BK178" i="2"/>
  <c r="J178" i="2"/>
  <c r="BI175" i="2"/>
  <c r="BH175" i="2"/>
  <c r="BG175" i="2"/>
  <c r="BF175" i="2"/>
  <c r="BE175" i="2"/>
  <c r="T175" i="2"/>
  <c r="R175" i="2"/>
  <c r="P175" i="2"/>
  <c r="BK175" i="2"/>
  <c r="J175" i="2"/>
  <c r="BI168" i="2"/>
  <c r="BH168" i="2"/>
  <c r="BG168" i="2"/>
  <c r="BF168" i="2"/>
  <c r="BE168" i="2"/>
  <c r="T168" i="2"/>
  <c r="T167" i="2" s="1"/>
  <c r="R168" i="2"/>
  <c r="R167" i="2" s="1"/>
  <c r="P168" i="2"/>
  <c r="P167" i="2" s="1"/>
  <c r="BK168" i="2"/>
  <c r="BK167" i="2" s="1"/>
  <c r="J167" i="2" s="1"/>
  <c r="J61" i="2" s="1"/>
  <c r="J168" i="2"/>
  <c r="BI166" i="2"/>
  <c r="BH166" i="2"/>
  <c r="BG166" i="2"/>
  <c r="BF166" i="2"/>
  <c r="BE166" i="2"/>
  <c r="T166" i="2"/>
  <c r="R166" i="2"/>
  <c r="P166" i="2"/>
  <c r="P165" i="2" s="1"/>
  <c r="BK166" i="2"/>
  <c r="J166" i="2"/>
  <c r="BI163" i="2"/>
  <c r="BH163" i="2"/>
  <c r="BG163" i="2"/>
  <c r="BF163" i="2"/>
  <c r="BE163" i="2"/>
  <c r="T163" i="2"/>
  <c r="R163" i="2"/>
  <c r="P163" i="2"/>
  <c r="BK163" i="2"/>
  <c r="J163" i="2"/>
  <c r="BI159" i="2"/>
  <c r="BH159" i="2"/>
  <c r="BG159" i="2"/>
  <c r="BF159" i="2"/>
  <c r="BE159" i="2"/>
  <c r="T159" i="2"/>
  <c r="R159" i="2"/>
  <c r="P159" i="2"/>
  <c r="BK159" i="2"/>
  <c r="J159" i="2"/>
  <c r="BI157" i="2"/>
  <c r="BH157" i="2"/>
  <c r="BG157" i="2"/>
  <c r="BF157" i="2"/>
  <c r="BE157" i="2"/>
  <c r="T157" i="2"/>
  <c r="R157" i="2"/>
  <c r="P157" i="2"/>
  <c r="BK157" i="2"/>
  <c r="J157" i="2"/>
  <c r="BI154" i="2"/>
  <c r="BH154" i="2"/>
  <c r="BG154" i="2"/>
  <c r="BF154" i="2"/>
  <c r="BE154" i="2"/>
  <c r="T154" i="2"/>
  <c r="R154" i="2"/>
  <c r="P154" i="2"/>
  <c r="BK154" i="2"/>
  <c r="J154" i="2"/>
  <c r="BI152" i="2"/>
  <c r="BH152" i="2"/>
  <c r="BG152" i="2"/>
  <c r="BF152" i="2"/>
  <c r="BE152" i="2"/>
  <c r="T152" i="2"/>
  <c r="R152" i="2"/>
  <c r="P152" i="2"/>
  <c r="BK152" i="2"/>
  <c r="J152" i="2"/>
  <c r="BI150" i="2"/>
  <c r="BH150" i="2"/>
  <c r="BG150" i="2"/>
  <c r="BF150" i="2"/>
  <c r="BE150" i="2"/>
  <c r="T150" i="2"/>
  <c r="R150" i="2"/>
  <c r="P150" i="2"/>
  <c r="BK150" i="2"/>
  <c r="J150" i="2"/>
  <c r="BI147" i="2"/>
  <c r="BH147" i="2"/>
  <c r="BG147" i="2"/>
  <c r="BF147" i="2"/>
  <c r="BE147" i="2"/>
  <c r="T147" i="2"/>
  <c r="R147" i="2"/>
  <c r="P147" i="2"/>
  <c r="BK147" i="2"/>
  <c r="J147" i="2"/>
  <c r="BI144" i="2"/>
  <c r="BH144" i="2"/>
  <c r="BG144" i="2"/>
  <c r="BF144" i="2"/>
  <c r="BE144" i="2"/>
  <c r="T144" i="2"/>
  <c r="R144" i="2"/>
  <c r="P144" i="2"/>
  <c r="BK144" i="2"/>
  <c r="J144" i="2"/>
  <c r="BI142" i="2"/>
  <c r="BH142" i="2"/>
  <c r="BG142" i="2"/>
  <c r="BF142" i="2"/>
  <c r="BE142" i="2"/>
  <c r="T142" i="2"/>
  <c r="R142" i="2"/>
  <c r="P142" i="2"/>
  <c r="BK142" i="2"/>
  <c r="J142" i="2"/>
  <c r="BI140" i="2"/>
  <c r="BH140" i="2"/>
  <c r="BG140" i="2"/>
  <c r="BF140" i="2"/>
  <c r="BE140" i="2"/>
  <c r="T140" i="2"/>
  <c r="R140" i="2"/>
  <c r="P140" i="2"/>
  <c r="BK140" i="2"/>
  <c r="J140" i="2"/>
  <c r="BI138" i="2"/>
  <c r="BH138" i="2"/>
  <c r="BG138" i="2"/>
  <c r="BF138" i="2"/>
  <c r="BE138" i="2"/>
  <c r="T138" i="2"/>
  <c r="R138" i="2"/>
  <c r="P138" i="2"/>
  <c r="BK138" i="2"/>
  <c r="J138" i="2"/>
  <c r="BI137" i="2"/>
  <c r="BH137" i="2"/>
  <c r="BG137" i="2"/>
  <c r="BF137" i="2"/>
  <c r="BE137" i="2"/>
  <c r="T137" i="2"/>
  <c r="R137" i="2"/>
  <c r="P137" i="2"/>
  <c r="BK137" i="2"/>
  <c r="J137" i="2"/>
  <c r="BI135" i="2"/>
  <c r="BH135" i="2"/>
  <c r="BG135" i="2"/>
  <c r="BF135" i="2"/>
  <c r="BE135" i="2"/>
  <c r="T135" i="2"/>
  <c r="R135" i="2"/>
  <c r="P135" i="2"/>
  <c r="BK135" i="2"/>
  <c r="J135" i="2"/>
  <c r="BI133" i="2"/>
  <c r="BH133" i="2"/>
  <c r="BG133" i="2"/>
  <c r="BF133" i="2"/>
  <c r="BE133" i="2"/>
  <c r="T133" i="2"/>
  <c r="R133" i="2"/>
  <c r="P133" i="2"/>
  <c r="BK133" i="2"/>
  <c r="J133" i="2"/>
  <c r="BI131" i="2"/>
  <c r="BH131" i="2"/>
  <c r="BG131" i="2"/>
  <c r="BF131" i="2"/>
  <c r="BE131" i="2"/>
  <c r="T131" i="2"/>
  <c r="R131" i="2"/>
  <c r="P131" i="2"/>
  <c r="BK131" i="2"/>
  <c r="J131" i="2"/>
  <c r="BI128" i="2"/>
  <c r="BH128" i="2"/>
  <c r="BG128" i="2"/>
  <c r="BF128" i="2"/>
  <c r="BE128" i="2"/>
  <c r="T128" i="2"/>
  <c r="R128" i="2"/>
  <c r="P128" i="2"/>
  <c r="BK128" i="2"/>
  <c r="J128" i="2"/>
  <c r="BI126" i="2"/>
  <c r="BH126" i="2"/>
  <c r="BG126" i="2"/>
  <c r="BF126" i="2"/>
  <c r="BE126" i="2"/>
  <c r="T126" i="2"/>
  <c r="R126" i="2"/>
  <c r="P126" i="2"/>
  <c r="BK126" i="2"/>
  <c r="J126" i="2"/>
  <c r="BI124" i="2"/>
  <c r="BH124" i="2"/>
  <c r="BG124" i="2"/>
  <c r="BF124" i="2"/>
  <c r="BE124" i="2"/>
  <c r="T124" i="2"/>
  <c r="R124" i="2"/>
  <c r="P124" i="2"/>
  <c r="BK124" i="2"/>
  <c r="J124" i="2"/>
  <c r="BI122" i="2"/>
  <c r="BH122" i="2"/>
  <c r="BG122" i="2"/>
  <c r="BF122" i="2"/>
  <c r="BE122" i="2"/>
  <c r="T122" i="2"/>
  <c r="T121" i="2" s="1"/>
  <c r="R122" i="2"/>
  <c r="R121" i="2" s="1"/>
  <c r="P122" i="2"/>
  <c r="P121" i="2" s="1"/>
  <c r="BK122" i="2"/>
  <c r="BK121" i="2" s="1"/>
  <c r="J121" i="2" s="1"/>
  <c r="J59" i="2" s="1"/>
  <c r="J122" i="2"/>
  <c r="BI119" i="2"/>
  <c r="BH119" i="2"/>
  <c r="BG119" i="2"/>
  <c r="BF119" i="2"/>
  <c r="T119" i="2"/>
  <c r="R119" i="2"/>
  <c r="P119" i="2"/>
  <c r="BK119" i="2"/>
  <c r="J119" i="2"/>
  <c r="BE119" i="2" s="1"/>
  <c r="BI117" i="2"/>
  <c r="BH117" i="2"/>
  <c r="BG117" i="2"/>
  <c r="BF117" i="2"/>
  <c r="BE117" i="2"/>
  <c r="T117" i="2"/>
  <c r="R117" i="2"/>
  <c r="P117" i="2"/>
  <c r="BK117" i="2"/>
  <c r="J117" i="2"/>
  <c r="BI115" i="2"/>
  <c r="BH115" i="2"/>
  <c r="BG115" i="2"/>
  <c r="BF115" i="2"/>
  <c r="T115" i="2"/>
  <c r="R115" i="2"/>
  <c r="P115" i="2"/>
  <c r="BK115" i="2"/>
  <c r="J115" i="2"/>
  <c r="BE115" i="2" s="1"/>
  <c r="BI113" i="2"/>
  <c r="BH113" i="2"/>
  <c r="BG113" i="2"/>
  <c r="BF113" i="2"/>
  <c r="BE113" i="2"/>
  <c r="T113" i="2"/>
  <c r="R113" i="2"/>
  <c r="P113" i="2"/>
  <c r="BK113" i="2"/>
  <c r="J113" i="2"/>
  <c r="BI111" i="2"/>
  <c r="BH111" i="2"/>
  <c r="BG111" i="2"/>
  <c r="BF111" i="2"/>
  <c r="T111" i="2"/>
  <c r="R111" i="2"/>
  <c r="P111" i="2"/>
  <c r="BK111" i="2"/>
  <c r="J111" i="2"/>
  <c r="BE111" i="2" s="1"/>
  <c r="BI109" i="2"/>
  <c r="BH109" i="2"/>
  <c r="BG109" i="2"/>
  <c r="BF109" i="2"/>
  <c r="BE109" i="2"/>
  <c r="T109" i="2"/>
  <c r="R109" i="2"/>
  <c r="P109" i="2"/>
  <c r="BK109" i="2"/>
  <c r="J109" i="2"/>
  <c r="BI107" i="2"/>
  <c r="BH107" i="2"/>
  <c r="BG107" i="2"/>
  <c r="BF107" i="2"/>
  <c r="T107" i="2"/>
  <c r="R107" i="2"/>
  <c r="P107" i="2"/>
  <c r="BK107" i="2"/>
  <c r="J107" i="2"/>
  <c r="BE107" i="2" s="1"/>
  <c r="BI105" i="2"/>
  <c r="BH105" i="2"/>
  <c r="BG105" i="2"/>
  <c r="BF105" i="2"/>
  <c r="BE105" i="2"/>
  <c r="T105" i="2"/>
  <c r="R105" i="2"/>
  <c r="P105" i="2"/>
  <c r="BK105" i="2"/>
  <c r="J105" i="2"/>
  <c r="BI103" i="2"/>
  <c r="BH103" i="2"/>
  <c r="BG103" i="2"/>
  <c r="BF103" i="2"/>
  <c r="T103" i="2"/>
  <c r="R103" i="2"/>
  <c r="P103" i="2"/>
  <c r="BK103" i="2"/>
  <c r="J103" i="2"/>
  <c r="BE103" i="2" s="1"/>
  <c r="BI99" i="2"/>
  <c r="BH99" i="2"/>
  <c r="BG99" i="2"/>
  <c r="BF99" i="2"/>
  <c r="BE99" i="2"/>
  <c r="T99" i="2"/>
  <c r="R99" i="2"/>
  <c r="P99" i="2"/>
  <c r="BK99" i="2"/>
  <c r="J99" i="2"/>
  <c r="BI95" i="2"/>
  <c r="BH95" i="2"/>
  <c r="BG95" i="2"/>
  <c r="F32" i="2" s="1"/>
  <c r="BB52" i="1" s="1"/>
  <c r="BB51" i="1" s="1"/>
  <c r="BF95" i="2"/>
  <c r="T95" i="2"/>
  <c r="R95" i="2"/>
  <c r="P95" i="2"/>
  <c r="BK95" i="2"/>
  <c r="J95" i="2"/>
  <c r="BE95" i="2" s="1"/>
  <c r="BI93" i="2"/>
  <c r="F34" i="2" s="1"/>
  <c r="BD52" i="1" s="1"/>
  <c r="BD51" i="1" s="1"/>
  <c r="W30" i="1" s="1"/>
  <c r="BH93" i="2"/>
  <c r="F33" i="2" s="1"/>
  <c r="BC52" i="1" s="1"/>
  <c r="BG93" i="2"/>
  <c r="BF93" i="2"/>
  <c r="J31" i="2" s="1"/>
  <c r="AW52" i="1" s="1"/>
  <c r="BE93" i="2"/>
  <c r="T93" i="2"/>
  <c r="T92" i="2" s="1"/>
  <c r="T91" i="2" s="1"/>
  <c r="R93" i="2"/>
  <c r="R92" i="2" s="1"/>
  <c r="P93" i="2"/>
  <c r="P92" i="2" s="1"/>
  <c r="BK93" i="2"/>
  <c r="BK92" i="2" s="1"/>
  <c r="J93" i="2"/>
  <c r="J84" i="2"/>
  <c r="F84" i="2"/>
  <c r="E82" i="2"/>
  <c r="F52" i="2"/>
  <c r="F49" i="2"/>
  <c r="E47" i="2"/>
  <c r="J21" i="2"/>
  <c r="E21" i="2"/>
  <c r="J51" i="2" s="1"/>
  <c r="J20" i="2"/>
  <c r="J18" i="2"/>
  <c r="E18" i="2"/>
  <c r="F87" i="2" s="1"/>
  <c r="J17" i="2"/>
  <c r="J15" i="2"/>
  <c r="E15" i="2"/>
  <c r="F51" i="2" s="1"/>
  <c r="J14" i="2"/>
  <c r="J12" i="2"/>
  <c r="J49" i="2" s="1"/>
  <c r="E7" i="2"/>
  <c r="E45" i="2" s="1"/>
  <c r="BC51" i="1"/>
  <c r="AY51" i="1" s="1"/>
  <c r="AS51" i="1"/>
  <c r="L47" i="1"/>
  <c r="AM46" i="1"/>
  <c r="L46" i="1"/>
  <c r="AM44" i="1"/>
  <c r="L44" i="1"/>
  <c r="L42" i="1"/>
  <c r="L41" i="1"/>
  <c r="W28" i="1" l="1"/>
  <c r="AX51" i="1"/>
  <c r="T206" i="2"/>
  <c r="J89" i="3"/>
  <c r="J58" i="3" s="1"/>
  <c r="BK88" i="3"/>
  <c r="J30" i="3"/>
  <c r="AV53" i="1" s="1"/>
  <c r="AT53" i="1" s="1"/>
  <c r="W29" i="1"/>
  <c r="P91" i="2"/>
  <c r="P90" i="2" s="1"/>
  <c r="AU52" i="1" s="1"/>
  <c r="P206" i="2"/>
  <c r="BK206" i="2"/>
  <c r="J206" i="2" s="1"/>
  <c r="J66" i="2" s="1"/>
  <c r="J207" i="2"/>
  <c r="J67" i="2" s="1"/>
  <c r="J223" i="3"/>
  <c r="J66" i="3" s="1"/>
  <c r="BK222" i="3"/>
  <c r="J222" i="3" s="1"/>
  <c r="J65" i="3" s="1"/>
  <c r="P88" i="3"/>
  <c r="T90" i="2"/>
  <c r="J92" i="2"/>
  <c r="J58" i="2" s="1"/>
  <c r="BK91" i="2"/>
  <c r="J30" i="2"/>
  <c r="AV52" i="1" s="1"/>
  <c r="AT52" i="1" s="1"/>
  <c r="R91" i="2"/>
  <c r="R90" i="2" s="1"/>
  <c r="J204" i="2"/>
  <c r="J65" i="2" s="1"/>
  <c r="BK203" i="2"/>
  <c r="J203" i="2" s="1"/>
  <c r="J64" i="2" s="1"/>
  <c r="R206" i="2"/>
  <c r="R88" i="3"/>
  <c r="R87" i="3" s="1"/>
  <c r="P222" i="3"/>
  <c r="F30" i="3"/>
  <c r="AZ53" i="1" s="1"/>
  <c r="F30" i="2"/>
  <c r="AZ52" i="1" s="1"/>
  <c r="AZ51" i="1" s="1"/>
  <c r="E80" i="2"/>
  <c r="F86" i="2"/>
  <c r="J81" i="3"/>
  <c r="J51" i="3"/>
  <c r="J86" i="2"/>
  <c r="F31" i="2"/>
  <c r="BA52" i="1" s="1"/>
  <c r="BA51" i="1" s="1"/>
  <c r="E77" i="3"/>
  <c r="F31" i="3"/>
  <c r="BA53" i="1" s="1"/>
  <c r="AW51" i="1" l="1"/>
  <c r="AK27" i="1" s="1"/>
  <c r="W27" i="1"/>
  <c r="P87" i="3"/>
  <c r="AU53" i="1" s="1"/>
  <c r="AU51" i="1" s="1"/>
  <c r="W26" i="1"/>
  <c r="AV51" i="1"/>
  <c r="J91" i="2"/>
  <c r="J57" i="2" s="1"/>
  <c r="BK90" i="2"/>
  <c r="J90" i="2" s="1"/>
  <c r="J88" i="3"/>
  <c r="J57" i="3" s="1"/>
  <c r="BK87" i="3"/>
  <c r="J87" i="3" s="1"/>
  <c r="J27" i="2" l="1"/>
  <c r="J56" i="2"/>
  <c r="J27" i="3"/>
  <c r="J56" i="3"/>
  <c r="AT51" i="1"/>
  <c r="AK26" i="1"/>
  <c r="J36" i="3" l="1"/>
  <c r="AG53" i="1"/>
  <c r="AN53" i="1" s="1"/>
  <c r="AG52" i="1"/>
  <c r="J36" i="2"/>
  <c r="AN52" i="1" l="1"/>
  <c r="AG51" i="1"/>
  <c r="AK23" i="1" l="1"/>
  <c r="AK32" i="1" s="1"/>
  <c r="AN51" i="1"/>
</calcChain>
</file>

<file path=xl/sharedStrings.xml><?xml version="1.0" encoding="utf-8"?>
<sst xmlns="http://schemas.openxmlformats.org/spreadsheetml/2006/main" count="3863" uniqueCount="805">
  <si>
    <t>Export VZ</t>
  </si>
  <si>
    <t>List obsahuje:</t>
  </si>
  <si>
    <t>3.0</t>
  </si>
  <si>
    <t>ZAMOK</t>
  </si>
  <si>
    <t>False</t>
  </si>
  <si>
    <t>{8fe0e62c-9716-4689-8bbd-33b3c4b8960a}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</si>
  <si>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</si>
  <si>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</si>
  <si>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</si>
  <si>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</si>
  <si>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</si>
  <si>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</si>
  <si>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</si>
  <si>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</si>
  <si>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10/2017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</si>
  <si>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</si>
  <si>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</si>
  <si>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Cyklostezka Rohatec, centrum obce - část Kolonie, I. etapa</t>
  </si>
  <si>
    <t>0,1</t>
  </si>
  <si>
    <t>KSO:</t>
  </si>
  <si>
    <t/>
  </si>
  <si>
    <t>CC-CZ:</t>
  </si>
  <si>
    <t>1</t>
  </si>
  <si>
    <t>Místo:</t>
  </si>
  <si>
    <t xml:space="preserve"> </t>
  </si>
  <si>
    <t>Datum:</t>
  </si>
  <si>
    <t>8.1.2018</t>
  </si>
  <si>
    <t>10</t>
  </si>
  <si>
    <t>100</t>
  </si>
  <si>
    <t>Zadavatel:</t>
  </si>
  <si>
    <t>IČ:</t>
  </si>
  <si>
    <t>DIČ:</t>
  </si>
  <si>
    <t>Uchazeč:</t>
  </si>
  <si>
    <t>Vyplň údaj</t>
  </si>
  <si>
    <t>Projektant: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</si>
  <si>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</si>
  <si>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</si>
  <si>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</si>
  <si>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</si>
  <si>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</si>
  <si>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</si>
  <si>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</si>
  <si>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</si>
  <si>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</si>
  <si>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</si>
  <si>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</si>
  <si>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</si>
  <si>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</si>
  <si>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</si>
  <si>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</si>
  <si>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</si>
  <si>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</si>
  <si>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</si>
  <si>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</si>
  <si>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</si>
  <si>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</si>
  <si>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</si>
  <si>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</si>
  <si>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</si>
  <si>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</si>
  <si>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</si>
  <si>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</si>
  <si>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</si>
  <si>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</si>
  <si>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</si>
  <si>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</si>
  <si>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</si>
  <si>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</si>
  <si>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</si>
  <si>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</si>
  <si>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</si>
  <si>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</si>
  <si>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</si>
  <si>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</si>
  <si>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</si>
  <si>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2</t>
  </si>
  <si>
    <t>Cyklostezka Rohatec, centrum obce - část Kolonice - I. etapa - neuznatelné náklady</t>
  </si>
  <si>
    <t>STA</t>
  </si>
  <si>
    <t>{79d4ca55-46df-435d-aacd-6afd348c1891}</t>
  </si>
  <si>
    <t>Cyklostezka Rohatec, centrum obce - část Kolonice - I. etapa - uznatelné náklady</t>
  </si>
  <si>
    <t>{21479010-9664-4e10-9ce2-c5b7efc5d82e}</t>
  </si>
  <si>
    <t>Zpět na list:</t>
  </si>
  <si>
    <t>roz_orn</t>
  </si>
  <si>
    <t>2456</t>
  </si>
  <si>
    <t>KRYCÍ LIST SOUPISU</t>
  </si>
  <si>
    <t>Objekt:</t>
  </si>
  <si>
    <t>2 - Cyklostezka Rohatec, centrum obce - část Kolonice - I. etapa - neuznatelné náklady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</si>
  <si>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</si>
  <si>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</si>
  <si>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</si>
  <si>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</si>
  <si>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</si>
  <si>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</si>
  <si>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</si>
  <si>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</si>
  <si>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</si>
  <si>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</si>
  <si>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</si>
  <si>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</si>
  <si>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</si>
  <si>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721 - Zdravotechnika - vnitřní kanalizace</t>
  </si>
  <si>
    <t>VRN - Vedlejší rozpočtové náklady</t>
  </si>
  <si>
    <t xml:space="preserve">    VRN1 - Průzkumné, geodetické a projektové práce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</si>
  <si>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</si>
  <si>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</si>
  <si>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</si>
  <si>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</si>
  <si>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</si>
  <si>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</si>
  <si>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</si>
  <si>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</si>
  <si>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</si>
  <si>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</si>
  <si>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</si>
  <si>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</si>
  <si>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</si>
  <si>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</si>
  <si>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</si>
  <si>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</si>
  <si>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</si>
  <si>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</si>
  <si>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</si>
  <si>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</si>
  <si>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</si>
  <si>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</si>
  <si>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113106123</t>
  </si>
  <si>
    <t>Rozebrání dlažeb a dílců komunikací pro pěší, vozovek a ploch s přemístěním hmot na skládku na vzdálenost do 3 m nebo s naložením na dopravní prostředek komunikací pro pěší s ložem z kameniva nebo živice a s výplní spár ze zámkové dlažby</t>
  </si>
  <si>
    <t>m2</t>
  </si>
  <si>
    <t>CS ÚRS 2016 02</t>
  </si>
  <si>
    <t>4</t>
  </si>
  <si>
    <t>1191317635</t>
  </si>
  <si>
    <t>VV</t>
  </si>
  <si>
    <t>66+38+10,5</t>
  </si>
  <si>
    <t>113107152</t>
  </si>
  <si>
    <t>Odstranění podkladů nebo krytů s přemístěním hmot na skládku na vzdálenost do 20 m nebo s naložením na dopravní prostředek v ploše jednotlivě přes 50 m2 do 200 m2 z kameniva těženého, o tl. vrstvy přes 100 do 200 mm</t>
  </si>
  <si>
    <t>-1623500499</t>
  </si>
  <si>
    <t>"pod dlažbou"114,5</t>
  </si>
  <si>
    <t>"pod komunikací"743,9-97,5+126</t>
  </si>
  <si>
    <t>Součet</t>
  </si>
  <si>
    <t>3</t>
  </si>
  <si>
    <t>113154353</t>
  </si>
  <si>
    <t>Frézování živičného podkladu nebo krytu s naložením na dopravní prostředek plochy přes 1 000 do 10 000 m2 s překážkami v trase pruhu šířky do 1 m, tloušťky vrstvy 50 mm</t>
  </si>
  <si>
    <t>516658481</t>
  </si>
  <si>
    <t>1487,5-195</t>
  </si>
  <si>
    <t>21*6</t>
  </si>
  <si>
    <t>113202111</t>
  </si>
  <si>
    <t>Vytrhání obrub s vybouráním lože, s přemístěním hmot na skládku na vzdálenost do 3 m nebo s naložením na dopravní prostředek z krajníků nebo obrubníků stojatých</t>
  </si>
  <si>
    <t>m</t>
  </si>
  <si>
    <t>-602299005</t>
  </si>
  <si>
    <t>86+44+(297,5-65)</t>
  </si>
  <si>
    <t>5</t>
  </si>
  <si>
    <t>122201101</t>
  </si>
  <si>
    <t>Odkopávky a prokopávky nezapažené s přehozením výkopku na vzdálenost do 3 m nebo s naložením na dopravní prostředek v hornině tř. 3 do 100 m3</t>
  </si>
  <si>
    <t>m3</t>
  </si>
  <si>
    <t>767188512</t>
  </si>
  <si>
    <t>"parkovací stání"326,8*1,15*0,2</t>
  </si>
  <si>
    <t>6</t>
  </si>
  <si>
    <t>162601102</t>
  </si>
  <si>
    <t>Vodorovné přemístění výkopku nebo sypaniny po suchu na obvyklém dopravním prostředku, bez naložení výkopku, avšak se složením bez rozhrnutí z horniny tř. 1 až 4 na vzdálenost přes 4 000 do 5 000 m</t>
  </si>
  <si>
    <t>1671375351</t>
  </si>
  <si>
    <t>"parkovací stání"75,164-56,715</t>
  </si>
  <si>
    <t>7</t>
  </si>
  <si>
    <t>171201101</t>
  </si>
  <si>
    <t>Uložení sypaniny do násypů s rozprostřením sypaniny ve vrstvách a s hrubým urovnáním nezhutněných z jakýchkoliv hornin</t>
  </si>
  <si>
    <t>-684697132</t>
  </si>
  <si>
    <t>"zpětný zásyp za obrubou"(601,6+154,6)*0,3*0,25</t>
  </si>
  <si>
    <t>8</t>
  </si>
  <si>
    <t>171201211</t>
  </si>
  <si>
    <t>Uložení sypaniny poplatek za uložení sypaniny na skládce (skládkovné)</t>
  </si>
  <si>
    <t>t</t>
  </si>
  <si>
    <t>1406051532</t>
  </si>
  <si>
    <t>"parkovací stání"18,449*1,8</t>
  </si>
  <si>
    <t>9</t>
  </si>
  <si>
    <t>181102302</t>
  </si>
  <si>
    <t>Úprava pláně na stavbách dálnic v zářezech mimo skalních se zhutněním</t>
  </si>
  <si>
    <t>-174585747</t>
  </si>
  <si>
    <t>(326,8+65+38)*1,25</t>
  </si>
  <si>
    <t>181301112</t>
  </si>
  <si>
    <t>Rozprostření a urovnání ornice v rovině nebo ve svahu sklonu do 1:5 při souvislé ploše přes 500 m2, tl. vrstvy přes 100 do 150 mm</t>
  </si>
  <si>
    <t>-1091678783</t>
  </si>
  <si>
    <t>669*2+279.5*4</t>
  </si>
  <si>
    <t>11</t>
  </si>
  <si>
    <t>181411131</t>
  </si>
  <si>
    <t>Založení trávníku na půdě předem připravené plochy do 1000 m2 výsevem včetně utažení parkového v rovině nebo na svahu do 1:5</t>
  </si>
  <si>
    <t>-1751207108</t>
  </si>
  <si>
    <t>12</t>
  </si>
  <si>
    <t>M</t>
  </si>
  <si>
    <t>005724100</t>
  </si>
  <si>
    <t>osivo směs travní parková</t>
  </si>
  <si>
    <t>kg</t>
  </si>
  <si>
    <t>-1275711482</t>
  </si>
  <si>
    <t>2456*0,015 'Přepočtené koeficientem množství</t>
  </si>
  <si>
    <t>Komunikace pozemní</t>
  </si>
  <si>
    <t>13</t>
  </si>
  <si>
    <t>564801112</t>
  </si>
  <si>
    <t>Podklad ze štěrkodrti ŠD s rozprostřením a zhutněním, po zhutnění tl. 40 mm</t>
  </si>
  <si>
    <t>-1476147946</t>
  </si>
  <si>
    <t>194,70+480,8</t>
  </si>
  <si>
    <t>14</t>
  </si>
  <si>
    <t>564801112R</t>
  </si>
  <si>
    <t>2037955199</t>
  </si>
  <si>
    <t>"parkovací stání"326,8</t>
  </si>
  <si>
    <t>564851111</t>
  </si>
  <si>
    <t>Podklad ze štěrkodrti ŠD s rozprostřením a zhutněním, po zhutnění tl. 150 mm</t>
  </si>
  <si>
    <t>-111927862</t>
  </si>
  <si>
    <t>126.5+103</t>
  </si>
  <si>
    <t>16</t>
  </si>
  <si>
    <t>564861111</t>
  </si>
  <si>
    <t>Podklad ze štěrkodrti ŠD s rozprostřením a zhutněním, po zhutnění tl. 200 mm</t>
  </si>
  <si>
    <t>-542867036</t>
  </si>
  <si>
    <t>(103+361,5)*1,25</t>
  </si>
  <si>
    <t>17</t>
  </si>
  <si>
    <t>564871111</t>
  </si>
  <si>
    <t>Podklad ze štěrkodrti ŠD s rozprostřením a zhutněním, po zhutnění tl. 250 mm</t>
  </si>
  <si>
    <t>1755706052</t>
  </si>
  <si>
    <t>"parkovací stání"326,8*1,15</t>
  </si>
  <si>
    <t>18</t>
  </si>
  <si>
    <t>567122114</t>
  </si>
  <si>
    <t>Podklad ze směsi stmelené cementem SC bez dilatačních spár, s rozprostřením a zhutněním SC C 8/10 (KSC I), po zhutnění tl. 150 mm</t>
  </si>
  <si>
    <t>1543065621</t>
  </si>
  <si>
    <t>361.5+83,5+46,4</t>
  </si>
  <si>
    <t>19</t>
  </si>
  <si>
    <t>567132115</t>
  </si>
  <si>
    <t>Podklad ze směsi stmelené cementem SC bez dilatačních spár, s rozprostřením a zhutněním SC C 8/10 (KSC I), po zhutnění tl. 200 mm</t>
  </si>
  <si>
    <t>-446542343</t>
  </si>
  <si>
    <t>(397-65)*0,2</t>
  </si>
  <si>
    <t>20</t>
  </si>
  <si>
    <t>577144111</t>
  </si>
  <si>
    <t>Asfaltový beton vrstva obrusná ACO 11 (ABS) s rozprostřením a se zhutněním z nemodifikovaného asfaltu v pruhu šířky do 3 m tř. I, po zhutnění tl. 50 mm</t>
  </si>
  <si>
    <t>31909956</t>
  </si>
  <si>
    <t>577165111</t>
  </si>
  <si>
    <t>Asfaltový beton vrstva obrusná ACO 16 (ABH) s rozprostřením a zhutněním z nemodifikovaného asfaltu, po zhutnění v pruhu šířky do 3 m tl. 70 mm</t>
  </si>
  <si>
    <t>2018421075</t>
  </si>
  <si>
    <t>141,9</t>
  </si>
  <si>
    <t>22</t>
  </si>
  <si>
    <t>581131211</t>
  </si>
  <si>
    <t>Kryt cementobetonový silničních komunikací skupiny CB II tl. 200 mm</t>
  </si>
  <si>
    <t>-336148756</t>
  </si>
  <si>
    <t>44 "úprava sjezdu ve st. 430"</t>
  </si>
  <si>
    <t>23</t>
  </si>
  <si>
    <t>596211112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</si>
  <si>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100 do 300 m2</t>
  </si>
  <si>
    <t>-345877101</t>
  </si>
  <si>
    <t>15+30+15.5+28+38+3,2+65</t>
  </si>
  <si>
    <t>24</t>
  </si>
  <si>
    <t>592453080</t>
  </si>
  <si>
    <t>dlažba skladebná betonová základní 20 x 10 x 6 cm přírodní</t>
  </si>
  <si>
    <t>-230807794</t>
  </si>
  <si>
    <t>126,5+59,2</t>
  </si>
  <si>
    <t>185,7*1,01 'Přepočtené koeficientem množství</t>
  </si>
  <si>
    <t>25</t>
  </si>
  <si>
    <t>592452670</t>
  </si>
  <si>
    <t>dlažba skladebná betonová základní pro nevidomé 20 x 10 x 6 cm barevná</t>
  </si>
  <si>
    <t>-1814949939</t>
  </si>
  <si>
    <t>5,84+3,2</t>
  </si>
  <si>
    <t>9,04*1,01 'Přepočtené koeficientem množství</t>
  </si>
  <si>
    <t>26</t>
  </si>
  <si>
    <t>596211223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</si>
  <si>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B, pro plochy přes 300 m2</t>
  </si>
  <si>
    <t>804215181</t>
  </si>
  <si>
    <t>27</t>
  </si>
  <si>
    <t>592450070</t>
  </si>
  <si>
    <t>dlažba zámková profilová pro komunikace 20x16,5x8 cm přírodní</t>
  </si>
  <si>
    <t>-1383516553</t>
  </si>
  <si>
    <t>324*1,01 'Přepočtené koeficientem množství</t>
  </si>
  <si>
    <t>28</t>
  </si>
  <si>
    <t>592452660</t>
  </si>
  <si>
    <t>dlažba skladebná betonová základní 20 x 10 x 8 cm barevná</t>
  </si>
  <si>
    <t>-755503188</t>
  </si>
  <si>
    <t>14*2*0,1</t>
  </si>
  <si>
    <t>2,8*1,01 'Přepočtené koeficientem množství</t>
  </si>
  <si>
    <t>29</t>
  </si>
  <si>
    <t>596211232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</si>
  <si>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C, pro plochy přes 100 do 300 m2</t>
  </si>
  <si>
    <t>-243189435</t>
  </si>
  <si>
    <t>6+11.8+3+3+12+9.5+3.2+5+3.2+3.2+3.2+3+6.3+3+8+9.5+4+7.5+4+4"předláždění sjezdů"</t>
  </si>
  <si>
    <t>30</t>
  </si>
  <si>
    <t>596211233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</si>
  <si>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C, pro plochy přes 300 m2</t>
  </si>
  <si>
    <t>-432515617</t>
  </si>
  <si>
    <t>119,3</t>
  </si>
  <si>
    <t>10+20+20+22+42.5+11+11+32+13+8.5+14+8.5+8+9+9+7+16+7.5+20+24+10+19+10+9.5 "předláždění sjezdů"</t>
  </si>
  <si>
    <t>31</t>
  </si>
  <si>
    <t>592453110</t>
  </si>
  <si>
    <t>dlažba skladebná betonová základní 20 x 10 x 8 cm přírodní</t>
  </si>
  <si>
    <t>-224233202</t>
  </si>
  <si>
    <t>361,5*1,01 'Přepočtené koeficientem množství</t>
  </si>
  <si>
    <t>Trubní vedení</t>
  </si>
  <si>
    <t>32</t>
  </si>
  <si>
    <t>895941111</t>
  </si>
  <si>
    <t>Zřízení vpusti kanalizační uliční z betonových dílců typ UV-50 normální</t>
  </si>
  <si>
    <t>kus</t>
  </si>
  <si>
    <t>-6971343</t>
  </si>
  <si>
    <t>Ostatní konstrukce a práce, bourání</t>
  </si>
  <si>
    <t>33</t>
  </si>
  <si>
    <t>916131213</t>
  </si>
  <si>
    <t>Osazení silničního obrubníku betonového se zřízením lože, s vyplněním a zatřením spár cementovou maltou stojatého s boční opěrou z betonu prostého tř. C 12/15, do lože z betonu prostého téže značky</t>
  </si>
  <si>
    <t>-1820138440</t>
  </si>
  <si>
    <t>"nájezdový"119,3+15,2</t>
  </si>
  <si>
    <t>"silniční stojatý"232,5+39</t>
  </si>
  <si>
    <t>"chodníkový"101+69,6</t>
  </si>
  <si>
    <t>"přechodový"11</t>
  </si>
  <si>
    <t>"autobusový"14</t>
  </si>
  <si>
    <t>34</t>
  </si>
  <si>
    <t>592174160</t>
  </si>
  <si>
    <t>obrubník betonový chodníkový 100x10x25 cm</t>
  </si>
  <si>
    <t>-902917813</t>
  </si>
  <si>
    <t>101+69,6</t>
  </si>
  <si>
    <t>170,6*1,01 'Přepočtené koeficientem množství</t>
  </si>
  <si>
    <t>35</t>
  </si>
  <si>
    <t>592174650</t>
  </si>
  <si>
    <t>obrubník betonový silniční vibrolisovaný 100x15x25 cm</t>
  </si>
  <si>
    <t>-777381036</t>
  </si>
  <si>
    <t>232,5+39</t>
  </si>
  <si>
    <t>271,5*1,01 'Přepočtené koeficientem množství</t>
  </si>
  <si>
    <t>36</t>
  </si>
  <si>
    <t>592174690</t>
  </si>
  <si>
    <t>obrubník betonový silniční přechodový L + P vibrolisovaný 100x15x15-25 cm</t>
  </si>
  <si>
    <t>755422871</t>
  </si>
  <si>
    <t>11*1,01 'Přepočtené koeficientem množství</t>
  </si>
  <si>
    <t>37</t>
  </si>
  <si>
    <t>592174680</t>
  </si>
  <si>
    <t>obrubník betonový silniční nájezdový vibrolisovaný 100x15x15 cm</t>
  </si>
  <si>
    <t>1210362561</t>
  </si>
  <si>
    <t>119,3+15,2</t>
  </si>
  <si>
    <t>134,5*1,01 'Přepočtené koeficientem množství</t>
  </si>
  <si>
    <t>38</t>
  </si>
  <si>
    <t>592175300</t>
  </si>
  <si>
    <t>obrubník bezbariérový betonový přímý 40x37x100 cm šedý</t>
  </si>
  <si>
    <t>2119639032</t>
  </si>
  <si>
    <t>14*1,01 'Přepočtené koeficientem množství</t>
  </si>
  <si>
    <t>39</t>
  </si>
  <si>
    <t>916131213R</t>
  </si>
  <si>
    <t>-1964944702</t>
  </si>
  <si>
    <t>"parkovací stání"154,6+102,6</t>
  </si>
  <si>
    <t>40</t>
  </si>
  <si>
    <t>592174680R</t>
  </si>
  <si>
    <t>427127214</t>
  </si>
  <si>
    <t>102,6*1,01 'Přepočtené koeficientem množství</t>
  </si>
  <si>
    <t>41</t>
  </si>
  <si>
    <t>592174650R</t>
  </si>
  <si>
    <t>-840627868</t>
  </si>
  <si>
    <t>154,6*1,01 'Přepočtené koeficientem množství</t>
  </si>
  <si>
    <t>42</t>
  </si>
  <si>
    <t>919735112</t>
  </si>
  <si>
    <t>Řezání stávajícího živičného krytu nebo podkladu hloubky přes 50 do 100 mm</t>
  </si>
  <si>
    <t>1238465690</t>
  </si>
  <si>
    <t>65+397</t>
  </si>
  <si>
    <t>997</t>
  </si>
  <si>
    <t>Přesun sutě</t>
  </si>
  <si>
    <t>43</t>
  </si>
  <si>
    <t>997221571</t>
  </si>
  <si>
    <t>Vodorovná doprava vybouraných hmot bez naložení, ale se složením a s hrubým urovnáním na vzdálenost do 1 km</t>
  </si>
  <si>
    <t>-589929777</t>
  </si>
  <si>
    <t>44</t>
  </si>
  <si>
    <t>997221579</t>
  </si>
  <si>
    <t>Vodorovná doprava vybouraných hmot bez naložení, ale se složením a s hrubým urovnáním na vzdálenost Příplatek k ceně za každý další i započatý 1 km přes 1 km</t>
  </si>
  <si>
    <t>1920797627</t>
  </si>
  <si>
    <t>498,622*5 'Přepočtené koeficientem množství</t>
  </si>
  <si>
    <t>45</t>
  </si>
  <si>
    <t>997221855</t>
  </si>
  <si>
    <t>Poplatek za uložení stavebního odpadu na skládce (skládkovné) z kameniva</t>
  </si>
  <si>
    <t>-124090552</t>
  </si>
  <si>
    <t>998</t>
  </si>
  <si>
    <t>Přesun hmot</t>
  </si>
  <si>
    <t>46</t>
  </si>
  <si>
    <t>998223011</t>
  </si>
  <si>
    <t>Přesun hmot pro pozemní komunikace s krytem dlážděným dopravní vzdálenost do 200 m jakékoliv délky objektu</t>
  </si>
  <si>
    <t>-1969018957</t>
  </si>
  <si>
    <t>PSV</t>
  </si>
  <si>
    <t>Práce a dodávky PSV</t>
  </si>
  <si>
    <t>721</t>
  </si>
  <si>
    <t>Zdravotechnika - vnitřní kanalizace</t>
  </si>
  <si>
    <t>47</t>
  </si>
  <si>
    <t>721210824</t>
  </si>
  <si>
    <t>Demontáž kanalizačního příslušenství střešních vtoků DN 150</t>
  </si>
  <si>
    <t>-277374817</t>
  </si>
  <si>
    <t>VRN</t>
  </si>
  <si>
    <t>Vedlejší rozpočtové náklady</t>
  </si>
  <si>
    <t>VRN1</t>
  </si>
  <si>
    <t>Průzkumné, geodetické a projektové práce</t>
  </si>
  <si>
    <t>48</t>
  </si>
  <si>
    <t>010001000</t>
  </si>
  <si>
    <t>Základní rozdělení průvodních činností a nákladů průzkumné, geodetické a projektové práce</t>
  </si>
  <si>
    <t>kpl</t>
  </si>
  <si>
    <t>1024</t>
  </si>
  <si>
    <t>905753563</t>
  </si>
  <si>
    <t>49</t>
  </si>
  <si>
    <t>010001001</t>
  </si>
  <si>
    <t>1432729290</t>
  </si>
  <si>
    <t>50</t>
  </si>
  <si>
    <t>010001002</t>
  </si>
  <si>
    <t>-777306213</t>
  </si>
  <si>
    <t>51</t>
  </si>
  <si>
    <t>010001003</t>
  </si>
  <si>
    <t>…</t>
  </si>
  <si>
    <t>-1752906756</t>
  </si>
  <si>
    <t>52</t>
  </si>
  <si>
    <t>010001004</t>
  </si>
  <si>
    <t>-887370008</t>
  </si>
  <si>
    <t>VRN4</t>
  </si>
  <si>
    <t>Inženýrská činnost</t>
  </si>
  <si>
    <t>53</t>
  </si>
  <si>
    <t>040001000</t>
  </si>
  <si>
    <t>Základní rozdělení průvodních činností a nákladů inženýrská činnost</t>
  </si>
  <si>
    <t>1751501770</t>
  </si>
  <si>
    <t>VRN7</t>
  </si>
  <si>
    <t>Provozní vlivy</t>
  </si>
  <si>
    <t>54</t>
  </si>
  <si>
    <t>07000100</t>
  </si>
  <si>
    <t>Základní rozdělení průvodních činností a nákladů provozní vlivy</t>
  </si>
  <si>
    <t>-870556952</t>
  </si>
  <si>
    <t>55</t>
  </si>
  <si>
    <t>070001001</t>
  </si>
  <si>
    <t>339269133</t>
  </si>
  <si>
    <t>VRN9</t>
  </si>
  <si>
    <t>Ostatní náklady</t>
  </si>
  <si>
    <t>56</t>
  </si>
  <si>
    <t>090001000</t>
  </si>
  <si>
    <t>Základní rozdělení průvodních činností a nákladů ostatní náklady</t>
  </si>
  <si>
    <t>ks</t>
  </si>
  <si>
    <t>-719117797</t>
  </si>
  <si>
    <t>57</t>
  </si>
  <si>
    <t>090001001</t>
  </si>
  <si>
    <t>1897816786</t>
  </si>
  <si>
    <t>obr_lež</t>
  </si>
  <si>
    <t>63,1</t>
  </si>
  <si>
    <t>1 - Cyklostezka Rohatec, centrum obce - část Kolonice - I. etapa - uznatelné náklady</t>
  </si>
  <si>
    <t xml:space="preserve">    3 - Svislé a kompletní konstrukce</t>
  </si>
  <si>
    <t xml:space="preserve">    VRN3 - Zařízení staveniště</t>
  </si>
  <si>
    <t>112101102</t>
  </si>
  <si>
    <t>Kácení stromů s odřezáním kmene a s odvětvením listnatých, průměru kmene přes 300 do 500 mm</t>
  </si>
  <si>
    <t>-1103826895</t>
  </si>
  <si>
    <t>112101123</t>
  </si>
  <si>
    <t>Kácení stromů s odřezáním kmene a s odvětvením jehličnatých bez odkornění, kmene průměru přes 500 do 700 mm</t>
  </si>
  <si>
    <t>-273965738</t>
  </si>
  <si>
    <t>112201102</t>
  </si>
  <si>
    <t>Odstranění pařezů s jejich vykopáním, vytrháním nebo odstřelením, s přesekáním kořenů průměru přes 300 do 500 mm</t>
  </si>
  <si>
    <t>1524566675</t>
  </si>
  <si>
    <t>112201103</t>
  </si>
  <si>
    <t>Odstranění pařezů s jejich vykopáním, vytrháním nebo odstřelením, s přesekáním kořenů průměru přes 500 do 700 mm</t>
  </si>
  <si>
    <t>-712706036</t>
  </si>
  <si>
    <t>617746970</t>
  </si>
  <si>
    <t>655,45+73,85</t>
  </si>
  <si>
    <t>113107222</t>
  </si>
  <si>
    <t>Odstranění podkladů nebo krytů s přemístěním hmot na skládku na vzdálenost do 20 m nebo s naložením na dopravní prostředek v ploše jednotlivě přes 200 m2 z kameniva hrubého drceného, o tl. vrstvy přes 100 do 200 mm</t>
  </si>
  <si>
    <t>1520226868</t>
  </si>
  <si>
    <t>1752 "pod betonovým chodníkem"</t>
  </si>
  <si>
    <t>729,30 "pod dlažbou"</t>
  </si>
  <si>
    <t>97,50 "pod komunikací"</t>
  </si>
  <si>
    <t>113107231</t>
  </si>
  <si>
    <t>Odstranění podkladů nebo krytů s přemístěním hmot na skládku na vzdálenost do 20 m nebo s naložením na dopravní prostředek v ploše jednotlivě přes 200 m2 z betonu prostého, o tl. vrstvy přes 100 do 150 mm</t>
  </si>
  <si>
    <t>11999365</t>
  </si>
  <si>
    <t>1752</t>
  </si>
  <si>
    <t>113107241</t>
  </si>
  <si>
    <t>Odstranění podkladů nebo krytů s přemístěním hmot na skládku na vzdálenost do 20 m nebo s naložením na dopravní prostředek v ploše jednotlivě přes 200 m2 živičných, o tl. vrstvy do 50 mm</t>
  </si>
  <si>
    <t>1691169658</t>
  </si>
  <si>
    <t>(682-433)*2+8 "chodník st. 433-682"</t>
  </si>
  <si>
    <t>113154223</t>
  </si>
  <si>
    <t>Frézování živičného podkladu nebo krytu s naložením na dopravní prostředek plochy přes 500 do 1 000 m2 bez překážek v trase pruhu šířky do 1 m, tloušťky vrstvy 50 mm</t>
  </si>
  <si>
    <t>-260906549</t>
  </si>
  <si>
    <t>1,5*65*2</t>
  </si>
  <si>
    <t>113201111</t>
  </si>
  <si>
    <t>Vytrhání obrub s vybouráním lože, s přemístěním hmot na skládku na vzdálenost do 3 m nebo s naložením na dopravní prostředek chodníkových ležatých</t>
  </si>
  <si>
    <t>-2110230446</t>
  </si>
  <si>
    <t>30+51+26.4+12+6.7+13+33.5+12.2+17.1+13+6.6+8.3+7.5+10+10.5+13+21.2+25.8+20.6+24.6+3.9+22+22.9+3.2+11.9+3.8+12.3+7.7+12.5+23.3+13+30+7+8+3.3+21.7+26.5</t>
  </si>
  <si>
    <t>21+24.7+5+23+25.7+15.2+5+13.6+10.5+14.2+30.2+20.2+15.4+16</t>
  </si>
  <si>
    <t>113201112</t>
  </si>
  <si>
    <t>Vytrhání obrub s vybouráním lože, s přemístěním hmot na skládku na vzdálenost do 3 m nebo s naložením na dopravní prostředek silničních ležatých</t>
  </si>
  <si>
    <t>-1008815218</t>
  </si>
  <si>
    <t>4.8+3.2+3.2+3.2+3+6.2+3+7.8+9.5+3.8+7.6+4+3.8</t>
  </si>
  <si>
    <t>-916191179</t>
  </si>
  <si>
    <t>51.5+34.4+20.2+190+207.4+84.5-obr_lež</t>
  </si>
  <si>
    <t>121101103</t>
  </si>
  <si>
    <t>Sejmutí ornice nebo lesní půdy s vodorovným přemístěním na hromady v místě upotřebení nebo na dočasné či trvalé skládky se složením, na vzdálenost přes 100 do 250 m</t>
  </si>
  <si>
    <t>1084173765</t>
  </si>
  <si>
    <t>0.25*(22+38.5+251.5+24.3+10.8+3.8+8.9+29+36+15+5.5+13.8+31.5+285+15.7+270+120+28.5+11.9+41.5+504.9+287+26.6+10+44.8+31.5+11.1+16.4+10.5+16.3+16.5)</t>
  </si>
  <si>
    <t>0.25*(26.4+50+55.9+40.8+42.7+45.5+43.9+21.6+20.7+19.2+42+80+21.4+11.7+19.6+23+46.7+38.3+43+39+50+34+21.8+14.2+8.5)</t>
  </si>
  <si>
    <t>orn</t>
  </si>
  <si>
    <t>122201102</t>
  </si>
  <si>
    <t>Odkopávky a prokopávky nezapažené s přehozením výkopku na vzdálenost do 3 m nebo s naložením na dopravní prostředek v hornině tř. 3 přes 100 do 1 000 m3</t>
  </si>
  <si>
    <t>1406944468</t>
  </si>
  <si>
    <t>669*1.5*0.3 "st. 0 - 680"</t>
  </si>
  <si>
    <t>279.5*1.5*0.3 "st. 688 - 1063"</t>
  </si>
  <si>
    <t>odk</t>
  </si>
  <si>
    <t>132101201</t>
  </si>
  <si>
    <t>Hloubení zapažených i nezapažených rýh šířky přes 600 do 2 000 mm s urovnáním dna do předepsaného profilu a spádu v horninách tř. 1 a 2 do 100 m3</t>
  </si>
  <si>
    <t>-217825511</t>
  </si>
  <si>
    <t>ryh</t>
  </si>
  <si>
    <t>"pro palisády"91.5*1*0.6</t>
  </si>
  <si>
    <t>162401102</t>
  </si>
  <si>
    <t>Vodorovné přemístění výkopku nebo sypaniny po suchu na obvyklém dopravním prostředku, bez naložení výkopku, avšak se složením bez rozhrnutí z horniny tř. 1 až 4 na vzdálenost přes 1 500 do 2 000 m</t>
  </si>
  <si>
    <t>1931128375</t>
  </si>
  <si>
    <t>"ornice"406,275</t>
  </si>
  <si>
    <t>1619432221</t>
  </si>
  <si>
    <t>54,9+426,825-27,45-284,28</t>
  </si>
  <si>
    <t>670109915</t>
  </si>
  <si>
    <t>1895,18*0,5*0,3 "zpětné zapravení za obrubou"</t>
  </si>
  <si>
    <t>-958838566</t>
  </si>
  <si>
    <t>169,995*1,75</t>
  </si>
  <si>
    <t>174201101</t>
  </si>
  <si>
    <t>Zásyp sypaninou z jakékoliv horniny s uložením výkopku ve vrstvách bez zhutnění jam, šachet, rýh nebo kolem objektů v těchto vykopávkách</t>
  </si>
  <si>
    <t>485332173</t>
  </si>
  <si>
    <t>91,5*0,6*0,5 "zpětný zásyp zeminou za palisád.stěnou"</t>
  </si>
  <si>
    <t>-247101263</t>
  </si>
  <si>
    <t>2873*1,25 "šířka pláně pod stezkou 3,7 m"</t>
  </si>
  <si>
    <t>422,02*1,2"šířka pláně pod sjezdy 3,5 m"</t>
  </si>
  <si>
    <t>Svislé a kompletní konstrukce</t>
  </si>
  <si>
    <t>339921133</t>
  </si>
  <si>
    <t>Osazování palisád betonových v řadě se zabetonováním výšky palisády přes 1000 do 1500 mm vč.oszení nopové fólie, drenáže PVC DN90 a zásypu ŠP</t>
  </si>
  <si>
    <t>1967744898</t>
  </si>
  <si>
    <t>91.5 "st. 163,5 - 255,0"</t>
  </si>
  <si>
    <t>"vč.osazení a dodávky nop.fólie, PVC dren DN90 a zásypu ŠP"</t>
  </si>
  <si>
    <t>592284150</t>
  </si>
  <si>
    <t>palisáda tyčová půlkulatá betonová přírodní 17,5X20X120 cm</t>
  </si>
  <si>
    <t>1099886431</t>
  </si>
  <si>
    <t>388995211</t>
  </si>
  <si>
    <t>Chránička kabelů v římse z trub HDPE do DN 80</t>
  </si>
  <si>
    <t>-1169707855</t>
  </si>
  <si>
    <t>-335228325</t>
  </si>
  <si>
    <t>2873+422,02</t>
  </si>
  <si>
    <t>2976-103</t>
  </si>
  <si>
    <t>2873*1,25</t>
  </si>
  <si>
    <t>119,3*3,4+16,4</t>
  </si>
  <si>
    <t>567133115</t>
  </si>
  <si>
    <t>Podklad ze směsi stmelené cementem SC bez dilatačních spár, s rozprostřením a zhutněním SC C 5/6 (KSC II), po zhutnění tl. 200 mm</t>
  </si>
  <si>
    <t>1896199601</t>
  </si>
  <si>
    <t xml:space="preserve">13 "doplnění pod novou obrubou" </t>
  </si>
  <si>
    <t>2004010168</t>
  </si>
  <si>
    <t>13"zapravení u nové obruby"</t>
  </si>
  <si>
    <t>596211113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</si>
  <si>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300 m2</t>
  </si>
  <si>
    <t>-1479185564</t>
  </si>
  <si>
    <t>2873-40,2-3,7-5,6 "hladká"</t>
  </si>
  <si>
    <t>40.2 "hmatová"</t>
  </si>
  <si>
    <t>3.7 "vodící"</t>
  </si>
  <si>
    <t>5,6 "kontrastní"</t>
  </si>
  <si>
    <t>-252014594</t>
  </si>
  <si>
    <t>2823,5</t>
  </si>
  <si>
    <t>2823,5*1,01 'Přepočtené koeficientem množství</t>
  </si>
  <si>
    <t>592453090</t>
  </si>
  <si>
    <t>dlažba skladebná betonová základní pro nevidomé 20 x 10 x 6 cm přírodní</t>
  </si>
  <si>
    <t>1220415152</t>
  </si>
  <si>
    <t>40.2</t>
  </si>
  <si>
    <t>40,2*1,01 'Přepočtené koeficientem množství</t>
  </si>
  <si>
    <t>592452680</t>
  </si>
  <si>
    <t>dlažba skladebná betonová základní 20 x 10 x 6 cm barevná</t>
  </si>
  <si>
    <t>-548561208</t>
  </si>
  <si>
    <t>5,6</t>
  </si>
  <si>
    <t>5,6*1,01 'Přepočtené koeficientem množství</t>
  </si>
  <si>
    <t>R</t>
  </si>
  <si>
    <t>dlažba CSB - QUADRO S VODÍCÍ DRÁŽKOU</t>
  </si>
  <si>
    <t>298451689</t>
  </si>
  <si>
    <t>3.7</t>
  </si>
  <si>
    <t>3,7*1,01 'Přepočtené koeficientem množství</t>
  </si>
  <si>
    <t>422,02-49,8-24,9 "hladká"</t>
  </si>
  <si>
    <t>49.8 "hmatová"</t>
  </si>
  <si>
    <t>24.9"s drážkou vodicí"</t>
  </si>
  <si>
    <t>347,32</t>
  </si>
  <si>
    <t>347,32*1,01 'Přepočtené koeficientem množství</t>
  </si>
  <si>
    <t>592453091</t>
  </si>
  <si>
    <t>-1136071019</t>
  </si>
  <si>
    <t>49.8</t>
  </si>
  <si>
    <t>49,8*1,01 'Přepočtené koeficientem množství</t>
  </si>
  <si>
    <t>1788331939</t>
  </si>
  <si>
    <t>24.9</t>
  </si>
  <si>
    <t>24,9*1,01 'Přepočtené koeficientem množství</t>
  </si>
  <si>
    <t>899331111</t>
  </si>
  <si>
    <t>Výšková úprava uličního vstupu nebo vpusti do 200 mm zvýšením poklopu</t>
  </si>
  <si>
    <t>-602236721</t>
  </si>
  <si>
    <t>914511112</t>
  </si>
  <si>
    <t>Montáž sloupku dopravních značek délky do 3,5 m do hliníkové patky</t>
  </si>
  <si>
    <t>995442538</t>
  </si>
  <si>
    <t>915111121</t>
  </si>
  <si>
    <t>Vodorovné dopravní značení stříkané barvou dělící čára šířky 125 mm přerušovaná bílá základní</t>
  </si>
  <si>
    <t>1150726022</t>
  </si>
  <si>
    <t>915131111</t>
  </si>
  <si>
    <t>Vodorovné dopravní značení stříkané barvou přechody pro chodce, šipky, symboly bílé základní</t>
  </si>
  <si>
    <t>-1822140132</t>
  </si>
  <si>
    <t>48,75 "přechod pro chodce"</t>
  </si>
  <si>
    <t>-1061838190</t>
  </si>
  <si>
    <t>30+24+102</t>
  </si>
  <si>
    <t>-819976767</t>
  </si>
  <si>
    <t>7+7</t>
  </si>
  <si>
    <t>1860778526</t>
  </si>
  <si>
    <t>24*1,01 'Přepočtené koeficientem množství</t>
  </si>
  <si>
    <t>703320765</t>
  </si>
  <si>
    <t>102*1,01 'Přepočtené koeficientem množství</t>
  </si>
  <si>
    <t>916231213</t>
  </si>
  <si>
    <t>Osazení chodníkového obrubníku betonového se zřízením lože, s vyplněním a zatřením spár cementovou maltou stojatého s boční opěrou z betonu prostého tř. C 12/15, do lože z betonu prostého téže značky</t>
  </si>
  <si>
    <t>-361370382</t>
  </si>
  <si>
    <t>392.5+393.8+117.3+164.1+141+152+28+42+8.6+10.5+5.8+11.8+18.3+9.3+5.6+25+27.6+211.6+212.2</t>
  </si>
  <si>
    <t>592174150</t>
  </si>
  <si>
    <t>-610595028</t>
  </si>
  <si>
    <t>1651568502</t>
  </si>
  <si>
    <t>65+8+4+12+12+9+9+26</t>
  </si>
  <si>
    <t>966006132</t>
  </si>
  <si>
    <t>Odstranění dopravních nebo orientačních značek se sloupkem s uložením hmot na vzdálenost do 20 m nebo s naložením na dopravní prostředek, se zásypem jam a jeho zhutněním s betonovou patkou</t>
  </si>
  <si>
    <t>-277358163</t>
  </si>
  <si>
    <t>-657512371</t>
  </si>
  <si>
    <t>1640231394</t>
  </si>
  <si>
    <t>1582,499</t>
  </si>
  <si>
    <t>1582,499*5 'Přepočtené koeficientem množství</t>
  </si>
  <si>
    <t>997221815</t>
  </si>
  <si>
    <t>Poplatek za uložení stavebního odpadu na skládce (skládkovné) betonového</t>
  </si>
  <si>
    <t>-922630533</t>
  </si>
  <si>
    <t>62905542</t>
  </si>
  <si>
    <t>012002000</t>
  </si>
  <si>
    <t>Hlavní tituly průvodních činností a nákladů průzkumné, geodetické a projektové práce geodetické práce</t>
  </si>
  <si>
    <t>548480255</t>
  </si>
  <si>
    <t>VRN3</t>
  </si>
  <si>
    <t>Zařízení staveniště</t>
  </si>
  <si>
    <t>58</t>
  </si>
  <si>
    <t>030001000</t>
  </si>
  <si>
    <t>Základní rozdělení průvodních činností a nákladů zařízení staveniště</t>
  </si>
  <si>
    <t>-908221159</t>
  </si>
  <si>
    <t>1) Rekapitulace stavby</t>
  </si>
  <si>
    <t>2) Rekapitulace objektů stavby a soupisů prací</t>
  </si>
  <si>
    <t>/</t>
  </si>
  <si>
    <t>1) Krycí list soupisu</t>
  </si>
  <si>
    <t>2) Rekapitulace</t>
  </si>
  <si>
    <t>3) Soupis prací</t>
  </si>
  <si>
    <t>Rekapitulace stavby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</si>
  <si>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</si>
  <si>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</si>
  <si>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</si>
  <si>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</si>
  <si>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family val="2"/>
        <charset val="238"/>
      </rPr>
      <t xml:space="preserve">Rekapitulace stavby </t>
    </r>
    <r>
      <rPr>
        <sz val="9"/>
        <rFont val="Trebuchet MS"/>
        <family val="2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</si>
  <si>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family val="2"/>
        <charset val="238"/>
      </rPr>
      <t>Rekapitulace stavby</t>
    </r>
    <r>
      <rPr>
        <sz val="9"/>
        <rFont val="Trebuchet MS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</si>
  <si>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</si>
  <si>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b/>
        <sz val="9"/>
        <rFont val="Trebuchet MS"/>
        <family val="2"/>
        <charset val="238"/>
      </rPr>
      <t>Rekapitulace objektů stavby a soupisů prací</t>
    </r>
    <r>
      <rPr>
        <sz val="9"/>
        <rFont val="Trebuchet MS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</si>
  <si>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</si>
  <si>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</si>
  <si>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</si>
  <si>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</si>
  <si>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</si>
  <si>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</si>
  <si>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</si>
  <si>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</si>
  <si>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</si>
  <si>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</si>
  <si>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</si>
  <si>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</si>
  <si>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</si>
  <si>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</si>
  <si>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</si>
  <si>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family val="2"/>
        <charset val="238"/>
      </rPr>
      <t>Krycí list soupisu</t>
    </r>
    <r>
      <rPr>
        <sz val="9"/>
        <rFont val="Trebuchet MS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</si>
  <si>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</si>
  <si>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family val="2"/>
        <charset val="238"/>
      </rPr>
      <t>Rekapitulace členění soupisu prací</t>
    </r>
    <r>
      <rPr>
        <sz val="9"/>
        <rFont val="Trebuchet MS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</si>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</sst>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9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FAE682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8"/>
      <color rgb="FF00000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sz val="8"/>
      <color rgb="FF800080"/>
      <name val="Trebuchet MS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  <font>
      <sz val="8"/>
      <name val="Trebuchet MS"/>
      <charset val="238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b/>
      <sz val="11"/>
      <name val="Trebuchet MS"/>
      <family val="2"/>
      <charset val="238"/>
    </font>
    <font>
      <sz val="9"/>
      <name val="Trebuchet MS"/>
      <family val="2"/>
      <charset val="238"/>
    </font>
    <font>
      <i/>
      <sz val="9"/>
      <name val="Trebuchet MS"/>
      <family val="2"/>
      <charset val="238"/>
    </font>
    <font>
      <b/>
      <sz val="9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5" fillId="0" borderId="0" applyNumberFormat="0" applyFill="0" applyBorder="0" applyAlignment="0" applyProtection="0"/>
    <xf numFmtId="0" fontId="40" fillId="0" borderId="0" applyAlignment="0">
      <alignment vertical="top" wrapText="1"/>
      <protection locked="0"/>
    </xf>
  </cellStyleXfs>
  <cellXfs count="390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0" fillId="2" borderId="0" xfId="0" applyFill="1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Border="1" applyProtection="1"/>
    <xf numFmtId="0" fontId="12" fillId="0" borderId="0" xfId="0" applyFont="1" applyBorder="1" applyAlignment="1" applyProtection="1">
      <alignment horizontal="left" vertical="center"/>
    </xf>
    <xf numFmtId="0" fontId="0" fillId="0" borderId="5" xfId="0" applyBorder="1" applyProtection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5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17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8" xfId="0" applyFont="1" applyFill="1" applyBorder="1" applyAlignment="1" applyProtection="1">
      <alignment horizontal="left" vertical="center"/>
    </xf>
    <xf numFmtId="0" fontId="0" fillId="4" borderId="9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center" vertical="center"/>
    </xf>
    <xf numFmtId="0" fontId="0" fillId="4" borderId="5" xfId="0" applyFont="1" applyFill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2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8" xfId="0" applyFont="1" applyBorder="1" applyAlignment="1" applyProtection="1">
      <alignment vertical="center"/>
    </xf>
    <xf numFmtId="0" fontId="0" fillId="5" borderId="9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15" fillId="0" borderId="19" xfId="0" applyFont="1" applyBorder="1" applyAlignment="1" applyProtection="1">
      <alignment horizontal="center" vertical="center" wrapText="1"/>
    </xf>
    <xf numFmtId="0" fontId="15" fillId="0" borderId="20" xfId="0" applyFont="1" applyBorder="1" applyAlignment="1" applyProtection="1">
      <alignment horizontal="center" vertical="center" wrapText="1"/>
    </xf>
    <xf numFmtId="0" fontId="15" fillId="0" borderId="21" xfId="0" applyFont="1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19" fillId="0" borderId="17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8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4" xfId="0" applyFont="1" applyBorder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5" fillId="0" borderId="17" xfId="0" applyNumberFormat="1" applyFont="1" applyBorder="1" applyAlignment="1" applyProtection="1">
      <alignment vertical="center"/>
    </xf>
    <xf numFmtId="4" fontId="25" fillId="0" borderId="0" xfId="0" applyNumberFormat="1" applyFont="1" applyBorder="1" applyAlignment="1" applyProtection="1">
      <alignment vertical="center"/>
    </xf>
    <xf numFmtId="166" fontId="25" fillId="0" borderId="0" xfId="0" applyNumberFormat="1" applyFont="1" applyBorder="1" applyAlignment="1" applyProtection="1">
      <alignment vertical="center"/>
    </xf>
    <xf numFmtId="4" fontId="25" fillId="0" borderId="18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5" fillId="0" borderId="22" xfId="0" applyNumberFormat="1" applyFont="1" applyBorder="1" applyAlignment="1" applyProtection="1">
      <alignment vertical="center"/>
    </xf>
    <xf numFmtId="4" fontId="25" fillId="0" borderId="23" xfId="0" applyNumberFormat="1" applyFont="1" applyBorder="1" applyAlignment="1" applyProtection="1">
      <alignment vertical="center"/>
    </xf>
    <xf numFmtId="166" fontId="25" fillId="0" borderId="23" xfId="0" applyNumberFormat="1" applyFont="1" applyBorder="1" applyAlignment="1" applyProtection="1">
      <alignment vertical="center"/>
    </xf>
    <xf numFmtId="4" fontId="25" fillId="0" borderId="24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26" fillId="0" borderId="0" xfId="0" applyFont="1" applyAlignment="1">
      <alignment horizontal="left" vertical="center"/>
    </xf>
    <xf numFmtId="0" fontId="0" fillId="0" borderId="2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5" xfId="0" applyFont="1" applyBorder="1" applyAlignment="1" applyProtection="1">
      <alignment vertical="center" wrapText="1"/>
    </xf>
    <xf numFmtId="0" fontId="0" fillId="0" borderId="15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vertical="center"/>
    </xf>
    <xf numFmtId="0" fontId="17" fillId="0" borderId="0" xfId="0" applyFont="1" applyBorder="1" applyAlignment="1" applyProtection="1">
      <alignment horizontal="left" vertical="center"/>
    </xf>
    <xf numFmtId="4" fontId="20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3" fillId="5" borderId="9" xfId="0" applyFont="1" applyFill="1" applyBorder="1" applyAlignment="1" applyProtection="1">
      <alignment horizontal="right" vertical="center"/>
    </xf>
    <xf numFmtId="0" fontId="3" fillId="5" borderId="9" xfId="0" applyFont="1" applyFill="1" applyBorder="1" applyAlignment="1" applyProtection="1">
      <alignment horizontal="center" vertical="center"/>
    </xf>
    <xf numFmtId="0" fontId="0" fillId="5" borderId="9" xfId="0" applyFont="1" applyFill="1" applyBorder="1" applyAlignment="1" applyProtection="1">
      <alignment vertical="center"/>
      <protection locked="0"/>
    </xf>
    <xf numFmtId="4" fontId="3" fillId="5" borderId="9" xfId="0" applyNumberFormat="1" applyFont="1" applyFill="1" applyBorder="1" applyAlignment="1" applyProtection="1">
      <alignment vertical="center"/>
    </xf>
    <xf numFmtId="0" fontId="0" fillId="5" borderId="2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3" xfId="0" applyFont="1" applyBorder="1" applyAlignment="1">
      <alignment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5" xfId="0" applyFont="1" applyFill="1" applyBorder="1" applyAlignment="1" applyProtection="1">
      <alignment vertical="center"/>
    </xf>
    <xf numFmtId="0" fontId="27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horizontal="left" vertical="center"/>
    </xf>
    <xf numFmtId="0" fontId="5" fillId="0" borderId="23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vertical="center"/>
      <protection locked="0"/>
    </xf>
    <xf numFmtId="4" fontId="5" fillId="0" borderId="23" xfId="0" applyNumberFormat="1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vertical="center"/>
    </xf>
    <xf numFmtId="0" fontId="6" fillId="0" borderId="23" xfId="0" applyFont="1" applyBorder="1" applyAlignment="1" applyProtection="1">
      <alignment vertical="center"/>
      <protection locked="0"/>
    </xf>
    <xf numFmtId="4" fontId="6" fillId="0" borderId="23" xfId="0" applyNumberFormat="1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center" vertical="center" wrapText="1"/>
    </xf>
    <xf numFmtId="0" fontId="2" fillId="5" borderId="19" xfId="0" applyFont="1" applyFill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8" fillId="5" borderId="20" xfId="0" applyFont="1" applyFill="1" applyBorder="1" applyAlignment="1" applyProtection="1">
      <alignment horizontal="center" vertical="center" wrapText="1"/>
      <protection locked="0"/>
    </xf>
    <xf numFmtId="0" fontId="2" fillId="5" borderId="21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0" fillId="0" borderId="0" xfId="0" applyNumberFormat="1" applyFont="1" applyAlignment="1" applyProtection="1"/>
    <xf numFmtId="166" fontId="29" fillId="0" borderId="15" xfId="0" applyNumberFormat="1" applyFont="1" applyBorder="1" applyAlignment="1" applyProtection="1"/>
    <xf numFmtId="166" fontId="29" fillId="0" borderId="16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7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8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4" fontId="6" fillId="0" borderId="0" xfId="0" applyNumberFormat="1" applyFont="1" applyBorder="1" applyAlignment="1" applyProtection="1"/>
    <xf numFmtId="0" fontId="0" fillId="0" borderId="27" xfId="0" applyFont="1" applyBorder="1" applyAlignment="1" applyProtection="1">
      <alignment horizontal="center" vertical="center"/>
    </xf>
    <xf numFmtId="49" fontId="0" fillId="0" borderId="27" xfId="0" applyNumberFormat="1" applyFont="1" applyBorder="1" applyAlignment="1" applyProtection="1">
      <alignment horizontal="left" vertical="center" wrapText="1"/>
    </xf>
    <xf numFmtId="0" fontId="0" fillId="0" borderId="27" xfId="0" applyFont="1" applyBorder="1" applyAlignment="1" applyProtection="1">
      <alignment horizontal="left" vertical="center" wrapText="1"/>
    </xf>
    <xf numFmtId="0" fontId="0" fillId="0" borderId="27" xfId="0" applyFont="1" applyBorder="1" applyAlignment="1" applyProtection="1">
      <alignment horizontal="center" vertical="center" wrapText="1"/>
    </xf>
    <xf numFmtId="167" fontId="0" fillId="0" borderId="27" xfId="0" applyNumberFormat="1" applyFont="1" applyBorder="1" applyAlignment="1" applyProtection="1">
      <alignment vertical="center"/>
    </xf>
    <xf numFmtId="4" fontId="0" fillId="3" borderId="27" xfId="0" applyNumberFormat="1" applyFont="1" applyFill="1" applyBorder="1" applyAlignment="1" applyProtection="1">
      <alignment vertical="center"/>
      <protection locked="0"/>
    </xf>
    <xf numFmtId="4" fontId="0" fillId="0" borderId="27" xfId="0" applyNumberFormat="1" applyFont="1" applyBorder="1" applyAlignment="1" applyProtection="1">
      <alignment vertical="center"/>
    </xf>
    <xf numFmtId="0" fontId="1" fillId="3" borderId="27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8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1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  <xf numFmtId="167" fontId="8" fillId="0" borderId="0" xfId="0" applyNumberFormat="1" applyFont="1" applyBorder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4" xfId="0" applyFont="1" applyBorder="1" applyAlignment="1">
      <alignment vertical="center"/>
    </xf>
    <xf numFmtId="0" fontId="8" fillId="0" borderId="17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31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Border="1" applyAlignment="1" applyProtection="1">
      <alignment horizontal="left" vertical="center"/>
    </xf>
    <xf numFmtId="0" fontId="32" fillId="0" borderId="0" xfId="0" applyFont="1" applyBorder="1" applyAlignment="1" applyProtection="1">
      <alignment horizontal="left" vertical="center" wrapText="1"/>
    </xf>
    <xf numFmtId="167" fontId="9" fillId="0" borderId="0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7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3" fillId="0" borderId="27" xfId="0" applyFont="1" applyBorder="1" applyAlignment="1" applyProtection="1">
      <alignment horizontal="center" vertical="center"/>
    </xf>
    <xf numFmtId="49" fontId="33" fillId="0" borderId="27" xfId="0" applyNumberFormat="1" applyFont="1" applyBorder="1" applyAlignment="1" applyProtection="1">
      <alignment horizontal="left" vertical="center" wrapText="1"/>
    </xf>
    <xf numFmtId="0" fontId="33" fillId="0" borderId="27" xfId="0" applyFont="1" applyBorder="1" applyAlignment="1" applyProtection="1">
      <alignment horizontal="left" vertical="center" wrapText="1"/>
    </xf>
    <xf numFmtId="0" fontId="33" fillId="0" borderId="27" xfId="0" applyFont="1" applyBorder="1" applyAlignment="1" applyProtection="1">
      <alignment horizontal="center" vertical="center" wrapText="1"/>
    </xf>
    <xf numFmtId="167" fontId="33" fillId="0" borderId="27" xfId="0" applyNumberFormat="1" applyFont="1" applyBorder="1" applyAlignment="1" applyProtection="1">
      <alignment vertical="center"/>
    </xf>
    <xf numFmtId="4" fontId="33" fillId="3" borderId="27" xfId="0" applyNumberFormat="1" applyFont="1" applyFill="1" applyBorder="1" applyAlignment="1" applyProtection="1">
      <alignment vertical="center"/>
      <protection locked="0"/>
    </xf>
    <xf numFmtId="4" fontId="33" fillId="0" borderId="27" xfId="0" applyNumberFormat="1" applyFont="1" applyBorder="1" applyAlignment="1" applyProtection="1">
      <alignment vertical="center"/>
    </xf>
    <xf numFmtId="0" fontId="33" fillId="0" borderId="4" xfId="0" applyFont="1" applyBorder="1" applyAlignment="1">
      <alignment vertical="center"/>
    </xf>
    <xf numFmtId="0" fontId="33" fillId="3" borderId="27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vertical="center"/>
    </xf>
    <xf numFmtId="166" fontId="1" fillId="0" borderId="23" xfId="0" applyNumberFormat="1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34" fillId="0" borderId="0" xfId="0" applyFont="1" applyBorder="1" applyAlignment="1" applyProtection="1">
      <alignment horizontal="left" vertical="center"/>
    </xf>
    <xf numFmtId="0" fontId="34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7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4" fontId="17" fillId="0" borderId="7" xfId="0" applyNumberFormat="1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0" fillId="0" borderId="0" xfId="0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16" fillId="0" borderId="0" xfId="0" applyNumberFormat="1" applyFont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9" xfId="0" applyFont="1" applyFill="1" applyBorder="1" applyAlignment="1" applyProtection="1">
      <alignment vertical="center"/>
    </xf>
    <xf numFmtId="4" fontId="3" fillId="4" borderId="9" xfId="0" applyNumberFormat="1" applyFont="1" applyFill="1" applyBorder="1" applyAlignment="1" applyProtection="1">
      <alignment vertical="center"/>
    </xf>
    <xf numFmtId="0" fontId="0" fillId="4" borderId="10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9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7" xfId="0" applyFont="1" applyBorder="1" applyAlignment="1" applyProtection="1">
      <alignment vertical="center"/>
    </xf>
    <xf numFmtId="0" fontId="2" fillId="5" borderId="8" xfId="0" applyFont="1" applyFill="1" applyBorder="1" applyAlignment="1" applyProtection="1">
      <alignment horizontal="center" vertical="center"/>
    </xf>
    <xf numFmtId="0" fontId="0" fillId="5" borderId="9" xfId="0" applyFont="1" applyFill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9" xfId="0" applyFont="1" applyFill="1" applyBorder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left" vertical="center" wrapText="1"/>
    </xf>
    <xf numFmtId="4" fontId="20" fillId="0" borderId="0" xfId="0" applyNumberFormat="1" applyFont="1" applyAlignment="1" applyProtection="1">
      <alignment horizontal="right" vertical="center"/>
    </xf>
    <xf numFmtId="4" fontId="20" fillId="0" borderId="0" xfId="0" applyNumberFormat="1" applyFont="1" applyAlignment="1" applyProtection="1">
      <alignment vertical="center"/>
    </xf>
    <xf numFmtId="0" fontId="15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 wrapText="1"/>
    </xf>
    <xf numFmtId="0" fontId="15" fillId="0" borderId="0" xfId="0" applyFont="1" applyAlignment="1" applyProtection="1">
      <alignment horizontal="left" vertical="center" wrapText="1"/>
    </xf>
    <xf numFmtId="0" fontId="35" fillId="2" borderId="0" xfId="1" applyFill="1"/>
    <xf numFmtId="0" fontId="36" fillId="0" borderId="0" xfId="1" applyFont="1" applyAlignment="1">
      <alignment horizontal="center" vertical="center"/>
    </xf>
    <xf numFmtId="0" fontId="37" fillId="2" borderId="0" xfId="0" applyFont="1" applyFill="1" applyAlignment="1">
      <alignment horizontal="left" vertical="center"/>
    </xf>
    <xf numFmtId="0" fontId="38" fillId="2" borderId="0" xfId="0" applyFont="1" applyFill="1" applyAlignment="1">
      <alignment vertical="center"/>
    </xf>
    <xf numFmtId="0" fontId="39" fillId="2" borderId="0" xfId="1" applyFont="1" applyFill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38" fillId="2" borderId="0" xfId="0" applyFont="1" applyFill="1" applyAlignment="1" applyProtection="1">
      <alignment vertical="center"/>
    </xf>
    <xf numFmtId="0" fontId="37" fillId="2" borderId="0" xfId="0" applyFont="1" applyFill="1" applyAlignment="1" applyProtection="1">
      <alignment horizontal="left" vertical="center"/>
    </xf>
    <xf numFmtId="0" fontId="39" fillId="2" borderId="0" xfId="1" applyFont="1" applyFill="1" applyAlignment="1" applyProtection="1">
      <alignment vertical="center"/>
    </xf>
    <xf numFmtId="0" fontId="39" fillId="2" borderId="0" xfId="1" applyFont="1" applyFill="1" applyAlignment="1">
      <alignment vertical="center"/>
    </xf>
    <xf numFmtId="0" fontId="38" fillId="2" borderId="0" xfId="0" applyFont="1" applyFill="1" applyAlignment="1" applyProtection="1">
      <alignment vertical="center"/>
      <protection locked="0"/>
    </xf>
    <xf numFmtId="0" fontId="40" fillId="0" borderId="0" xfId="2" applyAlignment="1">
      <alignment vertical="top"/>
      <protection locked="0"/>
    </xf>
    <xf numFmtId="0" fontId="41" fillId="0" borderId="28" xfId="2" applyFont="1" applyBorder="1" applyAlignment="1">
      <alignment vertical="center" wrapText="1"/>
      <protection locked="0"/>
    </xf>
    <xf numFmtId="0" fontId="41" fillId="0" borderId="29" xfId="2" applyFont="1" applyBorder="1" applyAlignment="1">
      <alignment vertical="center" wrapText="1"/>
      <protection locked="0"/>
    </xf>
    <xf numFmtId="0" fontId="41" fillId="0" borderId="30" xfId="2" applyFont="1" applyBorder="1" applyAlignment="1">
      <alignment vertical="center" wrapText="1"/>
      <protection locked="0"/>
    </xf>
    <xf numFmtId="0" fontId="41" fillId="0" borderId="31" xfId="2" applyFont="1" applyBorder="1" applyAlignment="1">
      <alignment horizontal="center" vertical="center" wrapText="1"/>
      <protection locked="0"/>
    </xf>
    <xf numFmtId="0" fontId="42" fillId="0" borderId="0" xfId="2" applyFont="1" applyBorder="1" applyAlignment="1">
      <alignment horizontal="center" vertical="center" wrapText="1"/>
      <protection locked="0"/>
    </xf>
    <xf numFmtId="0" fontId="41" fillId="0" borderId="32" xfId="2" applyFont="1" applyBorder="1" applyAlignment="1">
      <alignment horizontal="center" vertical="center" wrapText="1"/>
      <protection locked="0"/>
    </xf>
    <xf numFmtId="0" fontId="40" fillId="0" borderId="0" xfId="2" applyAlignment="1">
      <alignment horizontal="center" vertical="center"/>
      <protection locked="0"/>
    </xf>
    <xf numFmtId="0" fontId="41" fillId="0" borderId="31" xfId="2" applyFont="1" applyBorder="1" applyAlignment="1">
      <alignment vertical="center" wrapText="1"/>
      <protection locked="0"/>
    </xf>
    <xf numFmtId="0" fontId="43" fillId="0" borderId="33" xfId="2" applyFont="1" applyBorder="1" applyAlignment="1">
      <alignment horizontal="left" wrapText="1"/>
      <protection locked="0"/>
    </xf>
    <xf numFmtId="0" fontId="41" fillId="0" borderId="32" xfId="2" applyFont="1" applyBorder="1" applyAlignment="1">
      <alignment vertical="center" wrapText="1"/>
      <protection locked="0"/>
    </xf>
    <xf numFmtId="0" fontId="43" fillId="0" borderId="0" xfId="2" applyFont="1" applyBorder="1" applyAlignment="1">
      <alignment horizontal="left" vertical="center" wrapText="1"/>
      <protection locked="0"/>
    </xf>
    <xf numFmtId="0" fontId="44" fillId="0" borderId="0" xfId="2" applyFont="1" applyBorder="1" applyAlignment="1">
      <alignment horizontal="left" vertical="center" wrapText="1"/>
      <protection locked="0"/>
    </xf>
    <xf numFmtId="0" fontId="44" fillId="0" borderId="31" xfId="2" applyFont="1" applyBorder="1" applyAlignment="1">
      <alignment vertical="center" wrapText="1"/>
      <protection locked="0"/>
    </xf>
    <xf numFmtId="0" fontId="44" fillId="0" borderId="0" xfId="2" applyFont="1" applyBorder="1" applyAlignment="1">
      <alignment horizontal="left" vertical="center" wrapText="1"/>
      <protection locked="0"/>
    </xf>
    <xf numFmtId="0" fontId="44" fillId="0" borderId="0" xfId="2" applyFont="1" applyBorder="1" applyAlignment="1">
      <alignment vertical="center" wrapText="1"/>
      <protection locked="0"/>
    </xf>
    <xf numFmtId="0" fontId="44" fillId="0" borderId="0" xfId="2" applyFont="1" applyBorder="1" applyAlignment="1">
      <alignment vertical="center"/>
      <protection locked="0"/>
    </xf>
    <xf numFmtId="0" fontId="44" fillId="0" borderId="0" xfId="2" applyFont="1" applyBorder="1" applyAlignment="1">
      <alignment horizontal="left" vertical="center"/>
      <protection locked="0"/>
    </xf>
    <xf numFmtId="49" fontId="44" fillId="0" borderId="0" xfId="2" applyNumberFormat="1" applyFont="1" applyBorder="1" applyAlignment="1">
      <alignment horizontal="left" vertical="center" wrapText="1"/>
      <protection locked="0"/>
    </xf>
    <xf numFmtId="49" fontId="44" fillId="0" borderId="0" xfId="2" applyNumberFormat="1" applyFont="1" applyBorder="1" applyAlignment="1">
      <alignment vertical="center" wrapText="1"/>
      <protection locked="0"/>
    </xf>
    <xf numFmtId="0" fontId="41" fillId="0" borderId="34" xfId="2" applyFont="1" applyBorder="1" applyAlignment="1">
      <alignment vertical="center" wrapText="1"/>
      <protection locked="0"/>
    </xf>
    <xf numFmtId="0" fontId="47" fillId="0" borderId="33" xfId="2" applyFont="1" applyBorder="1" applyAlignment="1">
      <alignment vertical="center" wrapText="1"/>
      <protection locked="0"/>
    </xf>
    <xf numFmtId="0" fontId="41" fillId="0" borderId="35" xfId="2" applyFont="1" applyBorder="1" applyAlignment="1">
      <alignment vertical="center" wrapText="1"/>
      <protection locked="0"/>
    </xf>
    <xf numFmtId="0" fontId="41" fillId="0" borderId="0" xfId="2" applyFont="1" applyBorder="1" applyAlignment="1">
      <alignment vertical="top"/>
      <protection locked="0"/>
    </xf>
    <xf numFmtId="0" fontId="41" fillId="0" borderId="0" xfId="2" applyFont="1" applyAlignment="1">
      <alignment vertical="top"/>
      <protection locked="0"/>
    </xf>
    <xf numFmtId="0" fontId="41" fillId="0" borderId="28" xfId="2" applyFont="1" applyBorder="1" applyAlignment="1">
      <alignment horizontal="left" vertical="center"/>
      <protection locked="0"/>
    </xf>
    <xf numFmtId="0" fontId="41" fillId="0" borderId="29" xfId="2" applyFont="1" applyBorder="1" applyAlignment="1">
      <alignment horizontal="left" vertical="center"/>
      <protection locked="0"/>
    </xf>
    <xf numFmtId="0" fontId="41" fillId="0" borderId="30" xfId="2" applyFont="1" applyBorder="1" applyAlignment="1">
      <alignment horizontal="left" vertical="center"/>
      <protection locked="0"/>
    </xf>
    <xf numFmtId="0" fontId="41" fillId="0" borderId="31" xfId="2" applyFont="1" applyBorder="1" applyAlignment="1">
      <alignment horizontal="left" vertical="center"/>
      <protection locked="0"/>
    </xf>
    <xf numFmtId="0" fontId="42" fillId="0" borderId="0" xfId="2" applyFont="1" applyBorder="1" applyAlignment="1">
      <alignment horizontal="center" vertical="center"/>
      <protection locked="0"/>
    </xf>
    <xf numFmtId="0" fontId="41" fillId="0" borderId="32" xfId="2" applyFont="1" applyBorder="1" applyAlignment="1">
      <alignment horizontal="left" vertical="center"/>
      <protection locked="0"/>
    </xf>
    <xf numFmtId="0" fontId="43" fillId="0" borderId="0" xfId="2" applyFont="1" applyBorder="1" applyAlignment="1">
      <alignment horizontal="left" vertical="center"/>
      <protection locked="0"/>
    </xf>
    <xf numFmtId="0" fontId="48" fillId="0" borderId="0" xfId="2" applyFont="1" applyAlignment="1">
      <alignment horizontal="left" vertical="center"/>
      <protection locked="0"/>
    </xf>
    <xf numFmtId="0" fontId="43" fillId="0" borderId="33" xfId="2" applyFont="1" applyBorder="1" applyAlignment="1">
      <alignment horizontal="left" vertical="center"/>
      <protection locked="0"/>
    </xf>
    <xf numFmtId="0" fontId="43" fillId="0" borderId="33" xfId="2" applyFont="1" applyBorder="1" applyAlignment="1">
      <alignment horizontal="center" vertical="center"/>
      <protection locked="0"/>
    </xf>
    <xf numFmtId="0" fontId="48" fillId="0" borderId="33" xfId="2" applyFont="1" applyBorder="1" applyAlignment="1">
      <alignment horizontal="left" vertical="center"/>
      <protection locked="0"/>
    </xf>
    <xf numFmtId="0" fontId="46" fillId="0" borderId="0" xfId="2" applyFont="1" applyBorder="1" applyAlignment="1">
      <alignment horizontal="left" vertical="center"/>
      <protection locked="0"/>
    </xf>
    <xf numFmtId="0" fontId="44" fillId="0" borderId="0" xfId="2" applyFont="1" applyAlignment="1">
      <alignment horizontal="left" vertical="center"/>
      <protection locked="0"/>
    </xf>
    <xf numFmtId="0" fontId="44" fillId="0" borderId="0" xfId="2" applyFont="1" applyBorder="1" applyAlignment="1">
      <alignment horizontal="center" vertical="center"/>
      <protection locked="0"/>
    </xf>
    <xf numFmtId="0" fontId="44" fillId="0" borderId="31" xfId="2" applyFont="1" applyBorder="1" applyAlignment="1">
      <alignment horizontal="left" vertical="center"/>
      <protection locked="0"/>
    </xf>
    <xf numFmtId="0" fontId="44" fillId="0" borderId="0" xfId="2" applyFont="1" applyFill="1" applyBorder="1" applyAlignment="1">
      <alignment horizontal="left" vertical="center"/>
      <protection locked="0"/>
    </xf>
    <xf numFmtId="0" fontId="44" fillId="0" borderId="0" xfId="2" applyFont="1" applyFill="1" applyBorder="1" applyAlignment="1">
      <alignment horizontal="center" vertical="center"/>
      <protection locked="0"/>
    </xf>
    <xf numFmtId="0" fontId="41" fillId="0" borderId="34" xfId="2" applyFont="1" applyBorder="1" applyAlignment="1">
      <alignment horizontal="left" vertical="center"/>
      <protection locked="0"/>
    </xf>
    <xf numFmtId="0" fontId="47" fillId="0" borderId="33" xfId="2" applyFont="1" applyBorder="1" applyAlignment="1">
      <alignment horizontal="left" vertical="center"/>
      <protection locked="0"/>
    </xf>
    <xf numFmtId="0" fontId="41" fillId="0" borderId="35" xfId="2" applyFont="1" applyBorder="1" applyAlignment="1">
      <alignment horizontal="left" vertical="center"/>
      <protection locked="0"/>
    </xf>
    <xf numFmtId="0" fontId="41" fillId="0" borderId="0" xfId="2" applyFont="1" applyBorder="1" applyAlignment="1">
      <alignment horizontal="left" vertical="center"/>
      <protection locked="0"/>
    </xf>
    <xf numFmtId="0" fontId="47" fillId="0" borderId="0" xfId="2" applyFont="1" applyBorder="1" applyAlignment="1">
      <alignment horizontal="left" vertical="center"/>
      <protection locked="0"/>
    </xf>
    <xf numFmtId="0" fontId="48" fillId="0" borderId="0" xfId="2" applyFont="1" applyBorder="1" applyAlignment="1">
      <alignment horizontal="left" vertical="center"/>
      <protection locked="0"/>
    </xf>
    <xf numFmtId="0" fontId="44" fillId="0" borderId="33" xfId="2" applyFont="1" applyBorder="1" applyAlignment="1">
      <alignment horizontal="left" vertical="center"/>
      <protection locked="0"/>
    </xf>
    <xf numFmtId="0" fontId="41" fillId="0" borderId="0" xfId="2" applyFont="1" applyBorder="1" applyAlignment="1">
      <alignment horizontal="left" vertical="center" wrapText="1"/>
      <protection locked="0"/>
    </xf>
    <xf numFmtId="0" fontId="44" fillId="0" borderId="0" xfId="2" applyFont="1" applyBorder="1" applyAlignment="1">
      <alignment horizontal="center" vertical="center" wrapText="1"/>
      <protection locked="0"/>
    </xf>
    <xf numFmtId="0" fontId="41" fillId="0" borderId="28" xfId="2" applyFont="1" applyBorder="1" applyAlignment="1">
      <alignment horizontal="left" vertical="center" wrapText="1"/>
      <protection locked="0"/>
    </xf>
    <xf numFmtId="0" fontId="41" fillId="0" borderId="29" xfId="2" applyFont="1" applyBorder="1" applyAlignment="1">
      <alignment horizontal="left" vertical="center" wrapText="1"/>
      <protection locked="0"/>
    </xf>
    <xf numFmtId="0" fontId="41" fillId="0" borderId="30" xfId="2" applyFont="1" applyBorder="1" applyAlignment="1">
      <alignment horizontal="left" vertical="center" wrapText="1"/>
      <protection locked="0"/>
    </xf>
    <xf numFmtId="0" fontId="41" fillId="0" borderId="31" xfId="2" applyFont="1" applyBorder="1" applyAlignment="1">
      <alignment horizontal="left" vertical="center" wrapText="1"/>
      <protection locked="0"/>
    </xf>
    <xf numFmtId="0" fontId="41" fillId="0" borderId="32" xfId="2" applyFont="1" applyBorder="1" applyAlignment="1">
      <alignment horizontal="left" vertical="center" wrapText="1"/>
      <protection locked="0"/>
    </xf>
    <xf numFmtId="0" fontId="48" fillId="0" borderId="31" xfId="2" applyFont="1" applyBorder="1" applyAlignment="1">
      <alignment horizontal="left" vertical="center" wrapText="1"/>
      <protection locked="0"/>
    </xf>
    <xf numFmtId="0" fontId="48" fillId="0" borderId="32" xfId="2" applyFont="1" applyBorder="1" applyAlignment="1">
      <alignment horizontal="left" vertical="center" wrapText="1"/>
      <protection locked="0"/>
    </xf>
    <xf numFmtId="0" fontId="44" fillId="0" borderId="31" xfId="2" applyFont="1" applyBorder="1" applyAlignment="1">
      <alignment horizontal="left" vertical="center" wrapText="1"/>
      <protection locked="0"/>
    </xf>
    <xf numFmtId="0" fontId="44" fillId="0" borderId="32" xfId="2" applyFont="1" applyBorder="1" applyAlignment="1">
      <alignment horizontal="left" vertical="center" wrapText="1"/>
      <protection locked="0"/>
    </xf>
    <xf numFmtId="0" fontId="44" fillId="0" borderId="32" xfId="2" applyFont="1" applyBorder="1" applyAlignment="1">
      <alignment horizontal="left" vertical="center"/>
      <protection locked="0"/>
    </xf>
    <xf numFmtId="0" fontId="44" fillId="0" borderId="34" xfId="2" applyFont="1" applyBorder="1" applyAlignment="1">
      <alignment horizontal="left" vertical="center" wrapText="1"/>
      <protection locked="0"/>
    </xf>
    <xf numFmtId="0" fontId="44" fillId="0" borderId="33" xfId="2" applyFont="1" applyBorder="1" applyAlignment="1">
      <alignment horizontal="left" vertical="center" wrapText="1"/>
      <protection locked="0"/>
    </xf>
    <xf numFmtId="0" fontId="44" fillId="0" borderId="35" xfId="2" applyFont="1" applyBorder="1" applyAlignment="1">
      <alignment horizontal="left" vertical="center" wrapText="1"/>
      <protection locked="0"/>
    </xf>
    <xf numFmtId="0" fontId="44" fillId="0" borderId="0" xfId="2" applyFont="1" applyBorder="1" applyAlignment="1">
      <alignment horizontal="left" vertical="top"/>
      <protection locked="0"/>
    </xf>
    <xf numFmtId="0" fontId="44" fillId="0" borderId="0" xfId="2" applyFont="1" applyBorder="1" applyAlignment="1">
      <alignment horizontal="center" vertical="top"/>
      <protection locked="0"/>
    </xf>
    <xf numFmtId="0" fontId="44" fillId="0" borderId="34" xfId="2" applyFont="1" applyBorder="1" applyAlignment="1">
      <alignment horizontal="left" vertical="center"/>
      <protection locked="0"/>
    </xf>
    <xf numFmtId="0" fontId="44" fillId="0" borderId="35" xfId="2" applyFont="1" applyBorder="1" applyAlignment="1">
      <alignment horizontal="left" vertical="center"/>
      <protection locked="0"/>
    </xf>
    <xf numFmtId="0" fontId="48" fillId="0" borderId="0" xfId="2" applyFont="1" applyAlignment="1">
      <alignment vertical="center"/>
      <protection locked="0"/>
    </xf>
    <xf numFmtId="0" fontId="43" fillId="0" borderId="0" xfId="2" applyFont="1" applyBorder="1" applyAlignment="1">
      <alignment vertical="center"/>
      <protection locked="0"/>
    </xf>
    <xf numFmtId="0" fontId="48" fillId="0" borderId="33" xfId="2" applyFont="1" applyBorder="1" applyAlignment="1">
      <alignment vertical="center"/>
      <protection locked="0"/>
    </xf>
    <xf numFmtId="0" fontId="43" fillId="0" borderId="33" xfId="2" applyFont="1" applyBorder="1" applyAlignment="1">
      <alignment vertical="center"/>
      <protection locked="0"/>
    </xf>
    <xf numFmtId="0" fontId="40" fillId="0" borderId="0" xfId="2" applyBorder="1" applyAlignment="1">
      <alignment vertical="top"/>
      <protection locked="0"/>
    </xf>
    <xf numFmtId="49" fontId="44" fillId="0" borderId="0" xfId="2" applyNumberFormat="1" applyFont="1" applyBorder="1" applyAlignment="1">
      <alignment horizontal="left" vertical="center"/>
      <protection locked="0"/>
    </xf>
    <xf numFmtId="0" fontId="40" fillId="0" borderId="33" xfId="2" applyBorder="1" applyAlignment="1">
      <alignment vertical="top"/>
      <protection locked="0"/>
    </xf>
    <xf numFmtId="0" fontId="43" fillId="0" borderId="33" xfId="2" applyFont="1" applyBorder="1" applyAlignment="1">
      <alignment horizontal="left"/>
      <protection locked="0"/>
    </xf>
    <xf numFmtId="0" fontId="48" fillId="0" borderId="33" xfId="2" applyFont="1" applyBorder="1" applyAlignment="1">
      <protection locked="0"/>
    </xf>
    <xf numFmtId="0" fontId="43" fillId="0" borderId="33" xfId="2" applyFont="1" applyBorder="1" applyAlignment="1">
      <alignment horizontal="left"/>
      <protection locked="0"/>
    </xf>
    <xf numFmtId="0" fontId="44" fillId="0" borderId="0" xfId="2" applyFont="1" applyBorder="1" applyAlignment="1">
      <alignment horizontal="left" vertical="center"/>
      <protection locked="0"/>
    </xf>
    <xf numFmtId="0" fontId="41" fillId="0" borderId="31" xfId="2" applyFont="1" applyBorder="1" applyAlignment="1">
      <alignment vertical="top"/>
      <protection locked="0"/>
    </xf>
    <xf numFmtId="0" fontId="44" fillId="0" borderId="0" xfId="2" applyFont="1" applyBorder="1" applyAlignment="1">
      <alignment horizontal="left" vertical="top"/>
      <protection locked="0"/>
    </xf>
    <xf numFmtId="0" fontId="41" fillId="0" borderId="32" xfId="2" applyFont="1" applyBorder="1" applyAlignment="1">
      <alignment vertical="top"/>
      <protection locked="0"/>
    </xf>
    <xf numFmtId="0" fontId="41" fillId="0" borderId="0" xfId="2" applyFont="1" applyBorder="1" applyAlignment="1">
      <alignment horizontal="center" vertical="center"/>
      <protection locked="0"/>
    </xf>
    <xf numFmtId="0" fontId="41" fillId="0" borderId="0" xfId="2" applyFont="1" applyBorder="1" applyAlignment="1">
      <alignment horizontal="left" vertical="top"/>
      <protection locked="0"/>
    </xf>
    <xf numFmtId="0" fontId="41" fillId="0" borderId="34" xfId="2" applyFont="1" applyBorder="1" applyAlignment="1">
      <alignment vertical="top"/>
      <protection locked="0"/>
    </xf>
    <xf numFmtId="0" fontId="41" fillId="0" borderId="33" xfId="2" applyFont="1" applyBorder="1" applyAlignment="1">
      <alignment vertical="top"/>
      <protection locked="0"/>
    </xf>
    <xf numFmtId="0" fontId="41" fillId="0" borderId="35" xfId="2" applyFont="1" applyBorder="1" applyAlignment="1">
      <alignment vertical="top"/>
      <protection locked="0"/>
    </xf>
  </cellXfs>
  <cellStyles count="3">
    <cellStyle name="Hypertextový odkaz" xfId="1" builtinId="8"/>
    <cellStyle name="Normální" xfId="0" builtinId="0" customBuiltin="1"/>
    <cellStyle name="Normální 2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BB616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4DC5C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3D65B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5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3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 x14ac:dyDescent="0.3">
      <c r="A1" s="297" t="s">
        <v>0</v>
      </c>
      <c r="B1" s="298"/>
      <c r="C1" s="298"/>
      <c r="D1" s="299" t="s">
        <v>1</v>
      </c>
      <c r="E1" s="298"/>
      <c r="F1" s="298"/>
      <c r="G1" s="298"/>
      <c r="H1" s="298"/>
      <c r="I1" s="298"/>
      <c r="J1" s="298"/>
      <c r="K1" s="300" t="s">
        <v>616</v>
      </c>
      <c r="L1" s="300"/>
      <c r="M1" s="300"/>
      <c r="N1" s="300"/>
      <c r="O1" s="300"/>
      <c r="P1" s="300"/>
      <c r="Q1" s="300"/>
      <c r="R1" s="300"/>
      <c r="S1" s="300"/>
      <c r="T1" s="298"/>
      <c r="U1" s="298"/>
      <c r="V1" s="298"/>
      <c r="W1" s="300" t="s">
        <v>617</v>
      </c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292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4" t="s">
        <v>2</v>
      </c>
      <c r="BB1" s="14" t="s">
        <v>3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6" t="s">
        <v>4</v>
      </c>
      <c r="BU1" s="16" t="s">
        <v>4</v>
      </c>
      <c r="BV1" s="16" t="s">
        <v>5</v>
      </c>
    </row>
    <row r="2" spans="1:74" ht="36.950000000000003" customHeight="1" x14ac:dyDescent="0.3"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S2" s="17" t="s">
        <v>6</v>
      </c>
      <c r="BT2" s="17" t="s">
        <v>7</v>
      </c>
    </row>
    <row r="3" spans="1:74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20"/>
      <c r="BS3" s="17" t="s">
        <v>6</v>
      </c>
      <c r="BT3" s="17" t="s">
        <v>8</v>
      </c>
    </row>
    <row r="4" spans="1:74" ht="36.950000000000003" customHeight="1" x14ac:dyDescent="0.3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4"/>
      <c r="AS4" s="25" t="s">
        <v>10</v>
      </c>
      <c r="BE4" s="26" t="s">
        <v>11</v>
      </c>
      <c r="BS4" s="17" t="s">
        <v>12</v>
      </c>
    </row>
    <row r="5" spans="1:74" ht="14.45" customHeight="1" x14ac:dyDescent="0.3">
      <c r="B5" s="21"/>
      <c r="C5" s="22"/>
      <c r="D5" s="27" t="s">
        <v>13</v>
      </c>
      <c r="E5" s="22"/>
      <c r="F5" s="22"/>
      <c r="G5" s="22"/>
      <c r="H5" s="22"/>
      <c r="I5" s="22"/>
      <c r="J5" s="22"/>
      <c r="K5" s="253" t="s">
        <v>14</v>
      </c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2"/>
      <c r="AQ5" s="24"/>
      <c r="BE5" s="249" t="s">
        <v>15</v>
      </c>
      <c r="BS5" s="17" t="s">
        <v>6</v>
      </c>
    </row>
    <row r="6" spans="1:74" ht="36.950000000000003" customHeight="1" x14ac:dyDescent="0.3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255" t="s">
        <v>17</v>
      </c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2"/>
      <c r="AQ6" s="24"/>
      <c r="BE6" s="250"/>
      <c r="BS6" s="17" t="s">
        <v>18</v>
      </c>
    </row>
    <row r="7" spans="1:74" ht="14.45" customHeight="1" x14ac:dyDescent="0.3">
      <c r="B7" s="21"/>
      <c r="C7" s="22"/>
      <c r="D7" s="30" t="s">
        <v>19</v>
      </c>
      <c r="E7" s="22"/>
      <c r="F7" s="22"/>
      <c r="G7" s="22"/>
      <c r="H7" s="22"/>
      <c r="I7" s="22"/>
      <c r="J7" s="22"/>
      <c r="K7" s="28" t="s">
        <v>20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0" t="s">
        <v>21</v>
      </c>
      <c r="AL7" s="22"/>
      <c r="AM7" s="22"/>
      <c r="AN7" s="28" t="s">
        <v>20</v>
      </c>
      <c r="AO7" s="22"/>
      <c r="AP7" s="22"/>
      <c r="AQ7" s="24"/>
      <c r="BE7" s="250"/>
      <c r="BS7" s="17" t="s">
        <v>22</v>
      </c>
    </row>
    <row r="8" spans="1:74" ht="14.45" customHeight="1" x14ac:dyDescent="0.3">
      <c r="B8" s="21"/>
      <c r="C8" s="22"/>
      <c r="D8" s="30" t="s">
        <v>23</v>
      </c>
      <c r="E8" s="22"/>
      <c r="F8" s="22"/>
      <c r="G8" s="22"/>
      <c r="H8" s="22"/>
      <c r="I8" s="22"/>
      <c r="J8" s="22"/>
      <c r="K8" s="28" t="s">
        <v>24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0" t="s">
        <v>25</v>
      </c>
      <c r="AL8" s="22"/>
      <c r="AM8" s="22"/>
      <c r="AN8" s="31" t="s">
        <v>26</v>
      </c>
      <c r="AO8" s="22"/>
      <c r="AP8" s="22"/>
      <c r="AQ8" s="24"/>
      <c r="BE8" s="250"/>
      <c r="BS8" s="17" t="s">
        <v>27</v>
      </c>
    </row>
    <row r="9" spans="1:74" ht="14.45" customHeight="1" x14ac:dyDescent="0.3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4"/>
      <c r="BE9" s="250"/>
      <c r="BS9" s="17" t="s">
        <v>28</v>
      </c>
    </row>
    <row r="10" spans="1:74" ht="14.45" customHeight="1" x14ac:dyDescent="0.3">
      <c r="B10" s="21"/>
      <c r="C10" s="22"/>
      <c r="D10" s="30" t="s">
        <v>29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0" t="s">
        <v>30</v>
      </c>
      <c r="AL10" s="22"/>
      <c r="AM10" s="22"/>
      <c r="AN10" s="28" t="s">
        <v>20</v>
      </c>
      <c r="AO10" s="22"/>
      <c r="AP10" s="22"/>
      <c r="AQ10" s="24"/>
      <c r="BE10" s="250"/>
      <c r="BS10" s="17" t="s">
        <v>18</v>
      </c>
    </row>
    <row r="11" spans="1:74" ht="18.399999999999999" customHeight="1" x14ac:dyDescent="0.3">
      <c r="B11" s="21"/>
      <c r="C11" s="22"/>
      <c r="D11" s="22"/>
      <c r="E11" s="28" t="s">
        <v>24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0" t="s">
        <v>31</v>
      </c>
      <c r="AL11" s="22"/>
      <c r="AM11" s="22"/>
      <c r="AN11" s="28" t="s">
        <v>20</v>
      </c>
      <c r="AO11" s="22"/>
      <c r="AP11" s="22"/>
      <c r="AQ11" s="24"/>
      <c r="BE11" s="250"/>
      <c r="BS11" s="17" t="s">
        <v>18</v>
      </c>
    </row>
    <row r="12" spans="1:74" ht="6.95" customHeight="1" x14ac:dyDescent="0.3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4"/>
      <c r="BE12" s="250"/>
      <c r="BS12" s="17" t="s">
        <v>18</v>
      </c>
    </row>
    <row r="13" spans="1:74" ht="14.45" customHeight="1" x14ac:dyDescent="0.3">
      <c r="B13" s="21"/>
      <c r="C13" s="22"/>
      <c r="D13" s="30" t="s">
        <v>32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0" t="s">
        <v>30</v>
      </c>
      <c r="AL13" s="22"/>
      <c r="AM13" s="22"/>
      <c r="AN13" s="32" t="s">
        <v>33</v>
      </c>
      <c r="AO13" s="22"/>
      <c r="AP13" s="22"/>
      <c r="AQ13" s="24"/>
      <c r="BE13" s="250"/>
      <c r="BS13" s="17" t="s">
        <v>18</v>
      </c>
    </row>
    <row r="14" spans="1:74" x14ac:dyDescent="0.3">
      <c r="B14" s="21"/>
      <c r="C14" s="22"/>
      <c r="D14" s="22"/>
      <c r="E14" s="256" t="s">
        <v>33</v>
      </c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30" t="s">
        <v>31</v>
      </c>
      <c r="AL14" s="22"/>
      <c r="AM14" s="22"/>
      <c r="AN14" s="32" t="s">
        <v>33</v>
      </c>
      <c r="AO14" s="22"/>
      <c r="AP14" s="22"/>
      <c r="AQ14" s="24"/>
      <c r="BE14" s="250"/>
      <c r="BS14" s="17" t="s">
        <v>18</v>
      </c>
    </row>
    <row r="15" spans="1:74" ht="6.95" customHeight="1" x14ac:dyDescent="0.3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4"/>
      <c r="BE15" s="250"/>
      <c r="BS15" s="17" t="s">
        <v>4</v>
      </c>
    </row>
    <row r="16" spans="1:74" ht="14.45" customHeight="1" x14ac:dyDescent="0.3">
      <c r="B16" s="21"/>
      <c r="C16" s="22"/>
      <c r="D16" s="30" t="s">
        <v>34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0" t="s">
        <v>30</v>
      </c>
      <c r="AL16" s="22"/>
      <c r="AM16" s="22"/>
      <c r="AN16" s="28" t="s">
        <v>20</v>
      </c>
      <c r="AO16" s="22"/>
      <c r="AP16" s="22"/>
      <c r="AQ16" s="24"/>
      <c r="BE16" s="250"/>
      <c r="BS16" s="17" t="s">
        <v>4</v>
      </c>
    </row>
    <row r="17" spans="2:71" ht="18.399999999999999" customHeight="1" x14ac:dyDescent="0.3">
      <c r="B17" s="21"/>
      <c r="C17" s="22"/>
      <c r="D17" s="22"/>
      <c r="E17" s="28" t="s">
        <v>24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0" t="s">
        <v>31</v>
      </c>
      <c r="AL17" s="22"/>
      <c r="AM17" s="22"/>
      <c r="AN17" s="28" t="s">
        <v>20</v>
      </c>
      <c r="AO17" s="22"/>
      <c r="AP17" s="22"/>
      <c r="AQ17" s="24"/>
      <c r="BE17" s="250"/>
      <c r="BS17" s="17" t="s">
        <v>35</v>
      </c>
    </row>
    <row r="18" spans="2:71" ht="6.95" customHeight="1" x14ac:dyDescent="0.3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4"/>
      <c r="BE18" s="250"/>
      <c r="BS18" s="17" t="s">
        <v>6</v>
      </c>
    </row>
    <row r="19" spans="2:71" ht="14.45" customHeight="1" x14ac:dyDescent="0.3">
      <c r="B19" s="21"/>
      <c r="C19" s="22"/>
      <c r="D19" s="30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4"/>
      <c r="BE19" s="250"/>
      <c r="BS19" s="17" t="s">
        <v>6</v>
      </c>
    </row>
    <row r="20" spans="2:71" ht="22.5" customHeight="1" x14ac:dyDescent="0.3">
      <c r="B20" s="21"/>
      <c r="C20" s="22"/>
      <c r="D20" s="22"/>
      <c r="E20" s="257" t="s">
        <v>20</v>
      </c>
      <c r="F20" s="254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  <c r="AF20" s="254"/>
      <c r="AG20" s="254"/>
      <c r="AH20" s="254"/>
      <c r="AI20" s="254"/>
      <c r="AJ20" s="254"/>
      <c r="AK20" s="254"/>
      <c r="AL20" s="254"/>
      <c r="AM20" s="254"/>
      <c r="AN20" s="254"/>
      <c r="AO20" s="22"/>
      <c r="AP20" s="22"/>
      <c r="AQ20" s="24"/>
      <c r="BE20" s="250"/>
      <c r="BS20" s="17" t="s">
        <v>4</v>
      </c>
    </row>
    <row r="21" spans="2:71" ht="6.95" customHeight="1" x14ac:dyDescent="0.3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4"/>
      <c r="BE21" s="250"/>
    </row>
    <row r="22" spans="2:71" ht="6.95" customHeight="1" x14ac:dyDescent="0.3">
      <c r="B22" s="21"/>
      <c r="C22" s="22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22"/>
      <c r="AQ22" s="24"/>
      <c r="BE22" s="250"/>
    </row>
    <row r="23" spans="2:71" s="1" customFormat="1" ht="25.9" customHeight="1" x14ac:dyDescent="0.3">
      <c r="B23" s="34"/>
      <c r="C23" s="35"/>
      <c r="D23" s="36" t="s">
        <v>37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258">
        <f>ROUND(AG51,2)</f>
        <v>0</v>
      </c>
      <c r="AL23" s="259"/>
      <c r="AM23" s="259"/>
      <c r="AN23" s="259"/>
      <c r="AO23" s="259"/>
      <c r="AP23" s="35"/>
      <c r="AQ23" s="38"/>
      <c r="BE23" s="251"/>
    </row>
    <row r="24" spans="2:71" s="1" customFormat="1" ht="6.95" customHeight="1" x14ac:dyDescent="0.3"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8"/>
      <c r="BE24" s="251"/>
    </row>
    <row r="25" spans="2:71" s="1" customFormat="1" ht="13.5" x14ac:dyDescent="0.3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260" t="s">
        <v>38</v>
      </c>
      <c r="M25" s="261"/>
      <c r="N25" s="261"/>
      <c r="O25" s="261"/>
      <c r="P25" s="35"/>
      <c r="Q25" s="35"/>
      <c r="R25" s="35"/>
      <c r="S25" s="35"/>
      <c r="T25" s="35"/>
      <c r="U25" s="35"/>
      <c r="V25" s="35"/>
      <c r="W25" s="260" t="s">
        <v>39</v>
      </c>
      <c r="X25" s="261"/>
      <c r="Y25" s="261"/>
      <c r="Z25" s="261"/>
      <c r="AA25" s="261"/>
      <c r="AB25" s="261"/>
      <c r="AC25" s="261"/>
      <c r="AD25" s="261"/>
      <c r="AE25" s="261"/>
      <c r="AF25" s="35"/>
      <c r="AG25" s="35"/>
      <c r="AH25" s="35"/>
      <c r="AI25" s="35"/>
      <c r="AJ25" s="35"/>
      <c r="AK25" s="260" t="s">
        <v>40</v>
      </c>
      <c r="AL25" s="261"/>
      <c r="AM25" s="261"/>
      <c r="AN25" s="261"/>
      <c r="AO25" s="261"/>
      <c r="AP25" s="35"/>
      <c r="AQ25" s="38"/>
      <c r="BE25" s="251"/>
    </row>
    <row r="26" spans="2:71" s="2" customFormat="1" ht="14.45" customHeight="1" x14ac:dyDescent="0.3">
      <c r="B26" s="40"/>
      <c r="C26" s="41"/>
      <c r="D26" s="42" t="s">
        <v>41</v>
      </c>
      <c r="E26" s="41"/>
      <c r="F26" s="42" t="s">
        <v>42</v>
      </c>
      <c r="G26" s="41"/>
      <c r="H26" s="41"/>
      <c r="I26" s="41"/>
      <c r="J26" s="41"/>
      <c r="K26" s="41"/>
      <c r="L26" s="262">
        <v>0.21</v>
      </c>
      <c r="M26" s="263"/>
      <c r="N26" s="263"/>
      <c r="O26" s="263"/>
      <c r="P26" s="41"/>
      <c r="Q26" s="41"/>
      <c r="R26" s="41"/>
      <c r="S26" s="41"/>
      <c r="T26" s="41"/>
      <c r="U26" s="41"/>
      <c r="V26" s="41"/>
      <c r="W26" s="264">
        <f>ROUND(AZ51,2)</f>
        <v>0</v>
      </c>
      <c r="X26" s="263"/>
      <c r="Y26" s="263"/>
      <c r="Z26" s="263"/>
      <c r="AA26" s="263"/>
      <c r="AB26" s="263"/>
      <c r="AC26" s="263"/>
      <c r="AD26" s="263"/>
      <c r="AE26" s="263"/>
      <c r="AF26" s="41"/>
      <c r="AG26" s="41"/>
      <c r="AH26" s="41"/>
      <c r="AI26" s="41"/>
      <c r="AJ26" s="41"/>
      <c r="AK26" s="264">
        <f>ROUND(AV51,2)</f>
        <v>0</v>
      </c>
      <c r="AL26" s="263"/>
      <c r="AM26" s="263"/>
      <c r="AN26" s="263"/>
      <c r="AO26" s="263"/>
      <c r="AP26" s="41"/>
      <c r="AQ26" s="43"/>
      <c r="BE26" s="252"/>
    </row>
    <row r="27" spans="2:71" s="2" customFormat="1" ht="14.45" customHeight="1" x14ac:dyDescent="0.3">
      <c r="B27" s="40"/>
      <c r="C27" s="41"/>
      <c r="D27" s="41"/>
      <c r="E27" s="41"/>
      <c r="F27" s="42" t="s">
        <v>43</v>
      </c>
      <c r="G27" s="41"/>
      <c r="H27" s="41"/>
      <c r="I27" s="41"/>
      <c r="J27" s="41"/>
      <c r="K27" s="41"/>
      <c r="L27" s="262">
        <v>0.15</v>
      </c>
      <c r="M27" s="263"/>
      <c r="N27" s="263"/>
      <c r="O27" s="263"/>
      <c r="P27" s="41"/>
      <c r="Q27" s="41"/>
      <c r="R27" s="41"/>
      <c r="S27" s="41"/>
      <c r="T27" s="41"/>
      <c r="U27" s="41"/>
      <c r="V27" s="41"/>
      <c r="W27" s="264">
        <f>ROUND(BA51,2)</f>
        <v>0</v>
      </c>
      <c r="X27" s="263"/>
      <c r="Y27" s="263"/>
      <c r="Z27" s="263"/>
      <c r="AA27" s="263"/>
      <c r="AB27" s="263"/>
      <c r="AC27" s="263"/>
      <c r="AD27" s="263"/>
      <c r="AE27" s="263"/>
      <c r="AF27" s="41"/>
      <c r="AG27" s="41"/>
      <c r="AH27" s="41"/>
      <c r="AI27" s="41"/>
      <c r="AJ27" s="41"/>
      <c r="AK27" s="264">
        <f>ROUND(AW51,2)</f>
        <v>0</v>
      </c>
      <c r="AL27" s="263"/>
      <c r="AM27" s="263"/>
      <c r="AN27" s="263"/>
      <c r="AO27" s="263"/>
      <c r="AP27" s="41"/>
      <c r="AQ27" s="43"/>
      <c r="BE27" s="252"/>
    </row>
    <row r="28" spans="2:71" s="2" customFormat="1" ht="14.45" hidden="1" customHeight="1" x14ac:dyDescent="0.3">
      <c r="B28" s="40"/>
      <c r="C28" s="41"/>
      <c r="D28" s="41"/>
      <c r="E28" s="41"/>
      <c r="F28" s="42" t="s">
        <v>44</v>
      </c>
      <c r="G28" s="41"/>
      <c r="H28" s="41"/>
      <c r="I28" s="41"/>
      <c r="J28" s="41"/>
      <c r="K28" s="41"/>
      <c r="L28" s="262">
        <v>0.21</v>
      </c>
      <c r="M28" s="263"/>
      <c r="N28" s="263"/>
      <c r="O28" s="263"/>
      <c r="P28" s="41"/>
      <c r="Q28" s="41"/>
      <c r="R28" s="41"/>
      <c r="S28" s="41"/>
      <c r="T28" s="41"/>
      <c r="U28" s="41"/>
      <c r="V28" s="41"/>
      <c r="W28" s="264">
        <f>ROUND(BB51,2)</f>
        <v>0</v>
      </c>
      <c r="X28" s="263"/>
      <c r="Y28" s="263"/>
      <c r="Z28" s="263"/>
      <c r="AA28" s="263"/>
      <c r="AB28" s="263"/>
      <c r="AC28" s="263"/>
      <c r="AD28" s="263"/>
      <c r="AE28" s="263"/>
      <c r="AF28" s="41"/>
      <c r="AG28" s="41"/>
      <c r="AH28" s="41"/>
      <c r="AI28" s="41"/>
      <c r="AJ28" s="41"/>
      <c r="AK28" s="264">
        <v>0</v>
      </c>
      <c r="AL28" s="263"/>
      <c r="AM28" s="263"/>
      <c r="AN28" s="263"/>
      <c r="AO28" s="263"/>
      <c r="AP28" s="41"/>
      <c r="AQ28" s="43"/>
      <c r="BE28" s="252"/>
    </row>
    <row r="29" spans="2:71" s="2" customFormat="1" ht="14.45" hidden="1" customHeight="1" x14ac:dyDescent="0.3">
      <c r="B29" s="40"/>
      <c r="C29" s="41"/>
      <c r="D29" s="41"/>
      <c r="E29" s="41"/>
      <c r="F29" s="42" t="s">
        <v>45</v>
      </c>
      <c r="G29" s="41"/>
      <c r="H29" s="41"/>
      <c r="I29" s="41"/>
      <c r="J29" s="41"/>
      <c r="K29" s="41"/>
      <c r="L29" s="262">
        <v>0.15</v>
      </c>
      <c r="M29" s="263"/>
      <c r="N29" s="263"/>
      <c r="O29" s="263"/>
      <c r="P29" s="41"/>
      <c r="Q29" s="41"/>
      <c r="R29" s="41"/>
      <c r="S29" s="41"/>
      <c r="T29" s="41"/>
      <c r="U29" s="41"/>
      <c r="V29" s="41"/>
      <c r="W29" s="264">
        <f>ROUND(BC51,2)</f>
        <v>0</v>
      </c>
      <c r="X29" s="263"/>
      <c r="Y29" s="263"/>
      <c r="Z29" s="263"/>
      <c r="AA29" s="263"/>
      <c r="AB29" s="263"/>
      <c r="AC29" s="263"/>
      <c r="AD29" s="263"/>
      <c r="AE29" s="263"/>
      <c r="AF29" s="41"/>
      <c r="AG29" s="41"/>
      <c r="AH29" s="41"/>
      <c r="AI29" s="41"/>
      <c r="AJ29" s="41"/>
      <c r="AK29" s="264">
        <v>0</v>
      </c>
      <c r="AL29" s="263"/>
      <c r="AM29" s="263"/>
      <c r="AN29" s="263"/>
      <c r="AO29" s="263"/>
      <c r="AP29" s="41"/>
      <c r="AQ29" s="43"/>
      <c r="BE29" s="252"/>
    </row>
    <row r="30" spans="2:71" s="2" customFormat="1" ht="14.45" hidden="1" customHeight="1" x14ac:dyDescent="0.3">
      <c r="B30" s="40"/>
      <c r="C30" s="41"/>
      <c r="D30" s="41"/>
      <c r="E30" s="41"/>
      <c r="F30" s="42" t="s">
        <v>46</v>
      </c>
      <c r="G30" s="41"/>
      <c r="H30" s="41"/>
      <c r="I30" s="41"/>
      <c r="J30" s="41"/>
      <c r="K30" s="41"/>
      <c r="L30" s="262">
        <v>0</v>
      </c>
      <c r="M30" s="263"/>
      <c r="N30" s="263"/>
      <c r="O30" s="263"/>
      <c r="P30" s="41"/>
      <c r="Q30" s="41"/>
      <c r="R30" s="41"/>
      <c r="S30" s="41"/>
      <c r="T30" s="41"/>
      <c r="U30" s="41"/>
      <c r="V30" s="41"/>
      <c r="W30" s="264">
        <f>ROUND(BD51,2)</f>
        <v>0</v>
      </c>
      <c r="X30" s="263"/>
      <c r="Y30" s="263"/>
      <c r="Z30" s="263"/>
      <c r="AA30" s="263"/>
      <c r="AB30" s="263"/>
      <c r="AC30" s="263"/>
      <c r="AD30" s="263"/>
      <c r="AE30" s="263"/>
      <c r="AF30" s="41"/>
      <c r="AG30" s="41"/>
      <c r="AH30" s="41"/>
      <c r="AI30" s="41"/>
      <c r="AJ30" s="41"/>
      <c r="AK30" s="264">
        <v>0</v>
      </c>
      <c r="AL30" s="263"/>
      <c r="AM30" s="263"/>
      <c r="AN30" s="263"/>
      <c r="AO30" s="263"/>
      <c r="AP30" s="41"/>
      <c r="AQ30" s="43"/>
      <c r="BE30" s="252"/>
    </row>
    <row r="31" spans="2:71" s="1" customFormat="1" ht="6.95" customHeight="1" x14ac:dyDescent="0.3"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8"/>
      <c r="BE31" s="251"/>
    </row>
    <row r="32" spans="2:71" s="1" customFormat="1" ht="25.9" customHeight="1" x14ac:dyDescent="0.3">
      <c r="B32" s="34"/>
      <c r="C32" s="44"/>
      <c r="D32" s="45" t="s">
        <v>47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7" t="s">
        <v>48</v>
      </c>
      <c r="U32" s="46"/>
      <c r="V32" s="46"/>
      <c r="W32" s="46"/>
      <c r="X32" s="265" t="s">
        <v>49</v>
      </c>
      <c r="Y32" s="266"/>
      <c r="Z32" s="266"/>
      <c r="AA32" s="266"/>
      <c r="AB32" s="266"/>
      <c r="AC32" s="46"/>
      <c r="AD32" s="46"/>
      <c r="AE32" s="46"/>
      <c r="AF32" s="46"/>
      <c r="AG32" s="46"/>
      <c r="AH32" s="46"/>
      <c r="AI32" s="46"/>
      <c r="AJ32" s="46"/>
      <c r="AK32" s="267">
        <f>SUM(AK23:AK30)</f>
        <v>0</v>
      </c>
      <c r="AL32" s="266"/>
      <c r="AM32" s="266"/>
      <c r="AN32" s="266"/>
      <c r="AO32" s="268"/>
      <c r="AP32" s="44"/>
      <c r="AQ32" s="48"/>
      <c r="BE32" s="251"/>
    </row>
    <row r="33" spans="2:56" s="1" customFormat="1" ht="6.95" customHeight="1" x14ac:dyDescent="0.3"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8"/>
    </row>
    <row r="34" spans="2:56" s="1" customFormat="1" ht="6.95" customHeight="1" x14ac:dyDescent="0.3"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1"/>
    </row>
    <row r="38" spans="2:56" s="1" customFormat="1" ht="6.95" customHeight="1" x14ac:dyDescent="0.3">
      <c r="B38" s="52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4"/>
    </row>
    <row r="39" spans="2:56" s="1" customFormat="1" ht="36.950000000000003" customHeight="1" x14ac:dyDescent="0.3">
      <c r="B39" s="34"/>
      <c r="C39" s="55" t="s">
        <v>50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4"/>
    </row>
    <row r="40" spans="2:56" s="1" customFormat="1" ht="6.95" customHeight="1" x14ac:dyDescent="0.3">
      <c r="B40" s="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4"/>
    </row>
    <row r="41" spans="2:56" s="3" customFormat="1" ht="14.45" customHeight="1" x14ac:dyDescent="0.3">
      <c r="B41" s="57"/>
      <c r="C41" s="58" t="s">
        <v>13</v>
      </c>
      <c r="D41" s="59"/>
      <c r="E41" s="59"/>
      <c r="F41" s="59"/>
      <c r="G41" s="59"/>
      <c r="H41" s="59"/>
      <c r="I41" s="59"/>
      <c r="J41" s="59"/>
      <c r="K41" s="59"/>
      <c r="L41" s="59" t="str">
        <f>K5</f>
        <v>10/2017</v>
      </c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60"/>
    </row>
    <row r="42" spans="2:56" s="4" customFormat="1" ht="36.950000000000003" customHeight="1" x14ac:dyDescent="0.3">
      <c r="B42" s="61"/>
      <c r="C42" s="62" t="s">
        <v>16</v>
      </c>
      <c r="D42" s="63"/>
      <c r="E42" s="63"/>
      <c r="F42" s="63"/>
      <c r="G42" s="63"/>
      <c r="H42" s="63"/>
      <c r="I42" s="63"/>
      <c r="J42" s="63"/>
      <c r="K42" s="63"/>
      <c r="L42" s="269" t="str">
        <f>K6</f>
        <v>Cyklostezka Rohatec, centrum obce - část Kolonie, I. etapa</v>
      </c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63"/>
      <c r="AQ42" s="63"/>
      <c r="AR42" s="64"/>
    </row>
    <row r="43" spans="2:56" s="1" customFormat="1" ht="6.95" customHeight="1" x14ac:dyDescent="0.3">
      <c r="B43" s="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4"/>
    </row>
    <row r="44" spans="2:56" s="1" customFormat="1" x14ac:dyDescent="0.3">
      <c r="B44" s="34"/>
      <c r="C44" s="58" t="s">
        <v>23</v>
      </c>
      <c r="D44" s="56"/>
      <c r="E44" s="56"/>
      <c r="F44" s="56"/>
      <c r="G44" s="56"/>
      <c r="H44" s="56"/>
      <c r="I44" s="56"/>
      <c r="J44" s="56"/>
      <c r="K44" s="56"/>
      <c r="L44" s="65" t="str">
        <f>IF(K8="","",K8)</f>
        <v xml:space="preserve"> </v>
      </c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8" t="s">
        <v>25</v>
      </c>
      <c r="AJ44" s="56"/>
      <c r="AK44" s="56"/>
      <c r="AL44" s="56"/>
      <c r="AM44" s="271" t="str">
        <f>IF(AN8= "","",AN8)</f>
        <v>8.1.2018</v>
      </c>
      <c r="AN44" s="272"/>
      <c r="AO44" s="56"/>
      <c r="AP44" s="56"/>
      <c r="AQ44" s="56"/>
      <c r="AR44" s="54"/>
    </row>
    <row r="45" spans="2:56" s="1" customFormat="1" ht="6.95" customHeight="1" x14ac:dyDescent="0.3">
      <c r="B45" s="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4"/>
    </row>
    <row r="46" spans="2:56" s="1" customFormat="1" x14ac:dyDescent="0.3">
      <c r="B46" s="34"/>
      <c r="C46" s="58" t="s">
        <v>29</v>
      </c>
      <c r="D46" s="56"/>
      <c r="E46" s="56"/>
      <c r="F46" s="56"/>
      <c r="G46" s="56"/>
      <c r="H46" s="56"/>
      <c r="I46" s="56"/>
      <c r="J46" s="56"/>
      <c r="K46" s="56"/>
      <c r="L46" s="59" t="str">
        <f>IF(E11= "","",E11)</f>
        <v xml:space="preserve"> </v>
      </c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8" t="s">
        <v>34</v>
      </c>
      <c r="AJ46" s="56"/>
      <c r="AK46" s="56"/>
      <c r="AL46" s="56"/>
      <c r="AM46" s="273" t="str">
        <f>IF(E17="","",E17)</f>
        <v xml:space="preserve"> </v>
      </c>
      <c r="AN46" s="272"/>
      <c r="AO46" s="272"/>
      <c r="AP46" s="272"/>
      <c r="AQ46" s="56"/>
      <c r="AR46" s="54"/>
      <c r="AS46" s="274" t="s">
        <v>51</v>
      </c>
      <c r="AT46" s="275"/>
      <c r="AU46" s="67"/>
      <c r="AV46" s="67"/>
      <c r="AW46" s="67"/>
      <c r="AX46" s="67"/>
      <c r="AY46" s="67"/>
      <c r="AZ46" s="67"/>
      <c r="BA46" s="67"/>
      <c r="BB46" s="67"/>
      <c r="BC46" s="67"/>
      <c r="BD46" s="68"/>
    </row>
    <row r="47" spans="2:56" s="1" customFormat="1" x14ac:dyDescent="0.3">
      <c r="B47" s="34"/>
      <c r="C47" s="58" t="s">
        <v>32</v>
      </c>
      <c r="D47" s="56"/>
      <c r="E47" s="56"/>
      <c r="F47" s="56"/>
      <c r="G47" s="56"/>
      <c r="H47" s="56"/>
      <c r="I47" s="56"/>
      <c r="J47" s="56"/>
      <c r="K47" s="56"/>
      <c r="L47" s="59" t="str">
        <f>IF(E14= "Vyplň údaj","",E14)</f>
        <v/>
      </c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4"/>
      <c r="AS47" s="276"/>
      <c r="AT47" s="277"/>
      <c r="AU47" s="69"/>
      <c r="AV47" s="69"/>
      <c r="AW47" s="69"/>
      <c r="AX47" s="69"/>
      <c r="AY47" s="69"/>
      <c r="AZ47" s="69"/>
      <c r="BA47" s="69"/>
      <c r="BB47" s="69"/>
      <c r="BC47" s="69"/>
      <c r="BD47" s="70"/>
    </row>
    <row r="48" spans="2:56" s="1" customFormat="1" ht="10.9" customHeight="1" x14ac:dyDescent="0.3">
      <c r="B48" s="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4"/>
      <c r="AS48" s="278"/>
      <c r="AT48" s="261"/>
      <c r="AU48" s="35"/>
      <c r="AV48" s="35"/>
      <c r="AW48" s="35"/>
      <c r="AX48" s="35"/>
      <c r="AY48" s="35"/>
      <c r="AZ48" s="35"/>
      <c r="BA48" s="35"/>
      <c r="BB48" s="35"/>
      <c r="BC48" s="35"/>
      <c r="BD48" s="71"/>
    </row>
    <row r="49" spans="1:91" s="1" customFormat="1" ht="29.25" customHeight="1" x14ac:dyDescent="0.3">
      <c r="B49" s="34"/>
      <c r="C49" s="279" t="s">
        <v>52</v>
      </c>
      <c r="D49" s="280"/>
      <c r="E49" s="280"/>
      <c r="F49" s="280"/>
      <c r="G49" s="280"/>
      <c r="H49" s="72"/>
      <c r="I49" s="281" t="s">
        <v>53</v>
      </c>
      <c r="J49" s="280"/>
      <c r="K49" s="280"/>
      <c r="L49" s="280"/>
      <c r="M49" s="280"/>
      <c r="N49" s="280"/>
      <c r="O49" s="280"/>
      <c r="P49" s="280"/>
      <c r="Q49" s="280"/>
      <c r="R49" s="280"/>
      <c r="S49" s="280"/>
      <c r="T49" s="280"/>
      <c r="U49" s="280"/>
      <c r="V49" s="280"/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2" t="s">
        <v>54</v>
      </c>
      <c r="AH49" s="280"/>
      <c r="AI49" s="280"/>
      <c r="AJ49" s="280"/>
      <c r="AK49" s="280"/>
      <c r="AL49" s="280"/>
      <c r="AM49" s="280"/>
      <c r="AN49" s="281" t="s">
        <v>55</v>
      </c>
      <c r="AO49" s="280"/>
      <c r="AP49" s="280"/>
      <c r="AQ49" s="73" t="s">
        <v>56</v>
      </c>
      <c r="AR49" s="54"/>
      <c r="AS49" s="74" t="s">
        <v>57</v>
      </c>
      <c r="AT49" s="75" t="s">
        <v>58</v>
      </c>
      <c r="AU49" s="75" t="s">
        <v>59</v>
      </c>
      <c r="AV49" s="75" t="s">
        <v>60</v>
      </c>
      <c r="AW49" s="75" t="s">
        <v>61</v>
      </c>
      <c r="AX49" s="75" t="s">
        <v>62</v>
      </c>
      <c r="AY49" s="75" t="s">
        <v>63</v>
      </c>
      <c r="AZ49" s="75" t="s">
        <v>64</v>
      </c>
      <c r="BA49" s="75" t="s">
        <v>65</v>
      </c>
      <c r="BB49" s="75" t="s">
        <v>66</v>
      </c>
      <c r="BC49" s="75" t="s">
        <v>67</v>
      </c>
      <c r="BD49" s="76" t="s">
        <v>68</v>
      </c>
    </row>
    <row r="50" spans="1:91" s="1" customFormat="1" ht="10.9" customHeight="1" x14ac:dyDescent="0.3">
      <c r="B50" s="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4"/>
      <c r="AS50" s="77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9"/>
    </row>
    <row r="51" spans="1:91" s="4" customFormat="1" ht="32.450000000000003" customHeight="1" x14ac:dyDescent="0.3">
      <c r="B51" s="61"/>
      <c r="C51" s="80" t="s">
        <v>69</v>
      </c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286">
        <f>ROUND(SUM(AG52:AG53),2)</f>
        <v>0</v>
      </c>
      <c r="AH51" s="286"/>
      <c r="AI51" s="286"/>
      <c r="AJ51" s="286"/>
      <c r="AK51" s="286"/>
      <c r="AL51" s="286"/>
      <c r="AM51" s="286"/>
      <c r="AN51" s="287">
        <f>SUM(AG51,AT51)</f>
        <v>0</v>
      </c>
      <c r="AO51" s="287"/>
      <c r="AP51" s="287"/>
      <c r="AQ51" s="82" t="s">
        <v>20</v>
      </c>
      <c r="AR51" s="64"/>
      <c r="AS51" s="83">
        <f>ROUND(SUM(AS52:AS53),2)</f>
        <v>0</v>
      </c>
      <c r="AT51" s="84">
        <f>ROUND(SUM(AV51:AW51),2)</f>
        <v>0</v>
      </c>
      <c r="AU51" s="85">
        <f>ROUND(SUM(AU52:AU53),5)</f>
        <v>0</v>
      </c>
      <c r="AV51" s="84">
        <f>ROUND(AZ51*L26,2)</f>
        <v>0</v>
      </c>
      <c r="AW51" s="84">
        <f>ROUND(BA51*L27,2)</f>
        <v>0</v>
      </c>
      <c r="AX51" s="84">
        <f>ROUND(BB51*L26,2)</f>
        <v>0</v>
      </c>
      <c r="AY51" s="84">
        <f>ROUND(BC51*L27,2)</f>
        <v>0</v>
      </c>
      <c r="AZ51" s="84">
        <f>ROUND(SUM(AZ52:AZ53),2)</f>
        <v>0</v>
      </c>
      <c r="BA51" s="84">
        <f>ROUND(SUM(BA52:BA53),2)</f>
        <v>0</v>
      </c>
      <c r="BB51" s="84">
        <f>ROUND(SUM(BB52:BB53),2)</f>
        <v>0</v>
      </c>
      <c r="BC51" s="84">
        <f>ROUND(SUM(BC52:BC53),2)</f>
        <v>0</v>
      </c>
      <c r="BD51" s="86">
        <f>ROUND(SUM(BD52:BD53),2)</f>
        <v>0</v>
      </c>
      <c r="BS51" s="87" t="s">
        <v>70</v>
      </c>
      <c r="BT51" s="87" t="s">
        <v>71</v>
      </c>
      <c r="BU51" s="88" t="s">
        <v>72</v>
      </c>
      <c r="BV51" s="87" t="s">
        <v>73</v>
      </c>
      <c r="BW51" s="87" t="s">
        <v>5</v>
      </c>
      <c r="BX51" s="87" t="s">
        <v>74</v>
      </c>
      <c r="CL51" s="87" t="s">
        <v>20</v>
      </c>
    </row>
    <row r="52" spans="1:91" s="5" customFormat="1" ht="37.5" customHeight="1" x14ac:dyDescent="0.3">
      <c r="A52" s="293" t="s">
        <v>618</v>
      </c>
      <c r="B52" s="89"/>
      <c r="C52" s="90"/>
      <c r="D52" s="285" t="s">
        <v>75</v>
      </c>
      <c r="E52" s="284"/>
      <c r="F52" s="284"/>
      <c r="G52" s="284"/>
      <c r="H52" s="284"/>
      <c r="I52" s="91"/>
      <c r="J52" s="285" t="s">
        <v>76</v>
      </c>
      <c r="K52" s="284"/>
      <c r="L52" s="284"/>
      <c r="M52" s="284"/>
      <c r="N52" s="284"/>
      <c r="O52" s="284"/>
      <c r="P52" s="284"/>
      <c r="Q52" s="284"/>
      <c r="R52" s="284"/>
      <c r="S52" s="284"/>
      <c r="T52" s="284"/>
      <c r="U52" s="284"/>
      <c r="V52" s="284"/>
      <c r="W52" s="284"/>
      <c r="X52" s="284"/>
      <c r="Y52" s="284"/>
      <c r="Z52" s="284"/>
      <c r="AA52" s="284"/>
      <c r="AB52" s="284"/>
      <c r="AC52" s="284"/>
      <c r="AD52" s="284"/>
      <c r="AE52" s="284"/>
      <c r="AF52" s="284"/>
      <c r="AG52" s="283">
        <f>'2 - Cyklostezka Rohatec, ...'!J27</f>
        <v>0</v>
      </c>
      <c r="AH52" s="284"/>
      <c r="AI52" s="284"/>
      <c r="AJ52" s="284"/>
      <c r="AK52" s="284"/>
      <c r="AL52" s="284"/>
      <c r="AM52" s="284"/>
      <c r="AN52" s="283">
        <f>SUM(AG52,AT52)</f>
        <v>0</v>
      </c>
      <c r="AO52" s="284"/>
      <c r="AP52" s="284"/>
      <c r="AQ52" s="92" t="s">
        <v>77</v>
      </c>
      <c r="AR52" s="93"/>
      <c r="AS52" s="94">
        <v>0</v>
      </c>
      <c r="AT52" s="95">
        <f>ROUND(SUM(AV52:AW52),2)</f>
        <v>0</v>
      </c>
      <c r="AU52" s="96">
        <f>'2 - Cyklostezka Rohatec, ...'!P90</f>
        <v>0</v>
      </c>
      <c r="AV52" s="95">
        <f>'2 - Cyklostezka Rohatec, ...'!J30</f>
        <v>0</v>
      </c>
      <c r="AW52" s="95">
        <f>'2 - Cyklostezka Rohatec, ...'!J31</f>
        <v>0</v>
      </c>
      <c r="AX52" s="95">
        <f>'2 - Cyklostezka Rohatec, ...'!J32</f>
        <v>0</v>
      </c>
      <c r="AY52" s="95">
        <f>'2 - Cyklostezka Rohatec, ...'!J33</f>
        <v>0</v>
      </c>
      <c r="AZ52" s="95">
        <f>'2 - Cyklostezka Rohatec, ...'!F30</f>
        <v>0</v>
      </c>
      <c r="BA52" s="95">
        <f>'2 - Cyklostezka Rohatec, ...'!F31</f>
        <v>0</v>
      </c>
      <c r="BB52" s="95">
        <f>'2 - Cyklostezka Rohatec, ...'!F32</f>
        <v>0</v>
      </c>
      <c r="BC52" s="95">
        <f>'2 - Cyklostezka Rohatec, ...'!F33</f>
        <v>0</v>
      </c>
      <c r="BD52" s="97">
        <f>'2 - Cyklostezka Rohatec, ...'!F34</f>
        <v>0</v>
      </c>
      <c r="BT52" s="98" t="s">
        <v>22</v>
      </c>
      <c r="BV52" s="98" t="s">
        <v>73</v>
      </c>
      <c r="BW52" s="98" t="s">
        <v>78</v>
      </c>
      <c r="BX52" s="98" t="s">
        <v>5</v>
      </c>
      <c r="CL52" s="98" t="s">
        <v>20</v>
      </c>
      <c r="CM52" s="98" t="s">
        <v>75</v>
      </c>
    </row>
    <row r="53" spans="1:91" s="5" customFormat="1" ht="37.5" customHeight="1" x14ac:dyDescent="0.3">
      <c r="A53" s="293" t="s">
        <v>618</v>
      </c>
      <c r="B53" s="89"/>
      <c r="C53" s="90"/>
      <c r="D53" s="285" t="s">
        <v>22</v>
      </c>
      <c r="E53" s="284"/>
      <c r="F53" s="284"/>
      <c r="G53" s="284"/>
      <c r="H53" s="284"/>
      <c r="I53" s="91"/>
      <c r="J53" s="285" t="s">
        <v>79</v>
      </c>
      <c r="K53" s="284"/>
      <c r="L53" s="284"/>
      <c r="M53" s="284"/>
      <c r="N53" s="284"/>
      <c r="O53" s="284"/>
      <c r="P53" s="284"/>
      <c r="Q53" s="284"/>
      <c r="R53" s="284"/>
      <c r="S53" s="284"/>
      <c r="T53" s="284"/>
      <c r="U53" s="284"/>
      <c r="V53" s="284"/>
      <c r="W53" s="284"/>
      <c r="X53" s="284"/>
      <c r="Y53" s="284"/>
      <c r="Z53" s="284"/>
      <c r="AA53" s="284"/>
      <c r="AB53" s="284"/>
      <c r="AC53" s="284"/>
      <c r="AD53" s="284"/>
      <c r="AE53" s="284"/>
      <c r="AF53" s="284"/>
      <c r="AG53" s="283">
        <f>'1 - Cyklostezka Rohatec, ...'!J27</f>
        <v>0</v>
      </c>
      <c r="AH53" s="284"/>
      <c r="AI53" s="284"/>
      <c r="AJ53" s="284"/>
      <c r="AK53" s="284"/>
      <c r="AL53" s="284"/>
      <c r="AM53" s="284"/>
      <c r="AN53" s="283">
        <f>SUM(AG53,AT53)</f>
        <v>0</v>
      </c>
      <c r="AO53" s="284"/>
      <c r="AP53" s="284"/>
      <c r="AQ53" s="92" t="s">
        <v>77</v>
      </c>
      <c r="AR53" s="93"/>
      <c r="AS53" s="99">
        <v>0</v>
      </c>
      <c r="AT53" s="100">
        <f>ROUND(SUM(AV53:AW53),2)</f>
        <v>0</v>
      </c>
      <c r="AU53" s="101">
        <f>'1 - Cyklostezka Rohatec, ...'!P87</f>
        <v>0</v>
      </c>
      <c r="AV53" s="100">
        <f>'1 - Cyklostezka Rohatec, ...'!J30</f>
        <v>0</v>
      </c>
      <c r="AW53" s="100">
        <f>'1 - Cyklostezka Rohatec, ...'!J31</f>
        <v>0</v>
      </c>
      <c r="AX53" s="100">
        <f>'1 - Cyklostezka Rohatec, ...'!J32</f>
        <v>0</v>
      </c>
      <c r="AY53" s="100">
        <f>'1 - Cyklostezka Rohatec, ...'!J33</f>
        <v>0</v>
      </c>
      <c r="AZ53" s="100">
        <f>'1 - Cyklostezka Rohatec, ...'!F30</f>
        <v>0</v>
      </c>
      <c r="BA53" s="100">
        <f>'1 - Cyklostezka Rohatec, ...'!F31</f>
        <v>0</v>
      </c>
      <c r="BB53" s="100">
        <f>'1 - Cyklostezka Rohatec, ...'!F32</f>
        <v>0</v>
      </c>
      <c r="BC53" s="100">
        <f>'1 - Cyklostezka Rohatec, ...'!F33</f>
        <v>0</v>
      </c>
      <c r="BD53" s="102">
        <f>'1 - Cyklostezka Rohatec, ...'!F34</f>
        <v>0</v>
      </c>
      <c r="BT53" s="98" t="s">
        <v>22</v>
      </c>
      <c r="BV53" s="98" t="s">
        <v>73</v>
      </c>
      <c r="BW53" s="98" t="s">
        <v>80</v>
      </c>
      <c r="BX53" s="98" t="s">
        <v>5</v>
      </c>
      <c r="CL53" s="98" t="s">
        <v>20</v>
      </c>
      <c r="CM53" s="98" t="s">
        <v>75</v>
      </c>
    </row>
    <row r="54" spans="1:91" s="1" customFormat="1" ht="30" customHeight="1" x14ac:dyDescent="0.3">
      <c r="B54" s="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4"/>
    </row>
    <row r="55" spans="1:91" s="1" customFormat="1" ht="6.95" customHeight="1" x14ac:dyDescent="0.3">
      <c r="B55" s="49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4"/>
    </row>
  </sheetData>
  <sheetProtection algorithmName="SHA-512" hashValue="hgrLip4tYoL4KXz10m8cfOCzyCflwvOXNFoGNfKIWucrjn0IPFcV/JudYweT7bcF3T7q0Cruyq4lYRIrUrzuXg==" saltValue="uShfJbyH7rDVQp8DYgtP+A==" spinCount="100000" sheet="1" objects="1" scenarios="1" formatColumns="0" formatRows="0" sort="0" autoFilter="0"/>
  <mergeCells count="45">
    <mergeCell ref="AG51:AM51"/>
    <mergeCell ref="AN51:AP51"/>
    <mergeCell ref="AR2:BE2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tooltip="Rekapitulace stavby" display="1) Rekapitulace stavby"/>
    <hyperlink ref="W1:AI1" location="C51" tooltip="Rekapitulace objektů stavby a soupisů prací" display="2) Rekapitulace objektů stavby a soupisů prací"/>
    <hyperlink ref="A52" location="'2 - Cyklostezka Rohatec, ...'!C2" tooltip="2 - Cyklostezka Rohatec, ..." display="/"/>
    <hyperlink ref="A53" location="'1 - Cyklostezka Rohatec, ...'!C2" tooltip="1 - Cyklostezka Rohatec, ...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3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 x14ac:dyDescent="0.3">
      <c r="A1" s="15"/>
      <c r="B1" s="295"/>
      <c r="C1" s="295"/>
      <c r="D1" s="294" t="s">
        <v>1</v>
      </c>
      <c r="E1" s="295"/>
      <c r="F1" s="296" t="s">
        <v>619</v>
      </c>
      <c r="G1" s="301" t="s">
        <v>620</v>
      </c>
      <c r="H1" s="301"/>
      <c r="I1" s="302"/>
      <c r="J1" s="296" t="s">
        <v>621</v>
      </c>
      <c r="K1" s="294" t="s">
        <v>81</v>
      </c>
      <c r="L1" s="296" t="s">
        <v>622</v>
      </c>
      <c r="M1" s="296"/>
      <c r="N1" s="296"/>
      <c r="O1" s="296"/>
      <c r="P1" s="296"/>
      <c r="Q1" s="296"/>
      <c r="R1" s="296"/>
      <c r="S1" s="296"/>
      <c r="T1" s="296"/>
      <c r="U1" s="292"/>
      <c r="V1" s="292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ht="36.950000000000003" customHeight="1" x14ac:dyDescent="0.3"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78</v>
      </c>
      <c r="AZ2" s="104" t="s">
        <v>82</v>
      </c>
      <c r="BA2" s="104" t="s">
        <v>20</v>
      </c>
      <c r="BB2" s="104" t="s">
        <v>20</v>
      </c>
      <c r="BC2" s="104" t="s">
        <v>83</v>
      </c>
      <c r="BD2" s="104" t="s">
        <v>75</v>
      </c>
    </row>
    <row r="3" spans="1:70" ht="6.95" customHeight="1" x14ac:dyDescent="0.3">
      <c r="B3" s="18"/>
      <c r="C3" s="19"/>
      <c r="D3" s="19"/>
      <c r="E3" s="19"/>
      <c r="F3" s="19"/>
      <c r="G3" s="19"/>
      <c r="H3" s="19"/>
      <c r="I3" s="105"/>
      <c r="J3" s="19"/>
      <c r="K3" s="20"/>
      <c r="AT3" s="17" t="s">
        <v>75</v>
      </c>
    </row>
    <row r="4" spans="1:70" ht="36.950000000000003" customHeight="1" x14ac:dyDescent="0.3">
      <c r="B4" s="21"/>
      <c r="C4" s="22"/>
      <c r="D4" s="23" t="s">
        <v>84</v>
      </c>
      <c r="E4" s="22"/>
      <c r="F4" s="22"/>
      <c r="G4" s="22"/>
      <c r="H4" s="22"/>
      <c r="I4" s="106"/>
      <c r="J4" s="22"/>
      <c r="K4" s="24"/>
      <c r="M4" s="25" t="s">
        <v>10</v>
      </c>
      <c r="AT4" s="17" t="s">
        <v>4</v>
      </c>
    </row>
    <row r="5" spans="1:70" ht="6.95" customHeight="1" x14ac:dyDescent="0.3">
      <c r="B5" s="21"/>
      <c r="C5" s="22"/>
      <c r="D5" s="22"/>
      <c r="E5" s="22"/>
      <c r="F5" s="22"/>
      <c r="G5" s="22"/>
      <c r="H5" s="22"/>
      <c r="I5" s="106"/>
      <c r="J5" s="22"/>
      <c r="K5" s="24"/>
    </row>
    <row r="6" spans="1:70" x14ac:dyDescent="0.3">
      <c r="B6" s="21"/>
      <c r="C6" s="22"/>
      <c r="D6" s="30" t="s">
        <v>16</v>
      </c>
      <c r="E6" s="22"/>
      <c r="F6" s="22"/>
      <c r="G6" s="22"/>
      <c r="H6" s="22"/>
      <c r="I6" s="106"/>
      <c r="J6" s="22"/>
      <c r="K6" s="24"/>
    </row>
    <row r="7" spans="1:70" ht="22.5" customHeight="1" x14ac:dyDescent="0.3">
      <c r="B7" s="21"/>
      <c r="C7" s="22"/>
      <c r="D7" s="22"/>
      <c r="E7" s="288" t="str">
        <f>'Rekapitulace stavby'!K6</f>
        <v>Cyklostezka Rohatec, centrum obce - část Kolonie, I. etapa</v>
      </c>
      <c r="F7" s="254"/>
      <c r="G7" s="254"/>
      <c r="H7" s="254"/>
      <c r="I7" s="106"/>
      <c r="J7" s="22"/>
      <c r="K7" s="24"/>
    </row>
    <row r="8" spans="1:70" s="1" customFormat="1" x14ac:dyDescent="0.3">
      <c r="B8" s="34"/>
      <c r="C8" s="35"/>
      <c r="D8" s="30" t="s">
        <v>85</v>
      </c>
      <c r="E8" s="35"/>
      <c r="F8" s="35"/>
      <c r="G8" s="35"/>
      <c r="H8" s="35"/>
      <c r="I8" s="107"/>
      <c r="J8" s="35"/>
      <c r="K8" s="38"/>
    </row>
    <row r="9" spans="1:70" s="1" customFormat="1" ht="36.950000000000003" customHeight="1" x14ac:dyDescent="0.3">
      <c r="B9" s="34"/>
      <c r="C9" s="35"/>
      <c r="D9" s="35"/>
      <c r="E9" s="289" t="s">
        <v>86</v>
      </c>
      <c r="F9" s="261"/>
      <c r="G9" s="261"/>
      <c r="H9" s="261"/>
      <c r="I9" s="107"/>
      <c r="J9" s="35"/>
      <c r="K9" s="38"/>
    </row>
    <row r="10" spans="1:70" s="1" customFormat="1" ht="13.5" x14ac:dyDescent="0.3">
      <c r="B10" s="34"/>
      <c r="C10" s="35"/>
      <c r="D10" s="35"/>
      <c r="E10" s="35"/>
      <c r="F10" s="35"/>
      <c r="G10" s="35"/>
      <c r="H10" s="35"/>
      <c r="I10" s="107"/>
      <c r="J10" s="35"/>
      <c r="K10" s="38"/>
    </row>
    <row r="11" spans="1:70" s="1" customFormat="1" ht="14.45" customHeight="1" x14ac:dyDescent="0.3">
      <c r="B11" s="34"/>
      <c r="C11" s="35"/>
      <c r="D11" s="30" t="s">
        <v>19</v>
      </c>
      <c r="E11" s="35"/>
      <c r="F11" s="28" t="s">
        <v>20</v>
      </c>
      <c r="G11" s="35"/>
      <c r="H11" s="35"/>
      <c r="I11" s="108" t="s">
        <v>21</v>
      </c>
      <c r="J11" s="28" t="s">
        <v>20</v>
      </c>
      <c r="K11" s="38"/>
    </row>
    <row r="12" spans="1:70" s="1" customFormat="1" ht="14.45" customHeight="1" x14ac:dyDescent="0.3">
      <c r="B12" s="34"/>
      <c r="C12" s="35"/>
      <c r="D12" s="30" t="s">
        <v>23</v>
      </c>
      <c r="E12" s="35"/>
      <c r="F12" s="28" t="s">
        <v>24</v>
      </c>
      <c r="G12" s="35"/>
      <c r="H12" s="35"/>
      <c r="I12" s="108" t="s">
        <v>25</v>
      </c>
      <c r="J12" s="109" t="str">
        <f>'Rekapitulace stavby'!AN8</f>
        <v>8.1.2018</v>
      </c>
      <c r="K12" s="38"/>
    </row>
    <row r="13" spans="1:70" s="1" customFormat="1" ht="10.9" customHeight="1" x14ac:dyDescent="0.3">
      <c r="B13" s="34"/>
      <c r="C13" s="35"/>
      <c r="D13" s="35"/>
      <c r="E13" s="35"/>
      <c r="F13" s="35"/>
      <c r="G13" s="35"/>
      <c r="H13" s="35"/>
      <c r="I13" s="107"/>
      <c r="J13" s="35"/>
      <c r="K13" s="38"/>
    </row>
    <row r="14" spans="1:70" s="1" customFormat="1" ht="14.45" customHeight="1" x14ac:dyDescent="0.3">
      <c r="B14" s="34"/>
      <c r="C14" s="35"/>
      <c r="D14" s="30" t="s">
        <v>29</v>
      </c>
      <c r="E14" s="35"/>
      <c r="F14" s="35"/>
      <c r="G14" s="35"/>
      <c r="H14" s="35"/>
      <c r="I14" s="108" t="s">
        <v>30</v>
      </c>
      <c r="J14" s="28" t="str">
        <f>IF('Rekapitulace stavby'!AN10="","",'Rekapitulace stavby'!AN10)</f>
        <v/>
      </c>
      <c r="K14" s="38"/>
    </row>
    <row r="15" spans="1:70" s="1" customFormat="1" ht="18" customHeight="1" x14ac:dyDescent="0.3">
      <c r="B15" s="34"/>
      <c r="C15" s="35"/>
      <c r="D15" s="35"/>
      <c r="E15" s="28" t="str">
        <f>IF('Rekapitulace stavby'!E11="","",'Rekapitulace stavby'!E11)</f>
        <v xml:space="preserve"> </v>
      </c>
      <c r="F15" s="35"/>
      <c r="G15" s="35"/>
      <c r="H15" s="35"/>
      <c r="I15" s="108" t="s">
        <v>31</v>
      </c>
      <c r="J15" s="28" t="str">
        <f>IF('Rekapitulace stavby'!AN11="","",'Rekapitulace stavby'!AN11)</f>
        <v/>
      </c>
      <c r="K15" s="38"/>
    </row>
    <row r="16" spans="1:70" s="1" customFormat="1" ht="6.95" customHeight="1" x14ac:dyDescent="0.3">
      <c r="B16" s="34"/>
      <c r="C16" s="35"/>
      <c r="D16" s="35"/>
      <c r="E16" s="35"/>
      <c r="F16" s="35"/>
      <c r="G16" s="35"/>
      <c r="H16" s="35"/>
      <c r="I16" s="107"/>
      <c r="J16" s="35"/>
      <c r="K16" s="38"/>
    </row>
    <row r="17" spans="2:11" s="1" customFormat="1" ht="14.45" customHeight="1" x14ac:dyDescent="0.3">
      <c r="B17" s="34"/>
      <c r="C17" s="35"/>
      <c r="D17" s="30" t="s">
        <v>32</v>
      </c>
      <c r="E17" s="35"/>
      <c r="F17" s="35"/>
      <c r="G17" s="35"/>
      <c r="H17" s="35"/>
      <c r="I17" s="108" t="s">
        <v>30</v>
      </c>
      <c r="J17" s="28" t="str">
        <f>IF('Rekapitulace stavby'!AN13="Vyplň údaj","",IF('Rekapitulace stavby'!AN13="","",'Rekapitulace stavby'!AN13))</f>
        <v/>
      </c>
      <c r="K17" s="38"/>
    </row>
    <row r="18" spans="2:11" s="1" customFormat="1" ht="18" customHeight="1" x14ac:dyDescent="0.3">
      <c r="B18" s="34"/>
      <c r="C18" s="35"/>
      <c r="D18" s="35"/>
      <c r="E18" s="28" t="str">
        <f>IF('Rekapitulace stavby'!E14="Vyplň údaj","",IF('Rekapitulace stavby'!E14="","",'Rekapitulace stavby'!E14))</f>
        <v/>
      </c>
      <c r="F18" s="35"/>
      <c r="G18" s="35"/>
      <c r="H18" s="35"/>
      <c r="I18" s="108" t="s">
        <v>31</v>
      </c>
      <c r="J18" s="28" t="str">
        <f>IF('Rekapitulace stavby'!AN14="Vyplň údaj","",IF('Rekapitulace stavby'!AN14="","",'Rekapitulace stavby'!AN14))</f>
        <v/>
      </c>
      <c r="K18" s="38"/>
    </row>
    <row r="19" spans="2:11" s="1" customFormat="1" ht="6.95" customHeight="1" x14ac:dyDescent="0.3">
      <c r="B19" s="34"/>
      <c r="C19" s="35"/>
      <c r="D19" s="35"/>
      <c r="E19" s="35"/>
      <c r="F19" s="35"/>
      <c r="G19" s="35"/>
      <c r="H19" s="35"/>
      <c r="I19" s="107"/>
      <c r="J19" s="35"/>
      <c r="K19" s="38"/>
    </row>
    <row r="20" spans="2:11" s="1" customFormat="1" ht="14.45" customHeight="1" x14ac:dyDescent="0.3">
      <c r="B20" s="34"/>
      <c r="C20" s="35"/>
      <c r="D20" s="30" t="s">
        <v>34</v>
      </c>
      <c r="E20" s="35"/>
      <c r="F20" s="35"/>
      <c r="G20" s="35"/>
      <c r="H20" s="35"/>
      <c r="I20" s="108" t="s">
        <v>30</v>
      </c>
      <c r="J20" s="28" t="str">
        <f>IF('Rekapitulace stavby'!AN16="","",'Rekapitulace stavby'!AN16)</f>
        <v/>
      </c>
      <c r="K20" s="38"/>
    </row>
    <row r="21" spans="2:11" s="1" customFormat="1" ht="18" customHeight="1" x14ac:dyDescent="0.3">
      <c r="B21" s="34"/>
      <c r="C21" s="35"/>
      <c r="D21" s="35"/>
      <c r="E21" s="28" t="str">
        <f>IF('Rekapitulace stavby'!E17="","",'Rekapitulace stavby'!E17)</f>
        <v xml:space="preserve"> </v>
      </c>
      <c r="F21" s="35"/>
      <c r="G21" s="35"/>
      <c r="H21" s="35"/>
      <c r="I21" s="108" t="s">
        <v>31</v>
      </c>
      <c r="J21" s="28" t="str">
        <f>IF('Rekapitulace stavby'!AN17="","",'Rekapitulace stavby'!AN17)</f>
        <v/>
      </c>
      <c r="K21" s="38"/>
    </row>
    <row r="22" spans="2:11" s="1" customFormat="1" ht="6.95" customHeight="1" x14ac:dyDescent="0.3">
      <c r="B22" s="34"/>
      <c r="C22" s="35"/>
      <c r="D22" s="35"/>
      <c r="E22" s="35"/>
      <c r="F22" s="35"/>
      <c r="G22" s="35"/>
      <c r="H22" s="35"/>
      <c r="I22" s="107"/>
      <c r="J22" s="35"/>
      <c r="K22" s="38"/>
    </row>
    <row r="23" spans="2:11" s="1" customFormat="1" ht="14.45" customHeight="1" x14ac:dyDescent="0.3">
      <c r="B23" s="34"/>
      <c r="C23" s="35"/>
      <c r="D23" s="30" t="s">
        <v>36</v>
      </c>
      <c r="E23" s="35"/>
      <c r="F23" s="35"/>
      <c r="G23" s="35"/>
      <c r="H23" s="35"/>
      <c r="I23" s="107"/>
      <c r="J23" s="35"/>
      <c r="K23" s="38"/>
    </row>
    <row r="24" spans="2:11" s="6" customFormat="1" ht="22.5" customHeight="1" x14ac:dyDescent="0.3">
      <c r="B24" s="110"/>
      <c r="C24" s="111"/>
      <c r="D24" s="111"/>
      <c r="E24" s="257" t="s">
        <v>20</v>
      </c>
      <c r="F24" s="290"/>
      <c r="G24" s="290"/>
      <c r="H24" s="290"/>
      <c r="I24" s="112"/>
      <c r="J24" s="111"/>
      <c r="K24" s="113"/>
    </row>
    <row r="25" spans="2:11" s="1" customFormat="1" ht="6.95" customHeight="1" x14ac:dyDescent="0.3">
      <c r="B25" s="34"/>
      <c r="C25" s="35"/>
      <c r="D25" s="35"/>
      <c r="E25" s="35"/>
      <c r="F25" s="35"/>
      <c r="G25" s="35"/>
      <c r="H25" s="35"/>
      <c r="I25" s="107"/>
      <c r="J25" s="35"/>
      <c r="K25" s="38"/>
    </row>
    <row r="26" spans="2:11" s="1" customFormat="1" ht="6.95" customHeight="1" x14ac:dyDescent="0.3">
      <c r="B26" s="34"/>
      <c r="C26" s="35"/>
      <c r="D26" s="78"/>
      <c r="E26" s="78"/>
      <c r="F26" s="78"/>
      <c r="G26" s="78"/>
      <c r="H26" s="78"/>
      <c r="I26" s="114"/>
      <c r="J26" s="78"/>
      <c r="K26" s="115"/>
    </row>
    <row r="27" spans="2:11" s="1" customFormat="1" ht="25.35" customHeight="1" x14ac:dyDescent="0.3">
      <c r="B27" s="34"/>
      <c r="C27" s="35"/>
      <c r="D27" s="116" t="s">
        <v>37</v>
      </c>
      <c r="E27" s="35"/>
      <c r="F27" s="35"/>
      <c r="G27" s="35"/>
      <c r="H27" s="35"/>
      <c r="I27" s="107"/>
      <c r="J27" s="117">
        <f>ROUND(J90,2)</f>
        <v>0</v>
      </c>
      <c r="K27" s="38"/>
    </row>
    <row r="28" spans="2:11" s="1" customFormat="1" ht="6.95" customHeight="1" x14ac:dyDescent="0.3">
      <c r="B28" s="34"/>
      <c r="C28" s="35"/>
      <c r="D28" s="78"/>
      <c r="E28" s="78"/>
      <c r="F28" s="78"/>
      <c r="G28" s="78"/>
      <c r="H28" s="78"/>
      <c r="I28" s="114"/>
      <c r="J28" s="78"/>
      <c r="K28" s="115"/>
    </row>
    <row r="29" spans="2:11" s="1" customFormat="1" ht="14.45" customHeight="1" x14ac:dyDescent="0.3">
      <c r="B29" s="34"/>
      <c r="C29" s="35"/>
      <c r="D29" s="35"/>
      <c r="E29" s="35"/>
      <c r="F29" s="39" t="s">
        <v>39</v>
      </c>
      <c r="G29" s="35"/>
      <c r="H29" s="35"/>
      <c r="I29" s="118" t="s">
        <v>38</v>
      </c>
      <c r="J29" s="39" t="s">
        <v>40</v>
      </c>
      <c r="K29" s="38"/>
    </row>
    <row r="30" spans="2:11" s="1" customFormat="1" ht="14.45" customHeight="1" x14ac:dyDescent="0.3">
      <c r="B30" s="34"/>
      <c r="C30" s="35"/>
      <c r="D30" s="42" t="s">
        <v>41</v>
      </c>
      <c r="E30" s="42" t="s">
        <v>42</v>
      </c>
      <c r="F30" s="119">
        <f>ROUND(SUM(BE90:BE220), 2)</f>
        <v>0</v>
      </c>
      <c r="G30" s="35"/>
      <c r="H30" s="35"/>
      <c r="I30" s="120">
        <v>0.21</v>
      </c>
      <c r="J30" s="119">
        <f>ROUND(ROUND((SUM(BE90:BE220)), 2)*I30, 2)</f>
        <v>0</v>
      </c>
      <c r="K30" s="38"/>
    </row>
    <row r="31" spans="2:11" s="1" customFormat="1" ht="14.45" customHeight="1" x14ac:dyDescent="0.3">
      <c r="B31" s="34"/>
      <c r="C31" s="35"/>
      <c r="D31" s="35"/>
      <c r="E31" s="42" t="s">
        <v>43</v>
      </c>
      <c r="F31" s="119">
        <f>ROUND(SUM(BF90:BF220), 2)</f>
        <v>0</v>
      </c>
      <c r="G31" s="35"/>
      <c r="H31" s="35"/>
      <c r="I31" s="120">
        <v>0.15</v>
      </c>
      <c r="J31" s="119">
        <f>ROUND(ROUND((SUM(BF90:BF220)), 2)*I31, 2)</f>
        <v>0</v>
      </c>
      <c r="K31" s="38"/>
    </row>
    <row r="32" spans="2:11" s="1" customFormat="1" ht="14.45" hidden="1" customHeight="1" x14ac:dyDescent="0.3">
      <c r="B32" s="34"/>
      <c r="C32" s="35"/>
      <c r="D32" s="35"/>
      <c r="E32" s="42" t="s">
        <v>44</v>
      </c>
      <c r="F32" s="119">
        <f>ROUND(SUM(BG90:BG220), 2)</f>
        <v>0</v>
      </c>
      <c r="G32" s="35"/>
      <c r="H32" s="35"/>
      <c r="I32" s="120">
        <v>0.21</v>
      </c>
      <c r="J32" s="119">
        <v>0</v>
      </c>
      <c r="K32" s="38"/>
    </row>
    <row r="33" spans="2:11" s="1" customFormat="1" ht="14.45" hidden="1" customHeight="1" x14ac:dyDescent="0.3">
      <c r="B33" s="34"/>
      <c r="C33" s="35"/>
      <c r="D33" s="35"/>
      <c r="E33" s="42" t="s">
        <v>45</v>
      </c>
      <c r="F33" s="119">
        <f>ROUND(SUM(BH90:BH220), 2)</f>
        <v>0</v>
      </c>
      <c r="G33" s="35"/>
      <c r="H33" s="35"/>
      <c r="I33" s="120">
        <v>0.15</v>
      </c>
      <c r="J33" s="119">
        <v>0</v>
      </c>
      <c r="K33" s="38"/>
    </row>
    <row r="34" spans="2:11" s="1" customFormat="1" ht="14.45" hidden="1" customHeight="1" x14ac:dyDescent="0.3">
      <c r="B34" s="34"/>
      <c r="C34" s="35"/>
      <c r="D34" s="35"/>
      <c r="E34" s="42" t="s">
        <v>46</v>
      </c>
      <c r="F34" s="119">
        <f>ROUND(SUM(BI90:BI220), 2)</f>
        <v>0</v>
      </c>
      <c r="G34" s="35"/>
      <c r="H34" s="35"/>
      <c r="I34" s="120">
        <v>0</v>
      </c>
      <c r="J34" s="119">
        <v>0</v>
      </c>
      <c r="K34" s="38"/>
    </row>
    <row r="35" spans="2:11" s="1" customFormat="1" ht="6.95" customHeight="1" x14ac:dyDescent="0.3">
      <c r="B35" s="34"/>
      <c r="C35" s="35"/>
      <c r="D35" s="35"/>
      <c r="E35" s="35"/>
      <c r="F35" s="35"/>
      <c r="G35" s="35"/>
      <c r="H35" s="35"/>
      <c r="I35" s="107"/>
      <c r="J35" s="35"/>
      <c r="K35" s="38"/>
    </row>
    <row r="36" spans="2:11" s="1" customFormat="1" ht="25.35" customHeight="1" x14ac:dyDescent="0.3">
      <c r="B36" s="34"/>
      <c r="C36" s="121"/>
      <c r="D36" s="122" t="s">
        <v>47</v>
      </c>
      <c r="E36" s="72"/>
      <c r="F36" s="72"/>
      <c r="G36" s="123" t="s">
        <v>48</v>
      </c>
      <c r="H36" s="124" t="s">
        <v>49</v>
      </c>
      <c r="I36" s="125"/>
      <c r="J36" s="126">
        <f>SUM(J27:J34)</f>
        <v>0</v>
      </c>
      <c r="K36" s="127"/>
    </row>
    <row r="37" spans="2:11" s="1" customFormat="1" ht="14.45" customHeight="1" x14ac:dyDescent="0.3">
      <c r="B37" s="49"/>
      <c r="C37" s="50"/>
      <c r="D37" s="50"/>
      <c r="E37" s="50"/>
      <c r="F37" s="50"/>
      <c r="G37" s="50"/>
      <c r="H37" s="50"/>
      <c r="I37" s="128"/>
      <c r="J37" s="50"/>
      <c r="K37" s="51"/>
    </row>
    <row r="41" spans="2:11" s="1" customFormat="1" ht="6.95" customHeight="1" x14ac:dyDescent="0.3">
      <c r="B41" s="129"/>
      <c r="C41" s="130"/>
      <c r="D41" s="130"/>
      <c r="E41" s="130"/>
      <c r="F41" s="130"/>
      <c r="G41" s="130"/>
      <c r="H41" s="130"/>
      <c r="I41" s="131"/>
      <c r="J41" s="130"/>
      <c r="K41" s="132"/>
    </row>
    <row r="42" spans="2:11" s="1" customFormat="1" ht="36.950000000000003" customHeight="1" x14ac:dyDescent="0.3">
      <c r="B42" s="34"/>
      <c r="C42" s="23" t="s">
        <v>87</v>
      </c>
      <c r="D42" s="35"/>
      <c r="E42" s="35"/>
      <c r="F42" s="35"/>
      <c r="G42" s="35"/>
      <c r="H42" s="35"/>
      <c r="I42" s="107"/>
      <c r="J42" s="35"/>
      <c r="K42" s="38"/>
    </row>
    <row r="43" spans="2:11" s="1" customFormat="1" ht="6.95" customHeight="1" x14ac:dyDescent="0.3">
      <c r="B43" s="34"/>
      <c r="C43" s="35"/>
      <c r="D43" s="35"/>
      <c r="E43" s="35"/>
      <c r="F43" s="35"/>
      <c r="G43" s="35"/>
      <c r="H43" s="35"/>
      <c r="I43" s="107"/>
      <c r="J43" s="35"/>
      <c r="K43" s="38"/>
    </row>
    <row r="44" spans="2:11" s="1" customFormat="1" ht="14.45" customHeight="1" x14ac:dyDescent="0.3">
      <c r="B44" s="34"/>
      <c r="C44" s="30" t="s">
        <v>16</v>
      </c>
      <c r="D44" s="35"/>
      <c r="E44" s="35"/>
      <c r="F44" s="35"/>
      <c r="G44" s="35"/>
      <c r="H44" s="35"/>
      <c r="I44" s="107"/>
      <c r="J44" s="35"/>
      <c r="K44" s="38"/>
    </row>
    <row r="45" spans="2:11" s="1" customFormat="1" ht="22.5" customHeight="1" x14ac:dyDescent="0.3">
      <c r="B45" s="34"/>
      <c r="C45" s="35"/>
      <c r="D45" s="35"/>
      <c r="E45" s="288" t="str">
        <f>E7</f>
        <v>Cyklostezka Rohatec, centrum obce - část Kolonie, I. etapa</v>
      </c>
      <c r="F45" s="261"/>
      <c r="G45" s="261"/>
      <c r="H45" s="261"/>
      <c r="I45" s="107"/>
      <c r="J45" s="35"/>
      <c r="K45" s="38"/>
    </row>
    <row r="46" spans="2:11" s="1" customFormat="1" ht="14.45" customHeight="1" x14ac:dyDescent="0.3">
      <c r="B46" s="34"/>
      <c r="C46" s="30" t="s">
        <v>85</v>
      </c>
      <c r="D46" s="35"/>
      <c r="E46" s="35"/>
      <c r="F46" s="35"/>
      <c r="G46" s="35"/>
      <c r="H46" s="35"/>
      <c r="I46" s="107"/>
      <c r="J46" s="35"/>
      <c r="K46" s="38"/>
    </row>
    <row r="47" spans="2:11" s="1" customFormat="1" ht="23.25" customHeight="1" x14ac:dyDescent="0.3">
      <c r="B47" s="34"/>
      <c r="C47" s="35"/>
      <c r="D47" s="35"/>
      <c r="E47" s="289" t="str">
        <f>E9</f>
        <v>2 - Cyklostezka Rohatec, centrum obce - část Kolonice - I. etapa - neuznatelné náklady</v>
      </c>
      <c r="F47" s="261"/>
      <c r="G47" s="261"/>
      <c r="H47" s="261"/>
      <c r="I47" s="107"/>
      <c r="J47" s="35"/>
      <c r="K47" s="38"/>
    </row>
    <row r="48" spans="2:11" s="1" customFormat="1" ht="6.95" customHeight="1" x14ac:dyDescent="0.3">
      <c r="B48" s="34"/>
      <c r="C48" s="35"/>
      <c r="D48" s="35"/>
      <c r="E48" s="35"/>
      <c r="F48" s="35"/>
      <c r="G48" s="35"/>
      <c r="H48" s="35"/>
      <c r="I48" s="107"/>
      <c r="J48" s="35"/>
      <c r="K48" s="38"/>
    </row>
    <row r="49" spans="2:47" s="1" customFormat="1" ht="18" customHeight="1" x14ac:dyDescent="0.3">
      <c r="B49" s="34"/>
      <c r="C49" s="30" t="s">
        <v>23</v>
      </c>
      <c r="D49" s="35"/>
      <c r="E49" s="35"/>
      <c r="F49" s="28" t="str">
        <f>F12</f>
        <v xml:space="preserve"> </v>
      </c>
      <c r="G49" s="35"/>
      <c r="H49" s="35"/>
      <c r="I49" s="108" t="s">
        <v>25</v>
      </c>
      <c r="J49" s="109" t="str">
        <f>IF(J12="","",J12)</f>
        <v>8.1.2018</v>
      </c>
      <c r="K49" s="38"/>
    </row>
    <row r="50" spans="2:47" s="1" customFormat="1" ht="6.95" customHeight="1" x14ac:dyDescent="0.3">
      <c r="B50" s="34"/>
      <c r="C50" s="35"/>
      <c r="D50" s="35"/>
      <c r="E50" s="35"/>
      <c r="F50" s="35"/>
      <c r="G50" s="35"/>
      <c r="H50" s="35"/>
      <c r="I50" s="107"/>
      <c r="J50" s="35"/>
      <c r="K50" s="38"/>
    </row>
    <row r="51" spans="2:47" s="1" customFormat="1" x14ac:dyDescent="0.3">
      <c r="B51" s="34"/>
      <c r="C51" s="30" t="s">
        <v>29</v>
      </c>
      <c r="D51" s="35"/>
      <c r="E51" s="35"/>
      <c r="F51" s="28" t="str">
        <f>E15</f>
        <v xml:space="preserve"> </v>
      </c>
      <c r="G51" s="35"/>
      <c r="H51" s="35"/>
      <c r="I51" s="108" t="s">
        <v>34</v>
      </c>
      <c r="J51" s="28" t="str">
        <f>E21</f>
        <v xml:space="preserve"> </v>
      </c>
      <c r="K51" s="38"/>
    </row>
    <row r="52" spans="2:47" s="1" customFormat="1" ht="14.45" customHeight="1" x14ac:dyDescent="0.3">
      <c r="B52" s="34"/>
      <c r="C52" s="30" t="s">
        <v>32</v>
      </c>
      <c r="D52" s="35"/>
      <c r="E52" s="35"/>
      <c r="F52" s="28" t="str">
        <f>IF(E18="","",E18)</f>
        <v/>
      </c>
      <c r="G52" s="35"/>
      <c r="H52" s="35"/>
      <c r="I52" s="107"/>
      <c r="J52" s="35"/>
      <c r="K52" s="38"/>
    </row>
    <row r="53" spans="2:47" s="1" customFormat="1" ht="10.35" customHeight="1" x14ac:dyDescent="0.3">
      <c r="B53" s="34"/>
      <c r="C53" s="35"/>
      <c r="D53" s="35"/>
      <c r="E53" s="35"/>
      <c r="F53" s="35"/>
      <c r="G53" s="35"/>
      <c r="H53" s="35"/>
      <c r="I53" s="107"/>
      <c r="J53" s="35"/>
      <c r="K53" s="38"/>
    </row>
    <row r="54" spans="2:47" s="1" customFormat="1" ht="29.25" customHeight="1" x14ac:dyDescent="0.3">
      <c r="B54" s="34"/>
      <c r="C54" s="133" t="s">
        <v>88</v>
      </c>
      <c r="D54" s="121"/>
      <c r="E54" s="121"/>
      <c r="F54" s="121"/>
      <c r="G54" s="121"/>
      <c r="H54" s="121"/>
      <c r="I54" s="134"/>
      <c r="J54" s="135" t="s">
        <v>89</v>
      </c>
      <c r="K54" s="136"/>
    </row>
    <row r="55" spans="2:47" s="1" customFormat="1" ht="10.35" customHeight="1" x14ac:dyDescent="0.3">
      <c r="B55" s="34"/>
      <c r="C55" s="35"/>
      <c r="D55" s="35"/>
      <c r="E55" s="35"/>
      <c r="F55" s="35"/>
      <c r="G55" s="35"/>
      <c r="H55" s="35"/>
      <c r="I55" s="107"/>
      <c r="J55" s="35"/>
      <c r="K55" s="38"/>
    </row>
    <row r="56" spans="2:47" s="1" customFormat="1" ht="29.25" customHeight="1" x14ac:dyDescent="0.3">
      <c r="B56" s="34"/>
      <c r="C56" s="137" t="s">
        <v>90</v>
      </c>
      <c r="D56" s="35"/>
      <c r="E56" s="35"/>
      <c r="F56" s="35"/>
      <c r="G56" s="35"/>
      <c r="H56" s="35"/>
      <c r="I56" s="107"/>
      <c r="J56" s="117">
        <f>J90</f>
        <v>0</v>
      </c>
      <c r="K56" s="38"/>
      <c r="AU56" s="17" t="s">
        <v>91</v>
      </c>
    </row>
    <row r="57" spans="2:47" s="7" customFormat="1" ht="24.95" customHeight="1" x14ac:dyDescent="0.3">
      <c r="B57" s="138"/>
      <c r="C57" s="139"/>
      <c r="D57" s="140" t="s">
        <v>92</v>
      </c>
      <c r="E57" s="141"/>
      <c r="F57" s="141"/>
      <c r="G57" s="141"/>
      <c r="H57" s="141"/>
      <c r="I57" s="142"/>
      <c r="J57" s="143">
        <f>J91</f>
        <v>0</v>
      </c>
      <c r="K57" s="144"/>
    </row>
    <row r="58" spans="2:47" s="8" customFormat="1" ht="19.899999999999999" customHeight="1" x14ac:dyDescent="0.3">
      <c r="B58" s="145"/>
      <c r="C58" s="146"/>
      <c r="D58" s="147" t="s">
        <v>93</v>
      </c>
      <c r="E58" s="148"/>
      <c r="F58" s="148"/>
      <c r="G58" s="148"/>
      <c r="H58" s="148"/>
      <c r="I58" s="149"/>
      <c r="J58" s="150">
        <f>J92</f>
        <v>0</v>
      </c>
      <c r="K58" s="151"/>
    </row>
    <row r="59" spans="2:47" s="8" customFormat="1" ht="19.899999999999999" customHeight="1" x14ac:dyDescent="0.3">
      <c r="B59" s="145"/>
      <c r="C59" s="146"/>
      <c r="D59" s="147" t="s">
        <v>94</v>
      </c>
      <c r="E59" s="148"/>
      <c r="F59" s="148"/>
      <c r="G59" s="148"/>
      <c r="H59" s="148"/>
      <c r="I59" s="149"/>
      <c r="J59" s="150">
        <f>J121</f>
        <v>0</v>
      </c>
      <c r="K59" s="151"/>
    </row>
    <row r="60" spans="2:47" s="8" customFormat="1" ht="19.899999999999999" customHeight="1" x14ac:dyDescent="0.3">
      <c r="B60" s="145"/>
      <c r="C60" s="146"/>
      <c r="D60" s="147" t="s">
        <v>95</v>
      </c>
      <c r="E60" s="148"/>
      <c r="F60" s="148"/>
      <c r="G60" s="148"/>
      <c r="H60" s="148"/>
      <c r="I60" s="149"/>
      <c r="J60" s="150">
        <f>J165</f>
        <v>0</v>
      </c>
      <c r="K60" s="151"/>
    </row>
    <row r="61" spans="2:47" s="8" customFormat="1" ht="19.899999999999999" customHeight="1" x14ac:dyDescent="0.3">
      <c r="B61" s="145"/>
      <c r="C61" s="146"/>
      <c r="D61" s="147" t="s">
        <v>96</v>
      </c>
      <c r="E61" s="148"/>
      <c r="F61" s="148"/>
      <c r="G61" s="148"/>
      <c r="H61" s="148"/>
      <c r="I61" s="149"/>
      <c r="J61" s="150">
        <f>J167</f>
        <v>0</v>
      </c>
      <c r="K61" s="151"/>
    </row>
    <row r="62" spans="2:47" s="8" customFormat="1" ht="19.899999999999999" customHeight="1" x14ac:dyDescent="0.3">
      <c r="B62" s="145"/>
      <c r="C62" s="146"/>
      <c r="D62" s="147" t="s">
        <v>97</v>
      </c>
      <c r="E62" s="148"/>
      <c r="F62" s="148"/>
      <c r="G62" s="148"/>
      <c r="H62" s="148"/>
      <c r="I62" s="149"/>
      <c r="J62" s="150">
        <f>J196</f>
        <v>0</v>
      </c>
      <c r="K62" s="151"/>
    </row>
    <row r="63" spans="2:47" s="8" customFormat="1" ht="19.899999999999999" customHeight="1" x14ac:dyDescent="0.3">
      <c r="B63" s="145"/>
      <c r="C63" s="146"/>
      <c r="D63" s="147" t="s">
        <v>98</v>
      </c>
      <c r="E63" s="148"/>
      <c r="F63" s="148"/>
      <c r="G63" s="148"/>
      <c r="H63" s="148"/>
      <c r="I63" s="149"/>
      <c r="J63" s="150">
        <f>J201</f>
        <v>0</v>
      </c>
      <c r="K63" s="151"/>
    </row>
    <row r="64" spans="2:47" s="7" customFormat="1" ht="24.95" customHeight="1" x14ac:dyDescent="0.3">
      <c r="B64" s="138"/>
      <c r="C64" s="139"/>
      <c r="D64" s="140" t="s">
        <v>99</v>
      </c>
      <c r="E64" s="141"/>
      <c r="F64" s="141"/>
      <c r="G64" s="141"/>
      <c r="H64" s="141"/>
      <c r="I64" s="142"/>
      <c r="J64" s="143">
        <f>J203</f>
        <v>0</v>
      </c>
      <c r="K64" s="144"/>
    </row>
    <row r="65" spans="2:12" s="8" customFormat="1" ht="19.899999999999999" customHeight="1" x14ac:dyDescent="0.3">
      <c r="B65" s="145"/>
      <c r="C65" s="146"/>
      <c r="D65" s="147" t="s">
        <v>100</v>
      </c>
      <c r="E65" s="148"/>
      <c r="F65" s="148"/>
      <c r="G65" s="148"/>
      <c r="H65" s="148"/>
      <c r="I65" s="149"/>
      <c r="J65" s="150">
        <f>J204</f>
        <v>0</v>
      </c>
      <c r="K65" s="151"/>
    </row>
    <row r="66" spans="2:12" s="7" customFormat="1" ht="24.95" customHeight="1" x14ac:dyDescent="0.3">
      <c r="B66" s="138"/>
      <c r="C66" s="139"/>
      <c r="D66" s="140" t="s">
        <v>101</v>
      </c>
      <c r="E66" s="141"/>
      <c r="F66" s="141"/>
      <c r="G66" s="141"/>
      <c r="H66" s="141"/>
      <c r="I66" s="142"/>
      <c r="J66" s="143">
        <f>J206</f>
        <v>0</v>
      </c>
      <c r="K66" s="144"/>
    </row>
    <row r="67" spans="2:12" s="8" customFormat="1" ht="19.899999999999999" customHeight="1" x14ac:dyDescent="0.3">
      <c r="B67" s="145"/>
      <c r="C67" s="146"/>
      <c r="D67" s="147" t="s">
        <v>102</v>
      </c>
      <c r="E67" s="148"/>
      <c r="F67" s="148"/>
      <c r="G67" s="148"/>
      <c r="H67" s="148"/>
      <c r="I67" s="149"/>
      <c r="J67" s="150">
        <f>J207</f>
        <v>0</v>
      </c>
      <c r="K67" s="151"/>
    </row>
    <row r="68" spans="2:12" s="8" customFormat="1" ht="19.899999999999999" customHeight="1" x14ac:dyDescent="0.3">
      <c r="B68" s="145"/>
      <c r="C68" s="146"/>
      <c r="D68" s="147" t="s">
        <v>103</v>
      </c>
      <c r="E68" s="148"/>
      <c r="F68" s="148"/>
      <c r="G68" s="148"/>
      <c r="H68" s="148"/>
      <c r="I68" s="149"/>
      <c r="J68" s="150">
        <f>J213</f>
        <v>0</v>
      </c>
      <c r="K68" s="151"/>
    </row>
    <row r="69" spans="2:12" s="8" customFormat="1" ht="19.899999999999999" customHeight="1" x14ac:dyDescent="0.3">
      <c r="B69" s="145"/>
      <c r="C69" s="146"/>
      <c r="D69" s="147" t="s">
        <v>104</v>
      </c>
      <c r="E69" s="148"/>
      <c r="F69" s="148"/>
      <c r="G69" s="148"/>
      <c r="H69" s="148"/>
      <c r="I69" s="149"/>
      <c r="J69" s="150">
        <f>J215</f>
        <v>0</v>
      </c>
      <c r="K69" s="151"/>
    </row>
    <row r="70" spans="2:12" s="8" customFormat="1" ht="19.899999999999999" customHeight="1" x14ac:dyDescent="0.3">
      <c r="B70" s="145"/>
      <c r="C70" s="146"/>
      <c r="D70" s="147" t="s">
        <v>105</v>
      </c>
      <c r="E70" s="148"/>
      <c r="F70" s="148"/>
      <c r="G70" s="148"/>
      <c r="H70" s="148"/>
      <c r="I70" s="149"/>
      <c r="J70" s="150">
        <f>J218</f>
        <v>0</v>
      </c>
      <c r="K70" s="151"/>
    </row>
    <row r="71" spans="2:12" s="1" customFormat="1" ht="21.75" customHeight="1" x14ac:dyDescent="0.3">
      <c r="B71" s="34"/>
      <c r="C71" s="35"/>
      <c r="D71" s="35"/>
      <c r="E71" s="35"/>
      <c r="F71" s="35"/>
      <c r="G71" s="35"/>
      <c r="H71" s="35"/>
      <c r="I71" s="107"/>
      <c r="J71" s="35"/>
      <c r="K71" s="38"/>
    </row>
    <row r="72" spans="2:12" s="1" customFormat="1" ht="6.95" customHeight="1" x14ac:dyDescent="0.3">
      <c r="B72" s="49"/>
      <c r="C72" s="50"/>
      <c r="D72" s="50"/>
      <c r="E72" s="50"/>
      <c r="F72" s="50"/>
      <c r="G72" s="50"/>
      <c r="H72" s="50"/>
      <c r="I72" s="128"/>
      <c r="J72" s="50"/>
      <c r="K72" s="51"/>
    </row>
    <row r="76" spans="2:12" s="1" customFormat="1" ht="6.95" customHeight="1" x14ac:dyDescent="0.3">
      <c r="B76" s="52"/>
      <c r="C76" s="53"/>
      <c r="D76" s="53"/>
      <c r="E76" s="53"/>
      <c r="F76" s="53"/>
      <c r="G76" s="53"/>
      <c r="H76" s="53"/>
      <c r="I76" s="131"/>
      <c r="J76" s="53"/>
      <c r="K76" s="53"/>
      <c r="L76" s="54"/>
    </row>
    <row r="77" spans="2:12" s="1" customFormat="1" ht="36.950000000000003" customHeight="1" x14ac:dyDescent="0.3">
      <c r="B77" s="34"/>
      <c r="C77" s="55" t="s">
        <v>106</v>
      </c>
      <c r="D77" s="56"/>
      <c r="E77" s="56"/>
      <c r="F77" s="56"/>
      <c r="G77" s="56"/>
      <c r="H77" s="56"/>
      <c r="I77" s="152"/>
      <c r="J77" s="56"/>
      <c r="K77" s="56"/>
      <c r="L77" s="54"/>
    </row>
    <row r="78" spans="2:12" s="1" customFormat="1" ht="6.95" customHeight="1" x14ac:dyDescent="0.3">
      <c r="B78" s="34"/>
      <c r="C78" s="56"/>
      <c r="D78" s="56"/>
      <c r="E78" s="56"/>
      <c r="F78" s="56"/>
      <c r="G78" s="56"/>
      <c r="H78" s="56"/>
      <c r="I78" s="152"/>
      <c r="J78" s="56"/>
      <c r="K78" s="56"/>
      <c r="L78" s="54"/>
    </row>
    <row r="79" spans="2:12" s="1" customFormat="1" ht="14.45" customHeight="1" x14ac:dyDescent="0.3">
      <c r="B79" s="34"/>
      <c r="C79" s="58" t="s">
        <v>16</v>
      </c>
      <c r="D79" s="56"/>
      <c r="E79" s="56"/>
      <c r="F79" s="56"/>
      <c r="G79" s="56"/>
      <c r="H79" s="56"/>
      <c r="I79" s="152"/>
      <c r="J79" s="56"/>
      <c r="K79" s="56"/>
      <c r="L79" s="54"/>
    </row>
    <row r="80" spans="2:12" s="1" customFormat="1" ht="22.5" customHeight="1" x14ac:dyDescent="0.3">
      <c r="B80" s="34"/>
      <c r="C80" s="56"/>
      <c r="D80" s="56"/>
      <c r="E80" s="291" t="str">
        <f>E7</f>
        <v>Cyklostezka Rohatec, centrum obce - část Kolonie, I. etapa</v>
      </c>
      <c r="F80" s="272"/>
      <c r="G80" s="272"/>
      <c r="H80" s="272"/>
      <c r="I80" s="152"/>
      <c r="J80" s="56"/>
      <c r="K80" s="56"/>
      <c r="L80" s="54"/>
    </row>
    <row r="81" spans="2:65" s="1" customFormat="1" ht="14.45" customHeight="1" x14ac:dyDescent="0.3">
      <c r="B81" s="34"/>
      <c r="C81" s="58" t="s">
        <v>85</v>
      </c>
      <c r="D81" s="56"/>
      <c r="E81" s="56"/>
      <c r="F81" s="56"/>
      <c r="G81" s="56"/>
      <c r="H81" s="56"/>
      <c r="I81" s="152"/>
      <c r="J81" s="56"/>
      <c r="K81" s="56"/>
      <c r="L81" s="54"/>
    </row>
    <row r="82" spans="2:65" s="1" customFormat="1" ht="23.25" customHeight="1" x14ac:dyDescent="0.3">
      <c r="B82" s="34"/>
      <c r="C82" s="56"/>
      <c r="D82" s="56"/>
      <c r="E82" s="269" t="str">
        <f>E9</f>
        <v>2 - Cyklostezka Rohatec, centrum obce - část Kolonice - I. etapa - neuznatelné náklady</v>
      </c>
      <c r="F82" s="272"/>
      <c r="G82" s="272"/>
      <c r="H82" s="272"/>
      <c r="I82" s="152"/>
      <c r="J82" s="56"/>
      <c r="K82" s="56"/>
      <c r="L82" s="54"/>
    </row>
    <row r="83" spans="2:65" s="1" customFormat="1" ht="6.95" customHeight="1" x14ac:dyDescent="0.3">
      <c r="B83" s="34"/>
      <c r="C83" s="56"/>
      <c r="D83" s="56"/>
      <c r="E83" s="56"/>
      <c r="F83" s="56"/>
      <c r="G83" s="56"/>
      <c r="H83" s="56"/>
      <c r="I83" s="152"/>
      <c r="J83" s="56"/>
      <c r="K83" s="56"/>
      <c r="L83" s="54"/>
    </row>
    <row r="84" spans="2:65" s="1" customFormat="1" ht="18" customHeight="1" x14ac:dyDescent="0.3">
      <c r="B84" s="34"/>
      <c r="C84" s="58" t="s">
        <v>23</v>
      </c>
      <c r="D84" s="56"/>
      <c r="E84" s="56"/>
      <c r="F84" s="153" t="str">
        <f>F12</f>
        <v xml:space="preserve"> </v>
      </c>
      <c r="G84" s="56"/>
      <c r="H84" s="56"/>
      <c r="I84" s="154" t="s">
        <v>25</v>
      </c>
      <c r="J84" s="66" t="str">
        <f>IF(J12="","",J12)</f>
        <v>8.1.2018</v>
      </c>
      <c r="K84" s="56"/>
      <c r="L84" s="54"/>
    </row>
    <row r="85" spans="2:65" s="1" customFormat="1" ht="6.95" customHeight="1" x14ac:dyDescent="0.3">
      <c r="B85" s="34"/>
      <c r="C85" s="56"/>
      <c r="D85" s="56"/>
      <c r="E85" s="56"/>
      <c r="F85" s="56"/>
      <c r="G85" s="56"/>
      <c r="H85" s="56"/>
      <c r="I85" s="152"/>
      <c r="J85" s="56"/>
      <c r="K85" s="56"/>
      <c r="L85" s="54"/>
    </row>
    <row r="86" spans="2:65" s="1" customFormat="1" x14ac:dyDescent="0.3">
      <c r="B86" s="34"/>
      <c r="C86" s="58" t="s">
        <v>29</v>
      </c>
      <c r="D86" s="56"/>
      <c r="E86" s="56"/>
      <c r="F86" s="153" t="str">
        <f>E15</f>
        <v xml:space="preserve"> </v>
      </c>
      <c r="G86" s="56"/>
      <c r="H86" s="56"/>
      <c r="I86" s="154" t="s">
        <v>34</v>
      </c>
      <c r="J86" s="153" t="str">
        <f>E21</f>
        <v xml:space="preserve"> </v>
      </c>
      <c r="K86" s="56"/>
      <c r="L86" s="54"/>
    </row>
    <row r="87" spans="2:65" s="1" customFormat="1" ht="14.45" customHeight="1" x14ac:dyDescent="0.3">
      <c r="B87" s="34"/>
      <c r="C87" s="58" t="s">
        <v>32</v>
      </c>
      <c r="D87" s="56"/>
      <c r="E87" s="56"/>
      <c r="F87" s="153" t="str">
        <f>IF(E18="","",E18)</f>
        <v/>
      </c>
      <c r="G87" s="56"/>
      <c r="H87" s="56"/>
      <c r="I87" s="152"/>
      <c r="J87" s="56"/>
      <c r="K87" s="56"/>
      <c r="L87" s="54"/>
    </row>
    <row r="88" spans="2:65" s="1" customFormat="1" ht="10.35" customHeight="1" x14ac:dyDescent="0.3">
      <c r="B88" s="34"/>
      <c r="C88" s="56"/>
      <c r="D88" s="56"/>
      <c r="E88" s="56"/>
      <c r="F88" s="56"/>
      <c r="G88" s="56"/>
      <c r="H88" s="56"/>
      <c r="I88" s="152"/>
      <c r="J88" s="56"/>
      <c r="K88" s="56"/>
      <c r="L88" s="54"/>
    </row>
    <row r="89" spans="2:65" s="9" customFormat="1" ht="29.25" customHeight="1" x14ac:dyDescent="0.3">
      <c r="B89" s="155"/>
      <c r="C89" s="156" t="s">
        <v>107</v>
      </c>
      <c r="D89" s="157" t="s">
        <v>56</v>
      </c>
      <c r="E89" s="157" t="s">
        <v>52</v>
      </c>
      <c r="F89" s="157" t="s">
        <v>108</v>
      </c>
      <c r="G89" s="157" t="s">
        <v>109</v>
      </c>
      <c r="H89" s="157" t="s">
        <v>110</v>
      </c>
      <c r="I89" s="158" t="s">
        <v>111</v>
      </c>
      <c r="J89" s="157" t="s">
        <v>89</v>
      </c>
      <c r="K89" s="159" t="s">
        <v>112</v>
      </c>
      <c r="L89" s="160"/>
      <c r="M89" s="74" t="s">
        <v>113</v>
      </c>
      <c r="N89" s="75" t="s">
        <v>41</v>
      </c>
      <c r="O89" s="75" t="s">
        <v>114</v>
      </c>
      <c r="P89" s="75" t="s">
        <v>115</v>
      </c>
      <c r="Q89" s="75" t="s">
        <v>116</v>
      </c>
      <c r="R89" s="75" t="s">
        <v>117</v>
      </c>
      <c r="S89" s="75" t="s">
        <v>118</v>
      </c>
      <c r="T89" s="76" t="s">
        <v>119</v>
      </c>
    </row>
    <row r="90" spans="2:65" s="1" customFormat="1" ht="29.25" customHeight="1" x14ac:dyDescent="0.35">
      <c r="B90" s="34"/>
      <c r="C90" s="80" t="s">
        <v>90</v>
      </c>
      <c r="D90" s="56"/>
      <c r="E90" s="56"/>
      <c r="F90" s="56"/>
      <c r="G90" s="56"/>
      <c r="H90" s="56"/>
      <c r="I90" s="152"/>
      <c r="J90" s="161">
        <f>BK90</f>
        <v>0</v>
      </c>
      <c r="K90" s="56"/>
      <c r="L90" s="54"/>
      <c r="M90" s="77"/>
      <c r="N90" s="78"/>
      <c r="O90" s="78"/>
      <c r="P90" s="162">
        <f>P91+P203+P206</f>
        <v>0</v>
      </c>
      <c r="Q90" s="78"/>
      <c r="R90" s="162">
        <f>R91+R203+R206</f>
        <v>1270.4842504000001</v>
      </c>
      <c r="S90" s="78"/>
      <c r="T90" s="163">
        <f>T91+T203+T206</f>
        <v>498.62184999999999</v>
      </c>
      <c r="AT90" s="17" t="s">
        <v>70</v>
      </c>
      <c r="AU90" s="17" t="s">
        <v>91</v>
      </c>
      <c r="BK90" s="164">
        <f>BK91+BK203+BK206</f>
        <v>0</v>
      </c>
    </row>
    <row r="91" spans="2:65" s="10" customFormat="1" ht="37.35" customHeight="1" x14ac:dyDescent="0.35">
      <c r="B91" s="165"/>
      <c r="C91" s="166"/>
      <c r="D91" s="167" t="s">
        <v>70</v>
      </c>
      <c r="E91" s="168" t="s">
        <v>120</v>
      </c>
      <c r="F91" s="168" t="s">
        <v>121</v>
      </c>
      <c r="G91" s="166"/>
      <c r="H91" s="166"/>
      <c r="I91" s="169"/>
      <c r="J91" s="170">
        <f>BK91</f>
        <v>0</v>
      </c>
      <c r="K91" s="166"/>
      <c r="L91" s="171"/>
      <c r="M91" s="172"/>
      <c r="N91" s="173"/>
      <c r="O91" s="173"/>
      <c r="P91" s="174">
        <f>P92+P121+P165+P167+P196+P201</f>
        <v>0</v>
      </c>
      <c r="Q91" s="173"/>
      <c r="R91" s="174">
        <f>R92+R121+R165+R167+R196+R201</f>
        <v>1270.4842504000001</v>
      </c>
      <c r="S91" s="173"/>
      <c r="T91" s="175">
        <f>T92+T121+T165+T167+T196+T201</f>
        <v>498.50650000000002</v>
      </c>
      <c r="AR91" s="176" t="s">
        <v>22</v>
      </c>
      <c r="AT91" s="177" t="s">
        <v>70</v>
      </c>
      <c r="AU91" s="177" t="s">
        <v>71</v>
      </c>
      <c r="AY91" s="176" t="s">
        <v>122</v>
      </c>
      <c r="BK91" s="178">
        <f>BK92+BK121+BK165+BK167+BK196+BK201</f>
        <v>0</v>
      </c>
    </row>
    <row r="92" spans="2:65" s="10" customFormat="1" ht="19.899999999999999" customHeight="1" x14ac:dyDescent="0.3">
      <c r="B92" s="165"/>
      <c r="C92" s="166"/>
      <c r="D92" s="179" t="s">
        <v>70</v>
      </c>
      <c r="E92" s="180" t="s">
        <v>22</v>
      </c>
      <c r="F92" s="180" t="s">
        <v>123</v>
      </c>
      <c r="G92" s="166"/>
      <c r="H92" s="166"/>
      <c r="I92" s="169"/>
      <c r="J92" s="181">
        <f>BK92</f>
        <v>0</v>
      </c>
      <c r="K92" s="166"/>
      <c r="L92" s="171"/>
      <c r="M92" s="172"/>
      <c r="N92" s="173"/>
      <c r="O92" s="173"/>
      <c r="P92" s="174">
        <f>SUM(P93:P120)</f>
        <v>0</v>
      </c>
      <c r="Q92" s="173"/>
      <c r="R92" s="174">
        <f>SUM(R93:R120)</f>
        <v>0.12195</v>
      </c>
      <c r="S92" s="173"/>
      <c r="T92" s="175">
        <f>SUM(T93:T120)</f>
        <v>498.50650000000002</v>
      </c>
      <c r="AR92" s="176" t="s">
        <v>22</v>
      </c>
      <c r="AT92" s="177" t="s">
        <v>70</v>
      </c>
      <c r="AU92" s="177" t="s">
        <v>22</v>
      </c>
      <c r="AY92" s="176" t="s">
        <v>122</v>
      </c>
      <c r="BK92" s="178">
        <f>SUM(BK93:BK120)</f>
        <v>0</v>
      </c>
    </row>
    <row r="93" spans="2:65" s="1" customFormat="1" ht="44.25" customHeight="1" x14ac:dyDescent="0.3">
      <c r="B93" s="34"/>
      <c r="C93" s="182" t="s">
        <v>22</v>
      </c>
      <c r="D93" s="182" t="s">
        <v>124</v>
      </c>
      <c r="E93" s="183" t="s">
        <v>125</v>
      </c>
      <c r="F93" s="184" t="s">
        <v>126</v>
      </c>
      <c r="G93" s="185" t="s">
        <v>127</v>
      </c>
      <c r="H93" s="186">
        <v>114.5</v>
      </c>
      <c r="I93" s="187"/>
      <c r="J93" s="188">
        <f>ROUND(I93*H93,2)</f>
        <v>0</v>
      </c>
      <c r="K93" s="184" t="s">
        <v>128</v>
      </c>
      <c r="L93" s="54"/>
      <c r="M93" s="189" t="s">
        <v>20</v>
      </c>
      <c r="N93" s="190" t="s">
        <v>42</v>
      </c>
      <c r="O93" s="35"/>
      <c r="P93" s="191">
        <f>O93*H93</f>
        <v>0</v>
      </c>
      <c r="Q93" s="191">
        <v>0</v>
      </c>
      <c r="R93" s="191">
        <f>Q93*H93</f>
        <v>0</v>
      </c>
      <c r="S93" s="191">
        <v>0.26</v>
      </c>
      <c r="T93" s="192">
        <f>S93*H93</f>
        <v>29.77</v>
      </c>
      <c r="AR93" s="17" t="s">
        <v>129</v>
      </c>
      <c r="AT93" s="17" t="s">
        <v>124</v>
      </c>
      <c r="AU93" s="17" t="s">
        <v>75</v>
      </c>
      <c r="AY93" s="17" t="s">
        <v>122</v>
      </c>
      <c r="BE93" s="193">
        <f>IF(N93="základní",J93,0)</f>
        <v>0</v>
      </c>
      <c r="BF93" s="193">
        <f>IF(N93="snížená",J93,0)</f>
        <v>0</v>
      </c>
      <c r="BG93" s="193">
        <f>IF(N93="zákl. přenesená",J93,0)</f>
        <v>0</v>
      </c>
      <c r="BH93" s="193">
        <f>IF(N93="sníž. přenesená",J93,0)</f>
        <v>0</v>
      </c>
      <c r="BI93" s="193">
        <f>IF(N93="nulová",J93,0)</f>
        <v>0</v>
      </c>
      <c r="BJ93" s="17" t="s">
        <v>22</v>
      </c>
      <c r="BK93" s="193">
        <f>ROUND(I93*H93,2)</f>
        <v>0</v>
      </c>
      <c r="BL93" s="17" t="s">
        <v>129</v>
      </c>
      <c r="BM93" s="17" t="s">
        <v>130</v>
      </c>
    </row>
    <row r="94" spans="2:65" s="11" customFormat="1" ht="13.5" x14ac:dyDescent="0.3">
      <c r="B94" s="194"/>
      <c r="C94" s="195"/>
      <c r="D94" s="196" t="s">
        <v>131</v>
      </c>
      <c r="E94" s="197" t="s">
        <v>20</v>
      </c>
      <c r="F94" s="198" t="s">
        <v>132</v>
      </c>
      <c r="G94" s="195"/>
      <c r="H94" s="199">
        <v>114.5</v>
      </c>
      <c r="I94" s="200"/>
      <c r="J94" s="195"/>
      <c r="K94" s="195"/>
      <c r="L94" s="201"/>
      <c r="M94" s="202"/>
      <c r="N94" s="203"/>
      <c r="O94" s="203"/>
      <c r="P94" s="203"/>
      <c r="Q94" s="203"/>
      <c r="R94" s="203"/>
      <c r="S94" s="203"/>
      <c r="T94" s="204"/>
      <c r="AT94" s="205" t="s">
        <v>131</v>
      </c>
      <c r="AU94" s="205" t="s">
        <v>75</v>
      </c>
      <c r="AV94" s="11" t="s">
        <v>75</v>
      </c>
      <c r="AW94" s="11" t="s">
        <v>35</v>
      </c>
      <c r="AX94" s="11" t="s">
        <v>22</v>
      </c>
      <c r="AY94" s="205" t="s">
        <v>122</v>
      </c>
    </row>
    <row r="95" spans="2:65" s="1" customFormat="1" ht="44.25" customHeight="1" x14ac:dyDescent="0.3">
      <c r="B95" s="34"/>
      <c r="C95" s="182" t="s">
        <v>75</v>
      </c>
      <c r="D95" s="182" t="s">
        <v>124</v>
      </c>
      <c r="E95" s="183" t="s">
        <v>133</v>
      </c>
      <c r="F95" s="184" t="s">
        <v>134</v>
      </c>
      <c r="G95" s="185" t="s">
        <v>127</v>
      </c>
      <c r="H95" s="186">
        <v>886.9</v>
      </c>
      <c r="I95" s="187"/>
      <c r="J95" s="188">
        <f>ROUND(I95*H95,2)</f>
        <v>0</v>
      </c>
      <c r="K95" s="184" t="s">
        <v>128</v>
      </c>
      <c r="L95" s="54"/>
      <c r="M95" s="189" t="s">
        <v>20</v>
      </c>
      <c r="N95" s="190" t="s">
        <v>42</v>
      </c>
      <c r="O95" s="35"/>
      <c r="P95" s="191">
        <f>O95*H95</f>
        <v>0</v>
      </c>
      <c r="Q95" s="191">
        <v>0</v>
      </c>
      <c r="R95" s="191">
        <f>Q95*H95</f>
        <v>0</v>
      </c>
      <c r="S95" s="191">
        <v>0.24</v>
      </c>
      <c r="T95" s="192">
        <f>S95*H95</f>
        <v>212.85599999999999</v>
      </c>
      <c r="AR95" s="17" t="s">
        <v>129</v>
      </c>
      <c r="AT95" s="17" t="s">
        <v>124</v>
      </c>
      <c r="AU95" s="17" t="s">
        <v>75</v>
      </c>
      <c r="AY95" s="17" t="s">
        <v>122</v>
      </c>
      <c r="BE95" s="193">
        <f>IF(N95="základní",J95,0)</f>
        <v>0</v>
      </c>
      <c r="BF95" s="193">
        <f>IF(N95="snížená",J95,0)</f>
        <v>0</v>
      </c>
      <c r="BG95" s="193">
        <f>IF(N95="zákl. přenesená",J95,0)</f>
        <v>0</v>
      </c>
      <c r="BH95" s="193">
        <f>IF(N95="sníž. přenesená",J95,0)</f>
        <v>0</v>
      </c>
      <c r="BI95" s="193">
        <f>IF(N95="nulová",J95,0)</f>
        <v>0</v>
      </c>
      <c r="BJ95" s="17" t="s">
        <v>22</v>
      </c>
      <c r="BK95" s="193">
        <f>ROUND(I95*H95,2)</f>
        <v>0</v>
      </c>
      <c r="BL95" s="17" t="s">
        <v>129</v>
      </c>
      <c r="BM95" s="17" t="s">
        <v>135</v>
      </c>
    </row>
    <row r="96" spans="2:65" s="11" customFormat="1" ht="13.5" x14ac:dyDescent="0.3">
      <c r="B96" s="194"/>
      <c r="C96" s="195"/>
      <c r="D96" s="206" t="s">
        <v>131</v>
      </c>
      <c r="E96" s="207" t="s">
        <v>20</v>
      </c>
      <c r="F96" s="208" t="s">
        <v>136</v>
      </c>
      <c r="G96" s="195"/>
      <c r="H96" s="209">
        <v>114.5</v>
      </c>
      <c r="I96" s="200"/>
      <c r="J96" s="195"/>
      <c r="K96" s="195"/>
      <c r="L96" s="201"/>
      <c r="M96" s="202"/>
      <c r="N96" s="203"/>
      <c r="O96" s="203"/>
      <c r="P96" s="203"/>
      <c r="Q96" s="203"/>
      <c r="R96" s="203"/>
      <c r="S96" s="203"/>
      <c r="T96" s="204"/>
      <c r="AT96" s="205" t="s">
        <v>131</v>
      </c>
      <c r="AU96" s="205" t="s">
        <v>75</v>
      </c>
      <c r="AV96" s="11" t="s">
        <v>75</v>
      </c>
      <c r="AW96" s="11" t="s">
        <v>35</v>
      </c>
      <c r="AX96" s="11" t="s">
        <v>71</v>
      </c>
      <c r="AY96" s="205" t="s">
        <v>122</v>
      </c>
    </row>
    <row r="97" spans="2:65" s="11" customFormat="1" ht="13.5" x14ac:dyDescent="0.3">
      <c r="B97" s="194"/>
      <c r="C97" s="195"/>
      <c r="D97" s="206" t="s">
        <v>131</v>
      </c>
      <c r="E97" s="207" t="s">
        <v>20</v>
      </c>
      <c r="F97" s="208" t="s">
        <v>137</v>
      </c>
      <c r="G97" s="195"/>
      <c r="H97" s="209">
        <v>772.4</v>
      </c>
      <c r="I97" s="200"/>
      <c r="J97" s="195"/>
      <c r="K97" s="195"/>
      <c r="L97" s="201"/>
      <c r="M97" s="202"/>
      <c r="N97" s="203"/>
      <c r="O97" s="203"/>
      <c r="P97" s="203"/>
      <c r="Q97" s="203"/>
      <c r="R97" s="203"/>
      <c r="S97" s="203"/>
      <c r="T97" s="204"/>
      <c r="AT97" s="205" t="s">
        <v>131</v>
      </c>
      <c r="AU97" s="205" t="s">
        <v>75</v>
      </c>
      <c r="AV97" s="11" t="s">
        <v>75</v>
      </c>
      <c r="AW97" s="11" t="s">
        <v>35</v>
      </c>
      <c r="AX97" s="11" t="s">
        <v>71</v>
      </c>
      <c r="AY97" s="205" t="s">
        <v>122</v>
      </c>
    </row>
    <row r="98" spans="2:65" s="12" customFormat="1" ht="13.5" x14ac:dyDescent="0.3">
      <c r="B98" s="210"/>
      <c r="C98" s="211"/>
      <c r="D98" s="196" t="s">
        <v>131</v>
      </c>
      <c r="E98" s="212" t="s">
        <v>20</v>
      </c>
      <c r="F98" s="213" t="s">
        <v>138</v>
      </c>
      <c r="G98" s="211"/>
      <c r="H98" s="214">
        <v>886.9</v>
      </c>
      <c r="I98" s="215"/>
      <c r="J98" s="211"/>
      <c r="K98" s="211"/>
      <c r="L98" s="216"/>
      <c r="M98" s="217"/>
      <c r="N98" s="218"/>
      <c r="O98" s="218"/>
      <c r="P98" s="218"/>
      <c r="Q98" s="218"/>
      <c r="R98" s="218"/>
      <c r="S98" s="218"/>
      <c r="T98" s="219"/>
      <c r="AT98" s="220" t="s">
        <v>131</v>
      </c>
      <c r="AU98" s="220" t="s">
        <v>75</v>
      </c>
      <c r="AV98" s="12" t="s">
        <v>129</v>
      </c>
      <c r="AW98" s="12" t="s">
        <v>35</v>
      </c>
      <c r="AX98" s="12" t="s">
        <v>22</v>
      </c>
      <c r="AY98" s="220" t="s">
        <v>122</v>
      </c>
    </row>
    <row r="99" spans="2:65" s="1" customFormat="1" ht="31.5" customHeight="1" x14ac:dyDescent="0.3">
      <c r="B99" s="34"/>
      <c r="C99" s="182" t="s">
        <v>139</v>
      </c>
      <c r="D99" s="182" t="s">
        <v>124</v>
      </c>
      <c r="E99" s="183" t="s">
        <v>140</v>
      </c>
      <c r="F99" s="184" t="s">
        <v>141</v>
      </c>
      <c r="G99" s="185" t="s">
        <v>127</v>
      </c>
      <c r="H99" s="186">
        <v>1418.5</v>
      </c>
      <c r="I99" s="187"/>
      <c r="J99" s="188">
        <f>ROUND(I99*H99,2)</f>
        <v>0</v>
      </c>
      <c r="K99" s="184" t="s">
        <v>128</v>
      </c>
      <c r="L99" s="54"/>
      <c r="M99" s="189" t="s">
        <v>20</v>
      </c>
      <c r="N99" s="190" t="s">
        <v>42</v>
      </c>
      <c r="O99" s="35"/>
      <c r="P99" s="191">
        <f>O99*H99</f>
        <v>0</v>
      </c>
      <c r="Q99" s="191">
        <v>6.0000000000000002E-5</v>
      </c>
      <c r="R99" s="191">
        <f>Q99*H99</f>
        <v>8.5110000000000005E-2</v>
      </c>
      <c r="S99" s="191">
        <v>0.128</v>
      </c>
      <c r="T99" s="192">
        <f>S99*H99</f>
        <v>181.56800000000001</v>
      </c>
      <c r="AR99" s="17" t="s">
        <v>129</v>
      </c>
      <c r="AT99" s="17" t="s">
        <v>124</v>
      </c>
      <c r="AU99" s="17" t="s">
        <v>75</v>
      </c>
      <c r="AY99" s="17" t="s">
        <v>122</v>
      </c>
      <c r="BE99" s="193">
        <f>IF(N99="základní",J99,0)</f>
        <v>0</v>
      </c>
      <c r="BF99" s="193">
        <f>IF(N99="snížená",J99,0)</f>
        <v>0</v>
      </c>
      <c r="BG99" s="193">
        <f>IF(N99="zákl. přenesená",J99,0)</f>
        <v>0</v>
      </c>
      <c r="BH99" s="193">
        <f>IF(N99="sníž. přenesená",J99,0)</f>
        <v>0</v>
      </c>
      <c r="BI99" s="193">
        <f>IF(N99="nulová",J99,0)</f>
        <v>0</v>
      </c>
      <c r="BJ99" s="17" t="s">
        <v>22</v>
      </c>
      <c r="BK99" s="193">
        <f>ROUND(I99*H99,2)</f>
        <v>0</v>
      </c>
      <c r="BL99" s="17" t="s">
        <v>129</v>
      </c>
      <c r="BM99" s="17" t="s">
        <v>142</v>
      </c>
    </row>
    <row r="100" spans="2:65" s="11" customFormat="1" ht="13.5" x14ac:dyDescent="0.3">
      <c r="B100" s="194"/>
      <c r="C100" s="195"/>
      <c r="D100" s="206" t="s">
        <v>131</v>
      </c>
      <c r="E100" s="207" t="s">
        <v>20</v>
      </c>
      <c r="F100" s="208" t="s">
        <v>143</v>
      </c>
      <c r="G100" s="195"/>
      <c r="H100" s="209">
        <v>1292.5</v>
      </c>
      <c r="I100" s="200"/>
      <c r="J100" s="195"/>
      <c r="K100" s="195"/>
      <c r="L100" s="201"/>
      <c r="M100" s="202"/>
      <c r="N100" s="203"/>
      <c r="O100" s="203"/>
      <c r="P100" s="203"/>
      <c r="Q100" s="203"/>
      <c r="R100" s="203"/>
      <c r="S100" s="203"/>
      <c r="T100" s="204"/>
      <c r="AT100" s="205" t="s">
        <v>131</v>
      </c>
      <c r="AU100" s="205" t="s">
        <v>75</v>
      </c>
      <c r="AV100" s="11" t="s">
        <v>75</v>
      </c>
      <c r="AW100" s="11" t="s">
        <v>35</v>
      </c>
      <c r="AX100" s="11" t="s">
        <v>71</v>
      </c>
      <c r="AY100" s="205" t="s">
        <v>122</v>
      </c>
    </row>
    <row r="101" spans="2:65" s="11" customFormat="1" ht="13.5" x14ac:dyDescent="0.3">
      <c r="B101" s="194"/>
      <c r="C101" s="195"/>
      <c r="D101" s="206" t="s">
        <v>131</v>
      </c>
      <c r="E101" s="207" t="s">
        <v>20</v>
      </c>
      <c r="F101" s="208" t="s">
        <v>144</v>
      </c>
      <c r="G101" s="195"/>
      <c r="H101" s="209">
        <v>126</v>
      </c>
      <c r="I101" s="200"/>
      <c r="J101" s="195"/>
      <c r="K101" s="195"/>
      <c r="L101" s="201"/>
      <c r="M101" s="202"/>
      <c r="N101" s="203"/>
      <c r="O101" s="203"/>
      <c r="P101" s="203"/>
      <c r="Q101" s="203"/>
      <c r="R101" s="203"/>
      <c r="S101" s="203"/>
      <c r="T101" s="204"/>
      <c r="AT101" s="205" t="s">
        <v>131</v>
      </c>
      <c r="AU101" s="205" t="s">
        <v>75</v>
      </c>
      <c r="AV101" s="11" t="s">
        <v>75</v>
      </c>
      <c r="AW101" s="11" t="s">
        <v>35</v>
      </c>
      <c r="AX101" s="11" t="s">
        <v>71</v>
      </c>
      <c r="AY101" s="205" t="s">
        <v>122</v>
      </c>
    </row>
    <row r="102" spans="2:65" s="12" customFormat="1" ht="13.5" x14ac:dyDescent="0.3">
      <c r="B102" s="210"/>
      <c r="C102" s="211"/>
      <c r="D102" s="196" t="s">
        <v>131</v>
      </c>
      <c r="E102" s="212" t="s">
        <v>20</v>
      </c>
      <c r="F102" s="213" t="s">
        <v>138</v>
      </c>
      <c r="G102" s="211"/>
      <c r="H102" s="214">
        <v>1418.5</v>
      </c>
      <c r="I102" s="215"/>
      <c r="J102" s="211"/>
      <c r="K102" s="211"/>
      <c r="L102" s="216"/>
      <c r="M102" s="217"/>
      <c r="N102" s="218"/>
      <c r="O102" s="218"/>
      <c r="P102" s="218"/>
      <c r="Q102" s="218"/>
      <c r="R102" s="218"/>
      <c r="S102" s="218"/>
      <c r="T102" s="219"/>
      <c r="AT102" s="220" t="s">
        <v>131</v>
      </c>
      <c r="AU102" s="220" t="s">
        <v>75</v>
      </c>
      <c r="AV102" s="12" t="s">
        <v>129</v>
      </c>
      <c r="AW102" s="12" t="s">
        <v>35</v>
      </c>
      <c r="AX102" s="12" t="s">
        <v>22</v>
      </c>
      <c r="AY102" s="220" t="s">
        <v>122</v>
      </c>
    </row>
    <row r="103" spans="2:65" s="1" customFormat="1" ht="31.5" customHeight="1" x14ac:dyDescent="0.3">
      <c r="B103" s="34"/>
      <c r="C103" s="182" t="s">
        <v>129</v>
      </c>
      <c r="D103" s="182" t="s">
        <v>124</v>
      </c>
      <c r="E103" s="183" t="s">
        <v>145</v>
      </c>
      <c r="F103" s="184" t="s">
        <v>146</v>
      </c>
      <c r="G103" s="185" t="s">
        <v>147</v>
      </c>
      <c r="H103" s="186">
        <v>362.5</v>
      </c>
      <c r="I103" s="187"/>
      <c r="J103" s="188">
        <f>ROUND(I103*H103,2)</f>
        <v>0</v>
      </c>
      <c r="K103" s="184" t="s">
        <v>128</v>
      </c>
      <c r="L103" s="54"/>
      <c r="M103" s="189" t="s">
        <v>20</v>
      </c>
      <c r="N103" s="190" t="s">
        <v>42</v>
      </c>
      <c r="O103" s="35"/>
      <c r="P103" s="191">
        <f>O103*H103</f>
        <v>0</v>
      </c>
      <c r="Q103" s="191">
        <v>0</v>
      </c>
      <c r="R103" s="191">
        <f>Q103*H103</f>
        <v>0</v>
      </c>
      <c r="S103" s="191">
        <v>0.20499999999999999</v>
      </c>
      <c r="T103" s="192">
        <f>S103*H103</f>
        <v>74.3125</v>
      </c>
      <c r="AR103" s="17" t="s">
        <v>129</v>
      </c>
      <c r="AT103" s="17" t="s">
        <v>124</v>
      </c>
      <c r="AU103" s="17" t="s">
        <v>75</v>
      </c>
      <c r="AY103" s="17" t="s">
        <v>122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17" t="s">
        <v>22</v>
      </c>
      <c r="BK103" s="193">
        <f>ROUND(I103*H103,2)</f>
        <v>0</v>
      </c>
      <c r="BL103" s="17" t="s">
        <v>129</v>
      </c>
      <c r="BM103" s="17" t="s">
        <v>148</v>
      </c>
    </row>
    <row r="104" spans="2:65" s="11" customFormat="1" ht="13.5" x14ac:dyDescent="0.3">
      <c r="B104" s="194"/>
      <c r="C104" s="195"/>
      <c r="D104" s="196" t="s">
        <v>131</v>
      </c>
      <c r="E104" s="197" t="s">
        <v>20</v>
      </c>
      <c r="F104" s="198" t="s">
        <v>149</v>
      </c>
      <c r="G104" s="195"/>
      <c r="H104" s="199">
        <v>362.5</v>
      </c>
      <c r="I104" s="200"/>
      <c r="J104" s="195"/>
      <c r="K104" s="195"/>
      <c r="L104" s="201"/>
      <c r="M104" s="202"/>
      <c r="N104" s="203"/>
      <c r="O104" s="203"/>
      <c r="P104" s="203"/>
      <c r="Q104" s="203"/>
      <c r="R104" s="203"/>
      <c r="S104" s="203"/>
      <c r="T104" s="204"/>
      <c r="AT104" s="205" t="s">
        <v>131</v>
      </c>
      <c r="AU104" s="205" t="s">
        <v>75</v>
      </c>
      <c r="AV104" s="11" t="s">
        <v>75</v>
      </c>
      <c r="AW104" s="11" t="s">
        <v>35</v>
      </c>
      <c r="AX104" s="11" t="s">
        <v>22</v>
      </c>
      <c r="AY104" s="205" t="s">
        <v>122</v>
      </c>
    </row>
    <row r="105" spans="2:65" s="1" customFormat="1" ht="31.5" customHeight="1" x14ac:dyDescent="0.3">
      <c r="B105" s="34"/>
      <c r="C105" s="182" t="s">
        <v>150</v>
      </c>
      <c r="D105" s="182" t="s">
        <v>124</v>
      </c>
      <c r="E105" s="183" t="s">
        <v>151</v>
      </c>
      <c r="F105" s="184" t="s">
        <v>152</v>
      </c>
      <c r="G105" s="185" t="s">
        <v>153</v>
      </c>
      <c r="H105" s="186">
        <v>75.164000000000001</v>
      </c>
      <c r="I105" s="187"/>
      <c r="J105" s="188">
        <f>ROUND(I105*H105,2)</f>
        <v>0</v>
      </c>
      <c r="K105" s="184" t="s">
        <v>128</v>
      </c>
      <c r="L105" s="54"/>
      <c r="M105" s="189" t="s">
        <v>20</v>
      </c>
      <c r="N105" s="190" t="s">
        <v>42</v>
      </c>
      <c r="O105" s="35"/>
      <c r="P105" s="191">
        <f>O105*H105</f>
        <v>0</v>
      </c>
      <c r="Q105" s="191">
        <v>0</v>
      </c>
      <c r="R105" s="191">
        <f>Q105*H105</f>
        <v>0</v>
      </c>
      <c r="S105" s="191">
        <v>0</v>
      </c>
      <c r="T105" s="192">
        <f>S105*H105</f>
        <v>0</v>
      </c>
      <c r="AR105" s="17" t="s">
        <v>129</v>
      </c>
      <c r="AT105" s="17" t="s">
        <v>124</v>
      </c>
      <c r="AU105" s="17" t="s">
        <v>75</v>
      </c>
      <c r="AY105" s="17" t="s">
        <v>122</v>
      </c>
      <c r="BE105" s="193">
        <f>IF(N105="základní",J105,0)</f>
        <v>0</v>
      </c>
      <c r="BF105" s="193">
        <f>IF(N105="snížená",J105,0)</f>
        <v>0</v>
      </c>
      <c r="BG105" s="193">
        <f>IF(N105="zákl. přenesená",J105,0)</f>
        <v>0</v>
      </c>
      <c r="BH105" s="193">
        <f>IF(N105="sníž. přenesená",J105,0)</f>
        <v>0</v>
      </c>
      <c r="BI105" s="193">
        <f>IF(N105="nulová",J105,0)</f>
        <v>0</v>
      </c>
      <c r="BJ105" s="17" t="s">
        <v>22</v>
      </c>
      <c r="BK105" s="193">
        <f>ROUND(I105*H105,2)</f>
        <v>0</v>
      </c>
      <c r="BL105" s="17" t="s">
        <v>129</v>
      </c>
      <c r="BM105" s="17" t="s">
        <v>154</v>
      </c>
    </row>
    <row r="106" spans="2:65" s="11" customFormat="1" ht="13.5" x14ac:dyDescent="0.3">
      <c r="B106" s="194"/>
      <c r="C106" s="195"/>
      <c r="D106" s="196" t="s">
        <v>131</v>
      </c>
      <c r="E106" s="197" t="s">
        <v>20</v>
      </c>
      <c r="F106" s="198" t="s">
        <v>155</v>
      </c>
      <c r="G106" s="195"/>
      <c r="H106" s="199">
        <v>75.164000000000001</v>
      </c>
      <c r="I106" s="200"/>
      <c r="J106" s="195"/>
      <c r="K106" s="195"/>
      <c r="L106" s="201"/>
      <c r="M106" s="202"/>
      <c r="N106" s="203"/>
      <c r="O106" s="203"/>
      <c r="P106" s="203"/>
      <c r="Q106" s="203"/>
      <c r="R106" s="203"/>
      <c r="S106" s="203"/>
      <c r="T106" s="204"/>
      <c r="AT106" s="205" t="s">
        <v>131</v>
      </c>
      <c r="AU106" s="205" t="s">
        <v>75</v>
      </c>
      <c r="AV106" s="11" t="s">
        <v>75</v>
      </c>
      <c r="AW106" s="11" t="s">
        <v>35</v>
      </c>
      <c r="AX106" s="11" t="s">
        <v>22</v>
      </c>
      <c r="AY106" s="205" t="s">
        <v>122</v>
      </c>
    </row>
    <row r="107" spans="2:65" s="1" customFormat="1" ht="44.25" customHeight="1" x14ac:dyDescent="0.3">
      <c r="B107" s="34"/>
      <c r="C107" s="182" t="s">
        <v>156</v>
      </c>
      <c r="D107" s="182" t="s">
        <v>124</v>
      </c>
      <c r="E107" s="183" t="s">
        <v>157</v>
      </c>
      <c r="F107" s="184" t="s">
        <v>158</v>
      </c>
      <c r="G107" s="185" t="s">
        <v>153</v>
      </c>
      <c r="H107" s="186">
        <v>18.449000000000002</v>
      </c>
      <c r="I107" s="187"/>
      <c r="J107" s="188">
        <f>ROUND(I107*H107,2)</f>
        <v>0</v>
      </c>
      <c r="K107" s="184" t="s">
        <v>128</v>
      </c>
      <c r="L107" s="54"/>
      <c r="M107" s="189" t="s">
        <v>20</v>
      </c>
      <c r="N107" s="190" t="s">
        <v>42</v>
      </c>
      <c r="O107" s="35"/>
      <c r="P107" s="191">
        <f>O107*H107</f>
        <v>0</v>
      </c>
      <c r="Q107" s="191">
        <v>0</v>
      </c>
      <c r="R107" s="191">
        <f>Q107*H107</f>
        <v>0</v>
      </c>
      <c r="S107" s="191">
        <v>0</v>
      </c>
      <c r="T107" s="192">
        <f>S107*H107</f>
        <v>0</v>
      </c>
      <c r="AR107" s="17" t="s">
        <v>129</v>
      </c>
      <c r="AT107" s="17" t="s">
        <v>124</v>
      </c>
      <c r="AU107" s="17" t="s">
        <v>75</v>
      </c>
      <c r="AY107" s="17" t="s">
        <v>122</v>
      </c>
      <c r="BE107" s="193">
        <f>IF(N107="základní",J107,0)</f>
        <v>0</v>
      </c>
      <c r="BF107" s="193">
        <f>IF(N107="snížená",J107,0)</f>
        <v>0</v>
      </c>
      <c r="BG107" s="193">
        <f>IF(N107="zákl. přenesená",J107,0)</f>
        <v>0</v>
      </c>
      <c r="BH107" s="193">
        <f>IF(N107="sníž. přenesená",J107,0)</f>
        <v>0</v>
      </c>
      <c r="BI107" s="193">
        <f>IF(N107="nulová",J107,0)</f>
        <v>0</v>
      </c>
      <c r="BJ107" s="17" t="s">
        <v>22</v>
      </c>
      <c r="BK107" s="193">
        <f>ROUND(I107*H107,2)</f>
        <v>0</v>
      </c>
      <c r="BL107" s="17" t="s">
        <v>129</v>
      </c>
      <c r="BM107" s="17" t="s">
        <v>159</v>
      </c>
    </row>
    <row r="108" spans="2:65" s="11" customFormat="1" ht="13.5" x14ac:dyDescent="0.3">
      <c r="B108" s="194"/>
      <c r="C108" s="195"/>
      <c r="D108" s="196" t="s">
        <v>131</v>
      </c>
      <c r="E108" s="197" t="s">
        <v>20</v>
      </c>
      <c r="F108" s="198" t="s">
        <v>160</v>
      </c>
      <c r="G108" s="195"/>
      <c r="H108" s="199">
        <v>18.449000000000002</v>
      </c>
      <c r="I108" s="200"/>
      <c r="J108" s="195"/>
      <c r="K108" s="195"/>
      <c r="L108" s="201"/>
      <c r="M108" s="202"/>
      <c r="N108" s="203"/>
      <c r="O108" s="203"/>
      <c r="P108" s="203"/>
      <c r="Q108" s="203"/>
      <c r="R108" s="203"/>
      <c r="S108" s="203"/>
      <c r="T108" s="204"/>
      <c r="AT108" s="205" t="s">
        <v>131</v>
      </c>
      <c r="AU108" s="205" t="s">
        <v>75</v>
      </c>
      <c r="AV108" s="11" t="s">
        <v>75</v>
      </c>
      <c r="AW108" s="11" t="s">
        <v>35</v>
      </c>
      <c r="AX108" s="11" t="s">
        <v>22</v>
      </c>
      <c r="AY108" s="205" t="s">
        <v>122</v>
      </c>
    </row>
    <row r="109" spans="2:65" s="1" customFormat="1" ht="31.5" customHeight="1" x14ac:dyDescent="0.3">
      <c r="B109" s="34"/>
      <c r="C109" s="182" t="s">
        <v>161</v>
      </c>
      <c r="D109" s="182" t="s">
        <v>124</v>
      </c>
      <c r="E109" s="183" t="s">
        <v>162</v>
      </c>
      <c r="F109" s="184" t="s">
        <v>163</v>
      </c>
      <c r="G109" s="185" t="s">
        <v>153</v>
      </c>
      <c r="H109" s="186">
        <v>56.715000000000003</v>
      </c>
      <c r="I109" s="187"/>
      <c r="J109" s="188">
        <f>ROUND(I109*H109,2)</f>
        <v>0</v>
      </c>
      <c r="K109" s="184" t="s">
        <v>128</v>
      </c>
      <c r="L109" s="54"/>
      <c r="M109" s="189" t="s">
        <v>20</v>
      </c>
      <c r="N109" s="190" t="s">
        <v>42</v>
      </c>
      <c r="O109" s="35"/>
      <c r="P109" s="191">
        <f>O109*H109</f>
        <v>0</v>
      </c>
      <c r="Q109" s="191">
        <v>0</v>
      </c>
      <c r="R109" s="191">
        <f>Q109*H109</f>
        <v>0</v>
      </c>
      <c r="S109" s="191">
        <v>0</v>
      </c>
      <c r="T109" s="192">
        <f>S109*H109</f>
        <v>0</v>
      </c>
      <c r="AR109" s="17" t="s">
        <v>129</v>
      </c>
      <c r="AT109" s="17" t="s">
        <v>124</v>
      </c>
      <c r="AU109" s="17" t="s">
        <v>75</v>
      </c>
      <c r="AY109" s="17" t="s">
        <v>122</v>
      </c>
      <c r="BE109" s="193">
        <f>IF(N109="základní",J109,0)</f>
        <v>0</v>
      </c>
      <c r="BF109" s="193">
        <f>IF(N109="snížená",J109,0)</f>
        <v>0</v>
      </c>
      <c r="BG109" s="193">
        <f>IF(N109="zákl. přenesená",J109,0)</f>
        <v>0</v>
      </c>
      <c r="BH109" s="193">
        <f>IF(N109="sníž. přenesená",J109,0)</f>
        <v>0</v>
      </c>
      <c r="BI109" s="193">
        <f>IF(N109="nulová",J109,0)</f>
        <v>0</v>
      </c>
      <c r="BJ109" s="17" t="s">
        <v>22</v>
      </c>
      <c r="BK109" s="193">
        <f>ROUND(I109*H109,2)</f>
        <v>0</v>
      </c>
      <c r="BL109" s="17" t="s">
        <v>129</v>
      </c>
      <c r="BM109" s="17" t="s">
        <v>164</v>
      </c>
    </row>
    <row r="110" spans="2:65" s="11" customFormat="1" ht="13.5" x14ac:dyDescent="0.3">
      <c r="B110" s="194"/>
      <c r="C110" s="195"/>
      <c r="D110" s="196" t="s">
        <v>131</v>
      </c>
      <c r="E110" s="197" t="s">
        <v>20</v>
      </c>
      <c r="F110" s="198" t="s">
        <v>165</v>
      </c>
      <c r="G110" s="195"/>
      <c r="H110" s="199">
        <v>56.715000000000003</v>
      </c>
      <c r="I110" s="200"/>
      <c r="J110" s="195"/>
      <c r="K110" s="195"/>
      <c r="L110" s="201"/>
      <c r="M110" s="202"/>
      <c r="N110" s="203"/>
      <c r="O110" s="203"/>
      <c r="P110" s="203"/>
      <c r="Q110" s="203"/>
      <c r="R110" s="203"/>
      <c r="S110" s="203"/>
      <c r="T110" s="204"/>
      <c r="AT110" s="205" t="s">
        <v>131</v>
      </c>
      <c r="AU110" s="205" t="s">
        <v>75</v>
      </c>
      <c r="AV110" s="11" t="s">
        <v>75</v>
      </c>
      <c r="AW110" s="11" t="s">
        <v>35</v>
      </c>
      <c r="AX110" s="11" t="s">
        <v>22</v>
      </c>
      <c r="AY110" s="205" t="s">
        <v>122</v>
      </c>
    </row>
    <row r="111" spans="2:65" s="1" customFormat="1" ht="22.5" customHeight="1" x14ac:dyDescent="0.3">
      <c r="B111" s="34"/>
      <c r="C111" s="182" t="s">
        <v>166</v>
      </c>
      <c r="D111" s="182" t="s">
        <v>124</v>
      </c>
      <c r="E111" s="183" t="s">
        <v>167</v>
      </c>
      <c r="F111" s="184" t="s">
        <v>168</v>
      </c>
      <c r="G111" s="185" t="s">
        <v>169</v>
      </c>
      <c r="H111" s="186">
        <v>33.207999999999998</v>
      </c>
      <c r="I111" s="187"/>
      <c r="J111" s="188">
        <f>ROUND(I111*H111,2)</f>
        <v>0</v>
      </c>
      <c r="K111" s="184" t="s">
        <v>128</v>
      </c>
      <c r="L111" s="54"/>
      <c r="M111" s="189" t="s">
        <v>20</v>
      </c>
      <c r="N111" s="190" t="s">
        <v>42</v>
      </c>
      <c r="O111" s="35"/>
      <c r="P111" s="191">
        <f>O111*H111</f>
        <v>0</v>
      </c>
      <c r="Q111" s="191">
        <v>0</v>
      </c>
      <c r="R111" s="191">
        <f>Q111*H111</f>
        <v>0</v>
      </c>
      <c r="S111" s="191">
        <v>0</v>
      </c>
      <c r="T111" s="192">
        <f>S111*H111</f>
        <v>0</v>
      </c>
      <c r="AR111" s="17" t="s">
        <v>129</v>
      </c>
      <c r="AT111" s="17" t="s">
        <v>124</v>
      </c>
      <c r="AU111" s="17" t="s">
        <v>75</v>
      </c>
      <c r="AY111" s="17" t="s">
        <v>122</v>
      </c>
      <c r="BE111" s="193">
        <f>IF(N111="základní",J111,0)</f>
        <v>0</v>
      </c>
      <c r="BF111" s="193">
        <f>IF(N111="snížená",J111,0)</f>
        <v>0</v>
      </c>
      <c r="BG111" s="193">
        <f>IF(N111="zákl. přenesená",J111,0)</f>
        <v>0</v>
      </c>
      <c r="BH111" s="193">
        <f>IF(N111="sníž. přenesená",J111,0)</f>
        <v>0</v>
      </c>
      <c r="BI111" s="193">
        <f>IF(N111="nulová",J111,0)</f>
        <v>0</v>
      </c>
      <c r="BJ111" s="17" t="s">
        <v>22</v>
      </c>
      <c r="BK111" s="193">
        <f>ROUND(I111*H111,2)</f>
        <v>0</v>
      </c>
      <c r="BL111" s="17" t="s">
        <v>129</v>
      </c>
      <c r="BM111" s="17" t="s">
        <v>170</v>
      </c>
    </row>
    <row r="112" spans="2:65" s="11" customFormat="1" ht="13.5" x14ac:dyDescent="0.3">
      <c r="B112" s="194"/>
      <c r="C112" s="195"/>
      <c r="D112" s="196" t="s">
        <v>131</v>
      </c>
      <c r="E112" s="197" t="s">
        <v>20</v>
      </c>
      <c r="F112" s="198" t="s">
        <v>171</v>
      </c>
      <c r="G112" s="195"/>
      <c r="H112" s="199">
        <v>33.207999999999998</v>
      </c>
      <c r="I112" s="200"/>
      <c r="J112" s="195"/>
      <c r="K112" s="195"/>
      <c r="L112" s="201"/>
      <c r="M112" s="202"/>
      <c r="N112" s="203"/>
      <c r="O112" s="203"/>
      <c r="P112" s="203"/>
      <c r="Q112" s="203"/>
      <c r="R112" s="203"/>
      <c r="S112" s="203"/>
      <c r="T112" s="204"/>
      <c r="AT112" s="205" t="s">
        <v>131</v>
      </c>
      <c r="AU112" s="205" t="s">
        <v>75</v>
      </c>
      <c r="AV112" s="11" t="s">
        <v>75</v>
      </c>
      <c r="AW112" s="11" t="s">
        <v>35</v>
      </c>
      <c r="AX112" s="11" t="s">
        <v>22</v>
      </c>
      <c r="AY112" s="205" t="s">
        <v>122</v>
      </c>
    </row>
    <row r="113" spans="2:65" s="1" customFormat="1" ht="22.5" customHeight="1" x14ac:dyDescent="0.3">
      <c r="B113" s="34"/>
      <c r="C113" s="182" t="s">
        <v>172</v>
      </c>
      <c r="D113" s="182" t="s">
        <v>124</v>
      </c>
      <c r="E113" s="183" t="s">
        <v>173</v>
      </c>
      <c r="F113" s="184" t="s">
        <v>174</v>
      </c>
      <c r="G113" s="185" t="s">
        <v>127</v>
      </c>
      <c r="H113" s="186">
        <v>537.25</v>
      </c>
      <c r="I113" s="187"/>
      <c r="J113" s="188">
        <f>ROUND(I113*H113,2)</f>
        <v>0</v>
      </c>
      <c r="K113" s="184" t="s">
        <v>128</v>
      </c>
      <c r="L113" s="54"/>
      <c r="M113" s="189" t="s">
        <v>20</v>
      </c>
      <c r="N113" s="190" t="s">
        <v>42</v>
      </c>
      <c r="O113" s="35"/>
      <c r="P113" s="191">
        <f>O113*H113</f>
        <v>0</v>
      </c>
      <c r="Q113" s="191">
        <v>0</v>
      </c>
      <c r="R113" s="191">
        <f>Q113*H113</f>
        <v>0</v>
      </c>
      <c r="S113" s="191">
        <v>0</v>
      </c>
      <c r="T113" s="192">
        <f>S113*H113</f>
        <v>0</v>
      </c>
      <c r="AR113" s="17" t="s">
        <v>129</v>
      </c>
      <c r="AT113" s="17" t="s">
        <v>124</v>
      </c>
      <c r="AU113" s="17" t="s">
        <v>75</v>
      </c>
      <c r="AY113" s="17" t="s">
        <v>122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17" t="s">
        <v>22</v>
      </c>
      <c r="BK113" s="193">
        <f>ROUND(I113*H113,2)</f>
        <v>0</v>
      </c>
      <c r="BL113" s="17" t="s">
        <v>129</v>
      </c>
      <c r="BM113" s="17" t="s">
        <v>175</v>
      </c>
    </row>
    <row r="114" spans="2:65" s="11" customFormat="1" ht="13.5" x14ac:dyDescent="0.3">
      <c r="B114" s="194"/>
      <c r="C114" s="195"/>
      <c r="D114" s="196" t="s">
        <v>131</v>
      </c>
      <c r="E114" s="197" t="s">
        <v>20</v>
      </c>
      <c r="F114" s="198" t="s">
        <v>176</v>
      </c>
      <c r="G114" s="195"/>
      <c r="H114" s="199">
        <v>537.25</v>
      </c>
      <c r="I114" s="200"/>
      <c r="J114" s="195"/>
      <c r="K114" s="195"/>
      <c r="L114" s="201"/>
      <c r="M114" s="202"/>
      <c r="N114" s="203"/>
      <c r="O114" s="203"/>
      <c r="P114" s="203"/>
      <c r="Q114" s="203"/>
      <c r="R114" s="203"/>
      <c r="S114" s="203"/>
      <c r="T114" s="204"/>
      <c r="AT114" s="205" t="s">
        <v>131</v>
      </c>
      <c r="AU114" s="205" t="s">
        <v>75</v>
      </c>
      <c r="AV114" s="11" t="s">
        <v>75</v>
      </c>
      <c r="AW114" s="11" t="s">
        <v>35</v>
      </c>
      <c r="AX114" s="11" t="s">
        <v>22</v>
      </c>
      <c r="AY114" s="205" t="s">
        <v>122</v>
      </c>
    </row>
    <row r="115" spans="2:65" s="1" customFormat="1" ht="31.5" customHeight="1" x14ac:dyDescent="0.3">
      <c r="B115" s="34"/>
      <c r="C115" s="182" t="s">
        <v>27</v>
      </c>
      <c r="D115" s="182" t="s">
        <v>124</v>
      </c>
      <c r="E115" s="183" t="s">
        <v>177</v>
      </c>
      <c r="F115" s="184" t="s">
        <v>178</v>
      </c>
      <c r="G115" s="185" t="s">
        <v>127</v>
      </c>
      <c r="H115" s="186">
        <v>2456</v>
      </c>
      <c r="I115" s="187"/>
      <c r="J115" s="188">
        <f>ROUND(I115*H115,2)</f>
        <v>0</v>
      </c>
      <c r="K115" s="184" t="s">
        <v>128</v>
      </c>
      <c r="L115" s="54"/>
      <c r="M115" s="189" t="s">
        <v>20</v>
      </c>
      <c r="N115" s="190" t="s">
        <v>42</v>
      </c>
      <c r="O115" s="35"/>
      <c r="P115" s="191">
        <f>O115*H115</f>
        <v>0</v>
      </c>
      <c r="Q115" s="191">
        <v>0</v>
      </c>
      <c r="R115" s="191">
        <f>Q115*H115</f>
        <v>0</v>
      </c>
      <c r="S115" s="191">
        <v>0</v>
      </c>
      <c r="T115" s="192">
        <f>S115*H115</f>
        <v>0</v>
      </c>
      <c r="AR115" s="17" t="s">
        <v>129</v>
      </c>
      <c r="AT115" s="17" t="s">
        <v>124</v>
      </c>
      <c r="AU115" s="17" t="s">
        <v>75</v>
      </c>
      <c r="AY115" s="17" t="s">
        <v>122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17" t="s">
        <v>22</v>
      </c>
      <c r="BK115" s="193">
        <f>ROUND(I115*H115,2)</f>
        <v>0</v>
      </c>
      <c r="BL115" s="17" t="s">
        <v>129</v>
      </c>
      <c r="BM115" s="17" t="s">
        <v>179</v>
      </c>
    </row>
    <row r="116" spans="2:65" s="11" customFormat="1" ht="13.5" x14ac:dyDescent="0.3">
      <c r="B116" s="194"/>
      <c r="C116" s="195"/>
      <c r="D116" s="196" t="s">
        <v>131</v>
      </c>
      <c r="E116" s="197" t="s">
        <v>82</v>
      </c>
      <c r="F116" s="198" t="s">
        <v>180</v>
      </c>
      <c r="G116" s="195"/>
      <c r="H116" s="199">
        <v>2456</v>
      </c>
      <c r="I116" s="200"/>
      <c r="J116" s="195"/>
      <c r="K116" s="195"/>
      <c r="L116" s="201"/>
      <c r="M116" s="202"/>
      <c r="N116" s="203"/>
      <c r="O116" s="203"/>
      <c r="P116" s="203"/>
      <c r="Q116" s="203"/>
      <c r="R116" s="203"/>
      <c r="S116" s="203"/>
      <c r="T116" s="204"/>
      <c r="AT116" s="205" t="s">
        <v>131</v>
      </c>
      <c r="AU116" s="205" t="s">
        <v>75</v>
      </c>
      <c r="AV116" s="11" t="s">
        <v>75</v>
      </c>
      <c r="AW116" s="11" t="s">
        <v>35</v>
      </c>
      <c r="AX116" s="11" t="s">
        <v>22</v>
      </c>
      <c r="AY116" s="205" t="s">
        <v>122</v>
      </c>
    </row>
    <row r="117" spans="2:65" s="1" customFormat="1" ht="31.5" customHeight="1" x14ac:dyDescent="0.3">
      <c r="B117" s="34"/>
      <c r="C117" s="182" t="s">
        <v>181</v>
      </c>
      <c r="D117" s="182" t="s">
        <v>124</v>
      </c>
      <c r="E117" s="183" t="s">
        <v>182</v>
      </c>
      <c r="F117" s="184" t="s">
        <v>183</v>
      </c>
      <c r="G117" s="185" t="s">
        <v>127</v>
      </c>
      <c r="H117" s="186">
        <v>2456</v>
      </c>
      <c r="I117" s="187"/>
      <c r="J117" s="188">
        <f>ROUND(I117*H117,2)</f>
        <v>0</v>
      </c>
      <c r="K117" s="184" t="s">
        <v>128</v>
      </c>
      <c r="L117" s="54"/>
      <c r="M117" s="189" t="s">
        <v>20</v>
      </c>
      <c r="N117" s="190" t="s">
        <v>42</v>
      </c>
      <c r="O117" s="35"/>
      <c r="P117" s="191">
        <f>O117*H117</f>
        <v>0</v>
      </c>
      <c r="Q117" s="191">
        <v>0</v>
      </c>
      <c r="R117" s="191">
        <f>Q117*H117</f>
        <v>0</v>
      </c>
      <c r="S117" s="191">
        <v>0</v>
      </c>
      <c r="T117" s="192">
        <f>S117*H117</f>
        <v>0</v>
      </c>
      <c r="AR117" s="17" t="s">
        <v>129</v>
      </c>
      <c r="AT117" s="17" t="s">
        <v>124</v>
      </c>
      <c r="AU117" s="17" t="s">
        <v>75</v>
      </c>
      <c r="AY117" s="17" t="s">
        <v>122</v>
      </c>
      <c r="BE117" s="193">
        <f>IF(N117="základní",J117,0)</f>
        <v>0</v>
      </c>
      <c r="BF117" s="193">
        <f>IF(N117="snížená",J117,0)</f>
        <v>0</v>
      </c>
      <c r="BG117" s="193">
        <f>IF(N117="zákl. přenesená",J117,0)</f>
        <v>0</v>
      </c>
      <c r="BH117" s="193">
        <f>IF(N117="sníž. přenesená",J117,0)</f>
        <v>0</v>
      </c>
      <c r="BI117" s="193">
        <f>IF(N117="nulová",J117,0)</f>
        <v>0</v>
      </c>
      <c r="BJ117" s="17" t="s">
        <v>22</v>
      </c>
      <c r="BK117" s="193">
        <f>ROUND(I117*H117,2)</f>
        <v>0</v>
      </c>
      <c r="BL117" s="17" t="s">
        <v>129</v>
      </c>
      <c r="BM117" s="17" t="s">
        <v>184</v>
      </c>
    </row>
    <row r="118" spans="2:65" s="11" customFormat="1" ht="13.5" x14ac:dyDescent="0.3">
      <c r="B118" s="194"/>
      <c r="C118" s="195"/>
      <c r="D118" s="196" t="s">
        <v>131</v>
      </c>
      <c r="E118" s="197" t="s">
        <v>20</v>
      </c>
      <c r="F118" s="198" t="s">
        <v>82</v>
      </c>
      <c r="G118" s="195"/>
      <c r="H118" s="199">
        <v>2456</v>
      </c>
      <c r="I118" s="200"/>
      <c r="J118" s="195"/>
      <c r="K118" s="195"/>
      <c r="L118" s="201"/>
      <c r="M118" s="202"/>
      <c r="N118" s="203"/>
      <c r="O118" s="203"/>
      <c r="P118" s="203"/>
      <c r="Q118" s="203"/>
      <c r="R118" s="203"/>
      <c r="S118" s="203"/>
      <c r="T118" s="204"/>
      <c r="AT118" s="205" t="s">
        <v>131</v>
      </c>
      <c r="AU118" s="205" t="s">
        <v>75</v>
      </c>
      <c r="AV118" s="11" t="s">
        <v>75</v>
      </c>
      <c r="AW118" s="11" t="s">
        <v>35</v>
      </c>
      <c r="AX118" s="11" t="s">
        <v>22</v>
      </c>
      <c r="AY118" s="205" t="s">
        <v>122</v>
      </c>
    </row>
    <row r="119" spans="2:65" s="1" customFormat="1" ht="22.5" customHeight="1" x14ac:dyDescent="0.3">
      <c r="B119" s="34"/>
      <c r="C119" s="221" t="s">
        <v>185</v>
      </c>
      <c r="D119" s="221" t="s">
        <v>186</v>
      </c>
      <c r="E119" s="222" t="s">
        <v>187</v>
      </c>
      <c r="F119" s="223" t="s">
        <v>188</v>
      </c>
      <c r="G119" s="224" t="s">
        <v>189</v>
      </c>
      <c r="H119" s="225">
        <v>36.840000000000003</v>
      </c>
      <c r="I119" s="226"/>
      <c r="J119" s="227">
        <f>ROUND(I119*H119,2)</f>
        <v>0</v>
      </c>
      <c r="K119" s="223" t="s">
        <v>128</v>
      </c>
      <c r="L119" s="228"/>
      <c r="M119" s="229" t="s">
        <v>20</v>
      </c>
      <c r="N119" s="230" t="s">
        <v>42</v>
      </c>
      <c r="O119" s="35"/>
      <c r="P119" s="191">
        <f>O119*H119</f>
        <v>0</v>
      </c>
      <c r="Q119" s="191">
        <v>1E-3</v>
      </c>
      <c r="R119" s="191">
        <f>Q119*H119</f>
        <v>3.6840000000000005E-2</v>
      </c>
      <c r="S119" s="191">
        <v>0</v>
      </c>
      <c r="T119" s="192">
        <f>S119*H119</f>
        <v>0</v>
      </c>
      <c r="AR119" s="17" t="s">
        <v>166</v>
      </c>
      <c r="AT119" s="17" t="s">
        <v>186</v>
      </c>
      <c r="AU119" s="17" t="s">
        <v>75</v>
      </c>
      <c r="AY119" s="17" t="s">
        <v>122</v>
      </c>
      <c r="BE119" s="193">
        <f>IF(N119="základní",J119,0)</f>
        <v>0</v>
      </c>
      <c r="BF119" s="193">
        <f>IF(N119="snížená",J119,0)</f>
        <v>0</v>
      </c>
      <c r="BG119" s="193">
        <f>IF(N119="zákl. přenesená",J119,0)</f>
        <v>0</v>
      </c>
      <c r="BH119" s="193">
        <f>IF(N119="sníž. přenesená",J119,0)</f>
        <v>0</v>
      </c>
      <c r="BI119" s="193">
        <f>IF(N119="nulová",J119,0)</f>
        <v>0</v>
      </c>
      <c r="BJ119" s="17" t="s">
        <v>22</v>
      </c>
      <c r="BK119" s="193">
        <f>ROUND(I119*H119,2)</f>
        <v>0</v>
      </c>
      <c r="BL119" s="17" t="s">
        <v>129</v>
      </c>
      <c r="BM119" s="17" t="s">
        <v>190</v>
      </c>
    </row>
    <row r="120" spans="2:65" s="11" customFormat="1" ht="13.5" x14ac:dyDescent="0.3">
      <c r="B120" s="194"/>
      <c r="C120" s="195"/>
      <c r="D120" s="206" t="s">
        <v>131</v>
      </c>
      <c r="E120" s="195"/>
      <c r="F120" s="208" t="s">
        <v>191</v>
      </c>
      <c r="G120" s="195"/>
      <c r="H120" s="209">
        <v>36.840000000000003</v>
      </c>
      <c r="I120" s="200"/>
      <c r="J120" s="195"/>
      <c r="K120" s="195"/>
      <c r="L120" s="201"/>
      <c r="M120" s="202"/>
      <c r="N120" s="203"/>
      <c r="O120" s="203"/>
      <c r="P120" s="203"/>
      <c r="Q120" s="203"/>
      <c r="R120" s="203"/>
      <c r="S120" s="203"/>
      <c r="T120" s="204"/>
      <c r="AT120" s="205" t="s">
        <v>131</v>
      </c>
      <c r="AU120" s="205" t="s">
        <v>75</v>
      </c>
      <c r="AV120" s="11" t="s">
        <v>75</v>
      </c>
      <c r="AW120" s="11" t="s">
        <v>4</v>
      </c>
      <c r="AX120" s="11" t="s">
        <v>22</v>
      </c>
      <c r="AY120" s="205" t="s">
        <v>122</v>
      </c>
    </row>
    <row r="121" spans="2:65" s="10" customFormat="1" ht="29.85" customHeight="1" x14ac:dyDescent="0.3">
      <c r="B121" s="165"/>
      <c r="C121" s="166"/>
      <c r="D121" s="179" t="s">
        <v>70</v>
      </c>
      <c r="E121" s="180" t="s">
        <v>150</v>
      </c>
      <c r="F121" s="180" t="s">
        <v>192</v>
      </c>
      <c r="G121" s="166"/>
      <c r="H121" s="166"/>
      <c r="I121" s="169"/>
      <c r="J121" s="181">
        <f>BK121</f>
        <v>0</v>
      </c>
      <c r="K121" s="166"/>
      <c r="L121" s="171"/>
      <c r="M121" s="172"/>
      <c r="N121" s="173"/>
      <c r="O121" s="173"/>
      <c r="P121" s="174">
        <f>SUM(P122:P164)</f>
        <v>0</v>
      </c>
      <c r="Q121" s="173"/>
      <c r="R121" s="174">
        <f>SUM(R122:R164)</f>
        <v>1074.451063</v>
      </c>
      <c r="S121" s="173"/>
      <c r="T121" s="175">
        <f>SUM(T122:T164)</f>
        <v>0</v>
      </c>
      <c r="AR121" s="176" t="s">
        <v>22</v>
      </c>
      <c r="AT121" s="177" t="s">
        <v>70</v>
      </c>
      <c r="AU121" s="177" t="s">
        <v>22</v>
      </c>
      <c r="AY121" s="176" t="s">
        <v>122</v>
      </c>
      <c r="BK121" s="178">
        <f>SUM(BK122:BK164)</f>
        <v>0</v>
      </c>
    </row>
    <row r="122" spans="2:65" s="1" customFormat="1" ht="22.5" customHeight="1" x14ac:dyDescent="0.3">
      <c r="B122" s="34"/>
      <c r="C122" s="182" t="s">
        <v>193</v>
      </c>
      <c r="D122" s="182" t="s">
        <v>124</v>
      </c>
      <c r="E122" s="183" t="s">
        <v>194</v>
      </c>
      <c r="F122" s="184" t="s">
        <v>195</v>
      </c>
      <c r="G122" s="185" t="s">
        <v>127</v>
      </c>
      <c r="H122" s="186">
        <v>675.5</v>
      </c>
      <c r="I122" s="187"/>
      <c r="J122" s="188">
        <f>ROUND(I122*H122,2)</f>
        <v>0</v>
      </c>
      <c r="K122" s="184" t="s">
        <v>128</v>
      </c>
      <c r="L122" s="54"/>
      <c r="M122" s="189" t="s">
        <v>20</v>
      </c>
      <c r="N122" s="190" t="s">
        <v>42</v>
      </c>
      <c r="O122" s="35"/>
      <c r="P122" s="191">
        <f>O122*H122</f>
        <v>0</v>
      </c>
      <c r="Q122" s="191">
        <v>8.0030000000000004E-2</v>
      </c>
      <c r="R122" s="191">
        <f>Q122*H122</f>
        <v>54.060265000000001</v>
      </c>
      <c r="S122" s="191">
        <v>0</v>
      </c>
      <c r="T122" s="192">
        <f>S122*H122</f>
        <v>0</v>
      </c>
      <c r="AR122" s="17" t="s">
        <v>129</v>
      </c>
      <c r="AT122" s="17" t="s">
        <v>124</v>
      </c>
      <c r="AU122" s="17" t="s">
        <v>75</v>
      </c>
      <c r="AY122" s="17" t="s">
        <v>122</v>
      </c>
      <c r="BE122" s="193">
        <f>IF(N122="základní",J122,0)</f>
        <v>0</v>
      </c>
      <c r="BF122" s="193">
        <f>IF(N122="snížená",J122,0)</f>
        <v>0</v>
      </c>
      <c r="BG122" s="193">
        <f>IF(N122="zákl. přenesená",J122,0)</f>
        <v>0</v>
      </c>
      <c r="BH122" s="193">
        <f>IF(N122="sníž. přenesená",J122,0)</f>
        <v>0</v>
      </c>
      <c r="BI122" s="193">
        <f>IF(N122="nulová",J122,0)</f>
        <v>0</v>
      </c>
      <c r="BJ122" s="17" t="s">
        <v>22</v>
      </c>
      <c r="BK122" s="193">
        <f>ROUND(I122*H122,2)</f>
        <v>0</v>
      </c>
      <c r="BL122" s="17" t="s">
        <v>129</v>
      </c>
      <c r="BM122" s="17" t="s">
        <v>196</v>
      </c>
    </row>
    <row r="123" spans="2:65" s="11" customFormat="1" ht="13.5" x14ac:dyDescent="0.3">
      <c r="B123" s="194"/>
      <c r="C123" s="195"/>
      <c r="D123" s="196" t="s">
        <v>131</v>
      </c>
      <c r="E123" s="197" t="s">
        <v>20</v>
      </c>
      <c r="F123" s="198" t="s">
        <v>197</v>
      </c>
      <c r="G123" s="195"/>
      <c r="H123" s="199">
        <v>675.5</v>
      </c>
      <c r="I123" s="200"/>
      <c r="J123" s="195"/>
      <c r="K123" s="195"/>
      <c r="L123" s="201"/>
      <c r="M123" s="202"/>
      <c r="N123" s="203"/>
      <c r="O123" s="203"/>
      <c r="P123" s="203"/>
      <c r="Q123" s="203"/>
      <c r="R123" s="203"/>
      <c r="S123" s="203"/>
      <c r="T123" s="204"/>
      <c r="AT123" s="205" t="s">
        <v>131</v>
      </c>
      <c r="AU123" s="205" t="s">
        <v>75</v>
      </c>
      <c r="AV123" s="11" t="s">
        <v>75</v>
      </c>
      <c r="AW123" s="11" t="s">
        <v>35</v>
      </c>
      <c r="AX123" s="11" t="s">
        <v>22</v>
      </c>
      <c r="AY123" s="205" t="s">
        <v>122</v>
      </c>
    </row>
    <row r="124" spans="2:65" s="1" customFormat="1" ht="22.5" customHeight="1" x14ac:dyDescent="0.3">
      <c r="B124" s="34"/>
      <c r="C124" s="182" t="s">
        <v>198</v>
      </c>
      <c r="D124" s="182" t="s">
        <v>124</v>
      </c>
      <c r="E124" s="183" t="s">
        <v>199</v>
      </c>
      <c r="F124" s="184" t="s">
        <v>195</v>
      </c>
      <c r="G124" s="185" t="s">
        <v>127</v>
      </c>
      <c r="H124" s="186">
        <v>326.8</v>
      </c>
      <c r="I124" s="187"/>
      <c r="J124" s="188">
        <f>ROUND(I124*H124,2)</f>
        <v>0</v>
      </c>
      <c r="K124" s="184" t="s">
        <v>20</v>
      </c>
      <c r="L124" s="54"/>
      <c r="M124" s="189" t="s">
        <v>20</v>
      </c>
      <c r="N124" s="190" t="s">
        <v>42</v>
      </c>
      <c r="O124" s="35"/>
      <c r="P124" s="191">
        <f>O124*H124</f>
        <v>0</v>
      </c>
      <c r="Q124" s="191">
        <v>8.0030000000000004E-2</v>
      </c>
      <c r="R124" s="191">
        <f>Q124*H124</f>
        <v>26.153804000000001</v>
      </c>
      <c r="S124" s="191">
        <v>0</v>
      </c>
      <c r="T124" s="192">
        <f>S124*H124</f>
        <v>0</v>
      </c>
      <c r="AR124" s="17" t="s">
        <v>129</v>
      </c>
      <c r="AT124" s="17" t="s">
        <v>124</v>
      </c>
      <c r="AU124" s="17" t="s">
        <v>75</v>
      </c>
      <c r="AY124" s="17" t="s">
        <v>122</v>
      </c>
      <c r="BE124" s="193">
        <f>IF(N124="základní",J124,0)</f>
        <v>0</v>
      </c>
      <c r="BF124" s="193">
        <f>IF(N124="snížená",J124,0)</f>
        <v>0</v>
      </c>
      <c r="BG124" s="193">
        <f>IF(N124="zákl. přenesená",J124,0)</f>
        <v>0</v>
      </c>
      <c r="BH124" s="193">
        <f>IF(N124="sníž. přenesená",J124,0)</f>
        <v>0</v>
      </c>
      <c r="BI124" s="193">
        <f>IF(N124="nulová",J124,0)</f>
        <v>0</v>
      </c>
      <c r="BJ124" s="17" t="s">
        <v>22</v>
      </c>
      <c r="BK124" s="193">
        <f>ROUND(I124*H124,2)</f>
        <v>0</v>
      </c>
      <c r="BL124" s="17" t="s">
        <v>129</v>
      </c>
      <c r="BM124" s="17" t="s">
        <v>200</v>
      </c>
    </row>
    <row r="125" spans="2:65" s="11" customFormat="1" ht="13.5" x14ac:dyDescent="0.3">
      <c r="B125" s="194"/>
      <c r="C125" s="195"/>
      <c r="D125" s="196" t="s">
        <v>131</v>
      </c>
      <c r="E125" s="197" t="s">
        <v>20</v>
      </c>
      <c r="F125" s="198" t="s">
        <v>201</v>
      </c>
      <c r="G125" s="195"/>
      <c r="H125" s="199">
        <v>326.8</v>
      </c>
      <c r="I125" s="200"/>
      <c r="J125" s="195"/>
      <c r="K125" s="195"/>
      <c r="L125" s="201"/>
      <c r="M125" s="202"/>
      <c r="N125" s="203"/>
      <c r="O125" s="203"/>
      <c r="P125" s="203"/>
      <c r="Q125" s="203"/>
      <c r="R125" s="203"/>
      <c r="S125" s="203"/>
      <c r="T125" s="204"/>
      <c r="AT125" s="205" t="s">
        <v>131</v>
      </c>
      <c r="AU125" s="205" t="s">
        <v>75</v>
      </c>
      <c r="AV125" s="11" t="s">
        <v>75</v>
      </c>
      <c r="AW125" s="11" t="s">
        <v>35</v>
      </c>
      <c r="AX125" s="11" t="s">
        <v>22</v>
      </c>
      <c r="AY125" s="205" t="s">
        <v>122</v>
      </c>
    </row>
    <row r="126" spans="2:65" s="1" customFormat="1" ht="22.5" customHeight="1" x14ac:dyDescent="0.3">
      <c r="B126" s="34"/>
      <c r="C126" s="182" t="s">
        <v>8</v>
      </c>
      <c r="D126" s="182" t="s">
        <v>124</v>
      </c>
      <c r="E126" s="183" t="s">
        <v>202</v>
      </c>
      <c r="F126" s="184" t="s">
        <v>203</v>
      </c>
      <c r="G126" s="185" t="s">
        <v>127</v>
      </c>
      <c r="H126" s="186">
        <v>229.5</v>
      </c>
      <c r="I126" s="187"/>
      <c r="J126" s="188">
        <f>ROUND(I126*H126,2)</f>
        <v>0</v>
      </c>
      <c r="K126" s="184" t="s">
        <v>128</v>
      </c>
      <c r="L126" s="54"/>
      <c r="M126" s="189" t="s">
        <v>20</v>
      </c>
      <c r="N126" s="190" t="s">
        <v>42</v>
      </c>
      <c r="O126" s="35"/>
      <c r="P126" s="191">
        <f>O126*H126</f>
        <v>0</v>
      </c>
      <c r="Q126" s="191">
        <v>0.27994000000000002</v>
      </c>
      <c r="R126" s="191">
        <f>Q126*H126</f>
        <v>64.246230000000011</v>
      </c>
      <c r="S126" s="191">
        <v>0</v>
      </c>
      <c r="T126" s="192">
        <f>S126*H126</f>
        <v>0</v>
      </c>
      <c r="AR126" s="17" t="s">
        <v>129</v>
      </c>
      <c r="AT126" s="17" t="s">
        <v>124</v>
      </c>
      <c r="AU126" s="17" t="s">
        <v>75</v>
      </c>
      <c r="AY126" s="17" t="s">
        <v>122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17" t="s">
        <v>22</v>
      </c>
      <c r="BK126" s="193">
        <f>ROUND(I126*H126,2)</f>
        <v>0</v>
      </c>
      <c r="BL126" s="17" t="s">
        <v>129</v>
      </c>
      <c r="BM126" s="17" t="s">
        <v>204</v>
      </c>
    </row>
    <row r="127" spans="2:65" s="11" customFormat="1" ht="13.5" x14ac:dyDescent="0.3">
      <c r="B127" s="194"/>
      <c r="C127" s="195"/>
      <c r="D127" s="196" t="s">
        <v>131</v>
      </c>
      <c r="E127" s="197" t="s">
        <v>20</v>
      </c>
      <c r="F127" s="198" t="s">
        <v>205</v>
      </c>
      <c r="G127" s="195"/>
      <c r="H127" s="199">
        <v>229.5</v>
      </c>
      <c r="I127" s="200"/>
      <c r="J127" s="195"/>
      <c r="K127" s="195"/>
      <c r="L127" s="201"/>
      <c r="M127" s="202"/>
      <c r="N127" s="203"/>
      <c r="O127" s="203"/>
      <c r="P127" s="203"/>
      <c r="Q127" s="203"/>
      <c r="R127" s="203"/>
      <c r="S127" s="203"/>
      <c r="T127" s="204"/>
      <c r="AT127" s="205" t="s">
        <v>131</v>
      </c>
      <c r="AU127" s="205" t="s">
        <v>75</v>
      </c>
      <c r="AV127" s="11" t="s">
        <v>75</v>
      </c>
      <c r="AW127" s="11" t="s">
        <v>35</v>
      </c>
      <c r="AX127" s="11" t="s">
        <v>22</v>
      </c>
      <c r="AY127" s="205" t="s">
        <v>122</v>
      </c>
    </row>
    <row r="128" spans="2:65" s="1" customFormat="1" ht="22.5" customHeight="1" x14ac:dyDescent="0.3">
      <c r="B128" s="34"/>
      <c r="C128" s="182" t="s">
        <v>206</v>
      </c>
      <c r="D128" s="182" t="s">
        <v>124</v>
      </c>
      <c r="E128" s="183" t="s">
        <v>207</v>
      </c>
      <c r="F128" s="184" t="s">
        <v>208</v>
      </c>
      <c r="G128" s="185" t="s">
        <v>127</v>
      </c>
      <c r="H128" s="186">
        <v>580.625</v>
      </c>
      <c r="I128" s="187"/>
      <c r="J128" s="188">
        <f>ROUND(I128*H128,2)</f>
        <v>0</v>
      </c>
      <c r="K128" s="184" t="s">
        <v>128</v>
      </c>
      <c r="L128" s="54"/>
      <c r="M128" s="189" t="s">
        <v>20</v>
      </c>
      <c r="N128" s="190" t="s">
        <v>42</v>
      </c>
      <c r="O128" s="35"/>
      <c r="P128" s="191">
        <f>O128*H128</f>
        <v>0</v>
      </c>
      <c r="Q128" s="191">
        <v>0.378</v>
      </c>
      <c r="R128" s="191">
        <f>Q128*H128</f>
        <v>219.47624999999999</v>
      </c>
      <c r="S128" s="191">
        <v>0</v>
      </c>
      <c r="T128" s="192">
        <f>S128*H128</f>
        <v>0</v>
      </c>
      <c r="AR128" s="17" t="s">
        <v>129</v>
      </c>
      <c r="AT128" s="17" t="s">
        <v>124</v>
      </c>
      <c r="AU128" s="17" t="s">
        <v>75</v>
      </c>
      <c r="AY128" s="17" t="s">
        <v>122</v>
      </c>
      <c r="BE128" s="193">
        <f>IF(N128="základní",J128,0)</f>
        <v>0</v>
      </c>
      <c r="BF128" s="193">
        <f>IF(N128="snížená",J128,0)</f>
        <v>0</v>
      </c>
      <c r="BG128" s="193">
        <f>IF(N128="zákl. přenesená",J128,0)</f>
        <v>0</v>
      </c>
      <c r="BH128" s="193">
        <f>IF(N128="sníž. přenesená",J128,0)</f>
        <v>0</v>
      </c>
      <c r="BI128" s="193">
        <f>IF(N128="nulová",J128,0)</f>
        <v>0</v>
      </c>
      <c r="BJ128" s="17" t="s">
        <v>22</v>
      </c>
      <c r="BK128" s="193">
        <f>ROUND(I128*H128,2)</f>
        <v>0</v>
      </c>
      <c r="BL128" s="17" t="s">
        <v>129</v>
      </c>
      <c r="BM128" s="17" t="s">
        <v>209</v>
      </c>
    </row>
    <row r="129" spans="2:65" s="11" customFormat="1" ht="13.5" x14ac:dyDescent="0.3">
      <c r="B129" s="194"/>
      <c r="C129" s="195"/>
      <c r="D129" s="206" t="s">
        <v>131</v>
      </c>
      <c r="E129" s="207" t="s">
        <v>20</v>
      </c>
      <c r="F129" s="208" t="s">
        <v>210</v>
      </c>
      <c r="G129" s="195"/>
      <c r="H129" s="209">
        <v>580.625</v>
      </c>
      <c r="I129" s="200"/>
      <c r="J129" s="195"/>
      <c r="K129" s="195"/>
      <c r="L129" s="201"/>
      <c r="M129" s="202"/>
      <c r="N129" s="203"/>
      <c r="O129" s="203"/>
      <c r="P129" s="203"/>
      <c r="Q129" s="203"/>
      <c r="R129" s="203"/>
      <c r="S129" s="203"/>
      <c r="T129" s="204"/>
      <c r="AT129" s="205" t="s">
        <v>131</v>
      </c>
      <c r="AU129" s="205" t="s">
        <v>75</v>
      </c>
      <c r="AV129" s="11" t="s">
        <v>75</v>
      </c>
      <c r="AW129" s="11" t="s">
        <v>35</v>
      </c>
      <c r="AX129" s="11" t="s">
        <v>71</v>
      </c>
      <c r="AY129" s="205" t="s">
        <v>122</v>
      </c>
    </row>
    <row r="130" spans="2:65" s="12" customFormat="1" ht="13.5" x14ac:dyDescent="0.3">
      <c r="B130" s="210"/>
      <c r="C130" s="211"/>
      <c r="D130" s="196" t="s">
        <v>131</v>
      </c>
      <c r="E130" s="212" t="s">
        <v>20</v>
      </c>
      <c r="F130" s="213" t="s">
        <v>138</v>
      </c>
      <c r="G130" s="211"/>
      <c r="H130" s="214">
        <v>580.625</v>
      </c>
      <c r="I130" s="215"/>
      <c r="J130" s="211"/>
      <c r="K130" s="211"/>
      <c r="L130" s="216"/>
      <c r="M130" s="217"/>
      <c r="N130" s="218"/>
      <c r="O130" s="218"/>
      <c r="P130" s="218"/>
      <c r="Q130" s="218"/>
      <c r="R130" s="218"/>
      <c r="S130" s="218"/>
      <c r="T130" s="219"/>
      <c r="AT130" s="220" t="s">
        <v>131</v>
      </c>
      <c r="AU130" s="220" t="s">
        <v>75</v>
      </c>
      <c r="AV130" s="12" t="s">
        <v>129</v>
      </c>
      <c r="AW130" s="12" t="s">
        <v>35</v>
      </c>
      <c r="AX130" s="12" t="s">
        <v>22</v>
      </c>
      <c r="AY130" s="220" t="s">
        <v>122</v>
      </c>
    </row>
    <row r="131" spans="2:65" s="1" customFormat="1" ht="22.5" customHeight="1" x14ac:dyDescent="0.3">
      <c r="B131" s="34"/>
      <c r="C131" s="182" t="s">
        <v>211</v>
      </c>
      <c r="D131" s="182" t="s">
        <v>124</v>
      </c>
      <c r="E131" s="183" t="s">
        <v>212</v>
      </c>
      <c r="F131" s="184" t="s">
        <v>213</v>
      </c>
      <c r="G131" s="185" t="s">
        <v>127</v>
      </c>
      <c r="H131" s="186">
        <v>375.82</v>
      </c>
      <c r="I131" s="187"/>
      <c r="J131" s="188">
        <f>ROUND(I131*H131,2)</f>
        <v>0</v>
      </c>
      <c r="K131" s="184" t="s">
        <v>128</v>
      </c>
      <c r="L131" s="54"/>
      <c r="M131" s="189" t="s">
        <v>20</v>
      </c>
      <c r="N131" s="190" t="s">
        <v>42</v>
      </c>
      <c r="O131" s="35"/>
      <c r="P131" s="191">
        <f>O131*H131</f>
        <v>0</v>
      </c>
      <c r="Q131" s="191">
        <v>0.47260000000000002</v>
      </c>
      <c r="R131" s="191">
        <f>Q131*H131</f>
        <v>177.61253200000002</v>
      </c>
      <c r="S131" s="191">
        <v>0</v>
      </c>
      <c r="T131" s="192">
        <f>S131*H131</f>
        <v>0</v>
      </c>
      <c r="AR131" s="17" t="s">
        <v>129</v>
      </c>
      <c r="AT131" s="17" t="s">
        <v>124</v>
      </c>
      <c r="AU131" s="17" t="s">
        <v>75</v>
      </c>
      <c r="AY131" s="17" t="s">
        <v>122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17" t="s">
        <v>22</v>
      </c>
      <c r="BK131" s="193">
        <f>ROUND(I131*H131,2)</f>
        <v>0</v>
      </c>
      <c r="BL131" s="17" t="s">
        <v>129</v>
      </c>
      <c r="BM131" s="17" t="s">
        <v>214</v>
      </c>
    </row>
    <row r="132" spans="2:65" s="11" customFormat="1" ht="13.5" x14ac:dyDescent="0.3">
      <c r="B132" s="194"/>
      <c r="C132" s="195"/>
      <c r="D132" s="196" t="s">
        <v>131</v>
      </c>
      <c r="E132" s="197" t="s">
        <v>20</v>
      </c>
      <c r="F132" s="198" t="s">
        <v>215</v>
      </c>
      <c r="G132" s="195"/>
      <c r="H132" s="199">
        <v>375.82</v>
      </c>
      <c r="I132" s="200"/>
      <c r="J132" s="195"/>
      <c r="K132" s="195"/>
      <c r="L132" s="201"/>
      <c r="M132" s="202"/>
      <c r="N132" s="203"/>
      <c r="O132" s="203"/>
      <c r="P132" s="203"/>
      <c r="Q132" s="203"/>
      <c r="R132" s="203"/>
      <c r="S132" s="203"/>
      <c r="T132" s="204"/>
      <c r="AT132" s="205" t="s">
        <v>131</v>
      </c>
      <c r="AU132" s="205" t="s">
        <v>75</v>
      </c>
      <c r="AV132" s="11" t="s">
        <v>75</v>
      </c>
      <c r="AW132" s="11" t="s">
        <v>35</v>
      </c>
      <c r="AX132" s="11" t="s">
        <v>22</v>
      </c>
      <c r="AY132" s="205" t="s">
        <v>122</v>
      </c>
    </row>
    <row r="133" spans="2:65" s="1" customFormat="1" ht="31.5" customHeight="1" x14ac:dyDescent="0.3">
      <c r="B133" s="34"/>
      <c r="C133" s="182" t="s">
        <v>216</v>
      </c>
      <c r="D133" s="182" t="s">
        <v>124</v>
      </c>
      <c r="E133" s="183" t="s">
        <v>217</v>
      </c>
      <c r="F133" s="184" t="s">
        <v>218</v>
      </c>
      <c r="G133" s="185" t="s">
        <v>127</v>
      </c>
      <c r="H133" s="186">
        <v>491.4</v>
      </c>
      <c r="I133" s="187"/>
      <c r="J133" s="188">
        <f>ROUND(I133*H133,2)</f>
        <v>0</v>
      </c>
      <c r="K133" s="184" t="s">
        <v>128</v>
      </c>
      <c r="L133" s="54"/>
      <c r="M133" s="189" t="s">
        <v>20</v>
      </c>
      <c r="N133" s="190" t="s">
        <v>42</v>
      </c>
      <c r="O133" s="35"/>
      <c r="P133" s="191">
        <f>O133*H133</f>
        <v>0</v>
      </c>
      <c r="Q133" s="191">
        <v>0.38313999999999998</v>
      </c>
      <c r="R133" s="191">
        <f>Q133*H133</f>
        <v>188.27499599999999</v>
      </c>
      <c r="S133" s="191">
        <v>0</v>
      </c>
      <c r="T133" s="192">
        <f>S133*H133</f>
        <v>0</v>
      </c>
      <c r="AR133" s="17" t="s">
        <v>129</v>
      </c>
      <c r="AT133" s="17" t="s">
        <v>124</v>
      </c>
      <c r="AU133" s="17" t="s">
        <v>75</v>
      </c>
      <c r="AY133" s="17" t="s">
        <v>122</v>
      </c>
      <c r="BE133" s="193">
        <f>IF(N133="základní",J133,0)</f>
        <v>0</v>
      </c>
      <c r="BF133" s="193">
        <f>IF(N133="snížená",J133,0)</f>
        <v>0</v>
      </c>
      <c r="BG133" s="193">
        <f>IF(N133="zákl. přenesená",J133,0)</f>
        <v>0</v>
      </c>
      <c r="BH133" s="193">
        <f>IF(N133="sníž. přenesená",J133,0)</f>
        <v>0</v>
      </c>
      <c r="BI133" s="193">
        <f>IF(N133="nulová",J133,0)</f>
        <v>0</v>
      </c>
      <c r="BJ133" s="17" t="s">
        <v>22</v>
      </c>
      <c r="BK133" s="193">
        <f>ROUND(I133*H133,2)</f>
        <v>0</v>
      </c>
      <c r="BL133" s="17" t="s">
        <v>129</v>
      </c>
      <c r="BM133" s="17" t="s">
        <v>219</v>
      </c>
    </row>
    <row r="134" spans="2:65" s="11" customFormat="1" ht="13.5" x14ac:dyDescent="0.3">
      <c r="B134" s="194"/>
      <c r="C134" s="195"/>
      <c r="D134" s="196" t="s">
        <v>131</v>
      </c>
      <c r="E134" s="197" t="s">
        <v>20</v>
      </c>
      <c r="F134" s="198" t="s">
        <v>220</v>
      </c>
      <c r="G134" s="195"/>
      <c r="H134" s="199">
        <v>491.4</v>
      </c>
      <c r="I134" s="200"/>
      <c r="J134" s="195"/>
      <c r="K134" s="195"/>
      <c r="L134" s="201"/>
      <c r="M134" s="202"/>
      <c r="N134" s="203"/>
      <c r="O134" s="203"/>
      <c r="P134" s="203"/>
      <c r="Q134" s="203"/>
      <c r="R134" s="203"/>
      <c r="S134" s="203"/>
      <c r="T134" s="204"/>
      <c r="AT134" s="205" t="s">
        <v>131</v>
      </c>
      <c r="AU134" s="205" t="s">
        <v>75</v>
      </c>
      <c r="AV134" s="11" t="s">
        <v>75</v>
      </c>
      <c r="AW134" s="11" t="s">
        <v>35</v>
      </c>
      <c r="AX134" s="11" t="s">
        <v>22</v>
      </c>
      <c r="AY134" s="205" t="s">
        <v>122</v>
      </c>
    </row>
    <row r="135" spans="2:65" s="1" customFormat="1" ht="31.5" customHeight="1" x14ac:dyDescent="0.3">
      <c r="B135" s="34"/>
      <c r="C135" s="182" t="s">
        <v>221</v>
      </c>
      <c r="D135" s="182" t="s">
        <v>124</v>
      </c>
      <c r="E135" s="183" t="s">
        <v>222</v>
      </c>
      <c r="F135" s="184" t="s">
        <v>223</v>
      </c>
      <c r="G135" s="185" t="s">
        <v>127</v>
      </c>
      <c r="H135" s="186">
        <v>66.400000000000006</v>
      </c>
      <c r="I135" s="187"/>
      <c r="J135" s="188">
        <f>ROUND(I135*H135,2)</f>
        <v>0</v>
      </c>
      <c r="K135" s="184" t="s">
        <v>128</v>
      </c>
      <c r="L135" s="54"/>
      <c r="M135" s="189" t="s">
        <v>20</v>
      </c>
      <c r="N135" s="190" t="s">
        <v>42</v>
      </c>
      <c r="O135" s="35"/>
      <c r="P135" s="191">
        <f>O135*H135</f>
        <v>0</v>
      </c>
      <c r="Q135" s="191">
        <v>0.51085999999999998</v>
      </c>
      <c r="R135" s="191">
        <f>Q135*H135</f>
        <v>33.921104</v>
      </c>
      <c r="S135" s="191">
        <v>0</v>
      </c>
      <c r="T135" s="192">
        <f>S135*H135</f>
        <v>0</v>
      </c>
      <c r="AR135" s="17" t="s">
        <v>129</v>
      </c>
      <c r="AT135" s="17" t="s">
        <v>124</v>
      </c>
      <c r="AU135" s="17" t="s">
        <v>75</v>
      </c>
      <c r="AY135" s="17" t="s">
        <v>122</v>
      </c>
      <c r="BE135" s="193">
        <f>IF(N135="základní",J135,0)</f>
        <v>0</v>
      </c>
      <c r="BF135" s="193">
        <f>IF(N135="snížená",J135,0)</f>
        <v>0</v>
      </c>
      <c r="BG135" s="193">
        <f>IF(N135="zákl. přenesená",J135,0)</f>
        <v>0</v>
      </c>
      <c r="BH135" s="193">
        <f>IF(N135="sníž. přenesená",J135,0)</f>
        <v>0</v>
      </c>
      <c r="BI135" s="193">
        <f>IF(N135="nulová",J135,0)</f>
        <v>0</v>
      </c>
      <c r="BJ135" s="17" t="s">
        <v>22</v>
      </c>
      <c r="BK135" s="193">
        <f>ROUND(I135*H135,2)</f>
        <v>0</v>
      </c>
      <c r="BL135" s="17" t="s">
        <v>129</v>
      </c>
      <c r="BM135" s="17" t="s">
        <v>224</v>
      </c>
    </row>
    <row r="136" spans="2:65" s="11" customFormat="1" ht="13.5" x14ac:dyDescent="0.3">
      <c r="B136" s="194"/>
      <c r="C136" s="195"/>
      <c r="D136" s="196" t="s">
        <v>131</v>
      </c>
      <c r="E136" s="197" t="s">
        <v>20</v>
      </c>
      <c r="F136" s="198" t="s">
        <v>225</v>
      </c>
      <c r="G136" s="195"/>
      <c r="H136" s="199">
        <v>66.400000000000006</v>
      </c>
      <c r="I136" s="200"/>
      <c r="J136" s="195"/>
      <c r="K136" s="195"/>
      <c r="L136" s="201"/>
      <c r="M136" s="202"/>
      <c r="N136" s="203"/>
      <c r="O136" s="203"/>
      <c r="P136" s="203"/>
      <c r="Q136" s="203"/>
      <c r="R136" s="203"/>
      <c r="S136" s="203"/>
      <c r="T136" s="204"/>
      <c r="AT136" s="205" t="s">
        <v>131</v>
      </c>
      <c r="AU136" s="205" t="s">
        <v>75</v>
      </c>
      <c r="AV136" s="11" t="s">
        <v>75</v>
      </c>
      <c r="AW136" s="11" t="s">
        <v>35</v>
      </c>
      <c r="AX136" s="11" t="s">
        <v>22</v>
      </c>
      <c r="AY136" s="205" t="s">
        <v>122</v>
      </c>
    </row>
    <row r="137" spans="2:65" s="1" customFormat="1" ht="31.5" customHeight="1" x14ac:dyDescent="0.3">
      <c r="B137" s="34"/>
      <c r="C137" s="182" t="s">
        <v>226</v>
      </c>
      <c r="D137" s="182" t="s">
        <v>124</v>
      </c>
      <c r="E137" s="183" t="s">
        <v>227</v>
      </c>
      <c r="F137" s="184" t="s">
        <v>228</v>
      </c>
      <c r="G137" s="185" t="s">
        <v>127</v>
      </c>
      <c r="H137" s="186">
        <v>141.9</v>
      </c>
      <c r="I137" s="187"/>
      <c r="J137" s="188">
        <f>ROUND(I137*H137,2)</f>
        <v>0</v>
      </c>
      <c r="K137" s="184" t="s">
        <v>128</v>
      </c>
      <c r="L137" s="54"/>
      <c r="M137" s="189" t="s">
        <v>20</v>
      </c>
      <c r="N137" s="190" t="s">
        <v>42</v>
      </c>
      <c r="O137" s="35"/>
      <c r="P137" s="191">
        <f>O137*H137</f>
        <v>0</v>
      </c>
      <c r="Q137" s="191">
        <v>0.12966</v>
      </c>
      <c r="R137" s="191">
        <f>Q137*H137</f>
        <v>18.398754</v>
      </c>
      <c r="S137" s="191">
        <v>0</v>
      </c>
      <c r="T137" s="192">
        <f>S137*H137</f>
        <v>0</v>
      </c>
      <c r="AR137" s="17" t="s">
        <v>129</v>
      </c>
      <c r="AT137" s="17" t="s">
        <v>124</v>
      </c>
      <c r="AU137" s="17" t="s">
        <v>75</v>
      </c>
      <c r="AY137" s="17" t="s">
        <v>122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17" t="s">
        <v>22</v>
      </c>
      <c r="BK137" s="193">
        <f>ROUND(I137*H137,2)</f>
        <v>0</v>
      </c>
      <c r="BL137" s="17" t="s">
        <v>129</v>
      </c>
      <c r="BM137" s="17" t="s">
        <v>229</v>
      </c>
    </row>
    <row r="138" spans="2:65" s="1" customFormat="1" ht="31.5" customHeight="1" x14ac:dyDescent="0.3">
      <c r="B138" s="34"/>
      <c r="C138" s="182" t="s">
        <v>7</v>
      </c>
      <c r="D138" s="182" t="s">
        <v>124</v>
      </c>
      <c r="E138" s="183" t="s">
        <v>230</v>
      </c>
      <c r="F138" s="184" t="s">
        <v>231</v>
      </c>
      <c r="G138" s="185" t="s">
        <v>127</v>
      </c>
      <c r="H138" s="186">
        <v>141.9</v>
      </c>
      <c r="I138" s="187"/>
      <c r="J138" s="188">
        <f>ROUND(I138*H138,2)</f>
        <v>0</v>
      </c>
      <c r="K138" s="184" t="s">
        <v>128</v>
      </c>
      <c r="L138" s="54"/>
      <c r="M138" s="189" t="s">
        <v>20</v>
      </c>
      <c r="N138" s="190" t="s">
        <v>42</v>
      </c>
      <c r="O138" s="35"/>
      <c r="P138" s="191">
        <f>O138*H138</f>
        <v>0</v>
      </c>
      <c r="Q138" s="191">
        <v>0.18151999999999999</v>
      </c>
      <c r="R138" s="191">
        <f>Q138*H138</f>
        <v>25.757687999999998</v>
      </c>
      <c r="S138" s="191">
        <v>0</v>
      </c>
      <c r="T138" s="192">
        <f>S138*H138</f>
        <v>0</v>
      </c>
      <c r="AR138" s="17" t="s">
        <v>129</v>
      </c>
      <c r="AT138" s="17" t="s">
        <v>124</v>
      </c>
      <c r="AU138" s="17" t="s">
        <v>75</v>
      </c>
      <c r="AY138" s="17" t="s">
        <v>122</v>
      </c>
      <c r="BE138" s="193">
        <f>IF(N138="základní",J138,0)</f>
        <v>0</v>
      </c>
      <c r="BF138" s="193">
        <f>IF(N138="snížená",J138,0)</f>
        <v>0</v>
      </c>
      <c r="BG138" s="193">
        <f>IF(N138="zákl. přenesená",J138,0)</f>
        <v>0</v>
      </c>
      <c r="BH138" s="193">
        <f>IF(N138="sníž. přenesená",J138,0)</f>
        <v>0</v>
      </c>
      <c r="BI138" s="193">
        <f>IF(N138="nulová",J138,0)</f>
        <v>0</v>
      </c>
      <c r="BJ138" s="17" t="s">
        <v>22</v>
      </c>
      <c r="BK138" s="193">
        <f>ROUND(I138*H138,2)</f>
        <v>0</v>
      </c>
      <c r="BL138" s="17" t="s">
        <v>129</v>
      </c>
      <c r="BM138" s="17" t="s">
        <v>232</v>
      </c>
    </row>
    <row r="139" spans="2:65" s="11" customFormat="1" ht="13.5" x14ac:dyDescent="0.3">
      <c r="B139" s="194"/>
      <c r="C139" s="195"/>
      <c r="D139" s="196" t="s">
        <v>131</v>
      </c>
      <c r="E139" s="197" t="s">
        <v>20</v>
      </c>
      <c r="F139" s="198" t="s">
        <v>233</v>
      </c>
      <c r="G139" s="195"/>
      <c r="H139" s="199">
        <v>141.9</v>
      </c>
      <c r="I139" s="200"/>
      <c r="J139" s="195"/>
      <c r="K139" s="195"/>
      <c r="L139" s="201"/>
      <c r="M139" s="202"/>
      <c r="N139" s="203"/>
      <c r="O139" s="203"/>
      <c r="P139" s="203"/>
      <c r="Q139" s="203"/>
      <c r="R139" s="203"/>
      <c r="S139" s="203"/>
      <c r="T139" s="204"/>
      <c r="AT139" s="205" t="s">
        <v>131</v>
      </c>
      <c r="AU139" s="205" t="s">
        <v>75</v>
      </c>
      <c r="AV139" s="11" t="s">
        <v>75</v>
      </c>
      <c r="AW139" s="11" t="s">
        <v>35</v>
      </c>
      <c r="AX139" s="11" t="s">
        <v>22</v>
      </c>
      <c r="AY139" s="205" t="s">
        <v>122</v>
      </c>
    </row>
    <row r="140" spans="2:65" s="1" customFormat="1" ht="22.5" customHeight="1" x14ac:dyDescent="0.3">
      <c r="B140" s="34"/>
      <c r="C140" s="182" t="s">
        <v>234</v>
      </c>
      <c r="D140" s="182" t="s">
        <v>124</v>
      </c>
      <c r="E140" s="183" t="s">
        <v>235</v>
      </c>
      <c r="F140" s="184" t="s">
        <v>236</v>
      </c>
      <c r="G140" s="185" t="s">
        <v>127</v>
      </c>
      <c r="H140" s="186">
        <v>44</v>
      </c>
      <c r="I140" s="187"/>
      <c r="J140" s="188">
        <f>ROUND(I140*H140,2)</f>
        <v>0</v>
      </c>
      <c r="K140" s="184" t="s">
        <v>128</v>
      </c>
      <c r="L140" s="54"/>
      <c r="M140" s="189" t="s">
        <v>20</v>
      </c>
      <c r="N140" s="190" t="s">
        <v>42</v>
      </c>
      <c r="O140" s="35"/>
      <c r="P140" s="191">
        <f>O140*H140</f>
        <v>0</v>
      </c>
      <c r="Q140" s="191">
        <v>0.49819999999999998</v>
      </c>
      <c r="R140" s="191">
        <f>Q140*H140</f>
        <v>21.9208</v>
      </c>
      <c r="S140" s="191">
        <v>0</v>
      </c>
      <c r="T140" s="192">
        <f>S140*H140</f>
        <v>0</v>
      </c>
      <c r="AR140" s="17" t="s">
        <v>129</v>
      </c>
      <c r="AT140" s="17" t="s">
        <v>124</v>
      </c>
      <c r="AU140" s="17" t="s">
        <v>75</v>
      </c>
      <c r="AY140" s="17" t="s">
        <v>122</v>
      </c>
      <c r="BE140" s="193">
        <f>IF(N140="základní",J140,0)</f>
        <v>0</v>
      </c>
      <c r="BF140" s="193">
        <f>IF(N140="snížená",J140,0)</f>
        <v>0</v>
      </c>
      <c r="BG140" s="193">
        <f>IF(N140="zákl. přenesená",J140,0)</f>
        <v>0</v>
      </c>
      <c r="BH140" s="193">
        <f>IF(N140="sníž. přenesená",J140,0)</f>
        <v>0</v>
      </c>
      <c r="BI140" s="193">
        <f>IF(N140="nulová",J140,0)</f>
        <v>0</v>
      </c>
      <c r="BJ140" s="17" t="s">
        <v>22</v>
      </c>
      <c r="BK140" s="193">
        <f>ROUND(I140*H140,2)</f>
        <v>0</v>
      </c>
      <c r="BL140" s="17" t="s">
        <v>129</v>
      </c>
      <c r="BM140" s="17" t="s">
        <v>237</v>
      </c>
    </row>
    <row r="141" spans="2:65" s="11" customFormat="1" ht="13.5" x14ac:dyDescent="0.3">
      <c r="B141" s="194"/>
      <c r="C141" s="195"/>
      <c r="D141" s="196" t="s">
        <v>131</v>
      </c>
      <c r="E141" s="197" t="s">
        <v>20</v>
      </c>
      <c r="F141" s="198" t="s">
        <v>238</v>
      </c>
      <c r="G141" s="195"/>
      <c r="H141" s="199">
        <v>44</v>
      </c>
      <c r="I141" s="200"/>
      <c r="J141" s="195"/>
      <c r="K141" s="195"/>
      <c r="L141" s="201"/>
      <c r="M141" s="202"/>
      <c r="N141" s="203"/>
      <c r="O141" s="203"/>
      <c r="P141" s="203"/>
      <c r="Q141" s="203"/>
      <c r="R141" s="203"/>
      <c r="S141" s="203"/>
      <c r="T141" s="204"/>
      <c r="AT141" s="205" t="s">
        <v>131</v>
      </c>
      <c r="AU141" s="205" t="s">
        <v>75</v>
      </c>
      <c r="AV141" s="11" t="s">
        <v>75</v>
      </c>
      <c r="AW141" s="11" t="s">
        <v>35</v>
      </c>
      <c r="AX141" s="11" t="s">
        <v>22</v>
      </c>
      <c r="AY141" s="205" t="s">
        <v>122</v>
      </c>
    </row>
    <row r="142" spans="2:65" s="1" customFormat="1" ht="57" customHeight="1" x14ac:dyDescent="0.3">
      <c r="B142" s="34"/>
      <c r="C142" s="182" t="s">
        <v>239</v>
      </c>
      <c r="D142" s="182" t="s">
        <v>124</v>
      </c>
      <c r="E142" s="183" t="s">
        <v>240</v>
      </c>
      <c r="F142" s="184" t="s">
        <v>241</v>
      </c>
      <c r="G142" s="185" t="s">
        <v>127</v>
      </c>
      <c r="H142" s="186">
        <v>194.7</v>
      </c>
      <c r="I142" s="187"/>
      <c r="J142" s="188">
        <f>ROUND(I142*H142,2)</f>
        <v>0</v>
      </c>
      <c r="K142" s="184" t="s">
        <v>128</v>
      </c>
      <c r="L142" s="54"/>
      <c r="M142" s="189" t="s">
        <v>20</v>
      </c>
      <c r="N142" s="190" t="s">
        <v>42</v>
      </c>
      <c r="O142" s="35"/>
      <c r="P142" s="191">
        <f>O142*H142</f>
        <v>0</v>
      </c>
      <c r="Q142" s="191">
        <v>8.4250000000000005E-2</v>
      </c>
      <c r="R142" s="191">
        <f>Q142*H142</f>
        <v>16.403475</v>
      </c>
      <c r="S142" s="191">
        <v>0</v>
      </c>
      <c r="T142" s="192">
        <f>S142*H142</f>
        <v>0</v>
      </c>
      <c r="AR142" s="17" t="s">
        <v>129</v>
      </c>
      <c r="AT142" s="17" t="s">
        <v>124</v>
      </c>
      <c r="AU142" s="17" t="s">
        <v>75</v>
      </c>
      <c r="AY142" s="17" t="s">
        <v>122</v>
      </c>
      <c r="BE142" s="193">
        <f>IF(N142="základní",J142,0)</f>
        <v>0</v>
      </c>
      <c r="BF142" s="193">
        <f>IF(N142="snížená",J142,0)</f>
        <v>0</v>
      </c>
      <c r="BG142" s="193">
        <f>IF(N142="zákl. přenesená",J142,0)</f>
        <v>0</v>
      </c>
      <c r="BH142" s="193">
        <f>IF(N142="sníž. přenesená",J142,0)</f>
        <v>0</v>
      </c>
      <c r="BI142" s="193">
        <f>IF(N142="nulová",J142,0)</f>
        <v>0</v>
      </c>
      <c r="BJ142" s="17" t="s">
        <v>22</v>
      </c>
      <c r="BK142" s="193">
        <f>ROUND(I142*H142,2)</f>
        <v>0</v>
      </c>
      <c r="BL142" s="17" t="s">
        <v>129</v>
      </c>
      <c r="BM142" s="17" t="s">
        <v>242</v>
      </c>
    </row>
    <row r="143" spans="2:65" s="11" customFormat="1" ht="13.5" x14ac:dyDescent="0.3">
      <c r="B143" s="194"/>
      <c r="C143" s="195"/>
      <c r="D143" s="196" t="s">
        <v>131</v>
      </c>
      <c r="E143" s="197" t="s">
        <v>20</v>
      </c>
      <c r="F143" s="198" t="s">
        <v>243</v>
      </c>
      <c r="G143" s="195"/>
      <c r="H143" s="199">
        <v>194.7</v>
      </c>
      <c r="I143" s="200"/>
      <c r="J143" s="195"/>
      <c r="K143" s="195"/>
      <c r="L143" s="201"/>
      <c r="M143" s="202"/>
      <c r="N143" s="203"/>
      <c r="O143" s="203"/>
      <c r="P143" s="203"/>
      <c r="Q143" s="203"/>
      <c r="R143" s="203"/>
      <c r="S143" s="203"/>
      <c r="T143" s="204"/>
      <c r="AT143" s="205" t="s">
        <v>131</v>
      </c>
      <c r="AU143" s="205" t="s">
        <v>75</v>
      </c>
      <c r="AV143" s="11" t="s">
        <v>75</v>
      </c>
      <c r="AW143" s="11" t="s">
        <v>35</v>
      </c>
      <c r="AX143" s="11" t="s">
        <v>22</v>
      </c>
      <c r="AY143" s="205" t="s">
        <v>122</v>
      </c>
    </row>
    <row r="144" spans="2:65" s="1" customFormat="1" ht="22.5" customHeight="1" x14ac:dyDescent="0.3">
      <c r="B144" s="34"/>
      <c r="C144" s="221" t="s">
        <v>244</v>
      </c>
      <c r="D144" s="221" t="s">
        <v>186</v>
      </c>
      <c r="E144" s="222" t="s">
        <v>245</v>
      </c>
      <c r="F144" s="223" t="s">
        <v>246</v>
      </c>
      <c r="G144" s="224" t="s">
        <v>127</v>
      </c>
      <c r="H144" s="225">
        <v>187.55699999999999</v>
      </c>
      <c r="I144" s="226"/>
      <c r="J144" s="227">
        <f>ROUND(I144*H144,2)</f>
        <v>0</v>
      </c>
      <c r="K144" s="223" t="s">
        <v>128</v>
      </c>
      <c r="L144" s="228"/>
      <c r="M144" s="229" t="s">
        <v>20</v>
      </c>
      <c r="N144" s="230" t="s">
        <v>42</v>
      </c>
      <c r="O144" s="35"/>
      <c r="P144" s="191">
        <f>O144*H144</f>
        <v>0</v>
      </c>
      <c r="Q144" s="191">
        <v>0.13100000000000001</v>
      </c>
      <c r="R144" s="191">
        <f>Q144*H144</f>
        <v>24.569966999999998</v>
      </c>
      <c r="S144" s="191">
        <v>0</v>
      </c>
      <c r="T144" s="192">
        <f>S144*H144</f>
        <v>0</v>
      </c>
      <c r="AR144" s="17" t="s">
        <v>166</v>
      </c>
      <c r="AT144" s="17" t="s">
        <v>186</v>
      </c>
      <c r="AU144" s="17" t="s">
        <v>75</v>
      </c>
      <c r="AY144" s="17" t="s">
        <v>122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17" t="s">
        <v>22</v>
      </c>
      <c r="BK144" s="193">
        <f>ROUND(I144*H144,2)</f>
        <v>0</v>
      </c>
      <c r="BL144" s="17" t="s">
        <v>129</v>
      </c>
      <c r="BM144" s="17" t="s">
        <v>247</v>
      </c>
    </row>
    <row r="145" spans="2:65" s="11" customFormat="1" ht="13.5" x14ac:dyDescent="0.3">
      <c r="B145" s="194"/>
      <c r="C145" s="195"/>
      <c r="D145" s="206" t="s">
        <v>131</v>
      </c>
      <c r="E145" s="207" t="s">
        <v>20</v>
      </c>
      <c r="F145" s="208" t="s">
        <v>248</v>
      </c>
      <c r="G145" s="195"/>
      <c r="H145" s="209">
        <v>185.7</v>
      </c>
      <c r="I145" s="200"/>
      <c r="J145" s="195"/>
      <c r="K145" s="195"/>
      <c r="L145" s="201"/>
      <c r="M145" s="202"/>
      <c r="N145" s="203"/>
      <c r="O145" s="203"/>
      <c r="P145" s="203"/>
      <c r="Q145" s="203"/>
      <c r="R145" s="203"/>
      <c r="S145" s="203"/>
      <c r="T145" s="204"/>
      <c r="AT145" s="205" t="s">
        <v>131</v>
      </c>
      <c r="AU145" s="205" t="s">
        <v>75</v>
      </c>
      <c r="AV145" s="11" t="s">
        <v>75</v>
      </c>
      <c r="AW145" s="11" t="s">
        <v>35</v>
      </c>
      <c r="AX145" s="11" t="s">
        <v>22</v>
      </c>
      <c r="AY145" s="205" t="s">
        <v>122</v>
      </c>
    </row>
    <row r="146" spans="2:65" s="11" customFormat="1" ht="13.5" x14ac:dyDescent="0.3">
      <c r="B146" s="194"/>
      <c r="C146" s="195"/>
      <c r="D146" s="196" t="s">
        <v>131</v>
      </c>
      <c r="E146" s="195"/>
      <c r="F146" s="198" t="s">
        <v>249</v>
      </c>
      <c r="G146" s="195"/>
      <c r="H146" s="199">
        <v>187.55699999999999</v>
      </c>
      <c r="I146" s="200"/>
      <c r="J146" s="195"/>
      <c r="K146" s="195"/>
      <c r="L146" s="201"/>
      <c r="M146" s="202"/>
      <c r="N146" s="203"/>
      <c r="O146" s="203"/>
      <c r="P146" s="203"/>
      <c r="Q146" s="203"/>
      <c r="R146" s="203"/>
      <c r="S146" s="203"/>
      <c r="T146" s="204"/>
      <c r="AT146" s="205" t="s">
        <v>131</v>
      </c>
      <c r="AU146" s="205" t="s">
        <v>75</v>
      </c>
      <c r="AV146" s="11" t="s">
        <v>75</v>
      </c>
      <c r="AW146" s="11" t="s">
        <v>4</v>
      </c>
      <c r="AX146" s="11" t="s">
        <v>22</v>
      </c>
      <c r="AY146" s="205" t="s">
        <v>122</v>
      </c>
    </row>
    <row r="147" spans="2:65" s="1" customFormat="1" ht="22.5" customHeight="1" x14ac:dyDescent="0.3">
      <c r="B147" s="34"/>
      <c r="C147" s="221" t="s">
        <v>250</v>
      </c>
      <c r="D147" s="221" t="s">
        <v>186</v>
      </c>
      <c r="E147" s="222" t="s">
        <v>251</v>
      </c>
      <c r="F147" s="223" t="s">
        <v>252</v>
      </c>
      <c r="G147" s="224" t="s">
        <v>127</v>
      </c>
      <c r="H147" s="225">
        <v>9.1300000000000008</v>
      </c>
      <c r="I147" s="226"/>
      <c r="J147" s="227">
        <f>ROUND(I147*H147,2)</f>
        <v>0</v>
      </c>
      <c r="K147" s="223" t="s">
        <v>128</v>
      </c>
      <c r="L147" s="228"/>
      <c r="M147" s="229" t="s">
        <v>20</v>
      </c>
      <c r="N147" s="230" t="s">
        <v>42</v>
      </c>
      <c r="O147" s="35"/>
      <c r="P147" s="191">
        <f>O147*H147</f>
        <v>0</v>
      </c>
      <c r="Q147" s="191">
        <v>0.13100000000000001</v>
      </c>
      <c r="R147" s="191">
        <f>Q147*H147</f>
        <v>1.1960300000000001</v>
      </c>
      <c r="S147" s="191">
        <v>0</v>
      </c>
      <c r="T147" s="192">
        <f>S147*H147</f>
        <v>0</v>
      </c>
      <c r="AR147" s="17" t="s">
        <v>166</v>
      </c>
      <c r="AT147" s="17" t="s">
        <v>186</v>
      </c>
      <c r="AU147" s="17" t="s">
        <v>75</v>
      </c>
      <c r="AY147" s="17" t="s">
        <v>122</v>
      </c>
      <c r="BE147" s="193">
        <f>IF(N147="základní",J147,0)</f>
        <v>0</v>
      </c>
      <c r="BF147" s="193">
        <f>IF(N147="snížená",J147,0)</f>
        <v>0</v>
      </c>
      <c r="BG147" s="193">
        <f>IF(N147="zákl. přenesená",J147,0)</f>
        <v>0</v>
      </c>
      <c r="BH147" s="193">
        <f>IF(N147="sníž. přenesená",J147,0)</f>
        <v>0</v>
      </c>
      <c r="BI147" s="193">
        <f>IF(N147="nulová",J147,0)</f>
        <v>0</v>
      </c>
      <c r="BJ147" s="17" t="s">
        <v>22</v>
      </c>
      <c r="BK147" s="193">
        <f>ROUND(I147*H147,2)</f>
        <v>0</v>
      </c>
      <c r="BL147" s="17" t="s">
        <v>129</v>
      </c>
      <c r="BM147" s="17" t="s">
        <v>253</v>
      </c>
    </row>
    <row r="148" spans="2:65" s="11" customFormat="1" ht="13.5" x14ac:dyDescent="0.3">
      <c r="B148" s="194"/>
      <c r="C148" s="195"/>
      <c r="D148" s="206" t="s">
        <v>131</v>
      </c>
      <c r="E148" s="207" t="s">
        <v>20</v>
      </c>
      <c r="F148" s="208" t="s">
        <v>254</v>
      </c>
      <c r="G148" s="195"/>
      <c r="H148" s="209">
        <v>9.0399999999999991</v>
      </c>
      <c r="I148" s="200"/>
      <c r="J148" s="195"/>
      <c r="K148" s="195"/>
      <c r="L148" s="201"/>
      <c r="M148" s="202"/>
      <c r="N148" s="203"/>
      <c r="O148" s="203"/>
      <c r="P148" s="203"/>
      <c r="Q148" s="203"/>
      <c r="R148" s="203"/>
      <c r="S148" s="203"/>
      <c r="T148" s="204"/>
      <c r="AT148" s="205" t="s">
        <v>131</v>
      </c>
      <c r="AU148" s="205" t="s">
        <v>75</v>
      </c>
      <c r="AV148" s="11" t="s">
        <v>75</v>
      </c>
      <c r="AW148" s="11" t="s">
        <v>35</v>
      </c>
      <c r="AX148" s="11" t="s">
        <v>22</v>
      </c>
      <c r="AY148" s="205" t="s">
        <v>122</v>
      </c>
    </row>
    <row r="149" spans="2:65" s="11" customFormat="1" ht="13.5" x14ac:dyDescent="0.3">
      <c r="B149" s="194"/>
      <c r="C149" s="195"/>
      <c r="D149" s="196" t="s">
        <v>131</v>
      </c>
      <c r="E149" s="195"/>
      <c r="F149" s="198" t="s">
        <v>255</v>
      </c>
      <c r="G149" s="195"/>
      <c r="H149" s="199">
        <v>9.1300000000000008</v>
      </c>
      <c r="I149" s="200"/>
      <c r="J149" s="195"/>
      <c r="K149" s="195"/>
      <c r="L149" s="201"/>
      <c r="M149" s="202"/>
      <c r="N149" s="203"/>
      <c r="O149" s="203"/>
      <c r="P149" s="203"/>
      <c r="Q149" s="203"/>
      <c r="R149" s="203"/>
      <c r="S149" s="203"/>
      <c r="T149" s="204"/>
      <c r="AT149" s="205" t="s">
        <v>131</v>
      </c>
      <c r="AU149" s="205" t="s">
        <v>75</v>
      </c>
      <c r="AV149" s="11" t="s">
        <v>75</v>
      </c>
      <c r="AW149" s="11" t="s">
        <v>4</v>
      </c>
      <c r="AX149" s="11" t="s">
        <v>22</v>
      </c>
      <c r="AY149" s="205" t="s">
        <v>122</v>
      </c>
    </row>
    <row r="150" spans="2:65" s="1" customFormat="1" ht="57" customHeight="1" x14ac:dyDescent="0.3">
      <c r="B150" s="34"/>
      <c r="C150" s="182" t="s">
        <v>256</v>
      </c>
      <c r="D150" s="182" t="s">
        <v>124</v>
      </c>
      <c r="E150" s="183" t="s">
        <v>257</v>
      </c>
      <c r="F150" s="184" t="s">
        <v>258</v>
      </c>
      <c r="G150" s="185" t="s">
        <v>127</v>
      </c>
      <c r="H150" s="186">
        <v>326.8</v>
      </c>
      <c r="I150" s="187"/>
      <c r="J150" s="188">
        <f>ROUND(I150*H150,2)</f>
        <v>0</v>
      </c>
      <c r="K150" s="184" t="s">
        <v>128</v>
      </c>
      <c r="L150" s="54"/>
      <c r="M150" s="189" t="s">
        <v>20</v>
      </c>
      <c r="N150" s="190" t="s">
        <v>42</v>
      </c>
      <c r="O150" s="35"/>
      <c r="P150" s="191">
        <f>O150*H150</f>
        <v>0</v>
      </c>
      <c r="Q150" s="191">
        <v>8.5650000000000004E-2</v>
      </c>
      <c r="R150" s="191">
        <f>Q150*H150</f>
        <v>27.990420000000004</v>
      </c>
      <c r="S150" s="191">
        <v>0</v>
      </c>
      <c r="T150" s="192">
        <f>S150*H150</f>
        <v>0</v>
      </c>
      <c r="AR150" s="17" t="s">
        <v>129</v>
      </c>
      <c r="AT150" s="17" t="s">
        <v>124</v>
      </c>
      <c r="AU150" s="17" t="s">
        <v>75</v>
      </c>
      <c r="AY150" s="17" t="s">
        <v>122</v>
      </c>
      <c r="BE150" s="193">
        <f>IF(N150="základní",J150,0)</f>
        <v>0</v>
      </c>
      <c r="BF150" s="193">
        <f>IF(N150="snížená",J150,0)</f>
        <v>0</v>
      </c>
      <c r="BG150" s="193">
        <f>IF(N150="zákl. přenesená",J150,0)</f>
        <v>0</v>
      </c>
      <c r="BH150" s="193">
        <f>IF(N150="sníž. přenesená",J150,0)</f>
        <v>0</v>
      </c>
      <c r="BI150" s="193">
        <f>IF(N150="nulová",J150,0)</f>
        <v>0</v>
      </c>
      <c r="BJ150" s="17" t="s">
        <v>22</v>
      </c>
      <c r="BK150" s="193">
        <f>ROUND(I150*H150,2)</f>
        <v>0</v>
      </c>
      <c r="BL150" s="17" t="s">
        <v>129</v>
      </c>
      <c r="BM150" s="17" t="s">
        <v>259</v>
      </c>
    </row>
    <row r="151" spans="2:65" s="11" customFormat="1" ht="13.5" x14ac:dyDescent="0.3">
      <c r="B151" s="194"/>
      <c r="C151" s="195"/>
      <c r="D151" s="196" t="s">
        <v>131</v>
      </c>
      <c r="E151" s="197" t="s">
        <v>20</v>
      </c>
      <c r="F151" s="198" t="s">
        <v>201</v>
      </c>
      <c r="G151" s="195"/>
      <c r="H151" s="199">
        <v>326.8</v>
      </c>
      <c r="I151" s="200"/>
      <c r="J151" s="195"/>
      <c r="K151" s="195"/>
      <c r="L151" s="201"/>
      <c r="M151" s="202"/>
      <c r="N151" s="203"/>
      <c r="O151" s="203"/>
      <c r="P151" s="203"/>
      <c r="Q151" s="203"/>
      <c r="R151" s="203"/>
      <c r="S151" s="203"/>
      <c r="T151" s="204"/>
      <c r="AT151" s="205" t="s">
        <v>131</v>
      </c>
      <c r="AU151" s="205" t="s">
        <v>75</v>
      </c>
      <c r="AV151" s="11" t="s">
        <v>75</v>
      </c>
      <c r="AW151" s="11" t="s">
        <v>35</v>
      </c>
      <c r="AX151" s="11" t="s">
        <v>22</v>
      </c>
      <c r="AY151" s="205" t="s">
        <v>122</v>
      </c>
    </row>
    <row r="152" spans="2:65" s="1" customFormat="1" ht="22.5" customHeight="1" x14ac:dyDescent="0.3">
      <c r="B152" s="34"/>
      <c r="C152" s="221" t="s">
        <v>260</v>
      </c>
      <c r="D152" s="221" t="s">
        <v>186</v>
      </c>
      <c r="E152" s="222" t="s">
        <v>261</v>
      </c>
      <c r="F152" s="223" t="s">
        <v>262</v>
      </c>
      <c r="G152" s="224" t="s">
        <v>127</v>
      </c>
      <c r="H152" s="225">
        <v>327.24</v>
      </c>
      <c r="I152" s="226"/>
      <c r="J152" s="227">
        <f>ROUND(I152*H152,2)</f>
        <v>0</v>
      </c>
      <c r="K152" s="223" t="s">
        <v>128</v>
      </c>
      <c r="L152" s="228"/>
      <c r="M152" s="229" t="s">
        <v>20</v>
      </c>
      <c r="N152" s="230" t="s">
        <v>42</v>
      </c>
      <c r="O152" s="35"/>
      <c r="P152" s="191">
        <f>O152*H152</f>
        <v>0</v>
      </c>
      <c r="Q152" s="191">
        <v>0.18</v>
      </c>
      <c r="R152" s="191">
        <f>Q152*H152</f>
        <v>58.903199999999998</v>
      </c>
      <c r="S152" s="191">
        <v>0</v>
      </c>
      <c r="T152" s="192">
        <f>S152*H152</f>
        <v>0</v>
      </c>
      <c r="AR152" s="17" t="s">
        <v>166</v>
      </c>
      <c r="AT152" s="17" t="s">
        <v>186</v>
      </c>
      <c r="AU152" s="17" t="s">
        <v>75</v>
      </c>
      <c r="AY152" s="17" t="s">
        <v>122</v>
      </c>
      <c r="BE152" s="193">
        <f>IF(N152="základní",J152,0)</f>
        <v>0</v>
      </c>
      <c r="BF152" s="193">
        <f>IF(N152="snížená",J152,0)</f>
        <v>0</v>
      </c>
      <c r="BG152" s="193">
        <f>IF(N152="zákl. přenesená",J152,0)</f>
        <v>0</v>
      </c>
      <c r="BH152" s="193">
        <f>IF(N152="sníž. přenesená",J152,0)</f>
        <v>0</v>
      </c>
      <c r="BI152" s="193">
        <f>IF(N152="nulová",J152,0)</f>
        <v>0</v>
      </c>
      <c r="BJ152" s="17" t="s">
        <v>22</v>
      </c>
      <c r="BK152" s="193">
        <f>ROUND(I152*H152,2)</f>
        <v>0</v>
      </c>
      <c r="BL152" s="17" t="s">
        <v>129</v>
      </c>
      <c r="BM152" s="17" t="s">
        <v>263</v>
      </c>
    </row>
    <row r="153" spans="2:65" s="11" customFormat="1" ht="13.5" x14ac:dyDescent="0.3">
      <c r="B153" s="194"/>
      <c r="C153" s="195"/>
      <c r="D153" s="196" t="s">
        <v>131</v>
      </c>
      <c r="E153" s="195"/>
      <c r="F153" s="198" t="s">
        <v>264</v>
      </c>
      <c r="G153" s="195"/>
      <c r="H153" s="199">
        <v>327.24</v>
      </c>
      <c r="I153" s="200"/>
      <c r="J153" s="195"/>
      <c r="K153" s="195"/>
      <c r="L153" s="201"/>
      <c r="M153" s="202"/>
      <c r="N153" s="203"/>
      <c r="O153" s="203"/>
      <c r="P153" s="203"/>
      <c r="Q153" s="203"/>
      <c r="R153" s="203"/>
      <c r="S153" s="203"/>
      <c r="T153" s="204"/>
      <c r="AT153" s="205" t="s">
        <v>131</v>
      </c>
      <c r="AU153" s="205" t="s">
        <v>75</v>
      </c>
      <c r="AV153" s="11" t="s">
        <v>75</v>
      </c>
      <c r="AW153" s="11" t="s">
        <v>4</v>
      </c>
      <c r="AX153" s="11" t="s">
        <v>22</v>
      </c>
      <c r="AY153" s="205" t="s">
        <v>122</v>
      </c>
    </row>
    <row r="154" spans="2:65" s="1" customFormat="1" ht="22.5" customHeight="1" x14ac:dyDescent="0.3">
      <c r="B154" s="34"/>
      <c r="C154" s="221" t="s">
        <v>265</v>
      </c>
      <c r="D154" s="221" t="s">
        <v>186</v>
      </c>
      <c r="E154" s="222" t="s">
        <v>266</v>
      </c>
      <c r="F154" s="223" t="s">
        <v>267</v>
      </c>
      <c r="G154" s="224" t="s">
        <v>127</v>
      </c>
      <c r="H154" s="225">
        <v>2.8279999999999998</v>
      </c>
      <c r="I154" s="226"/>
      <c r="J154" s="227">
        <f>ROUND(I154*H154,2)</f>
        <v>0</v>
      </c>
      <c r="K154" s="223" t="s">
        <v>128</v>
      </c>
      <c r="L154" s="228"/>
      <c r="M154" s="229" t="s">
        <v>20</v>
      </c>
      <c r="N154" s="230" t="s">
        <v>42</v>
      </c>
      <c r="O154" s="35"/>
      <c r="P154" s="191">
        <f>O154*H154</f>
        <v>0</v>
      </c>
      <c r="Q154" s="191">
        <v>0.17599999999999999</v>
      </c>
      <c r="R154" s="191">
        <f>Q154*H154</f>
        <v>0.49772799999999995</v>
      </c>
      <c r="S154" s="191">
        <v>0</v>
      </c>
      <c r="T154" s="192">
        <f>S154*H154</f>
        <v>0</v>
      </c>
      <c r="AR154" s="17" t="s">
        <v>166</v>
      </c>
      <c r="AT154" s="17" t="s">
        <v>186</v>
      </c>
      <c r="AU154" s="17" t="s">
        <v>75</v>
      </c>
      <c r="AY154" s="17" t="s">
        <v>122</v>
      </c>
      <c r="BE154" s="193">
        <f>IF(N154="základní",J154,0)</f>
        <v>0</v>
      </c>
      <c r="BF154" s="193">
        <f>IF(N154="snížená",J154,0)</f>
        <v>0</v>
      </c>
      <c r="BG154" s="193">
        <f>IF(N154="zákl. přenesená",J154,0)</f>
        <v>0</v>
      </c>
      <c r="BH154" s="193">
        <f>IF(N154="sníž. přenesená",J154,0)</f>
        <v>0</v>
      </c>
      <c r="BI154" s="193">
        <f>IF(N154="nulová",J154,0)</f>
        <v>0</v>
      </c>
      <c r="BJ154" s="17" t="s">
        <v>22</v>
      </c>
      <c r="BK154" s="193">
        <f>ROUND(I154*H154,2)</f>
        <v>0</v>
      </c>
      <c r="BL154" s="17" t="s">
        <v>129</v>
      </c>
      <c r="BM154" s="17" t="s">
        <v>268</v>
      </c>
    </row>
    <row r="155" spans="2:65" s="11" customFormat="1" ht="13.5" x14ac:dyDescent="0.3">
      <c r="B155" s="194"/>
      <c r="C155" s="195"/>
      <c r="D155" s="206" t="s">
        <v>131</v>
      </c>
      <c r="E155" s="207" t="s">
        <v>20</v>
      </c>
      <c r="F155" s="208" t="s">
        <v>269</v>
      </c>
      <c r="G155" s="195"/>
      <c r="H155" s="209">
        <v>2.8</v>
      </c>
      <c r="I155" s="200"/>
      <c r="J155" s="195"/>
      <c r="K155" s="195"/>
      <c r="L155" s="201"/>
      <c r="M155" s="202"/>
      <c r="N155" s="203"/>
      <c r="O155" s="203"/>
      <c r="P155" s="203"/>
      <c r="Q155" s="203"/>
      <c r="R155" s="203"/>
      <c r="S155" s="203"/>
      <c r="T155" s="204"/>
      <c r="AT155" s="205" t="s">
        <v>131</v>
      </c>
      <c r="AU155" s="205" t="s">
        <v>75</v>
      </c>
      <c r="AV155" s="11" t="s">
        <v>75</v>
      </c>
      <c r="AW155" s="11" t="s">
        <v>35</v>
      </c>
      <c r="AX155" s="11" t="s">
        <v>22</v>
      </c>
      <c r="AY155" s="205" t="s">
        <v>122</v>
      </c>
    </row>
    <row r="156" spans="2:65" s="11" customFormat="1" ht="13.5" x14ac:dyDescent="0.3">
      <c r="B156" s="194"/>
      <c r="C156" s="195"/>
      <c r="D156" s="196" t="s">
        <v>131</v>
      </c>
      <c r="E156" s="195"/>
      <c r="F156" s="198" t="s">
        <v>270</v>
      </c>
      <c r="G156" s="195"/>
      <c r="H156" s="199">
        <v>2.8279999999999998</v>
      </c>
      <c r="I156" s="200"/>
      <c r="J156" s="195"/>
      <c r="K156" s="195"/>
      <c r="L156" s="201"/>
      <c r="M156" s="202"/>
      <c r="N156" s="203"/>
      <c r="O156" s="203"/>
      <c r="P156" s="203"/>
      <c r="Q156" s="203"/>
      <c r="R156" s="203"/>
      <c r="S156" s="203"/>
      <c r="T156" s="204"/>
      <c r="AT156" s="205" t="s">
        <v>131</v>
      </c>
      <c r="AU156" s="205" t="s">
        <v>75</v>
      </c>
      <c r="AV156" s="11" t="s">
        <v>75</v>
      </c>
      <c r="AW156" s="11" t="s">
        <v>4</v>
      </c>
      <c r="AX156" s="11" t="s">
        <v>22</v>
      </c>
      <c r="AY156" s="205" t="s">
        <v>122</v>
      </c>
    </row>
    <row r="157" spans="2:65" s="1" customFormat="1" ht="57" customHeight="1" x14ac:dyDescent="0.3">
      <c r="B157" s="34"/>
      <c r="C157" s="182" t="s">
        <v>271</v>
      </c>
      <c r="D157" s="182" t="s">
        <v>124</v>
      </c>
      <c r="E157" s="183" t="s">
        <v>272</v>
      </c>
      <c r="F157" s="184" t="s">
        <v>273</v>
      </c>
      <c r="G157" s="185" t="s">
        <v>153</v>
      </c>
      <c r="H157" s="186">
        <v>112.4</v>
      </c>
      <c r="I157" s="187"/>
      <c r="J157" s="188">
        <f>ROUND(I157*H157,2)</f>
        <v>0</v>
      </c>
      <c r="K157" s="184" t="s">
        <v>128</v>
      </c>
      <c r="L157" s="54"/>
      <c r="M157" s="189" t="s">
        <v>20</v>
      </c>
      <c r="N157" s="190" t="s">
        <v>42</v>
      </c>
      <c r="O157" s="35"/>
      <c r="P157" s="191">
        <f>O157*H157</f>
        <v>0</v>
      </c>
      <c r="Q157" s="191">
        <v>8.5650000000000004E-2</v>
      </c>
      <c r="R157" s="191">
        <f>Q157*H157</f>
        <v>9.6270600000000002</v>
      </c>
      <c r="S157" s="191">
        <v>0</v>
      </c>
      <c r="T157" s="192">
        <f>S157*H157</f>
        <v>0</v>
      </c>
      <c r="AR157" s="17" t="s">
        <v>129</v>
      </c>
      <c r="AT157" s="17" t="s">
        <v>124</v>
      </c>
      <c r="AU157" s="17" t="s">
        <v>75</v>
      </c>
      <c r="AY157" s="17" t="s">
        <v>122</v>
      </c>
      <c r="BE157" s="193">
        <f>IF(N157="základní",J157,0)</f>
        <v>0</v>
      </c>
      <c r="BF157" s="193">
        <f>IF(N157="snížená",J157,0)</f>
        <v>0</v>
      </c>
      <c r="BG157" s="193">
        <f>IF(N157="zákl. přenesená",J157,0)</f>
        <v>0</v>
      </c>
      <c r="BH157" s="193">
        <f>IF(N157="sníž. přenesená",J157,0)</f>
        <v>0</v>
      </c>
      <c r="BI157" s="193">
        <f>IF(N157="nulová",J157,0)</f>
        <v>0</v>
      </c>
      <c r="BJ157" s="17" t="s">
        <v>22</v>
      </c>
      <c r="BK157" s="193">
        <f>ROUND(I157*H157,2)</f>
        <v>0</v>
      </c>
      <c r="BL157" s="17" t="s">
        <v>129</v>
      </c>
      <c r="BM157" s="17" t="s">
        <v>274</v>
      </c>
    </row>
    <row r="158" spans="2:65" s="11" customFormat="1" ht="27" x14ac:dyDescent="0.3">
      <c r="B158" s="194"/>
      <c r="C158" s="195"/>
      <c r="D158" s="196" t="s">
        <v>131</v>
      </c>
      <c r="E158" s="197" t="s">
        <v>20</v>
      </c>
      <c r="F158" s="198" t="s">
        <v>275</v>
      </c>
      <c r="G158" s="195"/>
      <c r="H158" s="199">
        <v>112.4</v>
      </c>
      <c r="I158" s="200"/>
      <c r="J158" s="195"/>
      <c r="K158" s="195"/>
      <c r="L158" s="201"/>
      <c r="M158" s="202"/>
      <c r="N158" s="203"/>
      <c r="O158" s="203"/>
      <c r="P158" s="203"/>
      <c r="Q158" s="203"/>
      <c r="R158" s="203"/>
      <c r="S158" s="203"/>
      <c r="T158" s="204"/>
      <c r="AT158" s="205" t="s">
        <v>131</v>
      </c>
      <c r="AU158" s="205" t="s">
        <v>75</v>
      </c>
      <c r="AV158" s="11" t="s">
        <v>75</v>
      </c>
      <c r="AW158" s="11" t="s">
        <v>35</v>
      </c>
      <c r="AX158" s="11" t="s">
        <v>22</v>
      </c>
      <c r="AY158" s="205" t="s">
        <v>122</v>
      </c>
    </row>
    <row r="159" spans="2:65" s="1" customFormat="1" ht="57" customHeight="1" x14ac:dyDescent="0.3">
      <c r="B159" s="34"/>
      <c r="C159" s="182" t="s">
        <v>276</v>
      </c>
      <c r="D159" s="182" t="s">
        <v>124</v>
      </c>
      <c r="E159" s="183" t="s">
        <v>277</v>
      </c>
      <c r="F159" s="184" t="s">
        <v>278</v>
      </c>
      <c r="G159" s="185" t="s">
        <v>127</v>
      </c>
      <c r="H159" s="186">
        <v>480.8</v>
      </c>
      <c r="I159" s="187"/>
      <c r="J159" s="188">
        <f>ROUND(I159*H159,2)</f>
        <v>0</v>
      </c>
      <c r="K159" s="184" t="s">
        <v>128</v>
      </c>
      <c r="L159" s="54"/>
      <c r="M159" s="189" t="s">
        <v>20</v>
      </c>
      <c r="N159" s="190" t="s">
        <v>42</v>
      </c>
      <c r="O159" s="35"/>
      <c r="P159" s="191">
        <f>O159*H159</f>
        <v>0</v>
      </c>
      <c r="Q159" s="191">
        <v>8.5650000000000004E-2</v>
      </c>
      <c r="R159" s="191">
        <f>Q159*H159</f>
        <v>41.180520000000001</v>
      </c>
      <c r="S159" s="191">
        <v>0</v>
      </c>
      <c r="T159" s="192">
        <f>S159*H159</f>
        <v>0</v>
      </c>
      <c r="AR159" s="17" t="s">
        <v>129</v>
      </c>
      <c r="AT159" s="17" t="s">
        <v>124</v>
      </c>
      <c r="AU159" s="17" t="s">
        <v>75</v>
      </c>
      <c r="AY159" s="17" t="s">
        <v>122</v>
      </c>
      <c r="BE159" s="193">
        <f>IF(N159="základní",J159,0)</f>
        <v>0</v>
      </c>
      <c r="BF159" s="193">
        <f>IF(N159="snížená",J159,0)</f>
        <v>0</v>
      </c>
      <c r="BG159" s="193">
        <f>IF(N159="zákl. přenesená",J159,0)</f>
        <v>0</v>
      </c>
      <c r="BH159" s="193">
        <f>IF(N159="sníž. přenesená",J159,0)</f>
        <v>0</v>
      </c>
      <c r="BI159" s="193">
        <f>IF(N159="nulová",J159,0)</f>
        <v>0</v>
      </c>
      <c r="BJ159" s="17" t="s">
        <v>22</v>
      </c>
      <c r="BK159" s="193">
        <f>ROUND(I159*H159,2)</f>
        <v>0</v>
      </c>
      <c r="BL159" s="17" t="s">
        <v>129</v>
      </c>
      <c r="BM159" s="17" t="s">
        <v>279</v>
      </c>
    </row>
    <row r="160" spans="2:65" s="11" customFormat="1" ht="13.5" x14ac:dyDescent="0.3">
      <c r="B160" s="194"/>
      <c r="C160" s="195"/>
      <c r="D160" s="206" t="s">
        <v>131</v>
      </c>
      <c r="E160" s="207" t="s">
        <v>20</v>
      </c>
      <c r="F160" s="208" t="s">
        <v>280</v>
      </c>
      <c r="G160" s="195"/>
      <c r="H160" s="209">
        <v>119.3</v>
      </c>
      <c r="I160" s="200"/>
      <c r="J160" s="195"/>
      <c r="K160" s="195"/>
      <c r="L160" s="201"/>
      <c r="M160" s="202"/>
      <c r="N160" s="203"/>
      <c r="O160" s="203"/>
      <c r="P160" s="203"/>
      <c r="Q160" s="203"/>
      <c r="R160" s="203"/>
      <c r="S160" s="203"/>
      <c r="T160" s="204"/>
      <c r="AT160" s="205" t="s">
        <v>131</v>
      </c>
      <c r="AU160" s="205" t="s">
        <v>75</v>
      </c>
      <c r="AV160" s="11" t="s">
        <v>75</v>
      </c>
      <c r="AW160" s="11" t="s">
        <v>35</v>
      </c>
      <c r="AX160" s="11" t="s">
        <v>71</v>
      </c>
      <c r="AY160" s="205" t="s">
        <v>122</v>
      </c>
    </row>
    <row r="161" spans="2:65" s="11" customFormat="1" ht="27" x14ac:dyDescent="0.3">
      <c r="B161" s="194"/>
      <c r="C161" s="195"/>
      <c r="D161" s="206" t="s">
        <v>131</v>
      </c>
      <c r="E161" s="207" t="s">
        <v>20</v>
      </c>
      <c r="F161" s="208" t="s">
        <v>281</v>
      </c>
      <c r="G161" s="195"/>
      <c r="H161" s="209">
        <v>361.5</v>
      </c>
      <c r="I161" s="200"/>
      <c r="J161" s="195"/>
      <c r="K161" s="195"/>
      <c r="L161" s="201"/>
      <c r="M161" s="202"/>
      <c r="N161" s="203"/>
      <c r="O161" s="203"/>
      <c r="P161" s="203"/>
      <c r="Q161" s="203"/>
      <c r="R161" s="203"/>
      <c r="S161" s="203"/>
      <c r="T161" s="204"/>
      <c r="AT161" s="205" t="s">
        <v>131</v>
      </c>
      <c r="AU161" s="205" t="s">
        <v>75</v>
      </c>
      <c r="AV161" s="11" t="s">
        <v>75</v>
      </c>
      <c r="AW161" s="11" t="s">
        <v>35</v>
      </c>
      <c r="AX161" s="11" t="s">
        <v>71</v>
      </c>
      <c r="AY161" s="205" t="s">
        <v>122</v>
      </c>
    </row>
    <row r="162" spans="2:65" s="12" customFormat="1" ht="13.5" x14ac:dyDescent="0.3">
      <c r="B162" s="210"/>
      <c r="C162" s="211"/>
      <c r="D162" s="196" t="s">
        <v>131</v>
      </c>
      <c r="E162" s="212" t="s">
        <v>20</v>
      </c>
      <c r="F162" s="213" t="s">
        <v>138</v>
      </c>
      <c r="G162" s="211"/>
      <c r="H162" s="214">
        <v>480.8</v>
      </c>
      <c r="I162" s="215"/>
      <c r="J162" s="211"/>
      <c r="K162" s="211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131</v>
      </c>
      <c r="AU162" s="220" t="s">
        <v>75</v>
      </c>
      <c r="AV162" s="12" t="s">
        <v>129</v>
      </c>
      <c r="AW162" s="12" t="s">
        <v>35</v>
      </c>
      <c r="AX162" s="12" t="s">
        <v>22</v>
      </c>
      <c r="AY162" s="220" t="s">
        <v>122</v>
      </c>
    </row>
    <row r="163" spans="2:65" s="1" customFormat="1" ht="22.5" customHeight="1" x14ac:dyDescent="0.3">
      <c r="B163" s="34"/>
      <c r="C163" s="221" t="s">
        <v>282</v>
      </c>
      <c r="D163" s="221" t="s">
        <v>186</v>
      </c>
      <c r="E163" s="222" t="s">
        <v>283</v>
      </c>
      <c r="F163" s="223" t="s">
        <v>284</v>
      </c>
      <c r="G163" s="224" t="s">
        <v>127</v>
      </c>
      <c r="H163" s="225">
        <v>365.11500000000001</v>
      </c>
      <c r="I163" s="226"/>
      <c r="J163" s="227">
        <f>ROUND(I163*H163,2)</f>
        <v>0</v>
      </c>
      <c r="K163" s="223" t="s">
        <v>128</v>
      </c>
      <c r="L163" s="228"/>
      <c r="M163" s="229" t="s">
        <v>20</v>
      </c>
      <c r="N163" s="230" t="s">
        <v>42</v>
      </c>
      <c r="O163" s="35"/>
      <c r="P163" s="191">
        <f>O163*H163</f>
        <v>0</v>
      </c>
      <c r="Q163" s="191">
        <v>0.17599999999999999</v>
      </c>
      <c r="R163" s="191">
        <f>Q163*H163</f>
        <v>64.260239999999996</v>
      </c>
      <c r="S163" s="191">
        <v>0</v>
      </c>
      <c r="T163" s="192">
        <f>S163*H163</f>
        <v>0</v>
      </c>
      <c r="AR163" s="17" t="s">
        <v>166</v>
      </c>
      <c r="AT163" s="17" t="s">
        <v>186</v>
      </c>
      <c r="AU163" s="17" t="s">
        <v>75</v>
      </c>
      <c r="AY163" s="17" t="s">
        <v>122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17" t="s">
        <v>22</v>
      </c>
      <c r="BK163" s="193">
        <f>ROUND(I163*H163,2)</f>
        <v>0</v>
      </c>
      <c r="BL163" s="17" t="s">
        <v>129</v>
      </c>
      <c r="BM163" s="17" t="s">
        <v>285</v>
      </c>
    </row>
    <row r="164" spans="2:65" s="11" customFormat="1" ht="13.5" x14ac:dyDescent="0.3">
      <c r="B164" s="194"/>
      <c r="C164" s="195"/>
      <c r="D164" s="206" t="s">
        <v>131</v>
      </c>
      <c r="E164" s="195"/>
      <c r="F164" s="208" t="s">
        <v>286</v>
      </c>
      <c r="G164" s="195"/>
      <c r="H164" s="209">
        <v>365.11500000000001</v>
      </c>
      <c r="I164" s="200"/>
      <c r="J164" s="195"/>
      <c r="K164" s="195"/>
      <c r="L164" s="201"/>
      <c r="M164" s="202"/>
      <c r="N164" s="203"/>
      <c r="O164" s="203"/>
      <c r="P164" s="203"/>
      <c r="Q164" s="203"/>
      <c r="R164" s="203"/>
      <c r="S164" s="203"/>
      <c r="T164" s="204"/>
      <c r="AT164" s="205" t="s">
        <v>131</v>
      </c>
      <c r="AU164" s="205" t="s">
        <v>75</v>
      </c>
      <c r="AV164" s="11" t="s">
        <v>75</v>
      </c>
      <c r="AW164" s="11" t="s">
        <v>4</v>
      </c>
      <c r="AX164" s="11" t="s">
        <v>22</v>
      </c>
      <c r="AY164" s="205" t="s">
        <v>122</v>
      </c>
    </row>
    <row r="165" spans="2:65" s="10" customFormat="1" ht="29.85" customHeight="1" x14ac:dyDescent="0.3">
      <c r="B165" s="165"/>
      <c r="C165" s="166"/>
      <c r="D165" s="179" t="s">
        <v>70</v>
      </c>
      <c r="E165" s="180" t="s">
        <v>166</v>
      </c>
      <c r="F165" s="180" t="s">
        <v>287</v>
      </c>
      <c r="G165" s="166"/>
      <c r="H165" s="166"/>
      <c r="I165" s="169"/>
      <c r="J165" s="181">
        <f>BK165</f>
        <v>0</v>
      </c>
      <c r="K165" s="166"/>
      <c r="L165" s="171"/>
      <c r="M165" s="172"/>
      <c r="N165" s="173"/>
      <c r="O165" s="173"/>
      <c r="P165" s="174">
        <f>P166</f>
        <v>0</v>
      </c>
      <c r="Q165" s="173"/>
      <c r="R165" s="174">
        <f>R166</f>
        <v>1.7044999999999999</v>
      </c>
      <c r="S165" s="173"/>
      <c r="T165" s="175">
        <f>T166</f>
        <v>0</v>
      </c>
      <c r="AR165" s="176" t="s">
        <v>22</v>
      </c>
      <c r="AT165" s="177" t="s">
        <v>70</v>
      </c>
      <c r="AU165" s="177" t="s">
        <v>22</v>
      </c>
      <c r="AY165" s="176" t="s">
        <v>122</v>
      </c>
      <c r="BK165" s="178">
        <f>BK166</f>
        <v>0</v>
      </c>
    </row>
    <row r="166" spans="2:65" s="1" customFormat="1" ht="22.5" customHeight="1" x14ac:dyDescent="0.3">
      <c r="B166" s="34"/>
      <c r="C166" s="182" t="s">
        <v>288</v>
      </c>
      <c r="D166" s="182" t="s">
        <v>124</v>
      </c>
      <c r="E166" s="183" t="s">
        <v>289</v>
      </c>
      <c r="F166" s="184" t="s">
        <v>290</v>
      </c>
      <c r="G166" s="185" t="s">
        <v>291</v>
      </c>
      <c r="H166" s="186">
        <v>5</v>
      </c>
      <c r="I166" s="187"/>
      <c r="J166" s="188">
        <f>ROUND(I166*H166,2)</f>
        <v>0</v>
      </c>
      <c r="K166" s="184" t="s">
        <v>128</v>
      </c>
      <c r="L166" s="54"/>
      <c r="M166" s="189" t="s">
        <v>20</v>
      </c>
      <c r="N166" s="190" t="s">
        <v>42</v>
      </c>
      <c r="O166" s="35"/>
      <c r="P166" s="191">
        <f>O166*H166</f>
        <v>0</v>
      </c>
      <c r="Q166" s="191">
        <v>0.34089999999999998</v>
      </c>
      <c r="R166" s="191">
        <f>Q166*H166</f>
        <v>1.7044999999999999</v>
      </c>
      <c r="S166" s="191">
        <v>0</v>
      </c>
      <c r="T166" s="192">
        <f>S166*H166</f>
        <v>0</v>
      </c>
      <c r="AR166" s="17" t="s">
        <v>129</v>
      </c>
      <c r="AT166" s="17" t="s">
        <v>124</v>
      </c>
      <c r="AU166" s="17" t="s">
        <v>75</v>
      </c>
      <c r="AY166" s="17" t="s">
        <v>122</v>
      </c>
      <c r="BE166" s="193">
        <f>IF(N166="základní",J166,0)</f>
        <v>0</v>
      </c>
      <c r="BF166" s="193">
        <f>IF(N166="snížená",J166,0)</f>
        <v>0</v>
      </c>
      <c r="BG166" s="193">
        <f>IF(N166="zákl. přenesená",J166,0)</f>
        <v>0</v>
      </c>
      <c r="BH166" s="193">
        <f>IF(N166="sníž. přenesená",J166,0)</f>
        <v>0</v>
      </c>
      <c r="BI166" s="193">
        <f>IF(N166="nulová",J166,0)</f>
        <v>0</v>
      </c>
      <c r="BJ166" s="17" t="s">
        <v>22</v>
      </c>
      <c r="BK166" s="193">
        <f>ROUND(I166*H166,2)</f>
        <v>0</v>
      </c>
      <c r="BL166" s="17" t="s">
        <v>129</v>
      </c>
      <c r="BM166" s="17" t="s">
        <v>292</v>
      </c>
    </row>
    <row r="167" spans="2:65" s="10" customFormat="1" ht="29.85" customHeight="1" x14ac:dyDescent="0.3">
      <c r="B167" s="165"/>
      <c r="C167" s="166"/>
      <c r="D167" s="179" t="s">
        <v>70</v>
      </c>
      <c r="E167" s="180" t="s">
        <v>172</v>
      </c>
      <c r="F167" s="180" t="s">
        <v>293</v>
      </c>
      <c r="G167" s="166"/>
      <c r="H167" s="166"/>
      <c r="I167" s="169"/>
      <c r="J167" s="181">
        <f>BK167</f>
        <v>0</v>
      </c>
      <c r="K167" s="166"/>
      <c r="L167" s="171"/>
      <c r="M167" s="172"/>
      <c r="N167" s="173"/>
      <c r="O167" s="173"/>
      <c r="P167" s="174">
        <f>SUM(P168:P195)</f>
        <v>0</v>
      </c>
      <c r="Q167" s="173"/>
      <c r="R167" s="174">
        <f>SUM(R168:R195)</f>
        <v>194.20673740000004</v>
      </c>
      <c r="S167" s="173"/>
      <c r="T167" s="175">
        <f>SUM(T168:T195)</f>
        <v>0</v>
      </c>
      <c r="AR167" s="176" t="s">
        <v>22</v>
      </c>
      <c r="AT167" s="177" t="s">
        <v>70</v>
      </c>
      <c r="AU167" s="177" t="s">
        <v>22</v>
      </c>
      <c r="AY167" s="176" t="s">
        <v>122</v>
      </c>
      <c r="BK167" s="178">
        <f>SUM(BK168:BK195)</f>
        <v>0</v>
      </c>
    </row>
    <row r="168" spans="2:65" s="1" customFormat="1" ht="44.25" customHeight="1" x14ac:dyDescent="0.3">
      <c r="B168" s="34"/>
      <c r="C168" s="182" t="s">
        <v>294</v>
      </c>
      <c r="D168" s="182" t="s">
        <v>124</v>
      </c>
      <c r="E168" s="183" t="s">
        <v>295</v>
      </c>
      <c r="F168" s="184" t="s">
        <v>296</v>
      </c>
      <c r="G168" s="185" t="s">
        <v>147</v>
      </c>
      <c r="H168" s="186">
        <v>601.6</v>
      </c>
      <c r="I168" s="187"/>
      <c r="J168" s="188">
        <f>ROUND(I168*H168,2)</f>
        <v>0</v>
      </c>
      <c r="K168" s="184" t="s">
        <v>128</v>
      </c>
      <c r="L168" s="54"/>
      <c r="M168" s="189" t="s">
        <v>20</v>
      </c>
      <c r="N168" s="190" t="s">
        <v>42</v>
      </c>
      <c r="O168" s="35"/>
      <c r="P168" s="191">
        <f>O168*H168</f>
        <v>0</v>
      </c>
      <c r="Q168" s="191">
        <v>0.15540000000000001</v>
      </c>
      <c r="R168" s="191">
        <f>Q168*H168</f>
        <v>93.488640000000004</v>
      </c>
      <c r="S168" s="191">
        <v>0</v>
      </c>
      <c r="T168" s="192">
        <f>S168*H168</f>
        <v>0</v>
      </c>
      <c r="AR168" s="17" t="s">
        <v>129</v>
      </c>
      <c r="AT168" s="17" t="s">
        <v>124</v>
      </c>
      <c r="AU168" s="17" t="s">
        <v>75</v>
      </c>
      <c r="AY168" s="17" t="s">
        <v>122</v>
      </c>
      <c r="BE168" s="193">
        <f>IF(N168="základní",J168,0)</f>
        <v>0</v>
      </c>
      <c r="BF168" s="193">
        <f>IF(N168="snížená",J168,0)</f>
        <v>0</v>
      </c>
      <c r="BG168" s="193">
        <f>IF(N168="zákl. přenesená",J168,0)</f>
        <v>0</v>
      </c>
      <c r="BH168" s="193">
        <f>IF(N168="sníž. přenesená",J168,0)</f>
        <v>0</v>
      </c>
      <c r="BI168" s="193">
        <f>IF(N168="nulová",J168,0)</f>
        <v>0</v>
      </c>
      <c r="BJ168" s="17" t="s">
        <v>22</v>
      </c>
      <c r="BK168" s="193">
        <f>ROUND(I168*H168,2)</f>
        <v>0</v>
      </c>
      <c r="BL168" s="17" t="s">
        <v>129</v>
      </c>
      <c r="BM168" s="17" t="s">
        <v>297</v>
      </c>
    </row>
    <row r="169" spans="2:65" s="11" customFormat="1" ht="13.5" x14ac:dyDescent="0.3">
      <c r="B169" s="194"/>
      <c r="C169" s="195"/>
      <c r="D169" s="206" t="s">
        <v>131</v>
      </c>
      <c r="E169" s="207" t="s">
        <v>20</v>
      </c>
      <c r="F169" s="208" t="s">
        <v>298</v>
      </c>
      <c r="G169" s="195"/>
      <c r="H169" s="209">
        <v>134.5</v>
      </c>
      <c r="I169" s="200"/>
      <c r="J169" s="195"/>
      <c r="K169" s="195"/>
      <c r="L169" s="201"/>
      <c r="M169" s="202"/>
      <c r="N169" s="203"/>
      <c r="O169" s="203"/>
      <c r="P169" s="203"/>
      <c r="Q169" s="203"/>
      <c r="R169" s="203"/>
      <c r="S169" s="203"/>
      <c r="T169" s="204"/>
      <c r="AT169" s="205" t="s">
        <v>131</v>
      </c>
      <c r="AU169" s="205" t="s">
        <v>75</v>
      </c>
      <c r="AV169" s="11" t="s">
        <v>75</v>
      </c>
      <c r="AW169" s="11" t="s">
        <v>35</v>
      </c>
      <c r="AX169" s="11" t="s">
        <v>71</v>
      </c>
      <c r="AY169" s="205" t="s">
        <v>122</v>
      </c>
    </row>
    <row r="170" spans="2:65" s="11" customFormat="1" ht="13.5" x14ac:dyDescent="0.3">
      <c r="B170" s="194"/>
      <c r="C170" s="195"/>
      <c r="D170" s="206" t="s">
        <v>131</v>
      </c>
      <c r="E170" s="207" t="s">
        <v>20</v>
      </c>
      <c r="F170" s="208" t="s">
        <v>299</v>
      </c>
      <c r="G170" s="195"/>
      <c r="H170" s="209">
        <v>271.5</v>
      </c>
      <c r="I170" s="200"/>
      <c r="J170" s="195"/>
      <c r="K170" s="195"/>
      <c r="L170" s="201"/>
      <c r="M170" s="202"/>
      <c r="N170" s="203"/>
      <c r="O170" s="203"/>
      <c r="P170" s="203"/>
      <c r="Q170" s="203"/>
      <c r="R170" s="203"/>
      <c r="S170" s="203"/>
      <c r="T170" s="204"/>
      <c r="AT170" s="205" t="s">
        <v>131</v>
      </c>
      <c r="AU170" s="205" t="s">
        <v>75</v>
      </c>
      <c r="AV170" s="11" t="s">
        <v>75</v>
      </c>
      <c r="AW170" s="11" t="s">
        <v>35</v>
      </c>
      <c r="AX170" s="11" t="s">
        <v>71</v>
      </c>
      <c r="AY170" s="205" t="s">
        <v>122</v>
      </c>
    </row>
    <row r="171" spans="2:65" s="11" customFormat="1" ht="13.5" x14ac:dyDescent="0.3">
      <c r="B171" s="194"/>
      <c r="C171" s="195"/>
      <c r="D171" s="206" t="s">
        <v>131</v>
      </c>
      <c r="E171" s="207" t="s">
        <v>20</v>
      </c>
      <c r="F171" s="208" t="s">
        <v>300</v>
      </c>
      <c r="G171" s="195"/>
      <c r="H171" s="209">
        <v>170.6</v>
      </c>
      <c r="I171" s="200"/>
      <c r="J171" s="195"/>
      <c r="K171" s="195"/>
      <c r="L171" s="201"/>
      <c r="M171" s="202"/>
      <c r="N171" s="203"/>
      <c r="O171" s="203"/>
      <c r="P171" s="203"/>
      <c r="Q171" s="203"/>
      <c r="R171" s="203"/>
      <c r="S171" s="203"/>
      <c r="T171" s="204"/>
      <c r="AT171" s="205" t="s">
        <v>131</v>
      </c>
      <c r="AU171" s="205" t="s">
        <v>75</v>
      </c>
      <c r="AV171" s="11" t="s">
        <v>75</v>
      </c>
      <c r="AW171" s="11" t="s">
        <v>35</v>
      </c>
      <c r="AX171" s="11" t="s">
        <v>71</v>
      </c>
      <c r="AY171" s="205" t="s">
        <v>122</v>
      </c>
    </row>
    <row r="172" spans="2:65" s="11" customFormat="1" ht="13.5" x14ac:dyDescent="0.3">
      <c r="B172" s="194"/>
      <c r="C172" s="195"/>
      <c r="D172" s="206" t="s">
        <v>131</v>
      </c>
      <c r="E172" s="207" t="s">
        <v>20</v>
      </c>
      <c r="F172" s="208" t="s">
        <v>301</v>
      </c>
      <c r="G172" s="195"/>
      <c r="H172" s="209">
        <v>11</v>
      </c>
      <c r="I172" s="200"/>
      <c r="J172" s="195"/>
      <c r="K172" s="195"/>
      <c r="L172" s="201"/>
      <c r="M172" s="202"/>
      <c r="N172" s="203"/>
      <c r="O172" s="203"/>
      <c r="P172" s="203"/>
      <c r="Q172" s="203"/>
      <c r="R172" s="203"/>
      <c r="S172" s="203"/>
      <c r="T172" s="204"/>
      <c r="AT172" s="205" t="s">
        <v>131</v>
      </c>
      <c r="AU172" s="205" t="s">
        <v>75</v>
      </c>
      <c r="AV172" s="11" t="s">
        <v>75</v>
      </c>
      <c r="AW172" s="11" t="s">
        <v>35</v>
      </c>
      <c r="AX172" s="11" t="s">
        <v>71</v>
      </c>
      <c r="AY172" s="205" t="s">
        <v>122</v>
      </c>
    </row>
    <row r="173" spans="2:65" s="11" customFormat="1" ht="13.5" x14ac:dyDescent="0.3">
      <c r="B173" s="194"/>
      <c r="C173" s="195"/>
      <c r="D173" s="206" t="s">
        <v>131</v>
      </c>
      <c r="E173" s="207" t="s">
        <v>20</v>
      </c>
      <c r="F173" s="208" t="s">
        <v>302</v>
      </c>
      <c r="G173" s="195"/>
      <c r="H173" s="209">
        <v>14</v>
      </c>
      <c r="I173" s="200"/>
      <c r="J173" s="195"/>
      <c r="K173" s="195"/>
      <c r="L173" s="201"/>
      <c r="M173" s="202"/>
      <c r="N173" s="203"/>
      <c r="O173" s="203"/>
      <c r="P173" s="203"/>
      <c r="Q173" s="203"/>
      <c r="R173" s="203"/>
      <c r="S173" s="203"/>
      <c r="T173" s="204"/>
      <c r="AT173" s="205" t="s">
        <v>131</v>
      </c>
      <c r="AU173" s="205" t="s">
        <v>75</v>
      </c>
      <c r="AV173" s="11" t="s">
        <v>75</v>
      </c>
      <c r="AW173" s="11" t="s">
        <v>35</v>
      </c>
      <c r="AX173" s="11" t="s">
        <v>71</v>
      </c>
      <c r="AY173" s="205" t="s">
        <v>122</v>
      </c>
    </row>
    <row r="174" spans="2:65" s="12" customFormat="1" ht="13.5" x14ac:dyDescent="0.3">
      <c r="B174" s="210"/>
      <c r="C174" s="211"/>
      <c r="D174" s="196" t="s">
        <v>131</v>
      </c>
      <c r="E174" s="212" t="s">
        <v>20</v>
      </c>
      <c r="F174" s="213" t="s">
        <v>138</v>
      </c>
      <c r="G174" s="211"/>
      <c r="H174" s="214">
        <v>601.6</v>
      </c>
      <c r="I174" s="215"/>
      <c r="J174" s="211"/>
      <c r="K174" s="211"/>
      <c r="L174" s="216"/>
      <c r="M174" s="217"/>
      <c r="N174" s="218"/>
      <c r="O174" s="218"/>
      <c r="P174" s="218"/>
      <c r="Q174" s="218"/>
      <c r="R174" s="218"/>
      <c r="S174" s="218"/>
      <c r="T174" s="219"/>
      <c r="AT174" s="220" t="s">
        <v>131</v>
      </c>
      <c r="AU174" s="220" t="s">
        <v>75</v>
      </c>
      <c r="AV174" s="12" t="s">
        <v>129</v>
      </c>
      <c r="AW174" s="12" t="s">
        <v>35</v>
      </c>
      <c r="AX174" s="12" t="s">
        <v>22</v>
      </c>
      <c r="AY174" s="220" t="s">
        <v>122</v>
      </c>
    </row>
    <row r="175" spans="2:65" s="1" customFormat="1" ht="22.5" customHeight="1" x14ac:dyDescent="0.3">
      <c r="B175" s="34"/>
      <c r="C175" s="221" t="s">
        <v>303</v>
      </c>
      <c r="D175" s="221" t="s">
        <v>186</v>
      </c>
      <c r="E175" s="222" t="s">
        <v>304</v>
      </c>
      <c r="F175" s="223" t="s">
        <v>305</v>
      </c>
      <c r="G175" s="224" t="s">
        <v>291</v>
      </c>
      <c r="H175" s="225">
        <v>172.30600000000001</v>
      </c>
      <c r="I175" s="226"/>
      <c r="J175" s="227">
        <f>ROUND(I175*H175,2)</f>
        <v>0</v>
      </c>
      <c r="K175" s="223" t="s">
        <v>128</v>
      </c>
      <c r="L175" s="228"/>
      <c r="M175" s="229" t="s">
        <v>20</v>
      </c>
      <c r="N175" s="230" t="s">
        <v>42</v>
      </c>
      <c r="O175" s="35"/>
      <c r="P175" s="191">
        <f>O175*H175</f>
        <v>0</v>
      </c>
      <c r="Q175" s="191">
        <v>5.5E-2</v>
      </c>
      <c r="R175" s="191">
        <f>Q175*H175</f>
        <v>9.4768300000000014</v>
      </c>
      <c r="S175" s="191">
        <v>0</v>
      </c>
      <c r="T175" s="192">
        <f>S175*H175</f>
        <v>0</v>
      </c>
      <c r="AR175" s="17" t="s">
        <v>166</v>
      </c>
      <c r="AT175" s="17" t="s">
        <v>186</v>
      </c>
      <c r="AU175" s="17" t="s">
        <v>75</v>
      </c>
      <c r="AY175" s="17" t="s">
        <v>122</v>
      </c>
      <c r="BE175" s="193">
        <f>IF(N175="základní",J175,0)</f>
        <v>0</v>
      </c>
      <c r="BF175" s="193">
        <f>IF(N175="snížená",J175,0)</f>
        <v>0</v>
      </c>
      <c r="BG175" s="193">
        <f>IF(N175="zákl. přenesená",J175,0)</f>
        <v>0</v>
      </c>
      <c r="BH175" s="193">
        <f>IF(N175="sníž. přenesená",J175,0)</f>
        <v>0</v>
      </c>
      <c r="BI175" s="193">
        <f>IF(N175="nulová",J175,0)</f>
        <v>0</v>
      </c>
      <c r="BJ175" s="17" t="s">
        <v>22</v>
      </c>
      <c r="BK175" s="193">
        <f>ROUND(I175*H175,2)</f>
        <v>0</v>
      </c>
      <c r="BL175" s="17" t="s">
        <v>129</v>
      </c>
      <c r="BM175" s="17" t="s">
        <v>306</v>
      </c>
    </row>
    <row r="176" spans="2:65" s="11" customFormat="1" ht="13.5" x14ac:dyDescent="0.3">
      <c r="B176" s="194"/>
      <c r="C176" s="195"/>
      <c r="D176" s="206" t="s">
        <v>131</v>
      </c>
      <c r="E176" s="207" t="s">
        <v>20</v>
      </c>
      <c r="F176" s="208" t="s">
        <v>307</v>
      </c>
      <c r="G176" s="195"/>
      <c r="H176" s="209">
        <v>170.6</v>
      </c>
      <c r="I176" s="200"/>
      <c r="J176" s="195"/>
      <c r="K176" s="195"/>
      <c r="L176" s="201"/>
      <c r="M176" s="202"/>
      <c r="N176" s="203"/>
      <c r="O176" s="203"/>
      <c r="P176" s="203"/>
      <c r="Q176" s="203"/>
      <c r="R176" s="203"/>
      <c r="S176" s="203"/>
      <c r="T176" s="204"/>
      <c r="AT176" s="205" t="s">
        <v>131</v>
      </c>
      <c r="AU176" s="205" t="s">
        <v>75</v>
      </c>
      <c r="AV176" s="11" t="s">
        <v>75</v>
      </c>
      <c r="AW176" s="11" t="s">
        <v>35</v>
      </c>
      <c r="AX176" s="11" t="s">
        <v>22</v>
      </c>
      <c r="AY176" s="205" t="s">
        <v>122</v>
      </c>
    </row>
    <row r="177" spans="2:65" s="11" customFormat="1" ht="13.5" x14ac:dyDescent="0.3">
      <c r="B177" s="194"/>
      <c r="C177" s="195"/>
      <c r="D177" s="196" t="s">
        <v>131</v>
      </c>
      <c r="E177" s="195"/>
      <c r="F177" s="198" t="s">
        <v>308</v>
      </c>
      <c r="G177" s="195"/>
      <c r="H177" s="199">
        <v>172.30600000000001</v>
      </c>
      <c r="I177" s="200"/>
      <c r="J177" s="195"/>
      <c r="K177" s="195"/>
      <c r="L177" s="201"/>
      <c r="M177" s="202"/>
      <c r="N177" s="203"/>
      <c r="O177" s="203"/>
      <c r="P177" s="203"/>
      <c r="Q177" s="203"/>
      <c r="R177" s="203"/>
      <c r="S177" s="203"/>
      <c r="T177" s="204"/>
      <c r="AT177" s="205" t="s">
        <v>131</v>
      </c>
      <c r="AU177" s="205" t="s">
        <v>75</v>
      </c>
      <c r="AV177" s="11" t="s">
        <v>75</v>
      </c>
      <c r="AW177" s="11" t="s">
        <v>4</v>
      </c>
      <c r="AX177" s="11" t="s">
        <v>22</v>
      </c>
      <c r="AY177" s="205" t="s">
        <v>122</v>
      </c>
    </row>
    <row r="178" spans="2:65" s="1" customFormat="1" ht="22.5" customHeight="1" x14ac:dyDescent="0.3">
      <c r="B178" s="34"/>
      <c r="C178" s="221" t="s">
        <v>309</v>
      </c>
      <c r="D178" s="221" t="s">
        <v>186</v>
      </c>
      <c r="E178" s="222" t="s">
        <v>310</v>
      </c>
      <c r="F178" s="223" t="s">
        <v>311</v>
      </c>
      <c r="G178" s="224" t="s">
        <v>291</v>
      </c>
      <c r="H178" s="225">
        <v>274.21499999999997</v>
      </c>
      <c r="I178" s="226"/>
      <c r="J178" s="227">
        <f>ROUND(I178*H178,2)</f>
        <v>0</v>
      </c>
      <c r="K178" s="223" t="s">
        <v>128</v>
      </c>
      <c r="L178" s="228"/>
      <c r="M178" s="229" t="s">
        <v>20</v>
      </c>
      <c r="N178" s="230" t="s">
        <v>42</v>
      </c>
      <c r="O178" s="35"/>
      <c r="P178" s="191">
        <f>O178*H178</f>
        <v>0</v>
      </c>
      <c r="Q178" s="191">
        <v>8.2100000000000006E-2</v>
      </c>
      <c r="R178" s="191">
        <f>Q178*H178</f>
        <v>22.5130515</v>
      </c>
      <c r="S178" s="191">
        <v>0</v>
      </c>
      <c r="T178" s="192">
        <f>S178*H178</f>
        <v>0</v>
      </c>
      <c r="AR178" s="17" t="s">
        <v>166</v>
      </c>
      <c r="AT178" s="17" t="s">
        <v>186</v>
      </c>
      <c r="AU178" s="17" t="s">
        <v>75</v>
      </c>
      <c r="AY178" s="17" t="s">
        <v>122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17" t="s">
        <v>22</v>
      </c>
      <c r="BK178" s="193">
        <f>ROUND(I178*H178,2)</f>
        <v>0</v>
      </c>
      <c r="BL178" s="17" t="s">
        <v>129</v>
      </c>
      <c r="BM178" s="17" t="s">
        <v>312</v>
      </c>
    </row>
    <row r="179" spans="2:65" s="11" customFormat="1" ht="13.5" x14ac:dyDescent="0.3">
      <c r="B179" s="194"/>
      <c r="C179" s="195"/>
      <c r="D179" s="206" t="s">
        <v>131</v>
      </c>
      <c r="E179" s="207" t="s">
        <v>20</v>
      </c>
      <c r="F179" s="208" t="s">
        <v>313</v>
      </c>
      <c r="G179" s="195"/>
      <c r="H179" s="209">
        <v>271.5</v>
      </c>
      <c r="I179" s="200"/>
      <c r="J179" s="195"/>
      <c r="K179" s="195"/>
      <c r="L179" s="201"/>
      <c r="M179" s="202"/>
      <c r="N179" s="203"/>
      <c r="O179" s="203"/>
      <c r="P179" s="203"/>
      <c r="Q179" s="203"/>
      <c r="R179" s="203"/>
      <c r="S179" s="203"/>
      <c r="T179" s="204"/>
      <c r="AT179" s="205" t="s">
        <v>131</v>
      </c>
      <c r="AU179" s="205" t="s">
        <v>75</v>
      </c>
      <c r="AV179" s="11" t="s">
        <v>75</v>
      </c>
      <c r="AW179" s="11" t="s">
        <v>35</v>
      </c>
      <c r="AX179" s="11" t="s">
        <v>22</v>
      </c>
      <c r="AY179" s="205" t="s">
        <v>122</v>
      </c>
    </row>
    <row r="180" spans="2:65" s="11" customFormat="1" ht="13.5" x14ac:dyDescent="0.3">
      <c r="B180" s="194"/>
      <c r="C180" s="195"/>
      <c r="D180" s="196" t="s">
        <v>131</v>
      </c>
      <c r="E180" s="195"/>
      <c r="F180" s="198" t="s">
        <v>314</v>
      </c>
      <c r="G180" s="195"/>
      <c r="H180" s="199">
        <v>274.21499999999997</v>
      </c>
      <c r="I180" s="200"/>
      <c r="J180" s="195"/>
      <c r="K180" s="195"/>
      <c r="L180" s="201"/>
      <c r="M180" s="202"/>
      <c r="N180" s="203"/>
      <c r="O180" s="203"/>
      <c r="P180" s="203"/>
      <c r="Q180" s="203"/>
      <c r="R180" s="203"/>
      <c r="S180" s="203"/>
      <c r="T180" s="204"/>
      <c r="AT180" s="205" t="s">
        <v>131</v>
      </c>
      <c r="AU180" s="205" t="s">
        <v>75</v>
      </c>
      <c r="AV180" s="11" t="s">
        <v>75</v>
      </c>
      <c r="AW180" s="11" t="s">
        <v>4</v>
      </c>
      <c r="AX180" s="11" t="s">
        <v>22</v>
      </c>
      <c r="AY180" s="205" t="s">
        <v>122</v>
      </c>
    </row>
    <row r="181" spans="2:65" s="1" customFormat="1" ht="22.5" customHeight="1" x14ac:dyDescent="0.3">
      <c r="B181" s="34"/>
      <c r="C181" s="221" t="s">
        <v>315</v>
      </c>
      <c r="D181" s="221" t="s">
        <v>186</v>
      </c>
      <c r="E181" s="222" t="s">
        <v>316</v>
      </c>
      <c r="F181" s="223" t="s">
        <v>317</v>
      </c>
      <c r="G181" s="224" t="s">
        <v>291</v>
      </c>
      <c r="H181" s="225">
        <v>11.11</v>
      </c>
      <c r="I181" s="226"/>
      <c r="J181" s="227">
        <f>ROUND(I181*H181,2)</f>
        <v>0</v>
      </c>
      <c r="K181" s="223" t="s">
        <v>128</v>
      </c>
      <c r="L181" s="228"/>
      <c r="M181" s="229" t="s">
        <v>20</v>
      </c>
      <c r="N181" s="230" t="s">
        <v>42</v>
      </c>
      <c r="O181" s="35"/>
      <c r="P181" s="191">
        <f>O181*H181</f>
        <v>0</v>
      </c>
      <c r="Q181" s="191">
        <v>6.4000000000000001E-2</v>
      </c>
      <c r="R181" s="191">
        <f>Q181*H181</f>
        <v>0.71104000000000001</v>
      </c>
      <c r="S181" s="191">
        <v>0</v>
      </c>
      <c r="T181" s="192">
        <f>S181*H181</f>
        <v>0</v>
      </c>
      <c r="AR181" s="17" t="s">
        <v>166</v>
      </c>
      <c r="AT181" s="17" t="s">
        <v>186</v>
      </c>
      <c r="AU181" s="17" t="s">
        <v>75</v>
      </c>
      <c r="AY181" s="17" t="s">
        <v>122</v>
      </c>
      <c r="BE181" s="193">
        <f>IF(N181="základní",J181,0)</f>
        <v>0</v>
      </c>
      <c r="BF181" s="193">
        <f>IF(N181="snížená",J181,0)</f>
        <v>0</v>
      </c>
      <c r="BG181" s="193">
        <f>IF(N181="zákl. přenesená",J181,0)</f>
        <v>0</v>
      </c>
      <c r="BH181" s="193">
        <f>IF(N181="sníž. přenesená",J181,0)</f>
        <v>0</v>
      </c>
      <c r="BI181" s="193">
        <f>IF(N181="nulová",J181,0)</f>
        <v>0</v>
      </c>
      <c r="BJ181" s="17" t="s">
        <v>22</v>
      </c>
      <c r="BK181" s="193">
        <f>ROUND(I181*H181,2)</f>
        <v>0</v>
      </c>
      <c r="BL181" s="17" t="s">
        <v>129</v>
      </c>
      <c r="BM181" s="17" t="s">
        <v>318</v>
      </c>
    </row>
    <row r="182" spans="2:65" s="11" customFormat="1" ht="13.5" x14ac:dyDescent="0.3">
      <c r="B182" s="194"/>
      <c r="C182" s="195"/>
      <c r="D182" s="196" t="s">
        <v>131</v>
      </c>
      <c r="E182" s="195"/>
      <c r="F182" s="198" t="s">
        <v>319</v>
      </c>
      <c r="G182" s="195"/>
      <c r="H182" s="199">
        <v>11.11</v>
      </c>
      <c r="I182" s="200"/>
      <c r="J182" s="195"/>
      <c r="K182" s="195"/>
      <c r="L182" s="201"/>
      <c r="M182" s="202"/>
      <c r="N182" s="203"/>
      <c r="O182" s="203"/>
      <c r="P182" s="203"/>
      <c r="Q182" s="203"/>
      <c r="R182" s="203"/>
      <c r="S182" s="203"/>
      <c r="T182" s="204"/>
      <c r="AT182" s="205" t="s">
        <v>131</v>
      </c>
      <c r="AU182" s="205" t="s">
        <v>75</v>
      </c>
      <c r="AV182" s="11" t="s">
        <v>75</v>
      </c>
      <c r="AW182" s="11" t="s">
        <v>4</v>
      </c>
      <c r="AX182" s="11" t="s">
        <v>22</v>
      </c>
      <c r="AY182" s="205" t="s">
        <v>122</v>
      </c>
    </row>
    <row r="183" spans="2:65" s="1" customFormat="1" ht="22.5" customHeight="1" x14ac:dyDescent="0.3">
      <c r="B183" s="34"/>
      <c r="C183" s="221" t="s">
        <v>320</v>
      </c>
      <c r="D183" s="221" t="s">
        <v>186</v>
      </c>
      <c r="E183" s="222" t="s">
        <v>321</v>
      </c>
      <c r="F183" s="223" t="s">
        <v>322</v>
      </c>
      <c r="G183" s="224" t="s">
        <v>291</v>
      </c>
      <c r="H183" s="225">
        <v>135.845</v>
      </c>
      <c r="I183" s="226"/>
      <c r="J183" s="227">
        <f>ROUND(I183*H183,2)</f>
        <v>0</v>
      </c>
      <c r="K183" s="223" t="s">
        <v>128</v>
      </c>
      <c r="L183" s="228"/>
      <c r="M183" s="229" t="s">
        <v>20</v>
      </c>
      <c r="N183" s="230" t="s">
        <v>42</v>
      </c>
      <c r="O183" s="35"/>
      <c r="P183" s="191">
        <f>O183*H183</f>
        <v>0</v>
      </c>
      <c r="Q183" s="191">
        <v>4.8300000000000003E-2</v>
      </c>
      <c r="R183" s="191">
        <f>Q183*H183</f>
        <v>6.5613135000000007</v>
      </c>
      <c r="S183" s="191">
        <v>0</v>
      </c>
      <c r="T183" s="192">
        <f>S183*H183</f>
        <v>0</v>
      </c>
      <c r="AR183" s="17" t="s">
        <v>166</v>
      </c>
      <c r="AT183" s="17" t="s">
        <v>186</v>
      </c>
      <c r="AU183" s="17" t="s">
        <v>75</v>
      </c>
      <c r="AY183" s="17" t="s">
        <v>122</v>
      </c>
      <c r="BE183" s="193">
        <f>IF(N183="základní",J183,0)</f>
        <v>0</v>
      </c>
      <c r="BF183" s="193">
        <f>IF(N183="snížená",J183,0)</f>
        <v>0</v>
      </c>
      <c r="BG183" s="193">
        <f>IF(N183="zákl. přenesená",J183,0)</f>
        <v>0</v>
      </c>
      <c r="BH183" s="193">
        <f>IF(N183="sníž. přenesená",J183,0)</f>
        <v>0</v>
      </c>
      <c r="BI183" s="193">
        <f>IF(N183="nulová",J183,0)</f>
        <v>0</v>
      </c>
      <c r="BJ183" s="17" t="s">
        <v>22</v>
      </c>
      <c r="BK183" s="193">
        <f>ROUND(I183*H183,2)</f>
        <v>0</v>
      </c>
      <c r="BL183" s="17" t="s">
        <v>129</v>
      </c>
      <c r="BM183" s="17" t="s">
        <v>323</v>
      </c>
    </row>
    <row r="184" spans="2:65" s="11" customFormat="1" ht="13.5" x14ac:dyDescent="0.3">
      <c r="B184" s="194"/>
      <c r="C184" s="195"/>
      <c r="D184" s="206" t="s">
        <v>131</v>
      </c>
      <c r="E184" s="207" t="s">
        <v>20</v>
      </c>
      <c r="F184" s="208" t="s">
        <v>324</v>
      </c>
      <c r="G184" s="195"/>
      <c r="H184" s="209">
        <v>134.5</v>
      </c>
      <c r="I184" s="200"/>
      <c r="J184" s="195"/>
      <c r="K184" s="195"/>
      <c r="L184" s="201"/>
      <c r="M184" s="202"/>
      <c r="N184" s="203"/>
      <c r="O184" s="203"/>
      <c r="P184" s="203"/>
      <c r="Q184" s="203"/>
      <c r="R184" s="203"/>
      <c r="S184" s="203"/>
      <c r="T184" s="204"/>
      <c r="AT184" s="205" t="s">
        <v>131</v>
      </c>
      <c r="AU184" s="205" t="s">
        <v>75</v>
      </c>
      <c r="AV184" s="11" t="s">
        <v>75</v>
      </c>
      <c r="AW184" s="11" t="s">
        <v>35</v>
      </c>
      <c r="AX184" s="11" t="s">
        <v>22</v>
      </c>
      <c r="AY184" s="205" t="s">
        <v>122</v>
      </c>
    </row>
    <row r="185" spans="2:65" s="11" customFormat="1" ht="13.5" x14ac:dyDescent="0.3">
      <c r="B185" s="194"/>
      <c r="C185" s="195"/>
      <c r="D185" s="196" t="s">
        <v>131</v>
      </c>
      <c r="E185" s="195"/>
      <c r="F185" s="198" t="s">
        <v>325</v>
      </c>
      <c r="G185" s="195"/>
      <c r="H185" s="199">
        <v>135.845</v>
      </c>
      <c r="I185" s="200"/>
      <c r="J185" s="195"/>
      <c r="K185" s="195"/>
      <c r="L185" s="201"/>
      <c r="M185" s="202"/>
      <c r="N185" s="203"/>
      <c r="O185" s="203"/>
      <c r="P185" s="203"/>
      <c r="Q185" s="203"/>
      <c r="R185" s="203"/>
      <c r="S185" s="203"/>
      <c r="T185" s="204"/>
      <c r="AT185" s="205" t="s">
        <v>131</v>
      </c>
      <c r="AU185" s="205" t="s">
        <v>75</v>
      </c>
      <c r="AV185" s="11" t="s">
        <v>75</v>
      </c>
      <c r="AW185" s="11" t="s">
        <v>4</v>
      </c>
      <c r="AX185" s="11" t="s">
        <v>22</v>
      </c>
      <c r="AY185" s="205" t="s">
        <v>122</v>
      </c>
    </row>
    <row r="186" spans="2:65" s="1" customFormat="1" ht="22.5" customHeight="1" x14ac:dyDescent="0.3">
      <c r="B186" s="34"/>
      <c r="C186" s="221" t="s">
        <v>326</v>
      </c>
      <c r="D186" s="221" t="s">
        <v>186</v>
      </c>
      <c r="E186" s="222" t="s">
        <v>327</v>
      </c>
      <c r="F186" s="223" t="s">
        <v>328</v>
      </c>
      <c r="G186" s="224" t="s">
        <v>291</v>
      </c>
      <c r="H186" s="225">
        <v>14.14</v>
      </c>
      <c r="I186" s="226"/>
      <c r="J186" s="227">
        <f>ROUND(I186*H186,2)</f>
        <v>0</v>
      </c>
      <c r="K186" s="223" t="s">
        <v>128</v>
      </c>
      <c r="L186" s="228"/>
      <c r="M186" s="229" t="s">
        <v>20</v>
      </c>
      <c r="N186" s="230" t="s">
        <v>42</v>
      </c>
      <c r="O186" s="35"/>
      <c r="P186" s="191">
        <f>O186*H186</f>
        <v>0</v>
      </c>
      <c r="Q186" s="191">
        <v>0.25900000000000001</v>
      </c>
      <c r="R186" s="191">
        <f>Q186*H186</f>
        <v>3.6622600000000003</v>
      </c>
      <c r="S186" s="191">
        <v>0</v>
      </c>
      <c r="T186" s="192">
        <f>S186*H186</f>
        <v>0</v>
      </c>
      <c r="AR186" s="17" t="s">
        <v>166</v>
      </c>
      <c r="AT186" s="17" t="s">
        <v>186</v>
      </c>
      <c r="AU186" s="17" t="s">
        <v>75</v>
      </c>
      <c r="AY186" s="17" t="s">
        <v>122</v>
      </c>
      <c r="BE186" s="193">
        <f>IF(N186="základní",J186,0)</f>
        <v>0</v>
      </c>
      <c r="BF186" s="193">
        <f>IF(N186="snížená",J186,0)</f>
        <v>0</v>
      </c>
      <c r="BG186" s="193">
        <f>IF(N186="zákl. přenesená",J186,0)</f>
        <v>0</v>
      </c>
      <c r="BH186" s="193">
        <f>IF(N186="sníž. přenesená",J186,0)</f>
        <v>0</v>
      </c>
      <c r="BI186" s="193">
        <f>IF(N186="nulová",J186,0)</f>
        <v>0</v>
      </c>
      <c r="BJ186" s="17" t="s">
        <v>22</v>
      </c>
      <c r="BK186" s="193">
        <f>ROUND(I186*H186,2)</f>
        <v>0</v>
      </c>
      <c r="BL186" s="17" t="s">
        <v>129</v>
      </c>
      <c r="BM186" s="17" t="s">
        <v>329</v>
      </c>
    </row>
    <row r="187" spans="2:65" s="11" customFormat="1" ht="13.5" x14ac:dyDescent="0.3">
      <c r="B187" s="194"/>
      <c r="C187" s="195"/>
      <c r="D187" s="196" t="s">
        <v>131</v>
      </c>
      <c r="E187" s="195"/>
      <c r="F187" s="198" t="s">
        <v>330</v>
      </c>
      <c r="G187" s="195"/>
      <c r="H187" s="199">
        <v>14.14</v>
      </c>
      <c r="I187" s="200"/>
      <c r="J187" s="195"/>
      <c r="K187" s="195"/>
      <c r="L187" s="201"/>
      <c r="M187" s="202"/>
      <c r="N187" s="203"/>
      <c r="O187" s="203"/>
      <c r="P187" s="203"/>
      <c r="Q187" s="203"/>
      <c r="R187" s="203"/>
      <c r="S187" s="203"/>
      <c r="T187" s="204"/>
      <c r="AT187" s="205" t="s">
        <v>131</v>
      </c>
      <c r="AU187" s="205" t="s">
        <v>75</v>
      </c>
      <c r="AV187" s="11" t="s">
        <v>75</v>
      </c>
      <c r="AW187" s="11" t="s">
        <v>4</v>
      </c>
      <c r="AX187" s="11" t="s">
        <v>22</v>
      </c>
      <c r="AY187" s="205" t="s">
        <v>122</v>
      </c>
    </row>
    <row r="188" spans="2:65" s="1" customFormat="1" ht="44.25" customHeight="1" x14ac:dyDescent="0.3">
      <c r="B188" s="34"/>
      <c r="C188" s="182" t="s">
        <v>331</v>
      </c>
      <c r="D188" s="182" t="s">
        <v>124</v>
      </c>
      <c r="E188" s="183" t="s">
        <v>332</v>
      </c>
      <c r="F188" s="184" t="s">
        <v>296</v>
      </c>
      <c r="G188" s="185" t="s">
        <v>147</v>
      </c>
      <c r="H188" s="186">
        <v>257.2</v>
      </c>
      <c r="I188" s="187"/>
      <c r="J188" s="188">
        <f>ROUND(I188*H188,2)</f>
        <v>0</v>
      </c>
      <c r="K188" s="184" t="s">
        <v>20</v>
      </c>
      <c r="L188" s="54"/>
      <c r="M188" s="189" t="s">
        <v>20</v>
      </c>
      <c r="N188" s="190" t="s">
        <v>42</v>
      </c>
      <c r="O188" s="35"/>
      <c r="P188" s="191">
        <f>O188*H188</f>
        <v>0</v>
      </c>
      <c r="Q188" s="191">
        <v>0.15540000000000001</v>
      </c>
      <c r="R188" s="191">
        <f>Q188*H188</f>
        <v>39.968879999999999</v>
      </c>
      <c r="S188" s="191">
        <v>0</v>
      </c>
      <c r="T188" s="192">
        <f>S188*H188</f>
        <v>0</v>
      </c>
      <c r="AR188" s="17" t="s">
        <v>129</v>
      </c>
      <c r="AT188" s="17" t="s">
        <v>124</v>
      </c>
      <c r="AU188" s="17" t="s">
        <v>75</v>
      </c>
      <c r="AY188" s="17" t="s">
        <v>122</v>
      </c>
      <c r="BE188" s="193">
        <f>IF(N188="základní",J188,0)</f>
        <v>0</v>
      </c>
      <c r="BF188" s="193">
        <f>IF(N188="snížená",J188,0)</f>
        <v>0</v>
      </c>
      <c r="BG188" s="193">
        <f>IF(N188="zákl. přenesená",J188,0)</f>
        <v>0</v>
      </c>
      <c r="BH188" s="193">
        <f>IF(N188="sníž. přenesená",J188,0)</f>
        <v>0</v>
      </c>
      <c r="BI188" s="193">
        <f>IF(N188="nulová",J188,0)</f>
        <v>0</v>
      </c>
      <c r="BJ188" s="17" t="s">
        <v>22</v>
      </c>
      <c r="BK188" s="193">
        <f>ROUND(I188*H188,2)</f>
        <v>0</v>
      </c>
      <c r="BL188" s="17" t="s">
        <v>129</v>
      </c>
      <c r="BM188" s="17" t="s">
        <v>333</v>
      </c>
    </row>
    <row r="189" spans="2:65" s="11" customFormat="1" ht="13.5" x14ac:dyDescent="0.3">
      <c r="B189" s="194"/>
      <c r="C189" s="195"/>
      <c r="D189" s="196" t="s">
        <v>131</v>
      </c>
      <c r="E189" s="197" t="s">
        <v>20</v>
      </c>
      <c r="F189" s="198" t="s">
        <v>334</v>
      </c>
      <c r="G189" s="195"/>
      <c r="H189" s="199">
        <v>257.2</v>
      </c>
      <c r="I189" s="200"/>
      <c r="J189" s="195"/>
      <c r="K189" s="195"/>
      <c r="L189" s="201"/>
      <c r="M189" s="202"/>
      <c r="N189" s="203"/>
      <c r="O189" s="203"/>
      <c r="P189" s="203"/>
      <c r="Q189" s="203"/>
      <c r="R189" s="203"/>
      <c r="S189" s="203"/>
      <c r="T189" s="204"/>
      <c r="AT189" s="205" t="s">
        <v>131</v>
      </c>
      <c r="AU189" s="205" t="s">
        <v>75</v>
      </c>
      <c r="AV189" s="11" t="s">
        <v>75</v>
      </c>
      <c r="AW189" s="11" t="s">
        <v>35</v>
      </c>
      <c r="AX189" s="11" t="s">
        <v>22</v>
      </c>
      <c r="AY189" s="205" t="s">
        <v>122</v>
      </c>
    </row>
    <row r="190" spans="2:65" s="1" customFormat="1" ht="22.5" customHeight="1" x14ac:dyDescent="0.3">
      <c r="B190" s="34"/>
      <c r="C190" s="221" t="s">
        <v>335</v>
      </c>
      <c r="D190" s="221" t="s">
        <v>186</v>
      </c>
      <c r="E190" s="222" t="s">
        <v>336</v>
      </c>
      <c r="F190" s="223" t="s">
        <v>322</v>
      </c>
      <c r="G190" s="224" t="s">
        <v>291</v>
      </c>
      <c r="H190" s="225">
        <v>103.626</v>
      </c>
      <c r="I190" s="226"/>
      <c r="J190" s="227">
        <f>ROUND(I190*H190,2)</f>
        <v>0</v>
      </c>
      <c r="K190" s="223" t="s">
        <v>20</v>
      </c>
      <c r="L190" s="228"/>
      <c r="M190" s="229" t="s">
        <v>20</v>
      </c>
      <c r="N190" s="230" t="s">
        <v>42</v>
      </c>
      <c r="O190" s="35"/>
      <c r="P190" s="191">
        <f>O190*H190</f>
        <v>0</v>
      </c>
      <c r="Q190" s="191">
        <v>4.8300000000000003E-2</v>
      </c>
      <c r="R190" s="191">
        <f>Q190*H190</f>
        <v>5.0051358000000006</v>
      </c>
      <c r="S190" s="191">
        <v>0</v>
      </c>
      <c r="T190" s="192">
        <f>S190*H190</f>
        <v>0</v>
      </c>
      <c r="AR190" s="17" t="s">
        <v>166</v>
      </c>
      <c r="AT190" s="17" t="s">
        <v>186</v>
      </c>
      <c r="AU190" s="17" t="s">
        <v>75</v>
      </c>
      <c r="AY190" s="17" t="s">
        <v>122</v>
      </c>
      <c r="BE190" s="193">
        <f>IF(N190="základní",J190,0)</f>
        <v>0</v>
      </c>
      <c r="BF190" s="193">
        <f>IF(N190="snížená",J190,0)</f>
        <v>0</v>
      </c>
      <c r="BG190" s="193">
        <f>IF(N190="zákl. přenesená",J190,0)</f>
        <v>0</v>
      </c>
      <c r="BH190" s="193">
        <f>IF(N190="sníž. přenesená",J190,0)</f>
        <v>0</v>
      </c>
      <c r="BI190" s="193">
        <f>IF(N190="nulová",J190,0)</f>
        <v>0</v>
      </c>
      <c r="BJ190" s="17" t="s">
        <v>22</v>
      </c>
      <c r="BK190" s="193">
        <f>ROUND(I190*H190,2)</f>
        <v>0</v>
      </c>
      <c r="BL190" s="17" t="s">
        <v>129</v>
      </c>
      <c r="BM190" s="17" t="s">
        <v>337</v>
      </c>
    </row>
    <row r="191" spans="2:65" s="11" customFormat="1" ht="13.5" x14ac:dyDescent="0.3">
      <c r="B191" s="194"/>
      <c r="C191" s="195"/>
      <c r="D191" s="196" t="s">
        <v>131</v>
      </c>
      <c r="E191" s="195"/>
      <c r="F191" s="198" t="s">
        <v>338</v>
      </c>
      <c r="G191" s="195"/>
      <c r="H191" s="199">
        <v>103.626</v>
      </c>
      <c r="I191" s="200"/>
      <c r="J191" s="195"/>
      <c r="K191" s="195"/>
      <c r="L191" s="201"/>
      <c r="M191" s="202"/>
      <c r="N191" s="203"/>
      <c r="O191" s="203"/>
      <c r="P191" s="203"/>
      <c r="Q191" s="203"/>
      <c r="R191" s="203"/>
      <c r="S191" s="203"/>
      <c r="T191" s="204"/>
      <c r="AT191" s="205" t="s">
        <v>131</v>
      </c>
      <c r="AU191" s="205" t="s">
        <v>75</v>
      </c>
      <c r="AV191" s="11" t="s">
        <v>75</v>
      </c>
      <c r="AW191" s="11" t="s">
        <v>4</v>
      </c>
      <c r="AX191" s="11" t="s">
        <v>22</v>
      </c>
      <c r="AY191" s="205" t="s">
        <v>122</v>
      </c>
    </row>
    <row r="192" spans="2:65" s="1" customFormat="1" ht="22.5" customHeight="1" x14ac:dyDescent="0.3">
      <c r="B192" s="34"/>
      <c r="C192" s="221" t="s">
        <v>339</v>
      </c>
      <c r="D192" s="221" t="s">
        <v>186</v>
      </c>
      <c r="E192" s="222" t="s">
        <v>340</v>
      </c>
      <c r="F192" s="223" t="s">
        <v>311</v>
      </c>
      <c r="G192" s="224" t="s">
        <v>291</v>
      </c>
      <c r="H192" s="225">
        <v>156.14599999999999</v>
      </c>
      <c r="I192" s="226"/>
      <c r="J192" s="227">
        <f>ROUND(I192*H192,2)</f>
        <v>0</v>
      </c>
      <c r="K192" s="223" t="s">
        <v>20</v>
      </c>
      <c r="L192" s="228"/>
      <c r="M192" s="229" t="s">
        <v>20</v>
      </c>
      <c r="N192" s="230" t="s">
        <v>42</v>
      </c>
      <c r="O192" s="35"/>
      <c r="P192" s="191">
        <f>O192*H192</f>
        <v>0</v>
      </c>
      <c r="Q192" s="191">
        <v>8.2100000000000006E-2</v>
      </c>
      <c r="R192" s="191">
        <f>Q192*H192</f>
        <v>12.819586599999999</v>
      </c>
      <c r="S192" s="191">
        <v>0</v>
      </c>
      <c r="T192" s="192">
        <f>S192*H192</f>
        <v>0</v>
      </c>
      <c r="AR192" s="17" t="s">
        <v>166</v>
      </c>
      <c r="AT192" s="17" t="s">
        <v>186</v>
      </c>
      <c r="AU192" s="17" t="s">
        <v>75</v>
      </c>
      <c r="AY192" s="17" t="s">
        <v>122</v>
      </c>
      <c r="BE192" s="193">
        <f>IF(N192="základní",J192,0)</f>
        <v>0</v>
      </c>
      <c r="BF192" s="193">
        <f>IF(N192="snížená",J192,0)</f>
        <v>0</v>
      </c>
      <c r="BG192" s="193">
        <f>IF(N192="zákl. přenesená",J192,0)</f>
        <v>0</v>
      </c>
      <c r="BH192" s="193">
        <f>IF(N192="sníž. přenesená",J192,0)</f>
        <v>0</v>
      </c>
      <c r="BI192" s="193">
        <f>IF(N192="nulová",J192,0)</f>
        <v>0</v>
      </c>
      <c r="BJ192" s="17" t="s">
        <v>22</v>
      </c>
      <c r="BK192" s="193">
        <f>ROUND(I192*H192,2)</f>
        <v>0</v>
      </c>
      <c r="BL192" s="17" t="s">
        <v>129</v>
      </c>
      <c r="BM192" s="17" t="s">
        <v>341</v>
      </c>
    </row>
    <row r="193" spans="2:65" s="11" customFormat="1" ht="13.5" x14ac:dyDescent="0.3">
      <c r="B193" s="194"/>
      <c r="C193" s="195"/>
      <c r="D193" s="196" t="s">
        <v>131</v>
      </c>
      <c r="E193" s="195"/>
      <c r="F193" s="198" t="s">
        <v>342</v>
      </c>
      <c r="G193" s="195"/>
      <c r="H193" s="199">
        <v>156.14599999999999</v>
      </c>
      <c r="I193" s="200"/>
      <c r="J193" s="195"/>
      <c r="K193" s="195"/>
      <c r="L193" s="201"/>
      <c r="M193" s="202"/>
      <c r="N193" s="203"/>
      <c r="O193" s="203"/>
      <c r="P193" s="203"/>
      <c r="Q193" s="203"/>
      <c r="R193" s="203"/>
      <c r="S193" s="203"/>
      <c r="T193" s="204"/>
      <c r="AT193" s="205" t="s">
        <v>131</v>
      </c>
      <c r="AU193" s="205" t="s">
        <v>75</v>
      </c>
      <c r="AV193" s="11" t="s">
        <v>75</v>
      </c>
      <c r="AW193" s="11" t="s">
        <v>4</v>
      </c>
      <c r="AX193" s="11" t="s">
        <v>22</v>
      </c>
      <c r="AY193" s="205" t="s">
        <v>122</v>
      </c>
    </row>
    <row r="194" spans="2:65" s="1" customFormat="1" ht="22.5" customHeight="1" x14ac:dyDescent="0.3">
      <c r="B194" s="34"/>
      <c r="C194" s="182" t="s">
        <v>343</v>
      </c>
      <c r="D194" s="182" t="s">
        <v>124</v>
      </c>
      <c r="E194" s="183" t="s">
        <v>344</v>
      </c>
      <c r="F194" s="184" t="s">
        <v>345</v>
      </c>
      <c r="G194" s="185" t="s">
        <v>147</v>
      </c>
      <c r="H194" s="186">
        <v>462</v>
      </c>
      <c r="I194" s="187"/>
      <c r="J194" s="188">
        <f>ROUND(I194*H194,2)</f>
        <v>0</v>
      </c>
      <c r="K194" s="184" t="s">
        <v>128</v>
      </c>
      <c r="L194" s="54"/>
      <c r="M194" s="189" t="s">
        <v>20</v>
      </c>
      <c r="N194" s="190" t="s">
        <v>42</v>
      </c>
      <c r="O194" s="35"/>
      <c r="P194" s="191">
        <f>O194*H194</f>
        <v>0</v>
      </c>
      <c r="Q194" s="191">
        <v>0</v>
      </c>
      <c r="R194" s="191">
        <f>Q194*H194</f>
        <v>0</v>
      </c>
      <c r="S194" s="191">
        <v>0</v>
      </c>
      <c r="T194" s="192">
        <f>S194*H194</f>
        <v>0</v>
      </c>
      <c r="AR194" s="17" t="s">
        <v>129</v>
      </c>
      <c r="AT194" s="17" t="s">
        <v>124</v>
      </c>
      <c r="AU194" s="17" t="s">
        <v>75</v>
      </c>
      <c r="AY194" s="17" t="s">
        <v>122</v>
      </c>
      <c r="BE194" s="193">
        <f>IF(N194="základní",J194,0)</f>
        <v>0</v>
      </c>
      <c r="BF194" s="193">
        <f>IF(N194="snížená",J194,0)</f>
        <v>0</v>
      </c>
      <c r="BG194" s="193">
        <f>IF(N194="zákl. přenesená",J194,0)</f>
        <v>0</v>
      </c>
      <c r="BH194" s="193">
        <f>IF(N194="sníž. přenesená",J194,0)</f>
        <v>0</v>
      </c>
      <c r="BI194" s="193">
        <f>IF(N194="nulová",J194,0)</f>
        <v>0</v>
      </c>
      <c r="BJ194" s="17" t="s">
        <v>22</v>
      </c>
      <c r="BK194" s="193">
        <f>ROUND(I194*H194,2)</f>
        <v>0</v>
      </c>
      <c r="BL194" s="17" t="s">
        <v>129</v>
      </c>
      <c r="BM194" s="17" t="s">
        <v>346</v>
      </c>
    </row>
    <row r="195" spans="2:65" s="11" customFormat="1" ht="13.5" x14ac:dyDescent="0.3">
      <c r="B195" s="194"/>
      <c r="C195" s="195"/>
      <c r="D195" s="206" t="s">
        <v>131</v>
      </c>
      <c r="E195" s="207" t="s">
        <v>20</v>
      </c>
      <c r="F195" s="208" t="s">
        <v>347</v>
      </c>
      <c r="G195" s="195"/>
      <c r="H195" s="209">
        <v>462</v>
      </c>
      <c r="I195" s="200"/>
      <c r="J195" s="195"/>
      <c r="K195" s="195"/>
      <c r="L195" s="201"/>
      <c r="M195" s="202"/>
      <c r="N195" s="203"/>
      <c r="O195" s="203"/>
      <c r="P195" s="203"/>
      <c r="Q195" s="203"/>
      <c r="R195" s="203"/>
      <c r="S195" s="203"/>
      <c r="T195" s="204"/>
      <c r="AT195" s="205" t="s">
        <v>131</v>
      </c>
      <c r="AU195" s="205" t="s">
        <v>75</v>
      </c>
      <c r="AV195" s="11" t="s">
        <v>75</v>
      </c>
      <c r="AW195" s="11" t="s">
        <v>35</v>
      </c>
      <c r="AX195" s="11" t="s">
        <v>22</v>
      </c>
      <c r="AY195" s="205" t="s">
        <v>122</v>
      </c>
    </row>
    <row r="196" spans="2:65" s="10" customFormat="1" ht="29.85" customHeight="1" x14ac:dyDescent="0.3">
      <c r="B196" s="165"/>
      <c r="C196" s="166"/>
      <c r="D196" s="179" t="s">
        <v>70</v>
      </c>
      <c r="E196" s="180" t="s">
        <v>348</v>
      </c>
      <c r="F196" s="180" t="s">
        <v>349</v>
      </c>
      <c r="G196" s="166"/>
      <c r="H196" s="166"/>
      <c r="I196" s="169"/>
      <c r="J196" s="181">
        <f>BK196</f>
        <v>0</v>
      </c>
      <c r="K196" s="166"/>
      <c r="L196" s="171"/>
      <c r="M196" s="172"/>
      <c r="N196" s="173"/>
      <c r="O196" s="173"/>
      <c r="P196" s="174">
        <f>SUM(P197:P200)</f>
        <v>0</v>
      </c>
      <c r="Q196" s="173"/>
      <c r="R196" s="174">
        <f>SUM(R197:R200)</f>
        <v>0</v>
      </c>
      <c r="S196" s="173"/>
      <c r="T196" s="175">
        <f>SUM(T197:T200)</f>
        <v>0</v>
      </c>
      <c r="AR196" s="176" t="s">
        <v>22</v>
      </c>
      <c r="AT196" s="177" t="s">
        <v>70</v>
      </c>
      <c r="AU196" s="177" t="s">
        <v>22</v>
      </c>
      <c r="AY196" s="176" t="s">
        <v>122</v>
      </c>
      <c r="BK196" s="178">
        <f>SUM(BK197:BK200)</f>
        <v>0</v>
      </c>
    </row>
    <row r="197" spans="2:65" s="1" customFormat="1" ht="31.5" customHeight="1" x14ac:dyDescent="0.3">
      <c r="B197" s="34"/>
      <c r="C197" s="182" t="s">
        <v>350</v>
      </c>
      <c r="D197" s="182" t="s">
        <v>124</v>
      </c>
      <c r="E197" s="183" t="s">
        <v>351</v>
      </c>
      <c r="F197" s="184" t="s">
        <v>352</v>
      </c>
      <c r="G197" s="185" t="s">
        <v>169</v>
      </c>
      <c r="H197" s="186">
        <v>498.62200000000001</v>
      </c>
      <c r="I197" s="187"/>
      <c r="J197" s="188">
        <f>ROUND(I197*H197,2)</f>
        <v>0</v>
      </c>
      <c r="K197" s="184" t="s">
        <v>128</v>
      </c>
      <c r="L197" s="54"/>
      <c r="M197" s="189" t="s">
        <v>20</v>
      </c>
      <c r="N197" s="190" t="s">
        <v>42</v>
      </c>
      <c r="O197" s="35"/>
      <c r="P197" s="191">
        <f>O197*H197</f>
        <v>0</v>
      </c>
      <c r="Q197" s="191">
        <v>0</v>
      </c>
      <c r="R197" s="191">
        <f>Q197*H197</f>
        <v>0</v>
      </c>
      <c r="S197" s="191">
        <v>0</v>
      </c>
      <c r="T197" s="192">
        <f>S197*H197</f>
        <v>0</v>
      </c>
      <c r="AR197" s="17" t="s">
        <v>129</v>
      </c>
      <c r="AT197" s="17" t="s">
        <v>124</v>
      </c>
      <c r="AU197" s="17" t="s">
        <v>75</v>
      </c>
      <c r="AY197" s="17" t="s">
        <v>122</v>
      </c>
      <c r="BE197" s="193">
        <f>IF(N197="základní",J197,0)</f>
        <v>0</v>
      </c>
      <c r="BF197" s="193">
        <f>IF(N197="snížená",J197,0)</f>
        <v>0</v>
      </c>
      <c r="BG197" s="193">
        <f>IF(N197="zákl. přenesená",J197,0)</f>
        <v>0</v>
      </c>
      <c r="BH197" s="193">
        <f>IF(N197="sníž. přenesená",J197,0)</f>
        <v>0</v>
      </c>
      <c r="BI197" s="193">
        <f>IF(N197="nulová",J197,0)</f>
        <v>0</v>
      </c>
      <c r="BJ197" s="17" t="s">
        <v>22</v>
      </c>
      <c r="BK197" s="193">
        <f>ROUND(I197*H197,2)</f>
        <v>0</v>
      </c>
      <c r="BL197" s="17" t="s">
        <v>129</v>
      </c>
      <c r="BM197" s="17" t="s">
        <v>353</v>
      </c>
    </row>
    <row r="198" spans="2:65" s="1" customFormat="1" ht="31.5" customHeight="1" x14ac:dyDescent="0.3">
      <c r="B198" s="34"/>
      <c r="C198" s="182" t="s">
        <v>354</v>
      </c>
      <c r="D198" s="182" t="s">
        <v>124</v>
      </c>
      <c r="E198" s="183" t="s">
        <v>355</v>
      </c>
      <c r="F198" s="184" t="s">
        <v>356</v>
      </c>
      <c r="G198" s="185" t="s">
        <v>169</v>
      </c>
      <c r="H198" s="186">
        <v>2493.11</v>
      </c>
      <c r="I198" s="187"/>
      <c r="J198" s="188">
        <f>ROUND(I198*H198,2)</f>
        <v>0</v>
      </c>
      <c r="K198" s="184" t="s">
        <v>128</v>
      </c>
      <c r="L198" s="54"/>
      <c r="M198" s="189" t="s">
        <v>20</v>
      </c>
      <c r="N198" s="190" t="s">
        <v>42</v>
      </c>
      <c r="O198" s="35"/>
      <c r="P198" s="191">
        <f>O198*H198</f>
        <v>0</v>
      </c>
      <c r="Q198" s="191">
        <v>0</v>
      </c>
      <c r="R198" s="191">
        <f>Q198*H198</f>
        <v>0</v>
      </c>
      <c r="S198" s="191">
        <v>0</v>
      </c>
      <c r="T198" s="192">
        <f>S198*H198</f>
        <v>0</v>
      </c>
      <c r="AR198" s="17" t="s">
        <v>129</v>
      </c>
      <c r="AT198" s="17" t="s">
        <v>124</v>
      </c>
      <c r="AU198" s="17" t="s">
        <v>75</v>
      </c>
      <c r="AY198" s="17" t="s">
        <v>122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17" t="s">
        <v>22</v>
      </c>
      <c r="BK198" s="193">
        <f>ROUND(I198*H198,2)</f>
        <v>0</v>
      </c>
      <c r="BL198" s="17" t="s">
        <v>129</v>
      </c>
      <c r="BM198" s="17" t="s">
        <v>357</v>
      </c>
    </row>
    <row r="199" spans="2:65" s="11" customFormat="1" ht="13.5" x14ac:dyDescent="0.3">
      <c r="B199" s="194"/>
      <c r="C199" s="195"/>
      <c r="D199" s="196" t="s">
        <v>131</v>
      </c>
      <c r="E199" s="195"/>
      <c r="F199" s="198" t="s">
        <v>358</v>
      </c>
      <c r="G199" s="195"/>
      <c r="H199" s="199">
        <v>2493.11</v>
      </c>
      <c r="I199" s="200"/>
      <c r="J199" s="195"/>
      <c r="K199" s="195"/>
      <c r="L199" s="201"/>
      <c r="M199" s="202"/>
      <c r="N199" s="203"/>
      <c r="O199" s="203"/>
      <c r="P199" s="203"/>
      <c r="Q199" s="203"/>
      <c r="R199" s="203"/>
      <c r="S199" s="203"/>
      <c r="T199" s="204"/>
      <c r="AT199" s="205" t="s">
        <v>131</v>
      </c>
      <c r="AU199" s="205" t="s">
        <v>75</v>
      </c>
      <c r="AV199" s="11" t="s">
        <v>75</v>
      </c>
      <c r="AW199" s="11" t="s">
        <v>4</v>
      </c>
      <c r="AX199" s="11" t="s">
        <v>22</v>
      </c>
      <c r="AY199" s="205" t="s">
        <v>122</v>
      </c>
    </row>
    <row r="200" spans="2:65" s="1" customFormat="1" ht="22.5" customHeight="1" x14ac:dyDescent="0.3">
      <c r="B200" s="34"/>
      <c r="C200" s="182" t="s">
        <v>359</v>
      </c>
      <c r="D200" s="182" t="s">
        <v>124</v>
      </c>
      <c r="E200" s="183" t="s">
        <v>360</v>
      </c>
      <c r="F200" s="184" t="s">
        <v>361</v>
      </c>
      <c r="G200" s="185" t="s">
        <v>169</v>
      </c>
      <c r="H200" s="186">
        <v>498.62200000000001</v>
      </c>
      <c r="I200" s="187"/>
      <c r="J200" s="188">
        <f>ROUND(I200*H200,2)</f>
        <v>0</v>
      </c>
      <c r="K200" s="184" t="s">
        <v>128</v>
      </c>
      <c r="L200" s="54"/>
      <c r="M200" s="189" t="s">
        <v>20</v>
      </c>
      <c r="N200" s="190" t="s">
        <v>42</v>
      </c>
      <c r="O200" s="35"/>
      <c r="P200" s="191">
        <f>O200*H200</f>
        <v>0</v>
      </c>
      <c r="Q200" s="191">
        <v>0</v>
      </c>
      <c r="R200" s="191">
        <f>Q200*H200</f>
        <v>0</v>
      </c>
      <c r="S200" s="191">
        <v>0</v>
      </c>
      <c r="T200" s="192">
        <f>S200*H200</f>
        <v>0</v>
      </c>
      <c r="AR200" s="17" t="s">
        <v>129</v>
      </c>
      <c r="AT200" s="17" t="s">
        <v>124</v>
      </c>
      <c r="AU200" s="17" t="s">
        <v>75</v>
      </c>
      <c r="AY200" s="17" t="s">
        <v>122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17" t="s">
        <v>22</v>
      </c>
      <c r="BK200" s="193">
        <f>ROUND(I200*H200,2)</f>
        <v>0</v>
      </c>
      <c r="BL200" s="17" t="s">
        <v>129</v>
      </c>
      <c r="BM200" s="17" t="s">
        <v>362</v>
      </c>
    </row>
    <row r="201" spans="2:65" s="10" customFormat="1" ht="29.85" customHeight="1" x14ac:dyDescent="0.3">
      <c r="B201" s="165"/>
      <c r="C201" s="166"/>
      <c r="D201" s="179" t="s">
        <v>70</v>
      </c>
      <c r="E201" s="180" t="s">
        <v>363</v>
      </c>
      <c r="F201" s="180" t="s">
        <v>364</v>
      </c>
      <c r="G201" s="166"/>
      <c r="H201" s="166"/>
      <c r="I201" s="169"/>
      <c r="J201" s="181">
        <f>BK201</f>
        <v>0</v>
      </c>
      <c r="K201" s="166"/>
      <c r="L201" s="171"/>
      <c r="M201" s="172"/>
      <c r="N201" s="173"/>
      <c r="O201" s="173"/>
      <c r="P201" s="174">
        <f>P202</f>
        <v>0</v>
      </c>
      <c r="Q201" s="173"/>
      <c r="R201" s="174">
        <f>R202</f>
        <v>0</v>
      </c>
      <c r="S201" s="173"/>
      <c r="T201" s="175">
        <f>T202</f>
        <v>0</v>
      </c>
      <c r="AR201" s="176" t="s">
        <v>22</v>
      </c>
      <c r="AT201" s="177" t="s">
        <v>70</v>
      </c>
      <c r="AU201" s="177" t="s">
        <v>22</v>
      </c>
      <c r="AY201" s="176" t="s">
        <v>122</v>
      </c>
      <c r="BK201" s="178">
        <f>BK202</f>
        <v>0</v>
      </c>
    </row>
    <row r="202" spans="2:65" s="1" customFormat="1" ht="31.5" customHeight="1" x14ac:dyDescent="0.3">
      <c r="B202" s="34"/>
      <c r="C202" s="182" t="s">
        <v>365</v>
      </c>
      <c r="D202" s="182" t="s">
        <v>124</v>
      </c>
      <c r="E202" s="183" t="s">
        <v>366</v>
      </c>
      <c r="F202" s="184" t="s">
        <v>367</v>
      </c>
      <c r="G202" s="185" t="s">
        <v>169</v>
      </c>
      <c r="H202" s="186">
        <v>1270.4839999999999</v>
      </c>
      <c r="I202" s="187"/>
      <c r="J202" s="188">
        <f>ROUND(I202*H202,2)</f>
        <v>0</v>
      </c>
      <c r="K202" s="184" t="s">
        <v>128</v>
      </c>
      <c r="L202" s="54"/>
      <c r="M202" s="189" t="s">
        <v>20</v>
      </c>
      <c r="N202" s="190" t="s">
        <v>42</v>
      </c>
      <c r="O202" s="35"/>
      <c r="P202" s="191">
        <f>O202*H202</f>
        <v>0</v>
      </c>
      <c r="Q202" s="191">
        <v>0</v>
      </c>
      <c r="R202" s="191">
        <f>Q202*H202</f>
        <v>0</v>
      </c>
      <c r="S202" s="191">
        <v>0</v>
      </c>
      <c r="T202" s="192">
        <f>S202*H202</f>
        <v>0</v>
      </c>
      <c r="AR202" s="17" t="s">
        <v>129</v>
      </c>
      <c r="AT202" s="17" t="s">
        <v>124</v>
      </c>
      <c r="AU202" s="17" t="s">
        <v>75</v>
      </c>
      <c r="AY202" s="17" t="s">
        <v>122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17" t="s">
        <v>22</v>
      </c>
      <c r="BK202" s="193">
        <f>ROUND(I202*H202,2)</f>
        <v>0</v>
      </c>
      <c r="BL202" s="17" t="s">
        <v>129</v>
      </c>
      <c r="BM202" s="17" t="s">
        <v>368</v>
      </c>
    </row>
    <row r="203" spans="2:65" s="10" customFormat="1" ht="37.35" customHeight="1" x14ac:dyDescent="0.35">
      <c r="B203" s="165"/>
      <c r="C203" s="166"/>
      <c r="D203" s="167" t="s">
        <v>70</v>
      </c>
      <c r="E203" s="168" t="s">
        <v>369</v>
      </c>
      <c r="F203" s="168" t="s">
        <v>370</v>
      </c>
      <c r="G203" s="166"/>
      <c r="H203" s="166"/>
      <c r="I203" s="169"/>
      <c r="J203" s="170">
        <f>BK203</f>
        <v>0</v>
      </c>
      <c r="K203" s="166"/>
      <c r="L203" s="171"/>
      <c r="M203" s="172"/>
      <c r="N203" s="173"/>
      <c r="O203" s="173"/>
      <c r="P203" s="174">
        <f>P204</f>
        <v>0</v>
      </c>
      <c r="Q203" s="173"/>
      <c r="R203" s="174">
        <f>R204</f>
        <v>0</v>
      </c>
      <c r="S203" s="173"/>
      <c r="T203" s="175">
        <f>T204</f>
        <v>0.11535000000000001</v>
      </c>
      <c r="AR203" s="176" t="s">
        <v>75</v>
      </c>
      <c r="AT203" s="177" t="s">
        <v>70</v>
      </c>
      <c r="AU203" s="177" t="s">
        <v>71</v>
      </c>
      <c r="AY203" s="176" t="s">
        <v>122</v>
      </c>
      <c r="BK203" s="178">
        <f>BK204</f>
        <v>0</v>
      </c>
    </row>
    <row r="204" spans="2:65" s="10" customFormat="1" ht="19.899999999999999" customHeight="1" x14ac:dyDescent="0.3">
      <c r="B204" s="165"/>
      <c r="C204" s="166"/>
      <c r="D204" s="179" t="s">
        <v>70</v>
      </c>
      <c r="E204" s="180" t="s">
        <v>371</v>
      </c>
      <c r="F204" s="180" t="s">
        <v>372</v>
      </c>
      <c r="G204" s="166"/>
      <c r="H204" s="166"/>
      <c r="I204" s="169"/>
      <c r="J204" s="181">
        <f>BK204</f>
        <v>0</v>
      </c>
      <c r="K204" s="166"/>
      <c r="L204" s="171"/>
      <c r="M204" s="172"/>
      <c r="N204" s="173"/>
      <c r="O204" s="173"/>
      <c r="P204" s="174">
        <f>P205</f>
        <v>0</v>
      </c>
      <c r="Q204" s="173"/>
      <c r="R204" s="174">
        <f>R205</f>
        <v>0</v>
      </c>
      <c r="S204" s="173"/>
      <c r="T204" s="175">
        <f>T205</f>
        <v>0.11535000000000001</v>
      </c>
      <c r="AR204" s="176" t="s">
        <v>75</v>
      </c>
      <c r="AT204" s="177" t="s">
        <v>70</v>
      </c>
      <c r="AU204" s="177" t="s">
        <v>22</v>
      </c>
      <c r="AY204" s="176" t="s">
        <v>122</v>
      </c>
      <c r="BK204" s="178">
        <f>BK205</f>
        <v>0</v>
      </c>
    </row>
    <row r="205" spans="2:65" s="1" customFormat="1" ht="22.5" customHeight="1" x14ac:dyDescent="0.3">
      <c r="B205" s="34"/>
      <c r="C205" s="182" t="s">
        <v>373</v>
      </c>
      <c r="D205" s="182" t="s">
        <v>124</v>
      </c>
      <c r="E205" s="183" t="s">
        <v>374</v>
      </c>
      <c r="F205" s="184" t="s">
        <v>375</v>
      </c>
      <c r="G205" s="185" t="s">
        <v>291</v>
      </c>
      <c r="H205" s="186">
        <v>5</v>
      </c>
      <c r="I205" s="187"/>
      <c r="J205" s="188">
        <f>ROUND(I205*H205,2)</f>
        <v>0</v>
      </c>
      <c r="K205" s="184" t="s">
        <v>128</v>
      </c>
      <c r="L205" s="54"/>
      <c r="M205" s="189" t="s">
        <v>20</v>
      </c>
      <c r="N205" s="190" t="s">
        <v>42</v>
      </c>
      <c r="O205" s="35"/>
      <c r="P205" s="191">
        <f>O205*H205</f>
        <v>0</v>
      </c>
      <c r="Q205" s="191">
        <v>0</v>
      </c>
      <c r="R205" s="191">
        <f>Q205*H205</f>
        <v>0</v>
      </c>
      <c r="S205" s="191">
        <v>2.307E-2</v>
      </c>
      <c r="T205" s="192">
        <f>S205*H205</f>
        <v>0.11535000000000001</v>
      </c>
      <c r="AR205" s="17" t="s">
        <v>206</v>
      </c>
      <c r="AT205" s="17" t="s">
        <v>124</v>
      </c>
      <c r="AU205" s="17" t="s">
        <v>75</v>
      </c>
      <c r="AY205" s="17" t="s">
        <v>122</v>
      </c>
      <c r="BE205" s="193">
        <f>IF(N205="základní",J205,0)</f>
        <v>0</v>
      </c>
      <c r="BF205" s="193">
        <f>IF(N205="snížená",J205,0)</f>
        <v>0</v>
      </c>
      <c r="BG205" s="193">
        <f>IF(N205="zákl. přenesená",J205,0)</f>
        <v>0</v>
      </c>
      <c r="BH205" s="193">
        <f>IF(N205="sníž. přenesená",J205,0)</f>
        <v>0</v>
      </c>
      <c r="BI205" s="193">
        <f>IF(N205="nulová",J205,0)</f>
        <v>0</v>
      </c>
      <c r="BJ205" s="17" t="s">
        <v>22</v>
      </c>
      <c r="BK205" s="193">
        <f>ROUND(I205*H205,2)</f>
        <v>0</v>
      </c>
      <c r="BL205" s="17" t="s">
        <v>206</v>
      </c>
      <c r="BM205" s="17" t="s">
        <v>376</v>
      </c>
    </row>
    <row r="206" spans="2:65" s="10" customFormat="1" ht="37.35" customHeight="1" x14ac:dyDescent="0.35">
      <c r="B206" s="165"/>
      <c r="C206" s="166"/>
      <c r="D206" s="167" t="s">
        <v>70</v>
      </c>
      <c r="E206" s="168" t="s">
        <v>377</v>
      </c>
      <c r="F206" s="168" t="s">
        <v>378</v>
      </c>
      <c r="G206" s="166"/>
      <c r="H206" s="166"/>
      <c r="I206" s="169"/>
      <c r="J206" s="170">
        <f>BK206</f>
        <v>0</v>
      </c>
      <c r="K206" s="166"/>
      <c r="L206" s="171"/>
      <c r="M206" s="172"/>
      <c r="N206" s="173"/>
      <c r="O206" s="173"/>
      <c r="P206" s="174">
        <f>P207+P213+P215+P218</f>
        <v>0</v>
      </c>
      <c r="Q206" s="173"/>
      <c r="R206" s="174">
        <f>R207+R213+R215+R218</f>
        <v>0</v>
      </c>
      <c r="S206" s="173"/>
      <c r="T206" s="175">
        <f>T207+T213+T215+T218</f>
        <v>0</v>
      </c>
      <c r="AR206" s="176" t="s">
        <v>150</v>
      </c>
      <c r="AT206" s="177" t="s">
        <v>70</v>
      </c>
      <c r="AU206" s="177" t="s">
        <v>71</v>
      </c>
      <c r="AY206" s="176" t="s">
        <v>122</v>
      </c>
      <c r="BK206" s="178">
        <f>BK207+BK213+BK215+BK218</f>
        <v>0</v>
      </c>
    </row>
    <row r="207" spans="2:65" s="10" customFormat="1" ht="19.899999999999999" customHeight="1" x14ac:dyDescent="0.3">
      <c r="B207" s="165"/>
      <c r="C207" s="166"/>
      <c r="D207" s="179" t="s">
        <v>70</v>
      </c>
      <c r="E207" s="180" t="s">
        <v>379</v>
      </c>
      <c r="F207" s="180" t="s">
        <v>380</v>
      </c>
      <c r="G207" s="166"/>
      <c r="H207" s="166"/>
      <c r="I207" s="169"/>
      <c r="J207" s="181">
        <f>BK207</f>
        <v>0</v>
      </c>
      <c r="K207" s="166"/>
      <c r="L207" s="171"/>
      <c r="M207" s="172"/>
      <c r="N207" s="173"/>
      <c r="O207" s="173"/>
      <c r="P207" s="174">
        <f>SUM(P208:P212)</f>
        <v>0</v>
      </c>
      <c r="Q207" s="173"/>
      <c r="R207" s="174">
        <f>SUM(R208:R212)</f>
        <v>0</v>
      </c>
      <c r="S207" s="173"/>
      <c r="T207" s="175">
        <f>SUM(T208:T212)</f>
        <v>0</v>
      </c>
      <c r="AR207" s="176" t="s">
        <v>150</v>
      </c>
      <c r="AT207" s="177" t="s">
        <v>70</v>
      </c>
      <c r="AU207" s="177" t="s">
        <v>22</v>
      </c>
      <c r="AY207" s="176" t="s">
        <v>122</v>
      </c>
      <c r="BK207" s="178">
        <f>SUM(BK208:BK212)</f>
        <v>0</v>
      </c>
    </row>
    <row r="208" spans="2:65" s="1" customFormat="1" ht="31.5" customHeight="1" x14ac:dyDescent="0.3">
      <c r="B208" s="34"/>
      <c r="C208" s="182" t="s">
        <v>381</v>
      </c>
      <c r="D208" s="182" t="s">
        <v>124</v>
      </c>
      <c r="E208" s="183" t="s">
        <v>382</v>
      </c>
      <c r="F208" s="184" t="s">
        <v>383</v>
      </c>
      <c r="G208" s="185" t="s">
        <v>384</v>
      </c>
      <c r="H208" s="186">
        <v>1</v>
      </c>
      <c r="I208" s="187"/>
      <c r="J208" s="188">
        <f>ROUND(I208*H208,2)</f>
        <v>0</v>
      </c>
      <c r="K208" s="184" t="s">
        <v>128</v>
      </c>
      <c r="L208" s="54"/>
      <c r="M208" s="189" t="s">
        <v>20</v>
      </c>
      <c r="N208" s="190" t="s">
        <v>42</v>
      </c>
      <c r="O208" s="35"/>
      <c r="P208" s="191">
        <f>O208*H208</f>
        <v>0</v>
      </c>
      <c r="Q208" s="191">
        <v>0</v>
      </c>
      <c r="R208" s="191">
        <f>Q208*H208</f>
        <v>0</v>
      </c>
      <c r="S208" s="191">
        <v>0</v>
      </c>
      <c r="T208" s="192">
        <f>S208*H208</f>
        <v>0</v>
      </c>
      <c r="AR208" s="17" t="s">
        <v>385</v>
      </c>
      <c r="AT208" s="17" t="s">
        <v>124</v>
      </c>
      <c r="AU208" s="17" t="s">
        <v>75</v>
      </c>
      <c r="AY208" s="17" t="s">
        <v>122</v>
      </c>
      <c r="BE208" s="193">
        <f>IF(N208="základní",J208,0)</f>
        <v>0</v>
      </c>
      <c r="BF208" s="193">
        <f>IF(N208="snížená",J208,0)</f>
        <v>0</v>
      </c>
      <c r="BG208" s="193">
        <f>IF(N208="zákl. přenesená",J208,0)</f>
        <v>0</v>
      </c>
      <c r="BH208" s="193">
        <f>IF(N208="sníž. přenesená",J208,0)</f>
        <v>0</v>
      </c>
      <c r="BI208" s="193">
        <f>IF(N208="nulová",J208,0)</f>
        <v>0</v>
      </c>
      <c r="BJ208" s="17" t="s">
        <v>22</v>
      </c>
      <c r="BK208" s="193">
        <f>ROUND(I208*H208,2)</f>
        <v>0</v>
      </c>
      <c r="BL208" s="17" t="s">
        <v>385</v>
      </c>
      <c r="BM208" s="17" t="s">
        <v>386</v>
      </c>
    </row>
    <row r="209" spans="2:65" s="1" customFormat="1" ht="31.5" customHeight="1" x14ac:dyDescent="0.3">
      <c r="B209" s="34"/>
      <c r="C209" s="182" t="s">
        <v>387</v>
      </c>
      <c r="D209" s="182" t="s">
        <v>124</v>
      </c>
      <c r="E209" s="183" t="s">
        <v>388</v>
      </c>
      <c r="F209" s="184" t="s">
        <v>383</v>
      </c>
      <c r="G209" s="185" t="s">
        <v>384</v>
      </c>
      <c r="H209" s="186">
        <v>1</v>
      </c>
      <c r="I209" s="187"/>
      <c r="J209" s="188">
        <f>ROUND(I209*H209,2)</f>
        <v>0</v>
      </c>
      <c r="K209" s="184" t="s">
        <v>20</v>
      </c>
      <c r="L209" s="54"/>
      <c r="M209" s="189" t="s">
        <v>20</v>
      </c>
      <c r="N209" s="190" t="s">
        <v>42</v>
      </c>
      <c r="O209" s="35"/>
      <c r="P209" s="191">
        <f>O209*H209</f>
        <v>0</v>
      </c>
      <c r="Q209" s="191">
        <v>0</v>
      </c>
      <c r="R209" s="191">
        <f>Q209*H209</f>
        <v>0</v>
      </c>
      <c r="S209" s="191">
        <v>0</v>
      </c>
      <c r="T209" s="192">
        <f>S209*H209</f>
        <v>0</v>
      </c>
      <c r="AR209" s="17" t="s">
        <v>385</v>
      </c>
      <c r="AT209" s="17" t="s">
        <v>124</v>
      </c>
      <c r="AU209" s="17" t="s">
        <v>75</v>
      </c>
      <c r="AY209" s="17" t="s">
        <v>122</v>
      </c>
      <c r="BE209" s="193">
        <f>IF(N209="základní",J209,0)</f>
        <v>0</v>
      </c>
      <c r="BF209" s="193">
        <f>IF(N209="snížená",J209,0)</f>
        <v>0</v>
      </c>
      <c r="BG209" s="193">
        <f>IF(N209="zákl. přenesená",J209,0)</f>
        <v>0</v>
      </c>
      <c r="BH209" s="193">
        <f>IF(N209="sníž. přenesená",J209,0)</f>
        <v>0</v>
      </c>
      <c r="BI209" s="193">
        <f>IF(N209="nulová",J209,0)</f>
        <v>0</v>
      </c>
      <c r="BJ209" s="17" t="s">
        <v>22</v>
      </c>
      <c r="BK209" s="193">
        <f>ROUND(I209*H209,2)</f>
        <v>0</v>
      </c>
      <c r="BL209" s="17" t="s">
        <v>385</v>
      </c>
      <c r="BM209" s="17" t="s">
        <v>389</v>
      </c>
    </row>
    <row r="210" spans="2:65" s="1" customFormat="1" ht="31.5" customHeight="1" x14ac:dyDescent="0.3">
      <c r="B210" s="34"/>
      <c r="C210" s="182" t="s">
        <v>390</v>
      </c>
      <c r="D210" s="182" t="s">
        <v>124</v>
      </c>
      <c r="E210" s="183" t="s">
        <v>391</v>
      </c>
      <c r="F210" s="184" t="s">
        <v>383</v>
      </c>
      <c r="G210" s="185" t="s">
        <v>384</v>
      </c>
      <c r="H210" s="186">
        <v>1</v>
      </c>
      <c r="I210" s="187"/>
      <c r="J210" s="188">
        <f>ROUND(I210*H210,2)</f>
        <v>0</v>
      </c>
      <c r="K210" s="184" t="s">
        <v>20</v>
      </c>
      <c r="L210" s="54"/>
      <c r="M210" s="189" t="s">
        <v>20</v>
      </c>
      <c r="N210" s="190" t="s">
        <v>42</v>
      </c>
      <c r="O210" s="35"/>
      <c r="P210" s="191">
        <f>O210*H210</f>
        <v>0</v>
      </c>
      <c r="Q210" s="191">
        <v>0</v>
      </c>
      <c r="R210" s="191">
        <f>Q210*H210</f>
        <v>0</v>
      </c>
      <c r="S210" s="191">
        <v>0</v>
      </c>
      <c r="T210" s="192">
        <f>S210*H210</f>
        <v>0</v>
      </c>
      <c r="AR210" s="17" t="s">
        <v>385</v>
      </c>
      <c r="AT210" s="17" t="s">
        <v>124</v>
      </c>
      <c r="AU210" s="17" t="s">
        <v>75</v>
      </c>
      <c r="AY210" s="17" t="s">
        <v>122</v>
      </c>
      <c r="BE210" s="193">
        <f>IF(N210="základní",J210,0)</f>
        <v>0</v>
      </c>
      <c r="BF210" s="193">
        <f>IF(N210="snížená",J210,0)</f>
        <v>0</v>
      </c>
      <c r="BG210" s="193">
        <f>IF(N210="zákl. přenesená",J210,0)</f>
        <v>0</v>
      </c>
      <c r="BH210" s="193">
        <f>IF(N210="sníž. přenesená",J210,0)</f>
        <v>0</v>
      </c>
      <c r="BI210" s="193">
        <f>IF(N210="nulová",J210,0)</f>
        <v>0</v>
      </c>
      <c r="BJ210" s="17" t="s">
        <v>22</v>
      </c>
      <c r="BK210" s="193">
        <f>ROUND(I210*H210,2)</f>
        <v>0</v>
      </c>
      <c r="BL210" s="17" t="s">
        <v>385</v>
      </c>
      <c r="BM210" s="17" t="s">
        <v>392</v>
      </c>
    </row>
    <row r="211" spans="2:65" s="1" customFormat="1" ht="31.5" customHeight="1" x14ac:dyDescent="0.3">
      <c r="B211" s="34"/>
      <c r="C211" s="182" t="s">
        <v>393</v>
      </c>
      <c r="D211" s="182" t="s">
        <v>124</v>
      </c>
      <c r="E211" s="183" t="s">
        <v>394</v>
      </c>
      <c r="F211" s="184" t="s">
        <v>383</v>
      </c>
      <c r="G211" s="185" t="s">
        <v>395</v>
      </c>
      <c r="H211" s="186">
        <v>1</v>
      </c>
      <c r="I211" s="187"/>
      <c r="J211" s="188">
        <f>ROUND(I211*H211,2)</f>
        <v>0</v>
      </c>
      <c r="K211" s="184" t="s">
        <v>20</v>
      </c>
      <c r="L211" s="54"/>
      <c r="M211" s="189" t="s">
        <v>20</v>
      </c>
      <c r="N211" s="190" t="s">
        <v>42</v>
      </c>
      <c r="O211" s="35"/>
      <c r="P211" s="191">
        <f>O211*H211</f>
        <v>0</v>
      </c>
      <c r="Q211" s="191">
        <v>0</v>
      </c>
      <c r="R211" s="191">
        <f>Q211*H211</f>
        <v>0</v>
      </c>
      <c r="S211" s="191">
        <v>0</v>
      </c>
      <c r="T211" s="192">
        <f>S211*H211</f>
        <v>0</v>
      </c>
      <c r="AR211" s="17" t="s">
        <v>385</v>
      </c>
      <c r="AT211" s="17" t="s">
        <v>124</v>
      </c>
      <c r="AU211" s="17" t="s">
        <v>75</v>
      </c>
      <c r="AY211" s="17" t="s">
        <v>122</v>
      </c>
      <c r="BE211" s="193">
        <f>IF(N211="základní",J211,0)</f>
        <v>0</v>
      </c>
      <c r="BF211" s="193">
        <f>IF(N211="snížená",J211,0)</f>
        <v>0</v>
      </c>
      <c r="BG211" s="193">
        <f>IF(N211="zákl. přenesená",J211,0)</f>
        <v>0</v>
      </c>
      <c r="BH211" s="193">
        <f>IF(N211="sníž. přenesená",J211,0)</f>
        <v>0</v>
      </c>
      <c r="BI211" s="193">
        <f>IF(N211="nulová",J211,0)</f>
        <v>0</v>
      </c>
      <c r="BJ211" s="17" t="s">
        <v>22</v>
      </c>
      <c r="BK211" s="193">
        <f>ROUND(I211*H211,2)</f>
        <v>0</v>
      </c>
      <c r="BL211" s="17" t="s">
        <v>385</v>
      </c>
      <c r="BM211" s="17" t="s">
        <v>396</v>
      </c>
    </row>
    <row r="212" spans="2:65" s="1" customFormat="1" ht="31.5" customHeight="1" x14ac:dyDescent="0.3">
      <c r="B212" s="34"/>
      <c r="C212" s="182" t="s">
        <v>397</v>
      </c>
      <c r="D212" s="182" t="s">
        <v>124</v>
      </c>
      <c r="E212" s="183" t="s">
        <v>398</v>
      </c>
      <c r="F212" s="184" t="s">
        <v>383</v>
      </c>
      <c r="G212" s="185" t="s">
        <v>384</v>
      </c>
      <c r="H212" s="186">
        <v>1</v>
      </c>
      <c r="I212" s="187"/>
      <c r="J212" s="188">
        <f>ROUND(I212*H212,2)</f>
        <v>0</v>
      </c>
      <c r="K212" s="184" t="s">
        <v>20</v>
      </c>
      <c r="L212" s="54"/>
      <c r="M212" s="189" t="s">
        <v>20</v>
      </c>
      <c r="N212" s="190" t="s">
        <v>42</v>
      </c>
      <c r="O212" s="35"/>
      <c r="P212" s="191">
        <f>O212*H212</f>
        <v>0</v>
      </c>
      <c r="Q212" s="191">
        <v>0</v>
      </c>
      <c r="R212" s="191">
        <f>Q212*H212</f>
        <v>0</v>
      </c>
      <c r="S212" s="191">
        <v>0</v>
      </c>
      <c r="T212" s="192">
        <f>S212*H212</f>
        <v>0</v>
      </c>
      <c r="AR212" s="17" t="s">
        <v>385</v>
      </c>
      <c r="AT212" s="17" t="s">
        <v>124</v>
      </c>
      <c r="AU212" s="17" t="s">
        <v>75</v>
      </c>
      <c r="AY212" s="17" t="s">
        <v>122</v>
      </c>
      <c r="BE212" s="193">
        <f>IF(N212="základní",J212,0)</f>
        <v>0</v>
      </c>
      <c r="BF212" s="193">
        <f>IF(N212="snížená",J212,0)</f>
        <v>0</v>
      </c>
      <c r="BG212" s="193">
        <f>IF(N212="zákl. přenesená",J212,0)</f>
        <v>0</v>
      </c>
      <c r="BH212" s="193">
        <f>IF(N212="sníž. přenesená",J212,0)</f>
        <v>0</v>
      </c>
      <c r="BI212" s="193">
        <f>IF(N212="nulová",J212,0)</f>
        <v>0</v>
      </c>
      <c r="BJ212" s="17" t="s">
        <v>22</v>
      </c>
      <c r="BK212" s="193">
        <f>ROUND(I212*H212,2)</f>
        <v>0</v>
      </c>
      <c r="BL212" s="17" t="s">
        <v>385</v>
      </c>
      <c r="BM212" s="17" t="s">
        <v>399</v>
      </c>
    </row>
    <row r="213" spans="2:65" s="10" customFormat="1" ht="29.85" customHeight="1" x14ac:dyDescent="0.3">
      <c r="B213" s="165"/>
      <c r="C213" s="166"/>
      <c r="D213" s="179" t="s">
        <v>70</v>
      </c>
      <c r="E213" s="180" t="s">
        <v>400</v>
      </c>
      <c r="F213" s="180" t="s">
        <v>401</v>
      </c>
      <c r="G213" s="166"/>
      <c r="H213" s="166"/>
      <c r="I213" s="169"/>
      <c r="J213" s="181">
        <f>BK213</f>
        <v>0</v>
      </c>
      <c r="K213" s="166"/>
      <c r="L213" s="171"/>
      <c r="M213" s="172"/>
      <c r="N213" s="173"/>
      <c r="O213" s="173"/>
      <c r="P213" s="174">
        <f>P214</f>
        <v>0</v>
      </c>
      <c r="Q213" s="173"/>
      <c r="R213" s="174">
        <f>R214</f>
        <v>0</v>
      </c>
      <c r="S213" s="173"/>
      <c r="T213" s="175">
        <f>T214</f>
        <v>0</v>
      </c>
      <c r="AR213" s="176" t="s">
        <v>150</v>
      </c>
      <c r="AT213" s="177" t="s">
        <v>70</v>
      </c>
      <c r="AU213" s="177" t="s">
        <v>22</v>
      </c>
      <c r="AY213" s="176" t="s">
        <v>122</v>
      </c>
      <c r="BK213" s="178">
        <f>BK214</f>
        <v>0</v>
      </c>
    </row>
    <row r="214" spans="2:65" s="1" customFormat="1" ht="22.5" customHeight="1" x14ac:dyDescent="0.3">
      <c r="B214" s="34"/>
      <c r="C214" s="182" t="s">
        <v>402</v>
      </c>
      <c r="D214" s="182" t="s">
        <v>124</v>
      </c>
      <c r="E214" s="183" t="s">
        <v>403</v>
      </c>
      <c r="F214" s="184" t="s">
        <v>404</v>
      </c>
      <c r="G214" s="185" t="s">
        <v>384</v>
      </c>
      <c r="H214" s="186">
        <v>1</v>
      </c>
      <c r="I214" s="187"/>
      <c r="J214" s="188">
        <f>ROUND(I214*H214,2)</f>
        <v>0</v>
      </c>
      <c r="K214" s="184" t="s">
        <v>128</v>
      </c>
      <c r="L214" s="54"/>
      <c r="M214" s="189" t="s">
        <v>20</v>
      </c>
      <c r="N214" s="190" t="s">
        <v>42</v>
      </c>
      <c r="O214" s="35"/>
      <c r="P214" s="191">
        <f>O214*H214</f>
        <v>0</v>
      </c>
      <c r="Q214" s="191">
        <v>0</v>
      </c>
      <c r="R214" s="191">
        <f>Q214*H214</f>
        <v>0</v>
      </c>
      <c r="S214" s="191">
        <v>0</v>
      </c>
      <c r="T214" s="192">
        <f>S214*H214</f>
        <v>0</v>
      </c>
      <c r="AR214" s="17" t="s">
        <v>385</v>
      </c>
      <c r="AT214" s="17" t="s">
        <v>124</v>
      </c>
      <c r="AU214" s="17" t="s">
        <v>75</v>
      </c>
      <c r="AY214" s="17" t="s">
        <v>122</v>
      </c>
      <c r="BE214" s="193">
        <f>IF(N214="základní",J214,0)</f>
        <v>0</v>
      </c>
      <c r="BF214" s="193">
        <f>IF(N214="snížená",J214,0)</f>
        <v>0</v>
      </c>
      <c r="BG214" s="193">
        <f>IF(N214="zákl. přenesená",J214,0)</f>
        <v>0</v>
      </c>
      <c r="BH214" s="193">
        <f>IF(N214="sníž. přenesená",J214,0)</f>
        <v>0</v>
      </c>
      <c r="BI214" s="193">
        <f>IF(N214="nulová",J214,0)</f>
        <v>0</v>
      </c>
      <c r="BJ214" s="17" t="s">
        <v>22</v>
      </c>
      <c r="BK214" s="193">
        <f>ROUND(I214*H214,2)</f>
        <v>0</v>
      </c>
      <c r="BL214" s="17" t="s">
        <v>385</v>
      </c>
      <c r="BM214" s="17" t="s">
        <v>405</v>
      </c>
    </row>
    <row r="215" spans="2:65" s="10" customFormat="1" ht="29.85" customHeight="1" x14ac:dyDescent="0.3">
      <c r="B215" s="165"/>
      <c r="C215" s="166"/>
      <c r="D215" s="179" t="s">
        <v>70</v>
      </c>
      <c r="E215" s="180" t="s">
        <v>406</v>
      </c>
      <c r="F215" s="180" t="s">
        <v>407</v>
      </c>
      <c r="G215" s="166"/>
      <c r="H215" s="166"/>
      <c r="I215" s="169"/>
      <c r="J215" s="181">
        <f>BK215</f>
        <v>0</v>
      </c>
      <c r="K215" s="166"/>
      <c r="L215" s="171"/>
      <c r="M215" s="172"/>
      <c r="N215" s="173"/>
      <c r="O215" s="173"/>
      <c r="P215" s="174">
        <f>SUM(P216:P217)</f>
        <v>0</v>
      </c>
      <c r="Q215" s="173"/>
      <c r="R215" s="174">
        <f>SUM(R216:R217)</f>
        <v>0</v>
      </c>
      <c r="S215" s="173"/>
      <c r="T215" s="175">
        <f>SUM(T216:T217)</f>
        <v>0</v>
      </c>
      <c r="AR215" s="176" t="s">
        <v>150</v>
      </c>
      <c r="AT215" s="177" t="s">
        <v>70</v>
      </c>
      <c r="AU215" s="177" t="s">
        <v>22</v>
      </c>
      <c r="AY215" s="176" t="s">
        <v>122</v>
      </c>
      <c r="BK215" s="178">
        <f>SUM(BK216:BK217)</f>
        <v>0</v>
      </c>
    </row>
    <row r="216" spans="2:65" s="1" customFormat="1" ht="22.5" customHeight="1" x14ac:dyDescent="0.3">
      <c r="B216" s="34"/>
      <c r="C216" s="182" t="s">
        <v>408</v>
      </c>
      <c r="D216" s="182" t="s">
        <v>124</v>
      </c>
      <c r="E216" s="183" t="s">
        <v>409</v>
      </c>
      <c r="F216" s="184" t="s">
        <v>410</v>
      </c>
      <c r="G216" s="185" t="s">
        <v>384</v>
      </c>
      <c r="H216" s="186">
        <v>1</v>
      </c>
      <c r="I216" s="187"/>
      <c r="J216" s="188">
        <f>ROUND(I216*H216,2)</f>
        <v>0</v>
      </c>
      <c r="K216" s="184" t="s">
        <v>20</v>
      </c>
      <c r="L216" s="54"/>
      <c r="M216" s="189" t="s">
        <v>20</v>
      </c>
      <c r="N216" s="190" t="s">
        <v>42</v>
      </c>
      <c r="O216" s="35"/>
      <c r="P216" s="191">
        <f>O216*H216</f>
        <v>0</v>
      </c>
      <c r="Q216" s="191">
        <v>0</v>
      </c>
      <c r="R216" s="191">
        <f>Q216*H216</f>
        <v>0</v>
      </c>
      <c r="S216" s="191">
        <v>0</v>
      </c>
      <c r="T216" s="192">
        <f>S216*H216</f>
        <v>0</v>
      </c>
      <c r="AR216" s="17" t="s">
        <v>385</v>
      </c>
      <c r="AT216" s="17" t="s">
        <v>124</v>
      </c>
      <c r="AU216" s="17" t="s">
        <v>75</v>
      </c>
      <c r="AY216" s="17" t="s">
        <v>122</v>
      </c>
      <c r="BE216" s="193">
        <f>IF(N216="základní",J216,0)</f>
        <v>0</v>
      </c>
      <c r="BF216" s="193">
        <f>IF(N216="snížená",J216,0)</f>
        <v>0</v>
      </c>
      <c r="BG216" s="193">
        <f>IF(N216="zákl. přenesená",J216,0)</f>
        <v>0</v>
      </c>
      <c r="BH216" s="193">
        <f>IF(N216="sníž. přenesená",J216,0)</f>
        <v>0</v>
      </c>
      <c r="BI216" s="193">
        <f>IF(N216="nulová",J216,0)</f>
        <v>0</v>
      </c>
      <c r="BJ216" s="17" t="s">
        <v>22</v>
      </c>
      <c r="BK216" s="193">
        <f>ROUND(I216*H216,2)</f>
        <v>0</v>
      </c>
      <c r="BL216" s="17" t="s">
        <v>385</v>
      </c>
      <c r="BM216" s="17" t="s">
        <v>411</v>
      </c>
    </row>
    <row r="217" spans="2:65" s="1" customFormat="1" ht="22.5" customHeight="1" x14ac:dyDescent="0.3">
      <c r="B217" s="34"/>
      <c r="C217" s="182" t="s">
        <v>412</v>
      </c>
      <c r="D217" s="182" t="s">
        <v>124</v>
      </c>
      <c r="E217" s="183" t="s">
        <v>413</v>
      </c>
      <c r="F217" s="184" t="s">
        <v>410</v>
      </c>
      <c r="G217" s="185" t="s">
        <v>384</v>
      </c>
      <c r="H217" s="186">
        <v>1</v>
      </c>
      <c r="I217" s="187"/>
      <c r="J217" s="188">
        <f>ROUND(I217*H217,2)</f>
        <v>0</v>
      </c>
      <c r="K217" s="184" t="s">
        <v>20</v>
      </c>
      <c r="L217" s="54"/>
      <c r="M217" s="189" t="s">
        <v>20</v>
      </c>
      <c r="N217" s="190" t="s">
        <v>42</v>
      </c>
      <c r="O217" s="35"/>
      <c r="P217" s="191">
        <f>O217*H217</f>
        <v>0</v>
      </c>
      <c r="Q217" s="191">
        <v>0</v>
      </c>
      <c r="R217" s="191">
        <f>Q217*H217</f>
        <v>0</v>
      </c>
      <c r="S217" s="191">
        <v>0</v>
      </c>
      <c r="T217" s="192">
        <f>S217*H217</f>
        <v>0</v>
      </c>
      <c r="AR217" s="17" t="s">
        <v>385</v>
      </c>
      <c r="AT217" s="17" t="s">
        <v>124</v>
      </c>
      <c r="AU217" s="17" t="s">
        <v>75</v>
      </c>
      <c r="AY217" s="17" t="s">
        <v>122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17" t="s">
        <v>22</v>
      </c>
      <c r="BK217" s="193">
        <f>ROUND(I217*H217,2)</f>
        <v>0</v>
      </c>
      <c r="BL217" s="17" t="s">
        <v>385</v>
      </c>
      <c r="BM217" s="17" t="s">
        <v>414</v>
      </c>
    </row>
    <row r="218" spans="2:65" s="10" customFormat="1" ht="29.85" customHeight="1" x14ac:dyDescent="0.3">
      <c r="B218" s="165"/>
      <c r="C218" s="166"/>
      <c r="D218" s="179" t="s">
        <v>70</v>
      </c>
      <c r="E218" s="180" t="s">
        <v>415</v>
      </c>
      <c r="F218" s="180" t="s">
        <v>416</v>
      </c>
      <c r="G218" s="166"/>
      <c r="H218" s="166"/>
      <c r="I218" s="169"/>
      <c r="J218" s="181">
        <f>BK218</f>
        <v>0</v>
      </c>
      <c r="K218" s="166"/>
      <c r="L218" s="171"/>
      <c r="M218" s="172"/>
      <c r="N218" s="173"/>
      <c r="O218" s="173"/>
      <c r="P218" s="174">
        <f>SUM(P219:P220)</f>
        <v>0</v>
      </c>
      <c r="Q218" s="173"/>
      <c r="R218" s="174">
        <f>SUM(R219:R220)</f>
        <v>0</v>
      </c>
      <c r="S218" s="173"/>
      <c r="T218" s="175">
        <f>SUM(T219:T220)</f>
        <v>0</v>
      </c>
      <c r="AR218" s="176" t="s">
        <v>150</v>
      </c>
      <c r="AT218" s="177" t="s">
        <v>70</v>
      </c>
      <c r="AU218" s="177" t="s">
        <v>22</v>
      </c>
      <c r="AY218" s="176" t="s">
        <v>122</v>
      </c>
      <c r="BK218" s="178">
        <f>SUM(BK219:BK220)</f>
        <v>0</v>
      </c>
    </row>
    <row r="219" spans="2:65" s="1" customFormat="1" ht="22.5" customHeight="1" x14ac:dyDescent="0.3">
      <c r="B219" s="34"/>
      <c r="C219" s="182" t="s">
        <v>417</v>
      </c>
      <c r="D219" s="182" t="s">
        <v>124</v>
      </c>
      <c r="E219" s="183" t="s">
        <v>418</v>
      </c>
      <c r="F219" s="184" t="s">
        <v>419</v>
      </c>
      <c r="G219" s="185" t="s">
        <v>420</v>
      </c>
      <c r="H219" s="186">
        <v>2</v>
      </c>
      <c r="I219" s="187"/>
      <c r="J219" s="188">
        <f>ROUND(I219*H219,2)</f>
        <v>0</v>
      </c>
      <c r="K219" s="184" t="s">
        <v>128</v>
      </c>
      <c r="L219" s="54"/>
      <c r="M219" s="189" t="s">
        <v>20</v>
      </c>
      <c r="N219" s="190" t="s">
        <v>42</v>
      </c>
      <c r="O219" s="35"/>
      <c r="P219" s="191">
        <f>O219*H219</f>
        <v>0</v>
      </c>
      <c r="Q219" s="191">
        <v>0</v>
      </c>
      <c r="R219" s="191">
        <f>Q219*H219</f>
        <v>0</v>
      </c>
      <c r="S219" s="191">
        <v>0</v>
      </c>
      <c r="T219" s="192">
        <f>S219*H219</f>
        <v>0</v>
      </c>
      <c r="AR219" s="17" t="s">
        <v>385</v>
      </c>
      <c r="AT219" s="17" t="s">
        <v>124</v>
      </c>
      <c r="AU219" s="17" t="s">
        <v>75</v>
      </c>
      <c r="AY219" s="17" t="s">
        <v>122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17" t="s">
        <v>22</v>
      </c>
      <c r="BK219" s="193">
        <f>ROUND(I219*H219,2)</f>
        <v>0</v>
      </c>
      <c r="BL219" s="17" t="s">
        <v>385</v>
      </c>
      <c r="BM219" s="17" t="s">
        <v>421</v>
      </c>
    </row>
    <row r="220" spans="2:65" s="1" customFormat="1" ht="22.5" customHeight="1" x14ac:dyDescent="0.3">
      <c r="B220" s="34"/>
      <c r="C220" s="182" t="s">
        <v>422</v>
      </c>
      <c r="D220" s="182" t="s">
        <v>124</v>
      </c>
      <c r="E220" s="183" t="s">
        <v>423</v>
      </c>
      <c r="F220" s="184" t="s">
        <v>419</v>
      </c>
      <c r="G220" s="185" t="s">
        <v>384</v>
      </c>
      <c r="H220" s="186">
        <v>1</v>
      </c>
      <c r="I220" s="187"/>
      <c r="J220" s="188">
        <f>ROUND(I220*H220,2)</f>
        <v>0</v>
      </c>
      <c r="K220" s="184" t="s">
        <v>20</v>
      </c>
      <c r="L220" s="54"/>
      <c r="M220" s="189" t="s">
        <v>20</v>
      </c>
      <c r="N220" s="231" t="s">
        <v>42</v>
      </c>
      <c r="O220" s="232"/>
      <c r="P220" s="233">
        <f>O220*H220</f>
        <v>0</v>
      </c>
      <c r="Q220" s="233">
        <v>0</v>
      </c>
      <c r="R220" s="233">
        <f>Q220*H220</f>
        <v>0</v>
      </c>
      <c r="S220" s="233">
        <v>0</v>
      </c>
      <c r="T220" s="234">
        <f>S220*H220</f>
        <v>0</v>
      </c>
      <c r="AR220" s="17" t="s">
        <v>385</v>
      </c>
      <c r="AT220" s="17" t="s">
        <v>124</v>
      </c>
      <c r="AU220" s="17" t="s">
        <v>75</v>
      </c>
      <c r="AY220" s="17" t="s">
        <v>122</v>
      </c>
      <c r="BE220" s="193">
        <f>IF(N220="základní",J220,0)</f>
        <v>0</v>
      </c>
      <c r="BF220" s="193">
        <f>IF(N220="snížená",J220,0)</f>
        <v>0</v>
      </c>
      <c r="BG220" s="193">
        <f>IF(N220="zákl. přenesená",J220,0)</f>
        <v>0</v>
      </c>
      <c r="BH220" s="193">
        <f>IF(N220="sníž. přenesená",J220,0)</f>
        <v>0</v>
      </c>
      <c r="BI220" s="193">
        <f>IF(N220="nulová",J220,0)</f>
        <v>0</v>
      </c>
      <c r="BJ220" s="17" t="s">
        <v>22</v>
      </c>
      <c r="BK220" s="193">
        <f>ROUND(I220*H220,2)</f>
        <v>0</v>
      </c>
      <c r="BL220" s="17" t="s">
        <v>385</v>
      </c>
      <c r="BM220" s="17" t="s">
        <v>424</v>
      </c>
    </row>
    <row r="221" spans="2:65" s="1" customFormat="1" ht="6.95" customHeight="1" x14ac:dyDescent="0.3">
      <c r="B221" s="49"/>
      <c r="C221" s="50"/>
      <c r="D221" s="50"/>
      <c r="E221" s="50"/>
      <c r="F221" s="50"/>
      <c r="G221" s="50"/>
      <c r="H221" s="50"/>
      <c r="I221" s="128"/>
      <c r="J221" s="50"/>
      <c r="K221" s="50"/>
      <c r="L221" s="54"/>
    </row>
  </sheetData>
  <sheetProtection algorithmName="SHA-512" hashValue="JOf5EONWZUn3uyjVQr6LHBJEMBFhBPF2rUqVLXmaZVL/lN4iqBQ/YluIEYnD++1L6hB/GXQhA3PwtyTNWAKnmQ==" saltValue="O0Ai7DCkqyMZOHOa3JR10g==" spinCount="100000" sheet="1" objects="1" scenarios="1" formatColumns="0" formatRows="0" sort="0" autoFilter="0"/>
  <autoFilter ref="C89:K89"/>
  <mergeCells count="9">
    <mergeCell ref="E80:H80"/>
    <mergeCell ref="E82:H82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tooltip="Krycí list soupisu" display="1) Krycí list soupisu"/>
    <hyperlink ref="G1:H1" location="C54" tooltip="Rekapitulace" display="2) Rekapitulace"/>
    <hyperlink ref="J1" location="C89" tooltip="Soupis prací" display="3) Soupis prací"/>
    <hyperlink ref="L1:V1" location="'Rekapitulace stavby'!C2" tooltip="Rekapitulace stavby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3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 x14ac:dyDescent="0.3">
      <c r="A1" s="15"/>
      <c r="B1" s="295"/>
      <c r="C1" s="295"/>
      <c r="D1" s="294" t="s">
        <v>1</v>
      </c>
      <c r="E1" s="295"/>
      <c r="F1" s="296" t="s">
        <v>619</v>
      </c>
      <c r="G1" s="301" t="s">
        <v>620</v>
      </c>
      <c r="H1" s="301"/>
      <c r="I1" s="302"/>
      <c r="J1" s="296" t="s">
        <v>621</v>
      </c>
      <c r="K1" s="294" t="s">
        <v>81</v>
      </c>
      <c r="L1" s="296" t="s">
        <v>622</v>
      </c>
      <c r="M1" s="296"/>
      <c r="N1" s="296"/>
      <c r="O1" s="296"/>
      <c r="P1" s="296"/>
      <c r="Q1" s="296"/>
      <c r="R1" s="296"/>
      <c r="S1" s="296"/>
      <c r="T1" s="296"/>
      <c r="U1" s="292"/>
      <c r="V1" s="292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ht="36.950000000000003" customHeight="1" x14ac:dyDescent="0.3"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7" t="s">
        <v>80</v>
      </c>
      <c r="AZ2" s="104" t="s">
        <v>425</v>
      </c>
      <c r="BA2" s="104" t="s">
        <v>20</v>
      </c>
      <c r="BB2" s="104" t="s">
        <v>20</v>
      </c>
      <c r="BC2" s="104" t="s">
        <v>426</v>
      </c>
      <c r="BD2" s="104" t="s">
        <v>75</v>
      </c>
    </row>
    <row r="3" spans="1:70" ht="6.95" customHeight="1" x14ac:dyDescent="0.3">
      <c r="B3" s="18"/>
      <c r="C3" s="19"/>
      <c r="D3" s="19"/>
      <c r="E3" s="19"/>
      <c r="F3" s="19"/>
      <c r="G3" s="19"/>
      <c r="H3" s="19"/>
      <c r="I3" s="105"/>
      <c r="J3" s="19"/>
      <c r="K3" s="20"/>
      <c r="AT3" s="17" t="s">
        <v>75</v>
      </c>
    </row>
    <row r="4" spans="1:70" ht="36.950000000000003" customHeight="1" x14ac:dyDescent="0.3">
      <c r="B4" s="21"/>
      <c r="C4" s="22"/>
      <c r="D4" s="23" t="s">
        <v>84</v>
      </c>
      <c r="E4" s="22"/>
      <c r="F4" s="22"/>
      <c r="G4" s="22"/>
      <c r="H4" s="22"/>
      <c r="I4" s="106"/>
      <c r="J4" s="22"/>
      <c r="K4" s="24"/>
      <c r="M4" s="25" t="s">
        <v>10</v>
      </c>
      <c r="AT4" s="17" t="s">
        <v>4</v>
      </c>
    </row>
    <row r="5" spans="1:70" ht="6.95" customHeight="1" x14ac:dyDescent="0.3">
      <c r="B5" s="21"/>
      <c r="C5" s="22"/>
      <c r="D5" s="22"/>
      <c r="E5" s="22"/>
      <c r="F5" s="22"/>
      <c r="G5" s="22"/>
      <c r="H5" s="22"/>
      <c r="I5" s="106"/>
      <c r="J5" s="22"/>
      <c r="K5" s="24"/>
    </row>
    <row r="6" spans="1:70" x14ac:dyDescent="0.3">
      <c r="B6" s="21"/>
      <c r="C6" s="22"/>
      <c r="D6" s="30" t="s">
        <v>16</v>
      </c>
      <c r="E6" s="22"/>
      <c r="F6" s="22"/>
      <c r="G6" s="22"/>
      <c r="H6" s="22"/>
      <c r="I6" s="106"/>
      <c r="J6" s="22"/>
      <c r="K6" s="24"/>
    </row>
    <row r="7" spans="1:70" ht="22.5" customHeight="1" x14ac:dyDescent="0.3">
      <c r="B7" s="21"/>
      <c r="C7" s="22"/>
      <c r="D7" s="22"/>
      <c r="E7" s="288" t="str">
        <f>'Rekapitulace stavby'!K6</f>
        <v>Cyklostezka Rohatec, centrum obce - část Kolonie, I. etapa</v>
      </c>
      <c r="F7" s="254"/>
      <c r="G7" s="254"/>
      <c r="H7" s="254"/>
      <c r="I7" s="106"/>
      <c r="J7" s="22"/>
      <c r="K7" s="24"/>
    </row>
    <row r="8" spans="1:70" s="1" customFormat="1" x14ac:dyDescent="0.3">
      <c r="B8" s="34"/>
      <c r="C8" s="35"/>
      <c r="D8" s="30" t="s">
        <v>85</v>
      </c>
      <c r="E8" s="35"/>
      <c r="F8" s="35"/>
      <c r="G8" s="35"/>
      <c r="H8" s="35"/>
      <c r="I8" s="107"/>
      <c r="J8" s="35"/>
      <c r="K8" s="38"/>
    </row>
    <row r="9" spans="1:70" s="1" customFormat="1" ht="36.950000000000003" customHeight="1" x14ac:dyDescent="0.3">
      <c r="B9" s="34"/>
      <c r="C9" s="35"/>
      <c r="D9" s="35"/>
      <c r="E9" s="289" t="s">
        <v>427</v>
      </c>
      <c r="F9" s="261"/>
      <c r="G9" s="261"/>
      <c r="H9" s="261"/>
      <c r="I9" s="107"/>
      <c r="J9" s="35"/>
      <c r="K9" s="38"/>
    </row>
    <row r="10" spans="1:70" s="1" customFormat="1" ht="13.5" x14ac:dyDescent="0.3">
      <c r="B10" s="34"/>
      <c r="C10" s="35"/>
      <c r="D10" s="35"/>
      <c r="E10" s="35"/>
      <c r="F10" s="35"/>
      <c r="G10" s="35"/>
      <c r="H10" s="35"/>
      <c r="I10" s="107"/>
      <c r="J10" s="35"/>
      <c r="K10" s="38"/>
    </row>
    <row r="11" spans="1:70" s="1" customFormat="1" ht="14.45" customHeight="1" x14ac:dyDescent="0.3">
      <c r="B11" s="34"/>
      <c r="C11" s="35"/>
      <c r="D11" s="30" t="s">
        <v>19</v>
      </c>
      <c r="E11" s="35"/>
      <c r="F11" s="28" t="s">
        <v>20</v>
      </c>
      <c r="G11" s="35"/>
      <c r="H11" s="35"/>
      <c r="I11" s="108" t="s">
        <v>21</v>
      </c>
      <c r="J11" s="28" t="s">
        <v>20</v>
      </c>
      <c r="K11" s="38"/>
    </row>
    <row r="12" spans="1:70" s="1" customFormat="1" ht="14.45" customHeight="1" x14ac:dyDescent="0.3">
      <c r="B12" s="34"/>
      <c r="C12" s="35"/>
      <c r="D12" s="30" t="s">
        <v>23</v>
      </c>
      <c r="E12" s="35"/>
      <c r="F12" s="28" t="s">
        <v>24</v>
      </c>
      <c r="G12" s="35"/>
      <c r="H12" s="35"/>
      <c r="I12" s="108" t="s">
        <v>25</v>
      </c>
      <c r="J12" s="109" t="str">
        <f>'Rekapitulace stavby'!AN8</f>
        <v>8.1.2018</v>
      </c>
      <c r="K12" s="38"/>
    </row>
    <row r="13" spans="1:70" s="1" customFormat="1" ht="10.9" customHeight="1" x14ac:dyDescent="0.3">
      <c r="B13" s="34"/>
      <c r="C13" s="35"/>
      <c r="D13" s="35"/>
      <c r="E13" s="35"/>
      <c r="F13" s="35"/>
      <c r="G13" s="35"/>
      <c r="H13" s="35"/>
      <c r="I13" s="107"/>
      <c r="J13" s="35"/>
      <c r="K13" s="38"/>
    </row>
    <row r="14" spans="1:70" s="1" customFormat="1" ht="14.45" customHeight="1" x14ac:dyDescent="0.3">
      <c r="B14" s="34"/>
      <c r="C14" s="35"/>
      <c r="D14" s="30" t="s">
        <v>29</v>
      </c>
      <c r="E14" s="35"/>
      <c r="F14" s="35"/>
      <c r="G14" s="35"/>
      <c r="H14" s="35"/>
      <c r="I14" s="108" t="s">
        <v>30</v>
      </c>
      <c r="J14" s="28" t="str">
        <f>IF('Rekapitulace stavby'!AN10="","",'Rekapitulace stavby'!AN10)</f>
        <v/>
      </c>
      <c r="K14" s="38"/>
    </row>
    <row r="15" spans="1:70" s="1" customFormat="1" ht="18" customHeight="1" x14ac:dyDescent="0.3">
      <c r="B15" s="34"/>
      <c r="C15" s="35"/>
      <c r="D15" s="35"/>
      <c r="E15" s="28" t="str">
        <f>IF('Rekapitulace stavby'!E11="","",'Rekapitulace stavby'!E11)</f>
        <v xml:space="preserve"> </v>
      </c>
      <c r="F15" s="35"/>
      <c r="G15" s="35"/>
      <c r="H15" s="35"/>
      <c r="I15" s="108" t="s">
        <v>31</v>
      </c>
      <c r="J15" s="28" t="str">
        <f>IF('Rekapitulace stavby'!AN11="","",'Rekapitulace stavby'!AN11)</f>
        <v/>
      </c>
      <c r="K15" s="38"/>
    </row>
    <row r="16" spans="1:70" s="1" customFormat="1" ht="6.95" customHeight="1" x14ac:dyDescent="0.3">
      <c r="B16" s="34"/>
      <c r="C16" s="35"/>
      <c r="D16" s="35"/>
      <c r="E16" s="35"/>
      <c r="F16" s="35"/>
      <c r="G16" s="35"/>
      <c r="H16" s="35"/>
      <c r="I16" s="107"/>
      <c r="J16" s="35"/>
      <c r="K16" s="38"/>
    </row>
    <row r="17" spans="2:11" s="1" customFormat="1" ht="14.45" customHeight="1" x14ac:dyDescent="0.3">
      <c r="B17" s="34"/>
      <c r="C17" s="35"/>
      <c r="D17" s="30" t="s">
        <v>32</v>
      </c>
      <c r="E17" s="35"/>
      <c r="F17" s="35"/>
      <c r="G17" s="35"/>
      <c r="H17" s="35"/>
      <c r="I17" s="108" t="s">
        <v>30</v>
      </c>
      <c r="J17" s="28" t="str">
        <f>IF('Rekapitulace stavby'!AN13="Vyplň údaj","",IF('Rekapitulace stavby'!AN13="","",'Rekapitulace stavby'!AN13))</f>
        <v/>
      </c>
      <c r="K17" s="38"/>
    </row>
    <row r="18" spans="2:11" s="1" customFormat="1" ht="18" customHeight="1" x14ac:dyDescent="0.3">
      <c r="B18" s="34"/>
      <c r="C18" s="35"/>
      <c r="D18" s="35"/>
      <c r="E18" s="28" t="str">
        <f>IF('Rekapitulace stavby'!E14="Vyplň údaj","",IF('Rekapitulace stavby'!E14="","",'Rekapitulace stavby'!E14))</f>
        <v/>
      </c>
      <c r="F18" s="35"/>
      <c r="G18" s="35"/>
      <c r="H18" s="35"/>
      <c r="I18" s="108" t="s">
        <v>31</v>
      </c>
      <c r="J18" s="28" t="str">
        <f>IF('Rekapitulace stavby'!AN14="Vyplň údaj","",IF('Rekapitulace stavby'!AN14="","",'Rekapitulace stavby'!AN14))</f>
        <v/>
      </c>
      <c r="K18" s="38"/>
    </row>
    <row r="19" spans="2:11" s="1" customFormat="1" ht="6.95" customHeight="1" x14ac:dyDescent="0.3">
      <c r="B19" s="34"/>
      <c r="C19" s="35"/>
      <c r="D19" s="35"/>
      <c r="E19" s="35"/>
      <c r="F19" s="35"/>
      <c r="G19" s="35"/>
      <c r="H19" s="35"/>
      <c r="I19" s="107"/>
      <c r="J19" s="35"/>
      <c r="K19" s="38"/>
    </row>
    <row r="20" spans="2:11" s="1" customFormat="1" ht="14.45" customHeight="1" x14ac:dyDescent="0.3">
      <c r="B20" s="34"/>
      <c r="C20" s="35"/>
      <c r="D20" s="30" t="s">
        <v>34</v>
      </c>
      <c r="E20" s="35"/>
      <c r="F20" s="35"/>
      <c r="G20" s="35"/>
      <c r="H20" s="35"/>
      <c r="I20" s="108" t="s">
        <v>30</v>
      </c>
      <c r="J20" s="28" t="str">
        <f>IF('Rekapitulace stavby'!AN16="","",'Rekapitulace stavby'!AN16)</f>
        <v/>
      </c>
      <c r="K20" s="38"/>
    </row>
    <row r="21" spans="2:11" s="1" customFormat="1" ht="18" customHeight="1" x14ac:dyDescent="0.3">
      <c r="B21" s="34"/>
      <c r="C21" s="35"/>
      <c r="D21" s="35"/>
      <c r="E21" s="28" t="str">
        <f>IF('Rekapitulace stavby'!E17="","",'Rekapitulace stavby'!E17)</f>
        <v xml:space="preserve"> </v>
      </c>
      <c r="F21" s="35"/>
      <c r="G21" s="35"/>
      <c r="H21" s="35"/>
      <c r="I21" s="108" t="s">
        <v>31</v>
      </c>
      <c r="J21" s="28" t="str">
        <f>IF('Rekapitulace stavby'!AN17="","",'Rekapitulace stavby'!AN17)</f>
        <v/>
      </c>
      <c r="K21" s="38"/>
    </row>
    <row r="22" spans="2:11" s="1" customFormat="1" ht="6.95" customHeight="1" x14ac:dyDescent="0.3">
      <c r="B22" s="34"/>
      <c r="C22" s="35"/>
      <c r="D22" s="35"/>
      <c r="E22" s="35"/>
      <c r="F22" s="35"/>
      <c r="G22" s="35"/>
      <c r="H22" s="35"/>
      <c r="I22" s="107"/>
      <c r="J22" s="35"/>
      <c r="K22" s="38"/>
    </row>
    <row r="23" spans="2:11" s="1" customFormat="1" ht="14.45" customHeight="1" x14ac:dyDescent="0.3">
      <c r="B23" s="34"/>
      <c r="C23" s="35"/>
      <c r="D23" s="30" t="s">
        <v>36</v>
      </c>
      <c r="E23" s="35"/>
      <c r="F23" s="35"/>
      <c r="G23" s="35"/>
      <c r="H23" s="35"/>
      <c r="I23" s="107"/>
      <c r="J23" s="35"/>
      <c r="K23" s="38"/>
    </row>
    <row r="24" spans="2:11" s="6" customFormat="1" ht="22.5" customHeight="1" x14ac:dyDescent="0.3">
      <c r="B24" s="110"/>
      <c r="C24" s="111"/>
      <c r="D24" s="111"/>
      <c r="E24" s="257" t="s">
        <v>20</v>
      </c>
      <c r="F24" s="290"/>
      <c r="G24" s="290"/>
      <c r="H24" s="290"/>
      <c r="I24" s="112"/>
      <c r="J24" s="111"/>
      <c r="K24" s="113"/>
    </row>
    <row r="25" spans="2:11" s="1" customFormat="1" ht="6.95" customHeight="1" x14ac:dyDescent="0.3">
      <c r="B25" s="34"/>
      <c r="C25" s="35"/>
      <c r="D25" s="35"/>
      <c r="E25" s="35"/>
      <c r="F25" s="35"/>
      <c r="G25" s="35"/>
      <c r="H25" s="35"/>
      <c r="I25" s="107"/>
      <c r="J25" s="35"/>
      <c r="K25" s="38"/>
    </row>
    <row r="26" spans="2:11" s="1" customFormat="1" ht="6.95" customHeight="1" x14ac:dyDescent="0.3">
      <c r="B26" s="34"/>
      <c r="C26" s="35"/>
      <c r="D26" s="78"/>
      <c r="E26" s="78"/>
      <c r="F26" s="78"/>
      <c r="G26" s="78"/>
      <c r="H26" s="78"/>
      <c r="I26" s="114"/>
      <c r="J26" s="78"/>
      <c r="K26" s="115"/>
    </row>
    <row r="27" spans="2:11" s="1" customFormat="1" ht="25.35" customHeight="1" x14ac:dyDescent="0.3">
      <c r="B27" s="34"/>
      <c r="C27" s="35"/>
      <c r="D27" s="116" t="s">
        <v>37</v>
      </c>
      <c r="E27" s="35"/>
      <c r="F27" s="35"/>
      <c r="G27" s="35"/>
      <c r="H27" s="35"/>
      <c r="I27" s="107"/>
      <c r="J27" s="117">
        <f>ROUND(J87,2)</f>
        <v>0</v>
      </c>
      <c r="K27" s="38"/>
    </row>
    <row r="28" spans="2:11" s="1" customFormat="1" ht="6.95" customHeight="1" x14ac:dyDescent="0.3">
      <c r="B28" s="34"/>
      <c r="C28" s="35"/>
      <c r="D28" s="78"/>
      <c r="E28" s="78"/>
      <c r="F28" s="78"/>
      <c r="G28" s="78"/>
      <c r="H28" s="78"/>
      <c r="I28" s="114"/>
      <c r="J28" s="78"/>
      <c r="K28" s="115"/>
    </row>
    <row r="29" spans="2:11" s="1" customFormat="1" ht="14.45" customHeight="1" x14ac:dyDescent="0.3">
      <c r="B29" s="34"/>
      <c r="C29" s="35"/>
      <c r="D29" s="35"/>
      <c r="E29" s="35"/>
      <c r="F29" s="39" t="s">
        <v>39</v>
      </c>
      <c r="G29" s="35"/>
      <c r="H29" s="35"/>
      <c r="I29" s="118" t="s">
        <v>38</v>
      </c>
      <c r="J29" s="39" t="s">
        <v>40</v>
      </c>
      <c r="K29" s="38"/>
    </row>
    <row r="30" spans="2:11" s="1" customFormat="1" ht="14.45" customHeight="1" x14ac:dyDescent="0.3">
      <c r="B30" s="34"/>
      <c r="C30" s="35"/>
      <c r="D30" s="42" t="s">
        <v>41</v>
      </c>
      <c r="E30" s="42" t="s">
        <v>42</v>
      </c>
      <c r="F30" s="119">
        <f>ROUND(SUM(BE87:BE226), 2)</f>
        <v>0</v>
      </c>
      <c r="G30" s="35"/>
      <c r="H30" s="35"/>
      <c r="I30" s="120">
        <v>0.21</v>
      </c>
      <c r="J30" s="119">
        <f>ROUND(ROUND((SUM(BE87:BE226)), 2)*I30, 2)</f>
        <v>0</v>
      </c>
      <c r="K30" s="38"/>
    </row>
    <row r="31" spans="2:11" s="1" customFormat="1" ht="14.45" customHeight="1" x14ac:dyDescent="0.3">
      <c r="B31" s="34"/>
      <c r="C31" s="35"/>
      <c r="D31" s="35"/>
      <c r="E31" s="42" t="s">
        <v>43</v>
      </c>
      <c r="F31" s="119">
        <f>ROUND(SUM(BF87:BF226), 2)</f>
        <v>0</v>
      </c>
      <c r="G31" s="35"/>
      <c r="H31" s="35"/>
      <c r="I31" s="120">
        <v>0.15</v>
      </c>
      <c r="J31" s="119">
        <f>ROUND(ROUND((SUM(BF87:BF226)), 2)*I31, 2)</f>
        <v>0</v>
      </c>
      <c r="K31" s="38"/>
    </row>
    <row r="32" spans="2:11" s="1" customFormat="1" ht="14.45" hidden="1" customHeight="1" x14ac:dyDescent="0.3">
      <c r="B32" s="34"/>
      <c r="C32" s="35"/>
      <c r="D32" s="35"/>
      <c r="E32" s="42" t="s">
        <v>44</v>
      </c>
      <c r="F32" s="119">
        <f>ROUND(SUM(BG87:BG226), 2)</f>
        <v>0</v>
      </c>
      <c r="G32" s="35"/>
      <c r="H32" s="35"/>
      <c r="I32" s="120">
        <v>0.21</v>
      </c>
      <c r="J32" s="119">
        <v>0</v>
      </c>
      <c r="K32" s="38"/>
    </row>
    <row r="33" spans="2:11" s="1" customFormat="1" ht="14.45" hidden="1" customHeight="1" x14ac:dyDescent="0.3">
      <c r="B33" s="34"/>
      <c r="C33" s="35"/>
      <c r="D33" s="35"/>
      <c r="E33" s="42" t="s">
        <v>45</v>
      </c>
      <c r="F33" s="119">
        <f>ROUND(SUM(BH87:BH226), 2)</f>
        <v>0</v>
      </c>
      <c r="G33" s="35"/>
      <c r="H33" s="35"/>
      <c r="I33" s="120">
        <v>0.15</v>
      </c>
      <c r="J33" s="119">
        <v>0</v>
      </c>
      <c r="K33" s="38"/>
    </row>
    <row r="34" spans="2:11" s="1" customFormat="1" ht="14.45" hidden="1" customHeight="1" x14ac:dyDescent="0.3">
      <c r="B34" s="34"/>
      <c r="C34" s="35"/>
      <c r="D34" s="35"/>
      <c r="E34" s="42" t="s">
        <v>46</v>
      </c>
      <c r="F34" s="119">
        <f>ROUND(SUM(BI87:BI226), 2)</f>
        <v>0</v>
      </c>
      <c r="G34" s="35"/>
      <c r="H34" s="35"/>
      <c r="I34" s="120">
        <v>0</v>
      </c>
      <c r="J34" s="119">
        <v>0</v>
      </c>
      <c r="K34" s="38"/>
    </row>
    <row r="35" spans="2:11" s="1" customFormat="1" ht="6.95" customHeight="1" x14ac:dyDescent="0.3">
      <c r="B35" s="34"/>
      <c r="C35" s="35"/>
      <c r="D35" s="35"/>
      <c r="E35" s="35"/>
      <c r="F35" s="35"/>
      <c r="G35" s="35"/>
      <c r="H35" s="35"/>
      <c r="I35" s="107"/>
      <c r="J35" s="35"/>
      <c r="K35" s="38"/>
    </row>
    <row r="36" spans="2:11" s="1" customFormat="1" ht="25.35" customHeight="1" x14ac:dyDescent="0.3">
      <c r="B36" s="34"/>
      <c r="C36" s="121"/>
      <c r="D36" s="122" t="s">
        <v>47</v>
      </c>
      <c r="E36" s="72"/>
      <c r="F36" s="72"/>
      <c r="G36" s="123" t="s">
        <v>48</v>
      </c>
      <c r="H36" s="124" t="s">
        <v>49</v>
      </c>
      <c r="I36" s="125"/>
      <c r="J36" s="126">
        <f>SUM(J27:J34)</f>
        <v>0</v>
      </c>
      <c r="K36" s="127"/>
    </row>
    <row r="37" spans="2:11" s="1" customFormat="1" ht="14.45" customHeight="1" x14ac:dyDescent="0.3">
      <c r="B37" s="49"/>
      <c r="C37" s="50"/>
      <c r="D37" s="50"/>
      <c r="E37" s="50"/>
      <c r="F37" s="50"/>
      <c r="G37" s="50"/>
      <c r="H37" s="50"/>
      <c r="I37" s="128"/>
      <c r="J37" s="50"/>
      <c r="K37" s="51"/>
    </row>
    <row r="41" spans="2:11" s="1" customFormat="1" ht="6.95" customHeight="1" x14ac:dyDescent="0.3">
      <c r="B41" s="129"/>
      <c r="C41" s="130"/>
      <c r="D41" s="130"/>
      <c r="E41" s="130"/>
      <c r="F41" s="130"/>
      <c r="G41" s="130"/>
      <c r="H41" s="130"/>
      <c r="I41" s="131"/>
      <c r="J41" s="130"/>
      <c r="K41" s="132"/>
    </row>
    <row r="42" spans="2:11" s="1" customFormat="1" ht="36.950000000000003" customHeight="1" x14ac:dyDescent="0.3">
      <c r="B42" s="34"/>
      <c r="C42" s="23" t="s">
        <v>87</v>
      </c>
      <c r="D42" s="35"/>
      <c r="E42" s="35"/>
      <c r="F42" s="35"/>
      <c r="G42" s="35"/>
      <c r="H42" s="35"/>
      <c r="I42" s="107"/>
      <c r="J42" s="35"/>
      <c r="K42" s="38"/>
    </row>
    <row r="43" spans="2:11" s="1" customFormat="1" ht="6.95" customHeight="1" x14ac:dyDescent="0.3">
      <c r="B43" s="34"/>
      <c r="C43" s="35"/>
      <c r="D43" s="35"/>
      <c r="E43" s="35"/>
      <c r="F43" s="35"/>
      <c r="G43" s="35"/>
      <c r="H43" s="35"/>
      <c r="I43" s="107"/>
      <c r="J43" s="35"/>
      <c r="K43" s="38"/>
    </row>
    <row r="44" spans="2:11" s="1" customFormat="1" ht="14.45" customHeight="1" x14ac:dyDescent="0.3">
      <c r="B44" s="34"/>
      <c r="C44" s="30" t="s">
        <v>16</v>
      </c>
      <c r="D44" s="35"/>
      <c r="E44" s="35"/>
      <c r="F44" s="35"/>
      <c r="G44" s="35"/>
      <c r="H44" s="35"/>
      <c r="I44" s="107"/>
      <c r="J44" s="35"/>
      <c r="K44" s="38"/>
    </row>
    <row r="45" spans="2:11" s="1" customFormat="1" ht="22.5" customHeight="1" x14ac:dyDescent="0.3">
      <c r="B45" s="34"/>
      <c r="C45" s="35"/>
      <c r="D45" s="35"/>
      <c r="E45" s="288" t="str">
        <f>E7</f>
        <v>Cyklostezka Rohatec, centrum obce - část Kolonie, I. etapa</v>
      </c>
      <c r="F45" s="261"/>
      <c r="G45" s="261"/>
      <c r="H45" s="261"/>
      <c r="I45" s="107"/>
      <c r="J45" s="35"/>
      <c r="K45" s="38"/>
    </row>
    <row r="46" spans="2:11" s="1" customFormat="1" ht="14.45" customHeight="1" x14ac:dyDescent="0.3">
      <c r="B46" s="34"/>
      <c r="C46" s="30" t="s">
        <v>85</v>
      </c>
      <c r="D46" s="35"/>
      <c r="E46" s="35"/>
      <c r="F46" s="35"/>
      <c r="G46" s="35"/>
      <c r="H46" s="35"/>
      <c r="I46" s="107"/>
      <c r="J46" s="35"/>
      <c r="K46" s="38"/>
    </row>
    <row r="47" spans="2:11" s="1" customFormat="1" ht="23.25" customHeight="1" x14ac:dyDescent="0.3">
      <c r="B47" s="34"/>
      <c r="C47" s="35"/>
      <c r="D47" s="35"/>
      <c r="E47" s="289" t="str">
        <f>E9</f>
        <v>1 - Cyklostezka Rohatec, centrum obce - část Kolonice - I. etapa - uznatelné náklady</v>
      </c>
      <c r="F47" s="261"/>
      <c r="G47" s="261"/>
      <c r="H47" s="261"/>
      <c r="I47" s="107"/>
      <c r="J47" s="35"/>
      <c r="K47" s="38"/>
    </row>
    <row r="48" spans="2:11" s="1" customFormat="1" ht="6.95" customHeight="1" x14ac:dyDescent="0.3">
      <c r="B48" s="34"/>
      <c r="C48" s="35"/>
      <c r="D48" s="35"/>
      <c r="E48" s="35"/>
      <c r="F48" s="35"/>
      <c r="G48" s="35"/>
      <c r="H48" s="35"/>
      <c r="I48" s="107"/>
      <c r="J48" s="35"/>
      <c r="K48" s="38"/>
    </row>
    <row r="49" spans="2:47" s="1" customFormat="1" ht="18" customHeight="1" x14ac:dyDescent="0.3">
      <c r="B49" s="34"/>
      <c r="C49" s="30" t="s">
        <v>23</v>
      </c>
      <c r="D49" s="35"/>
      <c r="E49" s="35"/>
      <c r="F49" s="28" t="str">
        <f>F12</f>
        <v xml:space="preserve"> </v>
      </c>
      <c r="G49" s="35"/>
      <c r="H49" s="35"/>
      <c r="I49" s="108" t="s">
        <v>25</v>
      </c>
      <c r="J49" s="109" t="str">
        <f>IF(J12="","",J12)</f>
        <v>8.1.2018</v>
      </c>
      <c r="K49" s="38"/>
    </row>
    <row r="50" spans="2:47" s="1" customFormat="1" ht="6.95" customHeight="1" x14ac:dyDescent="0.3">
      <c r="B50" s="34"/>
      <c r="C50" s="35"/>
      <c r="D50" s="35"/>
      <c r="E50" s="35"/>
      <c r="F50" s="35"/>
      <c r="G50" s="35"/>
      <c r="H50" s="35"/>
      <c r="I50" s="107"/>
      <c r="J50" s="35"/>
      <c r="K50" s="38"/>
    </row>
    <row r="51" spans="2:47" s="1" customFormat="1" x14ac:dyDescent="0.3">
      <c r="B51" s="34"/>
      <c r="C51" s="30" t="s">
        <v>29</v>
      </c>
      <c r="D51" s="35"/>
      <c r="E51" s="35"/>
      <c r="F51" s="28" t="str">
        <f>E15</f>
        <v xml:space="preserve"> </v>
      </c>
      <c r="G51" s="35"/>
      <c r="H51" s="35"/>
      <c r="I51" s="108" t="s">
        <v>34</v>
      </c>
      <c r="J51" s="28" t="str">
        <f>E21</f>
        <v xml:space="preserve"> </v>
      </c>
      <c r="K51" s="38"/>
    </row>
    <row r="52" spans="2:47" s="1" customFormat="1" ht="14.45" customHeight="1" x14ac:dyDescent="0.3">
      <c r="B52" s="34"/>
      <c r="C52" s="30" t="s">
        <v>32</v>
      </c>
      <c r="D52" s="35"/>
      <c r="E52" s="35"/>
      <c r="F52" s="28" t="str">
        <f>IF(E18="","",E18)</f>
        <v/>
      </c>
      <c r="G52" s="35"/>
      <c r="H52" s="35"/>
      <c r="I52" s="107"/>
      <c r="J52" s="35"/>
      <c r="K52" s="38"/>
    </row>
    <row r="53" spans="2:47" s="1" customFormat="1" ht="10.35" customHeight="1" x14ac:dyDescent="0.3">
      <c r="B53" s="34"/>
      <c r="C53" s="35"/>
      <c r="D53" s="35"/>
      <c r="E53" s="35"/>
      <c r="F53" s="35"/>
      <c r="G53" s="35"/>
      <c r="H53" s="35"/>
      <c r="I53" s="107"/>
      <c r="J53" s="35"/>
      <c r="K53" s="38"/>
    </row>
    <row r="54" spans="2:47" s="1" customFormat="1" ht="29.25" customHeight="1" x14ac:dyDescent="0.3">
      <c r="B54" s="34"/>
      <c r="C54" s="133" t="s">
        <v>88</v>
      </c>
      <c r="D54" s="121"/>
      <c r="E54" s="121"/>
      <c r="F54" s="121"/>
      <c r="G54" s="121"/>
      <c r="H54" s="121"/>
      <c r="I54" s="134"/>
      <c r="J54" s="135" t="s">
        <v>89</v>
      </c>
      <c r="K54" s="136"/>
    </row>
    <row r="55" spans="2:47" s="1" customFormat="1" ht="10.35" customHeight="1" x14ac:dyDescent="0.3">
      <c r="B55" s="34"/>
      <c r="C55" s="35"/>
      <c r="D55" s="35"/>
      <c r="E55" s="35"/>
      <c r="F55" s="35"/>
      <c r="G55" s="35"/>
      <c r="H55" s="35"/>
      <c r="I55" s="107"/>
      <c r="J55" s="35"/>
      <c r="K55" s="38"/>
    </row>
    <row r="56" spans="2:47" s="1" customFormat="1" ht="29.25" customHeight="1" x14ac:dyDescent="0.3">
      <c r="B56" s="34"/>
      <c r="C56" s="137" t="s">
        <v>90</v>
      </c>
      <c r="D56" s="35"/>
      <c r="E56" s="35"/>
      <c r="F56" s="35"/>
      <c r="G56" s="35"/>
      <c r="H56" s="35"/>
      <c r="I56" s="107"/>
      <c r="J56" s="117">
        <f>J87</f>
        <v>0</v>
      </c>
      <c r="K56" s="38"/>
      <c r="AU56" s="17" t="s">
        <v>91</v>
      </c>
    </row>
    <row r="57" spans="2:47" s="7" customFormat="1" ht="24.95" customHeight="1" x14ac:dyDescent="0.3">
      <c r="B57" s="138"/>
      <c r="C57" s="139"/>
      <c r="D57" s="140" t="s">
        <v>92</v>
      </c>
      <c r="E57" s="141"/>
      <c r="F57" s="141"/>
      <c r="G57" s="141"/>
      <c r="H57" s="141"/>
      <c r="I57" s="142"/>
      <c r="J57" s="143">
        <f>J88</f>
        <v>0</v>
      </c>
      <c r="K57" s="144"/>
    </row>
    <row r="58" spans="2:47" s="8" customFormat="1" ht="19.899999999999999" customHeight="1" x14ac:dyDescent="0.3">
      <c r="B58" s="145"/>
      <c r="C58" s="146"/>
      <c r="D58" s="147" t="s">
        <v>93</v>
      </c>
      <c r="E58" s="148"/>
      <c r="F58" s="148"/>
      <c r="G58" s="148"/>
      <c r="H58" s="148"/>
      <c r="I58" s="149"/>
      <c r="J58" s="150">
        <f>J89</f>
        <v>0</v>
      </c>
      <c r="K58" s="151"/>
    </row>
    <row r="59" spans="2:47" s="8" customFormat="1" ht="19.899999999999999" customHeight="1" x14ac:dyDescent="0.3">
      <c r="B59" s="145"/>
      <c r="C59" s="146"/>
      <c r="D59" s="147" t="s">
        <v>428</v>
      </c>
      <c r="E59" s="148"/>
      <c r="F59" s="148"/>
      <c r="G59" s="148"/>
      <c r="H59" s="148"/>
      <c r="I59" s="149"/>
      <c r="J59" s="150">
        <f>J140</f>
        <v>0</v>
      </c>
      <c r="K59" s="151"/>
    </row>
    <row r="60" spans="2:47" s="8" customFormat="1" ht="19.899999999999999" customHeight="1" x14ac:dyDescent="0.3">
      <c r="B60" s="145"/>
      <c r="C60" s="146"/>
      <c r="D60" s="147" t="s">
        <v>94</v>
      </c>
      <c r="E60" s="148"/>
      <c r="F60" s="148"/>
      <c r="G60" s="148"/>
      <c r="H60" s="148"/>
      <c r="I60" s="149"/>
      <c r="J60" s="150">
        <f>J146</f>
        <v>0</v>
      </c>
      <c r="K60" s="151"/>
    </row>
    <row r="61" spans="2:47" s="8" customFormat="1" ht="19.899999999999999" customHeight="1" x14ac:dyDescent="0.3">
      <c r="B61" s="145"/>
      <c r="C61" s="146"/>
      <c r="D61" s="147" t="s">
        <v>95</v>
      </c>
      <c r="E61" s="148"/>
      <c r="F61" s="148"/>
      <c r="G61" s="148"/>
      <c r="H61" s="148"/>
      <c r="I61" s="149"/>
      <c r="J61" s="150">
        <f>J191</f>
        <v>0</v>
      </c>
      <c r="K61" s="151"/>
    </row>
    <row r="62" spans="2:47" s="8" customFormat="1" ht="19.899999999999999" customHeight="1" x14ac:dyDescent="0.3">
      <c r="B62" s="145"/>
      <c r="C62" s="146"/>
      <c r="D62" s="147" t="s">
        <v>96</v>
      </c>
      <c r="E62" s="148"/>
      <c r="F62" s="148"/>
      <c r="G62" s="148"/>
      <c r="H62" s="148"/>
      <c r="I62" s="149"/>
      <c r="J62" s="150">
        <f>J194</f>
        <v>0</v>
      </c>
      <c r="K62" s="151"/>
    </row>
    <row r="63" spans="2:47" s="8" customFormat="1" ht="19.899999999999999" customHeight="1" x14ac:dyDescent="0.3">
      <c r="B63" s="145"/>
      <c r="C63" s="146"/>
      <c r="D63" s="147" t="s">
        <v>97</v>
      </c>
      <c r="E63" s="148"/>
      <c r="F63" s="148"/>
      <c r="G63" s="148"/>
      <c r="H63" s="148"/>
      <c r="I63" s="149"/>
      <c r="J63" s="150">
        <f>J214</f>
        <v>0</v>
      </c>
      <c r="K63" s="151"/>
    </row>
    <row r="64" spans="2:47" s="8" customFormat="1" ht="19.899999999999999" customHeight="1" x14ac:dyDescent="0.3">
      <c r="B64" s="145"/>
      <c r="C64" s="146"/>
      <c r="D64" s="147" t="s">
        <v>98</v>
      </c>
      <c r="E64" s="148"/>
      <c r="F64" s="148"/>
      <c r="G64" s="148"/>
      <c r="H64" s="148"/>
      <c r="I64" s="149"/>
      <c r="J64" s="150">
        <f>J220</f>
        <v>0</v>
      </c>
      <c r="K64" s="151"/>
    </row>
    <row r="65" spans="2:12" s="7" customFormat="1" ht="24.95" customHeight="1" x14ac:dyDescent="0.3">
      <c r="B65" s="138"/>
      <c r="C65" s="139"/>
      <c r="D65" s="140" t="s">
        <v>101</v>
      </c>
      <c r="E65" s="141"/>
      <c r="F65" s="141"/>
      <c r="G65" s="141"/>
      <c r="H65" s="141"/>
      <c r="I65" s="142"/>
      <c r="J65" s="143">
        <f>J222</f>
        <v>0</v>
      </c>
      <c r="K65" s="144"/>
    </row>
    <row r="66" spans="2:12" s="8" customFormat="1" ht="19.899999999999999" customHeight="1" x14ac:dyDescent="0.3">
      <c r="B66" s="145"/>
      <c r="C66" s="146"/>
      <c r="D66" s="147" t="s">
        <v>102</v>
      </c>
      <c r="E66" s="148"/>
      <c r="F66" s="148"/>
      <c r="G66" s="148"/>
      <c r="H66" s="148"/>
      <c r="I66" s="149"/>
      <c r="J66" s="150">
        <f>J223</f>
        <v>0</v>
      </c>
      <c r="K66" s="151"/>
    </row>
    <row r="67" spans="2:12" s="8" customFormat="1" ht="19.899999999999999" customHeight="1" x14ac:dyDescent="0.3">
      <c r="B67" s="145"/>
      <c r="C67" s="146"/>
      <c r="D67" s="147" t="s">
        <v>429</v>
      </c>
      <c r="E67" s="148"/>
      <c r="F67" s="148"/>
      <c r="G67" s="148"/>
      <c r="H67" s="148"/>
      <c r="I67" s="149"/>
      <c r="J67" s="150">
        <f>J225</f>
        <v>0</v>
      </c>
      <c r="K67" s="151"/>
    </row>
    <row r="68" spans="2:12" s="1" customFormat="1" ht="21.75" customHeight="1" x14ac:dyDescent="0.3">
      <c r="B68" s="34"/>
      <c r="C68" s="35"/>
      <c r="D68" s="35"/>
      <c r="E68" s="35"/>
      <c r="F68" s="35"/>
      <c r="G68" s="35"/>
      <c r="H68" s="35"/>
      <c r="I68" s="107"/>
      <c r="J68" s="35"/>
      <c r="K68" s="38"/>
    </row>
    <row r="69" spans="2:12" s="1" customFormat="1" ht="6.95" customHeight="1" x14ac:dyDescent="0.3">
      <c r="B69" s="49"/>
      <c r="C69" s="50"/>
      <c r="D69" s="50"/>
      <c r="E69" s="50"/>
      <c r="F69" s="50"/>
      <c r="G69" s="50"/>
      <c r="H69" s="50"/>
      <c r="I69" s="128"/>
      <c r="J69" s="50"/>
      <c r="K69" s="51"/>
    </row>
    <row r="73" spans="2:12" s="1" customFormat="1" ht="6.95" customHeight="1" x14ac:dyDescent="0.3">
      <c r="B73" s="52"/>
      <c r="C73" s="53"/>
      <c r="D73" s="53"/>
      <c r="E73" s="53"/>
      <c r="F73" s="53"/>
      <c r="G73" s="53"/>
      <c r="H73" s="53"/>
      <c r="I73" s="131"/>
      <c r="J73" s="53"/>
      <c r="K73" s="53"/>
      <c r="L73" s="54"/>
    </row>
    <row r="74" spans="2:12" s="1" customFormat="1" ht="36.950000000000003" customHeight="1" x14ac:dyDescent="0.3">
      <c r="B74" s="34"/>
      <c r="C74" s="55" t="s">
        <v>106</v>
      </c>
      <c r="D74" s="56"/>
      <c r="E74" s="56"/>
      <c r="F74" s="56"/>
      <c r="G74" s="56"/>
      <c r="H74" s="56"/>
      <c r="I74" s="152"/>
      <c r="J74" s="56"/>
      <c r="K74" s="56"/>
      <c r="L74" s="54"/>
    </row>
    <row r="75" spans="2:12" s="1" customFormat="1" ht="6.95" customHeight="1" x14ac:dyDescent="0.3">
      <c r="B75" s="34"/>
      <c r="C75" s="56"/>
      <c r="D75" s="56"/>
      <c r="E75" s="56"/>
      <c r="F75" s="56"/>
      <c r="G75" s="56"/>
      <c r="H75" s="56"/>
      <c r="I75" s="152"/>
      <c r="J75" s="56"/>
      <c r="K75" s="56"/>
      <c r="L75" s="54"/>
    </row>
    <row r="76" spans="2:12" s="1" customFormat="1" ht="14.45" customHeight="1" x14ac:dyDescent="0.3">
      <c r="B76" s="34"/>
      <c r="C76" s="58" t="s">
        <v>16</v>
      </c>
      <c r="D76" s="56"/>
      <c r="E76" s="56"/>
      <c r="F76" s="56"/>
      <c r="G76" s="56"/>
      <c r="H76" s="56"/>
      <c r="I76" s="152"/>
      <c r="J76" s="56"/>
      <c r="K76" s="56"/>
      <c r="L76" s="54"/>
    </row>
    <row r="77" spans="2:12" s="1" customFormat="1" ht="22.5" customHeight="1" x14ac:dyDescent="0.3">
      <c r="B77" s="34"/>
      <c r="C77" s="56"/>
      <c r="D77" s="56"/>
      <c r="E77" s="291" t="str">
        <f>E7</f>
        <v>Cyklostezka Rohatec, centrum obce - část Kolonie, I. etapa</v>
      </c>
      <c r="F77" s="272"/>
      <c r="G77" s="272"/>
      <c r="H77" s="272"/>
      <c r="I77" s="152"/>
      <c r="J77" s="56"/>
      <c r="K77" s="56"/>
      <c r="L77" s="54"/>
    </row>
    <row r="78" spans="2:12" s="1" customFormat="1" ht="14.45" customHeight="1" x14ac:dyDescent="0.3">
      <c r="B78" s="34"/>
      <c r="C78" s="58" t="s">
        <v>85</v>
      </c>
      <c r="D78" s="56"/>
      <c r="E78" s="56"/>
      <c r="F78" s="56"/>
      <c r="G78" s="56"/>
      <c r="H78" s="56"/>
      <c r="I78" s="152"/>
      <c r="J78" s="56"/>
      <c r="K78" s="56"/>
      <c r="L78" s="54"/>
    </row>
    <row r="79" spans="2:12" s="1" customFormat="1" ht="23.25" customHeight="1" x14ac:dyDescent="0.3">
      <c r="B79" s="34"/>
      <c r="C79" s="56"/>
      <c r="D79" s="56"/>
      <c r="E79" s="269" t="str">
        <f>E9</f>
        <v>1 - Cyklostezka Rohatec, centrum obce - část Kolonice - I. etapa - uznatelné náklady</v>
      </c>
      <c r="F79" s="272"/>
      <c r="G79" s="272"/>
      <c r="H79" s="272"/>
      <c r="I79" s="152"/>
      <c r="J79" s="56"/>
      <c r="K79" s="56"/>
      <c r="L79" s="54"/>
    </row>
    <row r="80" spans="2:12" s="1" customFormat="1" ht="6.95" customHeight="1" x14ac:dyDescent="0.3">
      <c r="B80" s="34"/>
      <c r="C80" s="56"/>
      <c r="D80" s="56"/>
      <c r="E80" s="56"/>
      <c r="F80" s="56"/>
      <c r="G80" s="56"/>
      <c r="H80" s="56"/>
      <c r="I80" s="152"/>
      <c r="J80" s="56"/>
      <c r="K80" s="56"/>
      <c r="L80" s="54"/>
    </row>
    <row r="81" spans="2:65" s="1" customFormat="1" ht="18" customHeight="1" x14ac:dyDescent="0.3">
      <c r="B81" s="34"/>
      <c r="C81" s="58" t="s">
        <v>23</v>
      </c>
      <c r="D81" s="56"/>
      <c r="E81" s="56"/>
      <c r="F81" s="153" t="str">
        <f>F12</f>
        <v xml:space="preserve"> </v>
      </c>
      <c r="G81" s="56"/>
      <c r="H81" s="56"/>
      <c r="I81" s="154" t="s">
        <v>25</v>
      </c>
      <c r="J81" s="66" t="str">
        <f>IF(J12="","",J12)</f>
        <v>8.1.2018</v>
      </c>
      <c r="K81" s="56"/>
      <c r="L81" s="54"/>
    </row>
    <row r="82" spans="2:65" s="1" customFormat="1" ht="6.95" customHeight="1" x14ac:dyDescent="0.3">
      <c r="B82" s="34"/>
      <c r="C82" s="56"/>
      <c r="D82" s="56"/>
      <c r="E82" s="56"/>
      <c r="F82" s="56"/>
      <c r="G82" s="56"/>
      <c r="H82" s="56"/>
      <c r="I82" s="152"/>
      <c r="J82" s="56"/>
      <c r="K82" s="56"/>
      <c r="L82" s="54"/>
    </row>
    <row r="83" spans="2:65" s="1" customFormat="1" x14ac:dyDescent="0.3">
      <c r="B83" s="34"/>
      <c r="C83" s="58" t="s">
        <v>29</v>
      </c>
      <c r="D83" s="56"/>
      <c r="E83" s="56"/>
      <c r="F83" s="153" t="str">
        <f>E15</f>
        <v xml:space="preserve"> </v>
      </c>
      <c r="G83" s="56"/>
      <c r="H83" s="56"/>
      <c r="I83" s="154" t="s">
        <v>34</v>
      </c>
      <c r="J83" s="153" t="str">
        <f>E21</f>
        <v xml:space="preserve"> </v>
      </c>
      <c r="K83" s="56"/>
      <c r="L83" s="54"/>
    </row>
    <row r="84" spans="2:65" s="1" customFormat="1" ht="14.45" customHeight="1" x14ac:dyDescent="0.3">
      <c r="B84" s="34"/>
      <c r="C84" s="58" t="s">
        <v>32</v>
      </c>
      <c r="D84" s="56"/>
      <c r="E84" s="56"/>
      <c r="F84" s="153" t="str">
        <f>IF(E18="","",E18)</f>
        <v/>
      </c>
      <c r="G84" s="56"/>
      <c r="H84" s="56"/>
      <c r="I84" s="152"/>
      <c r="J84" s="56"/>
      <c r="K84" s="56"/>
      <c r="L84" s="54"/>
    </row>
    <row r="85" spans="2:65" s="1" customFormat="1" ht="10.35" customHeight="1" x14ac:dyDescent="0.3">
      <c r="B85" s="34"/>
      <c r="C85" s="56"/>
      <c r="D85" s="56"/>
      <c r="E85" s="56"/>
      <c r="F85" s="56"/>
      <c r="G85" s="56"/>
      <c r="H85" s="56"/>
      <c r="I85" s="152"/>
      <c r="J85" s="56"/>
      <c r="K85" s="56"/>
      <c r="L85" s="54"/>
    </row>
    <row r="86" spans="2:65" s="9" customFormat="1" ht="29.25" customHeight="1" x14ac:dyDescent="0.3">
      <c r="B86" s="155"/>
      <c r="C86" s="156" t="s">
        <v>107</v>
      </c>
      <c r="D86" s="157" t="s">
        <v>56</v>
      </c>
      <c r="E86" s="157" t="s">
        <v>52</v>
      </c>
      <c r="F86" s="157" t="s">
        <v>108</v>
      </c>
      <c r="G86" s="157" t="s">
        <v>109</v>
      </c>
      <c r="H86" s="157" t="s">
        <v>110</v>
      </c>
      <c r="I86" s="158" t="s">
        <v>111</v>
      </c>
      <c r="J86" s="157" t="s">
        <v>89</v>
      </c>
      <c r="K86" s="159" t="s">
        <v>112</v>
      </c>
      <c r="L86" s="160"/>
      <c r="M86" s="74" t="s">
        <v>113</v>
      </c>
      <c r="N86" s="75" t="s">
        <v>41</v>
      </c>
      <c r="O86" s="75" t="s">
        <v>114</v>
      </c>
      <c r="P86" s="75" t="s">
        <v>115</v>
      </c>
      <c r="Q86" s="75" t="s">
        <v>116</v>
      </c>
      <c r="R86" s="75" t="s">
        <v>117</v>
      </c>
      <c r="S86" s="75" t="s">
        <v>118</v>
      </c>
      <c r="T86" s="76" t="s">
        <v>119</v>
      </c>
    </row>
    <row r="87" spans="2:65" s="1" customFormat="1" ht="29.25" customHeight="1" x14ac:dyDescent="0.35">
      <c r="B87" s="34"/>
      <c r="C87" s="80" t="s">
        <v>90</v>
      </c>
      <c r="D87" s="56"/>
      <c r="E87" s="56"/>
      <c r="F87" s="56"/>
      <c r="G87" s="56"/>
      <c r="H87" s="56"/>
      <c r="I87" s="152"/>
      <c r="J87" s="161">
        <f>BK87</f>
        <v>0</v>
      </c>
      <c r="K87" s="56"/>
      <c r="L87" s="54"/>
      <c r="M87" s="77"/>
      <c r="N87" s="78"/>
      <c r="O87" s="78"/>
      <c r="P87" s="162">
        <f>P88+P222</f>
        <v>0</v>
      </c>
      <c r="Q87" s="78"/>
      <c r="R87" s="162">
        <f>R88+R222</f>
        <v>3775.0358843999998</v>
      </c>
      <c r="S87" s="78"/>
      <c r="T87" s="163">
        <f>T88+T222</f>
        <v>1582.7445</v>
      </c>
      <c r="AT87" s="17" t="s">
        <v>70</v>
      </c>
      <c r="AU87" s="17" t="s">
        <v>91</v>
      </c>
      <c r="BK87" s="164">
        <f>BK88+BK222</f>
        <v>0</v>
      </c>
    </row>
    <row r="88" spans="2:65" s="10" customFormat="1" ht="37.35" customHeight="1" x14ac:dyDescent="0.35">
      <c r="B88" s="165"/>
      <c r="C88" s="166"/>
      <c r="D88" s="167" t="s">
        <v>70</v>
      </c>
      <c r="E88" s="168" t="s">
        <v>120</v>
      </c>
      <c r="F88" s="168" t="s">
        <v>121</v>
      </c>
      <c r="G88" s="166"/>
      <c r="H88" s="166"/>
      <c r="I88" s="169"/>
      <c r="J88" s="170">
        <f>BK88</f>
        <v>0</v>
      </c>
      <c r="K88" s="166"/>
      <c r="L88" s="171"/>
      <c r="M88" s="172"/>
      <c r="N88" s="173"/>
      <c r="O88" s="173"/>
      <c r="P88" s="174">
        <f>P89+P140+P146+P191+P194+P214+P220</f>
        <v>0</v>
      </c>
      <c r="Q88" s="173"/>
      <c r="R88" s="174">
        <f>R89+R140+R146+R191+R194+R214+R220</f>
        <v>3775.0358843999998</v>
      </c>
      <c r="S88" s="173"/>
      <c r="T88" s="175">
        <f>T89+T140+T146+T191+T194+T214+T220</f>
        <v>1582.7445</v>
      </c>
      <c r="AR88" s="176" t="s">
        <v>22</v>
      </c>
      <c r="AT88" s="177" t="s">
        <v>70</v>
      </c>
      <c r="AU88" s="177" t="s">
        <v>71</v>
      </c>
      <c r="AY88" s="176" t="s">
        <v>122</v>
      </c>
      <c r="BK88" s="178">
        <f>BK89+BK140+BK146+BK191+BK194+BK214+BK220</f>
        <v>0</v>
      </c>
    </row>
    <row r="89" spans="2:65" s="10" customFormat="1" ht="19.899999999999999" customHeight="1" x14ac:dyDescent="0.3">
      <c r="B89" s="165"/>
      <c r="C89" s="166"/>
      <c r="D89" s="179" t="s">
        <v>70</v>
      </c>
      <c r="E89" s="180" t="s">
        <v>22</v>
      </c>
      <c r="F89" s="180" t="s">
        <v>123</v>
      </c>
      <c r="G89" s="166"/>
      <c r="H89" s="166"/>
      <c r="I89" s="169"/>
      <c r="J89" s="181">
        <f>BK89</f>
        <v>0</v>
      </c>
      <c r="K89" s="166"/>
      <c r="L89" s="171"/>
      <c r="M89" s="172"/>
      <c r="N89" s="173"/>
      <c r="O89" s="173"/>
      <c r="P89" s="174">
        <f>SUM(P90:P139)</f>
        <v>0</v>
      </c>
      <c r="Q89" s="173"/>
      <c r="R89" s="174">
        <f>SUM(R90:R139)</f>
        <v>1.008E-2</v>
      </c>
      <c r="S89" s="173"/>
      <c r="T89" s="175">
        <f>SUM(T90:T139)</f>
        <v>1582.4984999999999</v>
      </c>
      <c r="AR89" s="176" t="s">
        <v>22</v>
      </c>
      <c r="AT89" s="177" t="s">
        <v>70</v>
      </c>
      <c r="AU89" s="177" t="s">
        <v>22</v>
      </c>
      <c r="AY89" s="176" t="s">
        <v>122</v>
      </c>
      <c r="BK89" s="178">
        <f>SUM(BK90:BK139)</f>
        <v>0</v>
      </c>
    </row>
    <row r="90" spans="2:65" s="1" customFormat="1" ht="31.5" customHeight="1" x14ac:dyDescent="0.3">
      <c r="B90" s="34"/>
      <c r="C90" s="182" t="s">
        <v>22</v>
      </c>
      <c r="D90" s="182" t="s">
        <v>124</v>
      </c>
      <c r="E90" s="183" t="s">
        <v>430</v>
      </c>
      <c r="F90" s="184" t="s">
        <v>431</v>
      </c>
      <c r="G90" s="185" t="s">
        <v>291</v>
      </c>
      <c r="H90" s="186">
        <v>3</v>
      </c>
      <c r="I90" s="187"/>
      <c r="J90" s="188">
        <f>ROUND(I90*H90,2)</f>
        <v>0</v>
      </c>
      <c r="K90" s="184" t="s">
        <v>128</v>
      </c>
      <c r="L90" s="54"/>
      <c r="M90" s="189" t="s">
        <v>20</v>
      </c>
      <c r="N90" s="190" t="s">
        <v>42</v>
      </c>
      <c r="O90" s="35"/>
      <c r="P90" s="191">
        <f>O90*H90</f>
        <v>0</v>
      </c>
      <c r="Q90" s="191">
        <v>0</v>
      </c>
      <c r="R90" s="191">
        <f>Q90*H90</f>
        <v>0</v>
      </c>
      <c r="S90" s="191">
        <v>0</v>
      </c>
      <c r="T90" s="192">
        <f>S90*H90</f>
        <v>0</v>
      </c>
      <c r="AR90" s="17" t="s">
        <v>129</v>
      </c>
      <c r="AT90" s="17" t="s">
        <v>124</v>
      </c>
      <c r="AU90" s="17" t="s">
        <v>75</v>
      </c>
      <c r="AY90" s="17" t="s">
        <v>122</v>
      </c>
      <c r="BE90" s="193">
        <f>IF(N90="základní",J90,0)</f>
        <v>0</v>
      </c>
      <c r="BF90" s="193">
        <f>IF(N90="snížená",J90,0)</f>
        <v>0</v>
      </c>
      <c r="BG90" s="193">
        <f>IF(N90="zákl. přenesená",J90,0)</f>
        <v>0</v>
      </c>
      <c r="BH90" s="193">
        <f>IF(N90="sníž. přenesená",J90,0)</f>
        <v>0</v>
      </c>
      <c r="BI90" s="193">
        <f>IF(N90="nulová",J90,0)</f>
        <v>0</v>
      </c>
      <c r="BJ90" s="17" t="s">
        <v>22</v>
      </c>
      <c r="BK90" s="193">
        <f>ROUND(I90*H90,2)</f>
        <v>0</v>
      </c>
      <c r="BL90" s="17" t="s">
        <v>129</v>
      </c>
      <c r="BM90" s="17" t="s">
        <v>432</v>
      </c>
    </row>
    <row r="91" spans="2:65" s="1" customFormat="1" ht="31.5" customHeight="1" x14ac:dyDescent="0.3">
      <c r="B91" s="34"/>
      <c r="C91" s="182" t="s">
        <v>75</v>
      </c>
      <c r="D91" s="182" t="s">
        <v>124</v>
      </c>
      <c r="E91" s="183" t="s">
        <v>433</v>
      </c>
      <c r="F91" s="184" t="s">
        <v>434</v>
      </c>
      <c r="G91" s="185" t="s">
        <v>291</v>
      </c>
      <c r="H91" s="186">
        <v>2</v>
      </c>
      <c r="I91" s="187"/>
      <c r="J91" s="188">
        <f>ROUND(I91*H91,2)</f>
        <v>0</v>
      </c>
      <c r="K91" s="184" t="s">
        <v>128</v>
      </c>
      <c r="L91" s="54"/>
      <c r="M91" s="189" t="s">
        <v>20</v>
      </c>
      <c r="N91" s="190" t="s">
        <v>42</v>
      </c>
      <c r="O91" s="35"/>
      <c r="P91" s="191">
        <f>O91*H91</f>
        <v>0</v>
      </c>
      <c r="Q91" s="191">
        <v>0</v>
      </c>
      <c r="R91" s="191">
        <f>Q91*H91</f>
        <v>0</v>
      </c>
      <c r="S91" s="191">
        <v>0</v>
      </c>
      <c r="T91" s="192">
        <f>S91*H91</f>
        <v>0</v>
      </c>
      <c r="AR91" s="17" t="s">
        <v>129</v>
      </c>
      <c r="AT91" s="17" t="s">
        <v>124</v>
      </c>
      <c r="AU91" s="17" t="s">
        <v>75</v>
      </c>
      <c r="AY91" s="17" t="s">
        <v>122</v>
      </c>
      <c r="BE91" s="193">
        <f>IF(N91="základní",J91,0)</f>
        <v>0</v>
      </c>
      <c r="BF91" s="193">
        <f>IF(N91="snížená",J91,0)</f>
        <v>0</v>
      </c>
      <c r="BG91" s="193">
        <f>IF(N91="zákl. přenesená",J91,0)</f>
        <v>0</v>
      </c>
      <c r="BH91" s="193">
        <f>IF(N91="sníž. přenesená",J91,0)</f>
        <v>0</v>
      </c>
      <c r="BI91" s="193">
        <f>IF(N91="nulová",J91,0)</f>
        <v>0</v>
      </c>
      <c r="BJ91" s="17" t="s">
        <v>22</v>
      </c>
      <c r="BK91" s="193">
        <f>ROUND(I91*H91,2)</f>
        <v>0</v>
      </c>
      <c r="BL91" s="17" t="s">
        <v>129</v>
      </c>
      <c r="BM91" s="17" t="s">
        <v>435</v>
      </c>
    </row>
    <row r="92" spans="2:65" s="1" customFormat="1" ht="31.5" customHeight="1" x14ac:dyDescent="0.3">
      <c r="B92" s="34"/>
      <c r="C92" s="182" t="s">
        <v>139</v>
      </c>
      <c r="D92" s="182" t="s">
        <v>124</v>
      </c>
      <c r="E92" s="183" t="s">
        <v>436</v>
      </c>
      <c r="F92" s="184" t="s">
        <v>437</v>
      </c>
      <c r="G92" s="185" t="s">
        <v>291</v>
      </c>
      <c r="H92" s="186">
        <v>3</v>
      </c>
      <c r="I92" s="187"/>
      <c r="J92" s="188">
        <f>ROUND(I92*H92,2)</f>
        <v>0</v>
      </c>
      <c r="K92" s="184" t="s">
        <v>128</v>
      </c>
      <c r="L92" s="54"/>
      <c r="M92" s="189" t="s">
        <v>20</v>
      </c>
      <c r="N92" s="190" t="s">
        <v>42</v>
      </c>
      <c r="O92" s="35"/>
      <c r="P92" s="191">
        <f>O92*H92</f>
        <v>0</v>
      </c>
      <c r="Q92" s="191">
        <v>5.0000000000000002E-5</v>
      </c>
      <c r="R92" s="191">
        <f>Q92*H92</f>
        <v>1.5000000000000001E-4</v>
      </c>
      <c r="S92" s="191">
        <v>0</v>
      </c>
      <c r="T92" s="192">
        <f>S92*H92</f>
        <v>0</v>
      </c>
      <c r="AR92" s="17" t="s">
        <v>129</v>
      </c>
      <c r="AT92" s="17" t="s">
        <v>124</v>
      </c>
      <c r="AU92" s="17" t="s">
        <v>75</v>
      </c>
      <c r="AY92" s="17" t="s">
        <v>122</v>
      </c>
      <c r="BE92" s="193">
        <f>IF(N92="základní",J92,0)</f>
        <v>0</v>
      </c>
      <c r="BF92" s="193">
        <f>IF(N92="snížená",J92,0)</f>
        <v>0</v>
      </c>
      <c r="BG92" s="193">
        <f>IF(N92="zákl. přenesená",J92,0)</f>
        <v>0</v>
      </c>
      <c r="BH92" s="193">
        <f>IF(N92="sníž. přenesená",J92,0)</f>
        <v>0</v>
      </c>
      <c r="BI92" s="193">
        <f>IF(N92="nulová",J92,0)</f>
        <v>0</v>
      </c>
      <c r="BJ92" s="17" t="s">
        <v>22</v>
      </c>
      <c r="BK92" s="193">
        <f>ROUND(I92*H92,2)</f>
        <v>0</v>
      </c>
      <c r="BL92" s="17" t="s">
        <v>129</v>
      </c>
      <c r="BM92" s="17" t="s">
        <v>438</v>
      </c>
    </row>
    <row r="93" spans="2:65" s="1" customFormat="1" ht="31.5" customHeight="1" x14ac:dyDescent="0.3">
      <c r="B93" s="34"/>
      <c r="C93" s="182" t="s">
        <v>129</v>
      </c>
      <c r="D93" s="182" t="s">
        <v>124</v>
      </c>
      <c r="E93" s="183" t="s">
        <v>439</v>
      </c>
      <c r="F93" s="184" t="s">
        <v>440</v>
      </c>
      <c r="G93" s="185" t="s">
        <v>291</v>
      </c>
      <c r="H93" s="186">
        <v>2</v>
      </c>
      <c r="I93" s="187"/>
      <c r="J93" s="188">
        <f>ROUND(I93*H93,2)</f>
        <v>0</v>
      </c>
      <c r="K93" s="184" t="s">
        <v>128</v>
      </c>
      <c r="L93" s="54"/>
      <c r="M93" s="189" t="s">
        <v>20</v>
      </c>
      <c r="N93" s="190" t="s">
        <v>42</v>
      </c>
      <c r="O93" s="35"/>
      <c r="P93" s="191">
        <f>O93*H93</f>
        <v>0</v>
      </c>
      <c r="Q93" s="191">
        <v>9.0000000000000006E-5</v>
      </c>
      <c r="R93" s="191">
        <f>Q93*H93</f>
        <v>1.8000000000000001E-4</v>
      </c>
      <c r="S93" s="191">
        <v>0</v>
      </c>
      <c r="T93" s="192">
        <f>S93*H93</f>
        <v>0</v>
      </c>
      <c r="AR93" s="17" t="s">
        <v>129</v>
      </c>
      <c r="AT93" s="17" t="s">
        <v>124</v>
      </c>
      <c r="AU93" s="17" t="s">
        <v>75</v>
      </c>
      <c r="AY93" s="17" t="s">
        <v>122</v>
      </c>
      <c r="BE93" s="193">
        <f>IF(N93="základní",J93,0)</f>
        <v>0</v>
      </c>
      <c r="BF93" s="193">
        <f>IF(N93="snížená",J93,0)</f>
        <v>0</v>
      </c>
      <c r="BG93" s="193">
        <f>IF(N93="zákl. přenesená",J93,0)</f>
        <v>0</v>
      </c>
      <c r="BH93" s="193">
        <f>IF(N93="sníž. přenesená",J93,0)</f>
        <v>0</v>
      </c>
      <c r="BI93" s="193">
        <f>IF(N93="nulová",J93,0)</f>
        <v>0</v>
      </c>
      <c r="BJ93" s="17" t="s">
        <v>22</v>
      </c>
      <c r="BK93" s="193">
        <f>ROUND(I93*H93,2)</f>
        <v>0</v>
      </c>
      <c r="BL93" s="17" t="s">
        <v>129</v>
      </c>
      <c r="BM93" s="17" t="s">
        <v>441</v>
      </c>
    </row>
    <row r="94" spans="2:65" s="1" customFormat="1" ht="44.25" customHeight="1" x14ac:dyDescent="0.3">
      <c r="B94" s="34"/>
      <c r="C94" s="182" t="s">
        <v>150</v>
      </c>
      <c r="D94" s="182" t="s">
        <v>124</v>
      </c>
      <c r="E94" s="183" t="s">
        <v>125</v>
      </c>
      <c r="F94" s="184" t="s">
        <v>126</v>
      </c>
      <c r="G94" s="185" t="s">
        <v>127</v>
      </c>
      <c r="H94" s="186">
        <v>729.3</v>
      </c>
      <c r="I94" s="187"/>
      <c r="J94" s="188">
        <f>ROUND(I94*H94,2)</f>
        <v>0</v>
      </c>
      <c r="K94" s="184" t="s">
        <v>128</v>
      </c>
      <c r="L94" s="54"/>
      <c r="M94" s="189" t="s">
        <v>20</v>
      </c>
      <c r="N94" s="190" t="s">
        <v>42</v>
      </c>
      <c r="O94" s="35"/>
      <c r="P94" s="191">
        <f>O94*H94</f>
        <v>0</v>
      </c>
      <c r="Q94" s="191">
        <v>0</v>
      </c>
      <c r="R94" s="191">
        <f>Q94*H94</f>
        <v>0</v>
      </c>
      <c r="S94" s="191">
        <v>0.26</v>
      </c>
      <c r="T94" s="192">
        <f>S94*H94</f>
        <v>189.61799999999999</v>
      </c>
      <c r="AR94" s="17" t="s">
        <v>129</v>
      </c>
      <c r="AT94" s="17" t="s">
        <v>124</v>
      </c>
      <c r="AU94" s="17" t="s">
        <v>75</v>
      </c>
      <c r="AY94" s="17" t="s">
        <v>122</v>
      </c>
      <c r="BE94" s="193">
        <f>IF(N94="základní",J94,0)</f>
        <v>0</v>
      </c>
      <c r="BF94" s="193">
        <f>IF(N94="snížená",J94,0)</f>
        <v>0</v>
      </c>
      <c r="BG94" s="193">
        <f>IF(N94="zákl. přenesená",J94,0)</f>
        <v>0</v>
      </c>
      <c r="BH94" s="193">
        <f>IF(N94="sníž. přenesená",J94,0)</f>
        <v>0</v>
      </c>
      <c r="BI94" s="193">
        <f>IF(N94="nulová",J94,0)</f>
        <v>0</v>
      </c>
      <c r="BJ94" s="17" t="s">
        <v>22</v>
      </c>
      <c r="BK94" s="193">
        <f>ROUND(I94*H94,2)</f>
        <v>0</v>
      </c>
      <c r="BL94" s="17" t="s">
        <v>129</v>
      </c>
      <c r="BM94" s="17" t="s">
        <v>442</v>
      </c>
    </row>
    <row r="95" spans="2:65" s="11" customFormat="1" ht="13.5" x14ac:dyDescent="0.3">
      <c r="B95" s="194"/>
      <c r="C95" s="195"/>
      <c r="D95" s="196" t="s">
        <v>131</v>
      </c>
      <c r="E95" s="197" t="s">
        <v>20</v>
      </c>
      <c r="F95" s="198" t="s">
        <v>443</v>
      </c>
      <c r="G95" s="195"/>
      <c r="H95" s="199">
        <v>729.3</v>
      </c>
      <c r="I95" s="200"/>
      <c r="J95" s="195"/>
      <c r="K95" s="195"/>
      <c r="L95" s="201"/>
      <c r="M95" s="202"/>
      <c r="N95" s="203"/>
      <c r="O95" s="203"/>
      <c r="P95" s="203"/>
      <c r="Q95" s="203"/>
      <c r="R95" s="203"/>
      <c r="S95" s="203"/>
      <c r="T95" s="204"/>
      <c r="AT95" s="205" t="s">
        <v>131</v>
      </c>
      <c r="AU95" s="205" t="s">
        <v>75</v>
      </c>
      <c r="AV95" s="11" t="s">
        <v>75</v>
      </c>
      <c r="AW95" s="11" t="s">
        <v>35</v>
      </c>
      <c r="AX95" s="11" t="s">
        <v>22</v>
      </c>
      <c r="AY95" s="205" t="s">
        <v>122</v>
      </c>
    </row>
    <row r="96" spans="2:65" s="1" customFormat="1" ht="44.25" customHeight="1" x14ac:dyDescent="0.3">
      <c r="B96" s="34"/>
      <c r="C96" s="182" t="s">
        <v>156</v>
      </c>
      <c r="D96" s="182" t="s">
        <v>124</v>
      </c>
      <c r="E96" s="183" t="s">
        <v>444</v>
      </c>
      <c r="F96" s="184" t="s">
        <v>445</v>
      </c>
      <c r="G96" s="185" t="s">
        <v>127</v>
      </c>
      <c r="H96" s="186">
        <v>2578.8000000000002</v>
      </c>
      <c r="I96" s="187"/>
      <c r="J96" s="188">
        <f>ROUND(I96*H96,2)</f>
        <v>0</v>
      </c>
      <c r="K96" s="184" t="s">
        <v>128</v>
      </c>
      <c r="L96" s="54"/>
      <c r="M96" s="189" t="s">
        <v>20</v>
      </c>
      <c r="N96" s="190" t="s">
        <v>42</v>
      </c>
      <c r="O96" s="35"/>
      <c r="P96" s="191">
        <f>O96*H96</f>
        <v>0</v>
      </c>
      <c r="Q96" s="191">
        <v>0</v>
      </c>
      <c r="R96" s="191">
        <f>Q96*H96</f>
        <v>0</v>
      </c>
      <c r="S96" s="191">
        <v>0.23499999999999999</v>
      </c>
      <c r="T96" s="192">
        <f>S96*H96</f>
        <v>606.01800000000003</v>
      </c>
      <c r="AR96" s="17" t="s">
        <v>129</v>
      </c>
      <c r="AT96" s="17" t="s">
        <v>124</v>
      </c>
      <c r="AU96" s="17" t="s">
        <v>75</v>
      </c>
      <c r="AY96" s="17" t="s">
        <v>122</v>
      </c>
      <c r="BE96" s="193">
        <f>IF(N96="základní",J96,0)</f>
        <v>0</v>
      </c>
      <c r="BF96" s="193">
        <f>IF(N96="snížená",J96,0)</f>
        <v>0</v>
      </c>
      <c r="BG96" s="193">
        <f>IF(N96="zákl. přenesená",J96,0)</f>
        <v>0</v>
      </c>
      <c r="BH96" s="193">
        <f>IF(N96="sníž. přenesená",J96,0)</f>
        <v>0</v>
      </c>
      <c r="BI96" s="193">
        <f>IF(N96="nulová",J96,0)</f>
        <v>0</v>
      </c>
      <c r="BJ96" s="17" t="s">
        <v>22</v>
      </c>
      <c r="BK96" s="193">
        <f>ROUND(I96*H96,2)</f>
        <v>0</v>
      </c>
      <c r="BL96" s="17" t="s">
        <v>129</v>
      </c>
      <c r="BM96" s="17" t="s">
        <v>446</v>
      </c>
    </row>
    <row r="97" spans="2:65" s="11" customFormat="1" ht="13.5" x14ac:dyDescent="0.3">
      <c r="B97" s="194"/>
      <c r="C97" s="195"/>
      <c r="D97" s="206" t="s">
        <v>131</v>
      </c>
      <c r="E97" s="207" t="s">
        <v>20</v>
      </c>
      <c r="F97" s="208" t="s">
        <v>447</v>
      </c>
      <c r="G97" s="195"/>
      <c r="H97" s="209">
        <v>1752</v>
      </c>
      <c r="I97" s="200"/>
      <c r="J97" s="195"/>
      <c r="K97" s="195"/>
      <c r="L97" s="201"/>
      <c r="M97" s="202"/>
      <c r="N97" s="203"/>
      <c r="O97" s="203"/>
      <c r="P97" s="203"/>
      <c r="Q97" s="203"/>
      <c r="R97" s="203"/>
      <c r="S97" s="203"/>
      <c r="T97" s="204"/>
      <c r="AT97" s="205" t="s">
        <v>131</v>
      </c>
      <c r="AU97" s="205" t="s">
        <v>75</v>
      </c>
      <c r="AV97" s="11" t="s">
        <v>75</v>
      </c>
      <c r="AW97" s="11" t="s">
        <v>35</v>
      </c>
      <c r="AX97" s="11" t="s">
        <v>71</v>
      </c>
      <c r="AY97" s="205" t="s">
        <v>122</v>
      </c>
    </row>
    <row r="98" spans="2:65" s="11" customFormat="1" ht="13.5" x14ac:dyDescent="0.3">
      <c r="B98" s="194"/>
      <c r="C98" s="195"/>
      <c r="D98" s="206" t="s">
        <v>131</v>
      </c>
      <c r="E98" s="207" t="s">
        <v>20</v>
      </c>
      <c r="F98" s="208" t="s">
        <v>448</v>
      </c>
      <c r="G98" s="195"/>
      <c r="H98" s="209">
        <v>729.3</v>
      </c>
      <c r="I98" s="200"/>
      <c r="J98" s="195"/>
      <c r="K98" s="195"/>
      <c r="L98" s="201"/>
      <c r="M98" s="202"/>
      <c r="N98" s="203"/>
      <c r="O98" s="203"/>
      <c r="P98" s="203"/>
      <c r="Q98" s="203"/>
      <c r="R98" s="203"/>
      <c r="S98" s="203"/>
      <c r="T98" s="204"/>
      <c r="AT98" s="205" t="s">
        <v>131</v>
      </c>
      <c r="AU98" s="205" t="s">
        <v>75</v>
      </c>
      <c r="AV98" s="11" t="s">
        <v>75</v>
      </c>
      <c r="AW98" s="11" t="s">
        <v>35</v>
      </c>
      <c r="AX98" s="11" t="s">
        <v>71</v>
      </c>
      <c r="AY98" s="205" t="s">
        <v>122</v>
      </c>
    </row>
    <row r="99" spans="2:65" s="11" customFormat="1" ht="13.5" x14ac:dyDescent="0.3">
      <c r="B99" s="194"/>
      <c r="C99" s="195"/>
      <c r="D99" s="206" t="s">
        <v>131</v>
      </c>
      <c r="E99" s="207" t="s">
        <v>20</v>
      </c>
      <c r="F99" s="208" t="s">
        <v>449</v>
      </c>
      <c r="G99" s="195"/>
      <c r="H99" s="209">
        <v>97.5</v>
      </c>
      <c r="I99" s="200"/>
      <c r="J99" s="195"/>
      <c r="K99" s="195"/>
      <c r="L99" s="201"/>
      <c r="M99" s="202"/>
      <c r="N99" s="203"/>
      <c r="O99" s="203"/>
      <c r="P99" s="203"/>
      <c r="Q99" s="203"/>
      <c r="R99" s="203"/>
      <c r="S99" s="203"/>
      <c r="T99" s="204"/>
      <c r="AT99" s="205" t="s">
        <v>131</v>
      </c>
      <c r="AU99" s="205" t="s">
        <v>75</v>
      </c>
      <c r="AV99" s="11" t="s">
        <v>75</v>
      </c>
      <c r="AW99" s="11" t="s">
        <v>35</v>
      </c>
      <c r="AX99" s="11" t="s">
        <v>71</v>
      </c>
      <c r="AY99" s="205" t="s">
        <v>122</v>
      </c>
    </row>
    <row r="100" spans="2:65" s="12" customFormat="1" ht="13.5" x14ac:dyDescent="0.3">
      <c r="B100" s="210"/>
      <c r="C100" s="211"/>
      <c r="D100" s="196" t="s">
        <v>131</v>
      </c>
      <c r="E100" s="212" t="s">
        <v>20</v>
      </c>
      <c r="F100" s="213" t="s">
        <v>138</v>
      </c>
      <c r="G100" s="211"/>
      <c r="H100" s="214">
        <v>2578.8000000000002</v>
      </c>
      <c r="I100" s="215"/>
      <c r="J100" s="211"/>
      <c r="K100" s="211"/>
      <c r="L100" s="216"/>
      <c r="M100" s="217"/>
      <c r="N100" s="218"/>
      <c r="O100" s="218"/>
      <c r="P100" s="218"/>
      <c r="Q100" s="218"/>
      <c r="R100" s="218"/>
      <c r="S100" s="218"/>
      <c r="T100" s="219"/>
      <c r="AT100" s="220" t="s">
        <v>131</v>
      </c>
      <c r="AU100" s="220" t="s">
        <v>75</v>
      </c>
      <c r="AV100" s="12" t="s">
        <v>129</v>
      </c>
      <c r="AW100" s="12" t="s">
        <v>35</v>
      </c>
      <c r="AX100" s="12" t="s">
        <v>22</v>
      </c>
      <c r="AY100" s="220" t="s">
        <v>122</v>
      </c>
    </row>
    <row r="101" spans="2:65" s="1" customFormat="1" ht="44.25" customHeight="1" x14ac:dyDescent="0.3">
      <c r="B101" s="34"/>
      <c r="C101" s="182" t="s">
        <v>161</v>
      </c>
      <c r="D101" s="182" t="s">
        <v>124</v>
      </c>
      <c r="E101" s="183" t="s">
        <v>450</v>
      </c>
      <c r="F101" s="184" t="s">
        <v>451</v>
      </c>
      <c r="G101" s="185" t="s">
        <v>127</v>
      </c>
      <c r="H101" s="186">
        <v>1752</v>
      </c>
      <c r="I101" s="187"/>
      <c r="J101" s="188">
        <f>ROUND(I101*H101,2)</f>
        <v>0</v>
      </c>
      <c r="K101" s="184" t="s">
        <v>128</v>
      </c>
      <c r="L101" s="54"/>
      <c r="M101" s="189" t="s">
        <v>20</v>
      </c>
      <c r="N101" s="190" t="s">
        <v>42</v>
      </c>
      <c r="O101" s="35"/>
      <c r="P101" s="191">
        <f>O101*H101</f>
        <v>0</v>
      </c>
      <c r="Q101" s="191">
        <v>0</v>
      </c>
      <c r="R101" s="191">
        <f>Q101*H101</f>
        <v>0</v>
      </c>
      <c r="S101" s="191">
        <v>0.22500000000000001</v>
      </c>
      <c r="T101" s="192">
        <f>S101*H101</f>
        <v>394.2</v>
      </c>
      <c r="AR101" s="17" t="s">
        <v>129</v>
      </c>
      <c r="AT101" s="17" t="s">
        <v>124</v>
      </c>
      <c r="AU101" s="17" t="s">
        <v>75</v>
      </c>
      <c r="AY101" s="17" t="s">
        <v>122</v>
      </c>
      <c r="BE101" s="193">
        <f>IF(N101="základní",J101,0)</f>
        <v>0</v>
      </c>
      <c r="BF101" s="193">
        <f>IF(N101="snížená",J101,0)</f>
        <v>0</v>
      </c>
      <c r="BG101" s="193">
        <f>IF(N101="zákl. přenesená",J101,0)</f>
        <v>0</v>
      </c>
      <c r="BH101" s="193">
        <f>IF(N101="sníž. přenesená",J101,0)</f>
        <v>0</v>
      </c>
      <c r="BI101" s="193">
        <f>IF(N101="nulová",J101,0)</f>
        <v>0</v>
      </c>
      <c r="BJ101" s="17" t="s">
        <v>22</v>
      </c>
      <c r="BK101" s="193">
        <f>ROUND(I101*H101,2)</f>
        <v>0</v>
      </c>
      <c r="BL101" s="17" t="s">
        <v>129</v>
      </c>
      <c r="BM101" s="17" t="s">
        <v>452</v>
      </c>
    </row>
    <row r="102" spans="2:65" s="11" customFormat="1" ht="13.5" x14ac:dyDescent="0.3">
      <c r="B102" s="194"/>
      <c r="C102" s="195"/>
      <c r="D102" s="196" t="s">
        <v>131</v>
      </c>
      <c r="E102" s="197" t="s">
        <v>20</v>
      </c>
      <c r="F102" s="198" t="s">
        <v>453</v>
      </c>
      <c r="G102" s="195"/>
      <c r="H102" s="199">
        <v>1752</v>
      </c>
      <c r="I102" s="200"/>
      <c r="J102" s="195"/>
      <c r="K102" s="195"/>
      <c r="L102" s="201"/>
      <c r="M102" s="202"/>
      <c r="N102" s="203"/>
      <c r="O102" s="203"/>
      <c r="P102" s="203"/>
      <c r="Q102" s="203"/>
      <c r="R102" s="203"/>
      <c r="S102" s="203"/>
      <c r="T102" s="204"/>
      <c r="AT102" s="205" t="s">
        <v>131</v>
      </c>
      <c r="AU102" s="205" t="s">
        <v>75</v>
      </c>
      <c r="AV102" s="11" t="s">
        <v>75</v>
      </c>
      <c r="AW102" s="11" t="s">
        <v>4</v>
      </c>
      <c r="AX102" s="11" t="s">
        <v>22</v>
      </c>
      <c r="AY102" s="205" t="s">
        <v>122</v>
      </c>
    </row>
    <row r="103" spans="2:65" s="1" customFormat="1" ht="44.25" customHeight="1" x14ac:dyDescent="0.3">
      <c r="B103" s="34"/>
      <c r="C103" s="182" t="s">
        <v>166</v>
      </c>
      <c r="D103" s="182" t="s">
        <v>124</v>
      </c>
      <c r="E103" s="183" t="s">
        <v>454</v>
      </c>
      <c r="F103" s="184" t="s">
        <v>455</v>
      </c>
      <c r="G103" s="185" t="s">
        <v>127</v>
      </c>
      <c r="H103" s="186">
        <v>506</v>
      </c>
      <c r="I103" s="187"/>
      <c r="J103" s="188">
        <f>ROUND(I103*H103,2)</f>
        <v>0</v>
      </c>
      <c r="K103" s="184" t="s">
        <v>128</v>
      </c>
      <c r="L103" s="54"/>
      <c r="M103" s="189" t="s">
        <v>20</v>
      </c>
      <c r="N103" s="190" t="s">
        <v>42</v>
      </c>
      <c r="O103" s="35"/>
      <c r="P103" s="191">
        <f>O103*H103</f>
        <v>0</v>
      </c>
      <c r="Q103" s="191">
        <v>0</v>
      </c>
      <c r="R103" s="191">
        <f>Q103*H103</f>
        <v>0</v>
      </c>
      <c r="S103" s="191">
        <v>9.8000000000000004E-2</v>
      </c>
      <c r="T103" s="192">
        <f>S103*H103</f>
        <v>49.588000000000001</v>
      </c>
      <c r="AR103" s="17" t="s">
        <v>129</v>
      </c>
      <c r="AT103" s="17" t="s">
        <v>124</v>
      </c>
      <c r="AU103" s="17" t="s">
        <v>75</v>
      </c>
      <c r="AY103" s="17" t="s">
        <v>122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17" t="s">
        <v>22</v>
      </c>
      <c r="BK103" s="193">
        <f>ROUND(I103*H103,2)</f>
        <v>0</v>
      </c>
      <c r="BL103" s="17" t="s">
        <v>129</v>
      </c>
      <c r="BM103" s="17" t="s">
        <v>456</v>
      </c>
    </row>
    <row r="104" spans="2:65" s="11" customFormat="1" ht="13.5" x14ac:dyDescent="0.3">
      <c r="B104" s="194"/>
      <c r="C104" s="195"/>
      <c r="D104" s="196" t="s">
        <v>131</v>
      </c>
      <c r="E104" s="197" t="s">
        <v>20</v>
      </c>
      <c r="F104" s="198" t="s">
        <v>457</v>
      </c>
      <c r="G104" s="195"/>
      <c r="H104" s="199">
        <v>506</v>
      </c>
      <c r="I104" s="200"/>
      <c r="J104" s="195"/>
      <c r="K104" s="195"/>
      <c r="L104" s="201"/>
      <c r="M104" s="202"/>
      <c r="N104" s="203"/>
      <c r="O104" s="203"/>
      <c r="P104" s="203"/>
      <c r="Q104" s="203"/>
      <c r="R104" s="203"/>
      <c r="S104" s="203"/>
      <c r="T104" s="204"/>
      <c r="AT104" s="205" t="s">
        <v>131</v>
      </c>
      <c r="AU104" s="205" t="s">
        <v>75</v>
      </c>
      <c r="AV104" s="11" t="s">
        <v>75</v>
      </c>
      <c r="AW104" s="11" t="s">
        <v>35</v>
      </c>
      <c r="AX104" s="11" t="s">
        <v>22</v>
      </c>
      <c r="AY104" s="205" t="s">
        <v>122</v>
      </c>
    </row>
    <row r="105" spans="2:65" s="1" customFormat="1" ht="31.5" customHeight="1" x14ac:dyDescent="0.3">
      <c r="B105" s="34"/>
      <c r="C105" s="182" t="s">
        <v>172</v>
      </c>
      <c r="D105" s="182" t="s">
        <v>124</v>
      </c>
      <c r="E105" s="183" t="s">
        <v>458</v>
      </c>
      <c r="F105" s="184" t="s">
        <v>459</v>
      </c>
      <c r="G105" s="185" t="s">
        <v>127</v>
      </c>
      <c r="H105" s="186">
        <v>195</v>
      </c>
      <c r="I105" s="187"/>
      <c r="J105" s="188">
        <f>ROUND(I105*H105,2)</f>
        <v>0</v>
      </c>
      <c r="K105" s="184" t="s">
        <v>128</v>
      </c>
      <c r="L105" s="54"/>
      <c r="M105" s="189" t="s">
        <v>20</v>
      </c>
      <c r="N105" s="190" t="s">
        <v>42</v>
      </c>
      <c r="O105" s="35"/>
      <c r="P105" s="191">
        <f>O105*H105</f>
        <v>0</v>
      </c>
      <c r="Q105" s="191">
        <v>5.0000000000000002E-5</v>
      </c>
      <c r="R105" s="191">
        <f>Q105*H105</f>
        <v>9.75E-3</v>
      </c>
      <c r="S105" s="191">
        <v>0.128</v>
      </c>
      <c r="T105" s="192">
        <f>S105*H105</f>
        <v>24.96</v>
      </c>
      <c r="AR105" s="17" t="s">
        <v>129</v>
      </c>
      <c r="AT105" s="17" t="s">
        <v>124</v>
      </c>
      <c r="AU105" s="17" t="s">
        <v>75</v>
      </c>
      <c r="AY105" s="17" t="s">
        <v>122</v>
      </c>
      <c r="BE105" s="193">
        <f>IF(N105="základní",J105,0)</f>
        <v>0</v>
      </c>
      <c r="BF105" s="193">
        <f>IF(N105="snížená",J105,0)</f>
        <v>0</v>
      </c>
      <c r="BG105" s="193">
        <f>IF(N105="zákl. přenesená",J105,0)</f>
        <v>0</v>
      </c>
      <c r="BH105" s="193">
        <f>IF(N105="sníž. přenesená",J105,0)</f>
        <v>0</v>
      </c>
      <c r="BI105" s="193">
        <f>IF(N105="nulová",J105,0)</f>
        <v>0</v>
      </c>
      <c r="BJ105" s="17" t="s">
        <v>22</v>
      </c>
      <c r="BK105" s="193">
        <f>ROUND(I105*H105,2)</f>
        <v>0</v>
      </c>
      <c r="BL105" s="17" t="s">
        <v>129</v>
      </c>
      <c r="BM105" s="17" t="s">
        <v>460</v>
      </c>
    </row>
    <row r="106" spans="2:65" s="11" customFormat="1" ht="13.5" x14ac:dyDescent="0.3">
      <c r="B106" s="194"/>
      <c r="C106" s="195"/>
      <c r="D106" s="196" t="s">
        <v>131</v>
      </c>
      <c r="E106" s="197" t="s">
        <v>20</v>
      </c>
      <c r="F106" s="198" t="s">
        <v>461</v>
      </c>
      <c r="G106" s="195"/>
      <c r="H106" s="199">
        <v>195</v>
      </c>
      <c r="I106" s="200"/>
      <c r="J106" s="195"/>
      <c r="K106" s="195"/>
      <c r="L106" s="201"/>
      <c r="M106" s="202"/>
      <c r="N106" s="203"/>
      <c r="O106" s="203"/>
      <c r="P106" s="203"/>
      <c r="Q106" s="203"/>
      <c r="R106" s="203"/>
      <c r="S106" s="203"/>
      <c r="T106" s="204"/>
      <c r="AT106" s="205" t="s">
        <v>131</v>
      </c>
      <c r="AU106" s="205" t="s">
        <v>75</v>
      </c>
      <c r="AV106" s="11" t="s">
        <v>75</v>
      </c>
      <c r="AW106" s="11" t="s">
        <v>35</v>
      </c>
      <c r="AX106" s="11" t="s">
        <v>22</v>
      </c>
      <c r="AY106" s="205" t="s">
        <v>122</v>
      </c>
    </row>
    <row r="107" spans="2:65" s="1" customFormat="1" ht="31.5" customHeight="1" x14ac:dyDescent="0.3">
      <c r="B107" s="34"/>
      <c r="C107" s="182" t="s">
        <v>27</v>
      </c>
      <c r="D107" s="182" t="s">
        <v>124</v>
      </c>
      <c r="E107" s="183" t="s">
        <v>462</v>
      </c>
      <c r="F107" s="184" t="s">
        <v>463</v>
      </c>
      <c r="G107" s="185" t="s">
        <v>147</v>
      </c>
      <c r="H107" s="186">
        <v>835.7</v>
      </c>
      <c r="I107" s="187"/>
      <c r="J107" s="188">
        <f>ROUND(I107*H107,2)</f>
        <v>0</v>
      </c>
      <c r="K107" s="184" t="s">
        <v>128</v>
      </c>
      <c r="L107" s="54"/>
      <c r="M107" s="189" t="s">
        <v>20</v>
      </c>
      <c r="N107" s="190" t="s">
        <v>42</v>
      </c>
      <c r="O107" s="35"/>
      <c r="P107" s="191">
        <f>O107*H107</f>
        <v>0</v>
      </c>
      <c r="Q107" s="191">
        <v>0</v>
      </c>
      <c r="R107" s="191">
        <f>Q107*H107</f>
        <v>0</v>
      </c>
      <c r="S107" s="191">
        <v>0.23</v>
      </c>
      <c r="T107" s="192">
        <f>S107*H107</f>
        <v>192.21100000000001</v>
      </c>
      <c r="AR107" s="17" t="s">
        <v>129</v>
      </c>
      <c r="AT107" s="17" t="s">
        <v>124</v>
      </c>
      <c r="AU107" s="17" t="s">
        <v>75</v>
      </c>
      <c r="AY107" s="17" t="s">
        <v>122</v>
      </c>
      <c r="BE107" s="193">
        <f>IF(N107="základní",J107,0)</f>
        <v>0</v>
      </c>
      <c r="BF107" s="193">
        <f>IF(N107="snížená",J107,0)</f>
        <v>0</v>
      </c>
      <c r="BG107" s="193">
        <f>IF(N107="zákl. přenesená",J107,0)</f>
        <v>0</v>
      </c>
      <c r="BH107" s="193">
        <f>IF(N107="sníž. přenesená",J107,0)</f>
        <v>0</v>
      </c>
      <c r="BI107" s="193">
        <f>IF(N107="nulová",J107,0)</f>
        <v>0</v>
      </c>
      <c r="BJ107" s="17" t="s">
        <v>22</v>
      </c>
      <c r="BK107" s="193">
        <f>ROUND(I107*H107,2)</f>
        <v>0</v>
      </c>
      <c r="BL107" s="17" t="s">
        <v>129</v>
      </c>
      <c r="BM107" s="17" t="s">
        <v>464</v>
      </c>
    </row>
    <row r="108" spans="2:65" s="11" customFormat="1" ht="27" x14ac:dyDescent="0.3">
      <c r="B108" s="194"/>
      <c r="C108" s="195"/>
      <c r="D108" s="206" t="s">
        <v>131</v>
      </c>
      <c r="E108" s="207" t="s">
        <v>20</v>
      </c>
      <c r="F108" s="208" t="s">
        <v>465</v>
      </c>
      <c r="G108" s="195"/>
      <c r="H108" s="209">
        <v>596</v>
      </c>
      <c r="I108" s="200"/>
      <c r="J108" s="195"/>
      <c r="K108" s="195"/>
      <c r="L108" s="201"/>
      <c r="M108" s="202"/>
      <c r="N108" s="203"/>
      <c r="O108" s="203"/>
      <c r="P108" s="203"/>
      <c r="Q108" s="203"/>
      <c r="R108" s="203"/>
      <c r="S108" s="203"/>
      <c r="T108" s="204"/>
      <c r="AT108" s="205" t="s">
        <v>131</v>
      </c>
      <c r="AU108" s="205" t="s">
        <v>75</v>
      </c>
      <c r="AV108" s="11" t="s">
        <v>75</v>
      </c>
      <c r="AW108" s="11" t="s">
        <v>35</v>
      </c>
      <c r="AX108" s="11" t="s">
        <v>71</v>
      </c>
      <c r="AY108" s="205" t="s">
        <v>122</v>
      </c>
    </row>
    <row r="109" spans="2:65" s="11" customFormat="1" ht="13.5" x14ac:dyDescent="0.3">
      <c r="B109" s="194"/>
      <c r="C109" s="195"/>
      <c r="D109" s="206" t="s">
        <v>131</v>
      </c>
      <c r="E109" s="207" t="s">
        <v>20</v>
      </c>
      <c r="F109" s="208" t="s">
        <v>466</v>
      </c>
      <c r="G109" s="195"/>
      <c r="H109" s="209">
        <v>239.7</v>
      </c>
      <c r="I109" s="200"/>
      <c r="J109" s="195"/>
      <c r="K109" s="195"/>
      <c r="L109" s="201"/>
      <c r="M109" s="202"/>
      <c r="N109" s="203"/>
      <c r="O109" s="203"/>
      <c r="P109" s="203"/>
      <c r="Q109" s="203"/>
      <c r="R109" s="203"/>
      <c r="S109" s="203"/>
      <c r="T109" s="204"/>
      <c r="AT109" s="205" t="s">
        <v>131</v>
      </c>
      <c r="AU109" s="205" t="s">
        <v>75</v>
      </c>
      <c r="AV109" s="11" t="s">
        <v>75</v>
      </c>
      <c r="AW109" s="11" t="s">
        <v>35</v>
      </c>
      <c r="AX109" s="11" t="s">
        <v>71</v>
      </c>
      <c r="AY109" s="205" t="s">
        <v>122</v>
      </c>
    </row>
    <row r="110" spans="2:65" s="12" customFormat="1" ht="13.5" x14ac:dyDescent="0.3">
      <c r="B110" s="210"/>
      <c r="C110" s="211"/>
      <c r="D110" s="196" t="s">
        <v>131</v>
      </c>
      <c r="E110" s="212" t="s">
        <v>20</v>
      </c>
      <c r="F110" s="213" t="s">
        <v>138</v>
      </c>
      <c r="G110" s="211"/>
      <c r="H110" s="214">
        <v>835.7</v>
      </c>
      <c r="I110" s="215"/>
      <c r="J110" s="211"/>
      <c r="K110" s="211"/>
      <c r="L110" s="216"/>
      <c r="M110" s="217"/>
      <c r="N110" s="218"/>
      <c r="O110" s="218"/>
      <c r="P110" s="218"/>
      <c r="Q110" s="218"/>
      <c r="R110" s="218"/>
      <c r="S110" s="218"/>
      <c r="T110" s="219"/>
      <c r="AT110" s="220" t="s">
        <v>131</v>
      </c>
      <c r="AU110" s="220" t="s">
        <v>75</v>
      </c>
      <c r="AV110" s="12" t="s">
        <v>129</v>
      </c>
      <c r="AW110" s="12" t="s">
        <v>35</v>
      </c>
      <c r="AX110" s="12" t="s">
        <v>22</v>
      </c>
      <c r="AY110" s="220" t="s">
        <v>122</v>
      </c>
    </row>
    <row r="111" spans="2:65" s="1" customFormat="1" ht="31.5" customHeight="1" x14ac:dyDescent="0.3">
      <c r="B111" s="34"/>
      <c r="C111" s="182" t="s">
        <v>181</v>
      </c>
      <c r="D111" s="182" t="s">
        <v>124</v>
      </c>
      <c r="E111" s="183" t="s">
        <v>467</v>
      </c>
      <c r="F111" s="184" t="s">
        <v>468</v>
      </c>
      <c r="G111" s="185" t="s">
        <v>147</v>
      </c>
      <c r="H111" s="186">
        <v>63.1</v>
      </c>
      <c r="I111" s="187"/>
      <c r="J111" s="188">
        <f>ROUND(I111*H111,2)</f>
        <v>0</v>
      </c>
      <c r="K111" s="184" t="s">
        <v>128</v>
      </c>
      <c r="L111" s="54"/>
      <c r="M111" s="189" t="s">
        <v>20</v>
      </c>
      <c r="N111" s="190" t="s">
        <v>42</v>
      </c>
      <c r="O111" s="35"/>
      <c r="P111" s="191">
        <f>O111*H111</f>
        <v>0</v>
      </c>
      <c r="Q111" s="191">
        <v>0</v>
      </c>
      <c r="R111" s="191">
        <f>Q111*H111</f>
        <v>0</v>
      </c>
      <c r="S111" s="191">
        <v>0.28999999999999998</v>
      </c>
      <c r="T111" s="192">
        <f>S111*H111</f>
        <v>18.298999999999999</v>
      </c>
      <c r="AR111" s="17" t="s">
        <v>129</v>
      </c>
      <c r="AT111" s="17" t="s">
        <v>124</v>
      </c>
      <c r="AU111" s="17" t="s">
        <v>75</v>
      </c>
      <c r="AY111" s="17" t="s">
        <v>122</v>
      </c>
      <c r="BE111" s="193">
        <f>IF(N111="základní",J111,0)</f>
        <v>0</v>
      </c>
      <c r="BF111" s="193">
        <f>IF(N111="snížená",J111,0)</f>
        <v>0</v>
      </c>
      <c r="BG111" s="193">
        <f>IF(N111="zákl. přenesená",J111,0)</f>
        <v>0</v>
      </c>
      <c r="BH111" s="193">
        <f>IF(N111="sníž. přenesená",J111,0)</f>
        <v>0</v>
      </c>
      <c r="BI111" s="193">
        <f>IF(N111="nulová",J111,0)</f>
        <v>0</v>
      </c>
      <c r="BJ111" s="17" t="s">
        <v>22</v>
      </c>
      <c r="BK111" s="193">
        <f>ROUND(I111*H111,2)</f>
        <v>0</v>
      </c>
      <c r="BL111" s="17" t="s">
        <v>129</v>
      </c>
      <c r="BM111" s="17" t="s">
        <v>469</v>
      </c>
    </row>
    <row r="112" spans="2:65" s="11" customFormat="1" ht="13.5" x14ac:dyDescent="0.3">
      <c r="B112" s="194"/>
      <c r="C112" s="195"/>
      <c r="D112" s="196" t="s">
        <v>131</v>
      </c>
      <c r="E112" s="197" t="s">
        <v>425</v>
      </c>
      <c r="F112" s="198" t="s">
        <v>470</v>
      </c>
      <c r="G112" s="195"/>
      <c r="H112" s="199">
        <v>63.1</v>
      </c>
      <c r="I112" s="200"/>
      <c r="J112" s="195"/>
      <c r="K112" s="195"/>
      <c r="L112" s="201"/>
      <c r="M112" s="202"/>
      <c r="N112" s="203"/>
      <c r="O112" s="203"/>
      <c r="P112" s="203"/>
      <c r="Q112" s="203"/>
      <c r="R112" s="203"/>
      <c r="S112" s="203"/>
      <c r="T112" s="204"/>
      <c r="AT112" s="205" t="s">
        <v>131</v>
      </c>
      <c r="AU112" s="205" t="s">
        <v>75</v>
      </c>
      <c r="AV112" s="11" t="s">
        <v>75</v>
      </c>
      <c r="AW112" s="11" t="s">
        <v>35</v>
      </c>
      <c r="AX112" s="11" t="s">
        <v>22</v>
      </c>
      <c r="AY112" s="205" t="s">
        <v>122</v>
      </c>
    </row>
    <row r="113" spans="2:65" s="1" customFormat="1" ht="31.5" customHeight="1" x14ac:dyDescent="0.3">
      <c r="B113" s="34"/>
      <c r="C113" s="182" t="s">
        <v>185</v>
      </c>
      <c r="D113" s="182" t="s">
        <v>124</v>
      </c>
      <c r="E113" s="183" t="s">
        <v>145</v>
      </c>
      <c r="F113" s="184" t="s">
        <v>146</v>
      </c>
      <c r="G113" s="185" t="s">
        <v>147</v>
      </c>
      <c r="H113" s="186">
        <v>524.9</v>
      </c>
      <c r="I113" s="187"/>
      <c r="J113" s="188">
        <f>ROUND(I113*H113,2)</f>
        <v>0</v>
      </c>
      <c r="K113" s="184" t="s">
        <v>128</v>
      </c>
      <c r="L113" s="54"/>
      <c r="M113" s="189" t="s">
        <v>20</v>
      </c>
      <c r="N113" s="190" t="s">
        <v>42</v>
      </c>
      <c r="O113" s="35"/>
      <c r="P113" s="191">
        <f>O113*H113</f>
        <v>0</v>
      </c>
      <c r="Q113" s="191">
        <v>0</v>
      </c>
      <c r="R113" s="191">
        <f>Q113*H113</f>
        <v>0</v>
      </c>
      <c r="S113" s="191">
        <v>0.20499999999999999</v>
      </c>
      <c r="T113" s="192">
        <f>S113*H113</f>
        <v>107.60449999999999</v>
      </c>
      <c r="AR113" s="17" t="s">
        <v>129</v>
      </c>
      <c r="AT113" s="17" t="s">
        <v>124</v>
      </c>
      <c r="AU113" s="17" t="s">
        <v>75</v>
      </c>
      <c r="AY113" s="17" t="s">
        <v>122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17" t="s">
        <v>22</v>
      </c>
      <c r="BK113" s="193">
        <f>ROUND(I113*H113,2)</f>
        <v>0</v>
      </c>
      <c r="BL113" s="17" t="s">
        <v>129</v>
      </c>
      <c r="BM113" s="17" t="s">
        <v>471</v>
      </c>
    </row>
    <row r="114" spans="2:65" s="11" customFormat="1" ht="13.5" x14ac:dyDescent="0.3">
      <c r="B114" s="194"/>
      <c r="C114" s="195"/>
      <c r="D114" s="196" t="s">
        <v>131</v>
      </c>
      <c r="E114" s="197" t="s">
        <v>20</v>
      </c>
      <c r="F114" s="198" t="s">
        <v>472</v>
      </c>
      <c r="G114" s="195"/>
      <c r="H114" s="199">
        <v>524.9</v>
      </c>
      <c r="I114" s="200"/>
      <c r="J114" s="195"/>
      <c r="K114" s="195"/>
      <c r="L114" s="201"/>
      <c r="M114" s="202"/>
      <c r="N114" s="203"/>
      <c r="O114" s="203"/>
      <c r="P114" s="203"/>
      <c r="Q114" s="203"/>
      <c r="R114" s="203"/>
      <c r="S114" s="203"/>
      <c r="T114" s="204"/>
      <c r="AT114" s="205" t="s">
        <v>131</v>
      </c>
      <c r="AU114" s="205" t="s">
        <v>75</v>
      </c>
      <c r="AV114" s="11" t="s">
        <v>75</v>
      </c>
      <c r="AW114" s="11" t="s">
        <v>35</v>
      </c>
      <c r="AX114" s="11" t="s">
        <v>22</v>
      </c>
      <c r="AY114" s="205" t="s">
        <v>122</v>
      </c>
    </row>
    <row r="115" spans="2:65" s="1" customFormat="1" ht="44.25" customHeight="1" x14ac:dyDescent="0.3">
      <c r="B115" s="34"/>
      <c r="C115" s="182" t="s">
        <v>193</v>
      </c>
      <c r="D115" s="182" t="s">
        <v>124</v>
      </c>
      <c r="E115" s="183" t="s">
        <v>473</v>
      </c>
      <c r="F115" s="184" t="s">
        <v>474</v>
      </c>
      <c r="G115" s="185" t="s">
        <v>153</v>
      </c>
      <c r="H115" s="186">
        <v>774.67499999999995</v>
      </c>
      <c r="I115" s="187"/>
      <c r="J115" s="188">
        <f>ROUND(I115*H115,2)</f>
        <v>0</v>
      </c>
      <c r="K115" s="184" t="s">
        <v>128</v>
      </c>
      <c r="L115" s="54"/>
      <c r="M115" s="189" t="s">
        <v>20</v>
      </c>
      <c r="N115" s="190" t="s">
        <v>42</v>
      </c>
      <c r="O115" s="35"/>
      <c r="P115" s="191">
        <f>O115*H115</f>
        <v>0</v>
      </c>
      <c r="Q115" s="191">
        <v>0</v>
      </c>
      <c r="R115" s="191">
        <f>Q115*H115</f>
        <v>0</v>
      </c>
      <c r="S115" s="191">
        <v>0</v>
      </c>
      <c r="T115" s="192">
        <f>S115*H115</f>
        <v>0</v>
      </c>
      <c r="AR115" s="17" t="s">
        <v>129</v>
      </c>
      <c r="AT115" s="17" t="s">
        <v>124</v>
      </c>
      <c r="AU115" s="17" t="s">
        <v>75</v>
      </c>
      <c r="AY115" s="17" t="s">
        <v>122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17" t="s">
        <v>22</v>
      </c>
      <c r="BK115" s="193">
        <f>ROUND(I115*H115,2)</f>
        <v>0</v>
      </c>
      <c r="BL115" s="17" t="s">
        <v>129</v>
      </c>
      <c r="BM115" s="17" t="s">
        <v>475</v>
      </c>
    </row>
    <row r="116" spans="2:65" s="11" customFormat="1" ht="27" x14ac:dyDescent="0.3">
      <c r="B116" s="194"/>
      <c r="C116" s="195"/>
      <c r="D116" s="206" t="s">
        <v>131</v>
      </c>
      <c r="E116" s="207" t="s">
        <v>20</v>
      </c>
      <c r="F116" s="208" t="s">
        <v>476</v>
      </c>
      <c r="G116" s="195"/>
      <c r="H116" s="209">
        <v>559.70000000000005</v>
      </c>
      <c r="I116" s="200"/>
      <c r="J116" s="195"/>
      <c r="K116" s="195"/>
      <c r="L116" s="201"/>
      <c r="M116" s="202"/>
      <c r="N116" s="203"/>
      <c r="O116" s="203"/>
      <c r="P116" s="203"/>
      <c r="Q116" s="203"/>
      <c r="R116" s="203"/>
      <c r="S116" s="203"/>
      <c r="T116" s="204"/>
      <c r="AT116" s="205" t="s">
        <v>131</v>
      </c>
      <c r="AU116" s="205" t="s">
        <v>75</v>
      </c>
      <c r="AV116" s="11" t="s">
        <v>75</v>
      </c>
      <c r="AW116" s="11" t="s">
        <v>35</v>
      </c>
      <c r="AX116" s="11" t="s">
        <v>71</v>
      </c>
      <c r="AY116" s="205" t="s">
        <v>122</v>
      </c>
    </row>
    <row r="117" spans="2:65" s="11" customFormat="1" ht="27" x14ac:dyDescent="0.3">
      <c r="B117" s="194"/>
      <c r="C117" s="195"/>
      <c r="D117" s="206" t="s">
        <v>131</v>
      </c>
      <c r="E117" s="207" t="s">
        <v>20</v>
      </c>
      <c r="F117" s="208" t="s">
        <v>477</v>
      </c>
      <c r="G117" s="195"/>
      <c r="H117" s="209">
        <v>214.97499999999999</v>
      </c>
      <c r="I117" s="200"/>
      <c r="J117" s="195"/>
      <c r="K117" s="195"/>
      <c r="L117" s="201"/>
      <c r="M117" s="202"/>
      <c r="N117" s="203"/>
      <c r="O117" s="203"/>
      <c r="P117" s="203"/>
      <c r="Q117" s="203"/>
      <c r="R117" s="203"/>
      <c r="S117" s="203"/>
      <c r="T117" s="204"/>
      <c r="AT117" s="205" t="s">
        <v>131</v>
      </c>
      <c r="AU117" s="205" t="s">
        <v>75</v>
      </c>
      <c r="AV117" s="11" t="s">
        <v>75</v>
      </c>
      <c r="AW117" s="11" t="s">
        <v>35</v>
      </c>
      <c r="AX117" s="11" t="s">
        <v>71</v>
      </c>
      <c r="AY117" s="205" t="s">
        <v>122</v>
      </c>
    </row>
    <row r="118" spans="2:65" s="12" customFormat="1" ht="13.5" x14ac:dyDescent="0.3">
      <c r="B118" s="210"/>
      <c r="C118" s="211"/>
      <c r="D118" s="196" t="s">
        <v>131</v>
      </c>
      <c r="E118" s="212" t="s">
        <v>478</v>
      </c>
      <c r="F118" s="213" t="s">
        <v>138</v>
      </c>
      <c r="G118" s="211"/>
      <c r="H118" s="214">
        <v>774.67499999999995</v>
      </c>
      <c r="I118" s="215"/>
      <c r="J118" s="211"/>
      <c r="K118" s="211"/>
      <c r="L118" s="216"/>
      <c r="M118" s="217"/>
      <c r="N118" s="218"/>
      <c r="O118" s="218"/>
      <c r="P118" s="218"/>
      <c r="Q118" s="218"/>
      <c r="R118" s="218"/>
      <c r="S118" s="218"/>
      <c r="T118" s="219"/>
      <c r="AT118" s="220" t="s">
        <v>131</v>
      </c>
      <c r="AU118" s="220" t="s">
        <v>75</v>
      </c>
      <c r="AV118" s="12" t="s">
        <v>129</v>
      </c>
      <c r="AW118" s="12" t="s">
        <v>35</v>
      </c>
      <c r="AX118" s="12" t="s">
        <v>22</v>
      </c>
      <c r="AY118" s="220" t="s">
        <v>122</v>
      </c>
    </row>
    <row r="119" spans="2:65" s="1" customFormat="1" ht="31.5" customHeight="1" x14ac:dyDescent="0.3">
      <c r="B119" s="34"/>
      <c r="C119" s="182" t="s">
        <v>198</v>
      </c>
      <c r="D119" s="182" t="s">
        <v>124</v>
      </c>
      <c r="E119" s="183" t="s">
        <v>479</v>
      </c>
      <c r="F119" s="184" t="s">
        <v>480</v>
      </c>
      <c r="G119" s="185" t="s">
        <v>153</v>
      </c>
      <c r="H119" s="186">
        <v>426.82499999999999</v>
      </c>
      <c r="I119" s="187"/>
      <c r="J119" s="188">
        <f>ROUND(I119*H119,2)</f>
        <v>0</v>
      </c>
      <c r="K119" s="184" t="s">
        <v>128</v>
      </c>
      <c r="L119" s="54"/>
      <c r="M119" s="189" t="s">
        <v>20</v>
      </c>
      <c r="N119" s="190" t="s">
        <v>42</v>
      </c>
      <c r="O119" s="35"/>
      <c r="P119" s="191">
        <f>O119*H119</f>
        <v>0</v>
      </c>
      <c r="Q119" s="191">
        <v>0</v>
      </c>
      <c r="R119" s="191">
        <f>Q119*H119</f>
        <v>0</v>
      </c>
      <c r="S119" s="191">
        <v>0</v>
      </c>
      <c r="T119" s="192">
        <f>S119*H119</f>
        <v>0</v>
      </c>
      <c r="AR119" s="17" t="s">
        <v>129</v>
      </c>
      <c r="AT119" s="17" t="s">
        <v>124</v>
      </c>
      <c r="AU119" s="17" t="s">
        <v>75</v>
      </c>
      <c r="AY119" s="17" t="s">
        <v>122</v>
      </c>
      <c r="BE119" s="193">
        <f>IF(N119="základní",J119,0)</f>
        <v>0</v>
      </c>
      <c r="BF119" s="193">
        <f>IF(N119="snížená",J119,0)</f>
        <v>0</v>
      </c>
      <c r="BG119" s="193">
        <f>IF(N119="zákl. přenesená",J119,0)</f>
        <v>0</v>
      </c>
      <c r="BH119" s="193">
        <f>IF(N119="sníž. přenesená",J119,0)</f>
        <v>0</v>
      </c>
      <c r="BI119" s="193">
        <f>IF(N119="nulová",J119,0)</f>
        <v>0</v>
      </c>
      <c r="BJ119" s="17" t="s">
        <v>22</v>
      </c>
      <c r="BK119" s="193">
        <f>ROUND(I119*H119,2)</f>
        <v>0</v>
      </c>
      <c r="BL119" s="17" t="s">
        <v>129</v>
      </c>
      <c r="BM119" s="17" t="s">
        <v>481</v>
      </c>
    </row>
    <row r="120" spans="2:65" s="11" customFormat="1" ht="13.5" x14ac:dyDescent="0.3">
      <c r="B120" s="194"/>
      <c r="C120" s="195"/>
      <c r="D120" s="206" t="s">
        <v>131</v>
      </c>
      <c r="E120" s="207" t="s">
        <v>20</v>
      </c>
      <c r="F120" s="208" t="s">
        <v>482</v>
      </c>
      <c r="G120" s="195"/>
      <c r="H120" s="209">
        <v>301.05</v>
      </c>
      <c r="I120" s="200"/>
      <c r="J120" s="195"/>
      <c r="K120" s="195"/>
      <c r="L120" s="201"/>
      <c r="M120" s="202"/>
      <c r="N120" s="203"/>
      <c r="O120" s="203"/>
      <c r="P120" s="203"/>
      <c r="Q120" s="203"/>
      <c r="R120" s="203"/>
      <c r="S120" s="203"/>
      <c r="T120" s="204"/>
      <c r="AT120" s="205" t="s">
        <v>131</v>
      </c>
      <c r="AU120" s="205" t="s">
        <v>75</v>
      </c>
      <c r="AV120" s="11" t="s">
        <v>75</v>
      </c>
      <c r="AW120" s="11" t="s">
        <v>35</v>
      </c>
      <c r="AX120" s="11" t="s">
        <v>71</v>
      </c>
      <c r="AY120" s="205" t="s">
        <v>122</v>
      </c>
    </row>
    <row r="121" spans="2:65" s="11" customFormat="1" ht="13.5" x14ac:dyDescent="0.3">
      <c r="B121" s="194"/>
      <c r="C121" s="195"/>
      <c r="D121" s="206" t="s">
        <v>131</v>
      </c>
      <c r="E121" s="207" t="s">
        <v>20</v>
      </c>
      <c r="F121" s="208" t="s">
        <v>483</v>
      </c>
      <c r="G121" s="195"/>
      <c r="H121" s="209">
        <v>125.77500000000001</v>
      </c>
      <c r="I121" s="200"/>
      <c r="J121" s="195"/>
      <c r="K121" s="195"/>
      <c r="L121" s="201"/>
      <c r="M121" s="202"/>
      <c r="N121" s="203"/>
      <c r="O121" s="203"/>
      <c r="P121" s="203"/>
      <c r="Q121" s="203"/>
      <c r="R121" s="203"/>
      <c r="S121" s="203"/>
      <c r="T121" s="204"/>
      <c r="AT121" s="205" t="s">
        <v>131</v>
      </c>
      <c r="AU121" s="205" t="s">
        <v>75</v>
      </c>
      <c r="AV121" s="11" t="s">
        <v>75</v>
      </c>
      <c r="AW121" s="11" t="s">
        <v>35</v>
      </c>
      <c r="AX121" s="11" t="s">
        <v>71</v>
      </c>
      <c r="AY121" s="205" t="s">
        <v>122</v>
      </c>
    </row>
    <row r="122" spans="2:65" s="12" customFormat="1" ht="13.5" x14ac:dyDescent="0.3">
      <c r="B122" s="210"/>
      <c r="C122" s="211"/>
      <c r="D122" s="196" t="s">
        <v>131</v>
      </c>
      <c r="E122" s="212" t="s">
        <v>484</v>
      </c>
      <c r="F122" s="213" t="s">
        <v>138</v>
      </c>
      <c r="G122" s="211"/>
      <c r="H122" s="214">
        <v>426.82499999999999</v>
      </c>
      <c r="I122" s="215"/>
      <c r="J122" s="211"/>
      <c r="K122" s="211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131</v>
      </c>
      <c r="AU122" s="220" t="s">
        <v>75</v>
      </c>
      <c r="AV122" s="12" t="s">
        <v>129</v>
      </c>
      <c r="AW122" s="12" t="s">
        <v>35</v>
      </c>
      <c r="AX122" s="12" t="s">
        <v>22</v>
      </c>
      <c r="AY122" s="220" t="s">
        <v>122</v>
      </c>
    </row>
    <row r="123" spans="2:65" s="1" customFormat="1" ht="31.5" customHeight="1" x14ac:dyDescent="0.3">
      <c r="B123" s="34"/>
      <c r="C123" s="182" t="s">
        <v>8</v>
      </c>
      <c r="D123" s="182" t="s">
        <v>124</v>
      </c>
      <c r="E123" s="183" t="s">
        <v>485</v>
      </c>
      <c r="F123" s="184" t="s">
        <v>486</v>
      </c>
      <c r="G123" s="185" t="s">
        <v>153</v>
      </c>
      <c r="H123" s="186">
        <v>54.9</v>
      </c>
      <c r="I123" s="187"/>
      <c r="J123" s="188">
        <f>ROUND(I123*H123,2)</f>
        <v>0</v>
      </c>
      <c r="K123" s="184" t="s">
        <v>128</v>
      </c>
      <c r="L123" s="54"/>
      <c r="M123" s="189" t="s">
        <v>20</v>
      </c>
      <c r="N123" s="190" t="s">
        <v>42</v>
      </c>
      <c r="O123" s="35"/>
      <c r="P123" s="191">
        <f>O123*H123</f>
        <v>0</v>
      </c>
      <c r="Q123" s="191">
        <v>0</v>
      </c>
      <c r="R123" s="191">
        <f>Q123*H123</f>
        <v>0</v>
      </c>
      <c r="S123" s="191">
        <v>0</v>
      </c>
      <c r="T123" s="192">
        <f>S123*H123</f>
        <v>0</v>
      </c>
      <c r="AR123" s="17" t="s">
        <v>129</v>
      </c>
      <c r="AT123" s="17" t="s">
        <v>124</v>
      </c>
      <c r="AU123" s="17" t="s">
        <v>75</v>
      </c>
      <c r="AY123" s="17" t="s">
        <v>122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17" t="s">
        <v>22</v>
      </c>
      <c r="BK123" s="193">
        <f>ROUND(I123*H123,2)</f>
        <v>0</v>
      </c>
      <c r="BL123" s="17" t="s">
        <v>129</v>
      </c>
      <c r="BM123" s="17" t="s">
        <v>487</v>
      </c>
    </row>
    <row r="124" spans="2:65" s="11" customFormat="1" ht="13.5" x14ac:dyDescent="0.3">
      <c r="B124" s="194"/>
      <c r="C124" s="195"/>
      <c r="D124" s="196" t="s">
        <v>131</v>
      </c>
      <c r="E124" s="197" t="s">
        <v>488</v>
      </c>
      <c r="F124" s="198" t="s">
        <v>489</v>
      </c>
      <c r="G124" s="195"/>
      <c r="H124" s="199">
        <v>54.9</v>
      </c>
      <c r="I124" s="200"/>
      <c r="J124" s="195"/>
      <c r="K124" s="195"/>
      <c r="L124" s="201"/>
      <c r="M124" s="202"/>
      <c r="N124" s="203"/>
      <c r="O124" s="203"/>
      <c r="P124" s="203"/>
      <c r="Q124" s="203"/>
      <c r="R124" s="203"/>
      <c r="S124" s="203"/>
      <c r="T124" s="204"/>
      <c r="AT124" s="205" t="s">
        <v>131</v>
      </c>
      <c r="AU124" s="205" t="s">
        <v>75</v>
      </c>
      <c r="AV124" s="11" t="s">
        <v>75</v>
      </c>
      <c r="AW124" s="11" t="s">
        <v>35</v>
      </c>
      <c r="AX124" s="11" t="s">
        <v>22</v>
      </c>
      <c r="AY124" s="205" t="s">
        <v>122</v>
      </c>
    </row>
    <row r="125" spans="2:65" s="1" customFormat="1" ht="44.25" customHeight="1" x14ac:dyDescent="0.3">
      <c r="B125" s="34"/>
      <c r="C125" s="182" t="s">
        <v>206</v>
      </c>
      <c r="D125" s="182" t="s">
        <v>124</v>
      </c>
      <c r="E125" s="183" t="s">
        <v>490</v>
      </c>
      <c r="F125" s="184" t="s">
        <v>491</v>
      </c>
      <c r="G125" s="185" t="s">
        <v>153</v>
      </c>
      <c r="H125" s="186">
        <v>406.27499999999998</v>
      </c>
      <c r="I125" s="187"/>
      <c r="J125" s="188">
        <f>ROUND(I125*H125,2)</f>
        <v>0</v>
      </c>
      <c r="K125" s="184" t="s">
        <v>128</v>
      </c>
      <c r="L125" s="54"/>
      <c r="M125" s="189" t="s">
        <v>20</v>
      </c>
      <c r="N125" s="190" t="s">
        <v>42</v>
      </c>
      <c r="O125" s="35"/>
      <c r="P125" s="191">
        <f>O125*H125</f>
        <v>0</v>
      </c>
      <c r="Q125" s="191">
        <v>0</v>
      </c>
      <c r="R125" s="191">
        <f>Q125*H125</f>
        <v>0</v>
      </c>
      <c r="S125" s="191">
        <v>0</v>
      </c>
      <c r="T125" s="192">
        <f>S125*H125</f>
        <v>0</v>
      </c>
      <c r="AR125" s="17" t="s">
        <v>129</v>
      </c>
      <c r="AT125" s="17" t="s">
        <v>124</v>
      </c>
      <c r="AU125" s="17" t="s">
        <v>75</v>
      </c>
      <c r="AY125" s="17" t="s">
        <v>122</v>
      </c>
      <c r="BE125" s="193">
        <f>IF(N125="základní",J125,0)</f>
        <v>0</v>
      </c>
      <c r="BF125" s="193">
        <f>IF(N125="snížená",J125,0)</f>
        <v>0</v>
      </c>
      <c r="BG125" s="193">
        <f>IF(N125="zákl. přenesená",J125,0)</f>
        <v>0</v>
      </c>
      <c r="BH125" s="193">
        <f>IF(N125="sníž. přenesená",J125,0)</f>
        <v>0</v>
      </c>
      <c r="BI125" s="193">
        <f>IF(N125="nulová",J125,0)</f>
        <v>0</v>
      </c>
      <c r="BJ125" s="17" t="s">
        <v>22</v>
      </c>
      <c r="BK125" s="193">
        <f>ROUND(I125*H125,2)</f>
        <v>0</v>
      </c>
      <c r="BL125" s="17" t="s">
        <v>129</v>
      </c>
      <c r="BM125" s="17" t="s">
        <v>492</v>
      </c>
    </row>
    <row r="126" spans="2:65" s="11" customFormat="1" ht="13.5" x14ac:dyDescent="0.3">
      <c r="B126" s="194"/>
      <c r="C126" s="195"/>
      <c r="D126" s="196" t="s">
        <v>131</v>
      </c>
      <c r="E126" s="197" t="s">
        <v>20</v>
      </c>
      <c r="F126" s="198" t="s">
        <v>493</v>
      </c>
      <c r="G126" s="195"/>
      <c r="H126" s="199">
        <v>406.27499999999998</v>
      </c>
      <c r="I126" s="200"/>
      <c r="J126" s="195"/>
      <c r="K126" s="195"/>
      <c r="L126" s="201"/>
      <c r="M126" s="202"/>
      <c r="N126" s="203"/>
      <c r="O126" s="203"/>
      <c r="P126" s="203"/>
      <c r="Q126" s="203"/>
      <c r="R126" s="203"/>
      <c r="S126" s="203"/>
      <c r="T126" s="204"/>
      <c r="AT126" s="205" t="s">
        <v>131</v>
      </c>
      <c r="AU126" s="205" t="s">
        <v>75</v>
      </c>
      <c r="AV126" s="11" t="s">
        <v>75</v>
      </c>
      <c r="AW126" s="11" t="s">
        <v>35</v>
      </c>
      <c r="AX126" s="11" t="s">
        <v>22</v>
      </c>
      <c r="AY126" s="205" t="s">
        <v>122</v>
      </c>
    </row>
    <row r="127" spans="2:65" s="1" customFormat="1" ht="44.25" customHeight="1" x14ac:dyDescent="0.3">
      <c r="B127" s="34"/>
      <c r="C127" s="182" t="s">
        <v>211</v>
      </c>
      <c r="D127" s="182" t="s">
        <v>124</v>
      </c>
      <c r="E127" s="183" t="s">
        <v>157</v>
      </c>
      <c r="F127" s="184" t="s">
        <v>158</v>
      </c>
      <c r="G127" s="185" t="s">
        <v>153</v>
      </c>
      <c r="H127" s="186">
        <v>169.995</v>
      </c>
      <c r="I127" s="187"/>
      <c r="J127" s="188">
        <f>ROUND(I127*H127,2)</f>
        <v>0</v>
      </c>
      <c r="K127" s="184" t="s">
        <v>128</v>
      </c>
      <c r="L127" s="54"/>
      <c r="M127" s="189" t="s">
        <v>20</v>
      </c>
      <c r="N127" s="190" t="s">
        <v>42</v>
      </c>
      <c r="O127" s="35"/>
      <c r="P127" s="191">
        <f>O127*H127</f>
        <v>0</v>
      </c>
      <c r="Q127" s="191">
        <v>0</v>
      </c>
      <c r="R127" s="191">
        <f>Q127*H127</f>
        <v>0</v>
      </c>
      <c r="S127" s="191">
        <v>0</v>
      </c>
      <c r="T127" s="192">
        <f>S127*H127</f>
        <v>0</v>
      </c>
      <c r="AR127" s="17" t="s">
        <v>129</v>
      </c>
      <c r="AT127" s="17" t="s">
        <v>124</v>
      </c>
      <c r="AU127" s="17" t="s">
        <v>75</v>
      </c>
      <c r="AY127" s="17" t="s">
        <v>122</v>
      </c>
      <c r="BE127" s="193">
        <f>IF(N127="základní",J127,0)</f>
        <v>0</v>
      </c>
      <c r="BF127" s="193">
        <f>IF(N127="snížená",J127,0)</f>
        <v>0</v>
      </c>
      <c r="BG127" s="193">
        <f>IF(N127="zákl. přenesená",J127,0)</f>
        <v>0</v>
      </c>
      <c r="BH127" s="193">
        <f>IF(N127="sníž. přenesená",J127,0)</f>
        <v>0</v>
      </c>
      <c r="BI127" s="193">
        <f>IF(N127="nulová",J127,0)</f>
        <v>0</v>
      </c>
      <c r="BJ127" s="17" t="s">
        <v>22</v>
      </c>
      <c r="BK127" s="193">
        <f>ROUND(I127*H127,2)</f>
        <v>0</v>
      </c>
      <c r="BL127" s="17" t="s">
        <v>129</v>
      </c>
      <c r="BM127" s="17" t="s">
        <v>494</v>
      </c>
    </row>
    <row r="128" spans="2:65" s="11" customFormat="1" ht="13.5" x14ac:dyDescent="0.3">
      <c r="B128" s="194"/>
      <c r="C128" s="195"/>
      <c r="D128" s="206" t="s">
        <v>131</v>
      </c>
      <c r="E128" s="207" t="s">
        <v>20</v>
      </c>
      <c r="F128" s="208" t="s">
        <v>495</v>
      </c>
      <c r="G128" s="195"/>
      <c r="H128" s="209">
        <v>169.995</v>
      </c>
      <c r="I128" s="200"/>
      <c r="J128" s="195"/>
      <c r="K128" s="195"/>
      <c r="L128" s="201"/>
      <c r="M128" s="202"/>
      <c r="N128" s="203"/>
      <c r="O128" s="203"/>
      <c r="P128" s="203"/>
      <c r="Q128" s="203"/>
      <c r="R128" s="203"/>
      <c r="S128" s="203"/>
      <c r="T128" s="204"/>
      <c r="AT128" s="205" t="s">
        <v>131</v>
      </c>
      <c r="AU128" s="205" t="s">
        <v>75</v>
      </c>
      <c r="AV128" s="11" t="s">
        <v>75</v>
      </c>
      <c r="AW128" s="11" t="s">
        <v>35</v>
      </c>
      <c r="AX128" s="11" t="s">
        <v>71</v>
      </c>
      <c r="AY128" s="205" t="s">
        <v>122</v>
      </c>
    </row>
    <row r="129" spans="2:65" s="12" customFormat="1" ht="13.5" x14ac:dyDescent="0.3">
      <c r="B129" s="210"/>
      <c r="C129" s="211"/>
      <c r="D129" s="196" t="s">
        <v>131</v>
      </c>
      <c r="E129" s="212" t="s">
        <v>20</v>
      </c>
      <c r="F129" s="213" t="s">
        <v>138</v>
      </c>
      <c r="G129" s="211"/>
      <c r="H129" s="214">
        <v>169.995</v>
      </c>
      <c r="I129" s="215"/>
      <c r="J129" s="211"/>
      <c r="K129" s="211"/>
      <c r="L129" s="216"/>
      <c r="M129" s="217"/>
      <c r="N129" s="218"/>
      <c r="O129" s="218"/>
      <c r="P129" s="218"/>
      <c r="Q129" s="218"/>
      <c r="R129" s="218"/>
      <c r="S129" s="218"/>
      <c r="T129" s="219"/>
      <c r="AT129" s="220" t="s">
        <v>131</v>
      </c>
      <c r="AU129" s="220" t="s">
        <v>75</v>
      </c>
      <c r="AV129" s="12" t="s">
        <v>129</v>
      </c>
      <c r="AW129" s="12" t="s">
        <v>35</v>
      </c>
      <c r="AX129" s="12" t="s">
        <v>22</v>
      </c>
      <c r="AY129" s="220" t="s">
        <v>122</v>
      </c>
    </row>
    <row r="130" spans="2:65" s="1" customFormat="1" ht="31.5" customHeight="1" x14ac:dyDescent="0.3">
      <c r="B130" s="34"/>
      <c r="C130" s="182" t="s">
        <v>216</v>
      </c>
      <c r="D130" s="182" t="s">
        <v>124</v>
      </c>
      <c r="E130" s="183" t="s">
        <v>162</v>
      </c>
      <c r="F130" s="184" t="s">
        <v>163</v>
      </c>
      <c r="G130" s="185" t="s">
        <v>153</v>
      </c>
      <c r="H130" s="186">
        <v>284.27699999999999</v>
      </c>
      <c r="I130" s="187"/>
      <c r="J130" s="188">
        <f>ROUND(I130*H130,2)</f>
        <v>0</v>
      </c>
      <c r="K130" s="184" t="s">
        <v>128</v>
      </c>
      <c r="L130" s="54"/>
      <c r="M130" s="189" t="s">
        <v>20</v>
      </c>
      <c r="N130" s="190" t="s">
        <v>42</v>
      </c>
      <c r="O130" s="35"/>
      <c r="P130" s="191">
        <f>O130*H130</f>
        <v>0</v>
      </c>
      <c r="Q130" s="191">
        <v>0</v>
      </c>
      <c r="R130" s="191">
        <f>Q130*H130</f>
        <v>0</v>
      </c>
      <c r="S130" s="191">
        <v>0</v>
      </c>
      <c r="T130" s="192">
        <f>S130*H130</f>
        <v>0</v>
      </c>
      <c r="AR130" s="17" t="s">
        <v>129</v>
      </c>
      <c r="AT130" s="17" t="s">
        <v>124</v>
      </c>
      <c r="AU130" s="17" t="s">
        <v>75</v>
      </c>
      <c r="AY130" s="17" t="s">
        <v>122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17" t="s">
        <v>22</v>
      </c>
      <c r="BK130" s="193">
        <f>ROUND(I130*H130,2)</f>
        <v>0</v>
      </c>
      <c r="BL130" s="17" t="s">
        <v>129</v>
      </c>
      <c r="BM130" s="17" t="s">
        <v>496</v>
      </c>
    </row>
    <row r="131" spans="2:65" s="11" customFormat="1" ht="13.5" x14ac:dyDescent="0.3">
      <c r="B131" s="194"/>
      <c r="C131" s="195"/>
      <c r="D131" s="196" t="s">
        <v>131</v>
      </c>
      <c r="E131" s="197" t="s">
        <v>20</v>
      </c>
      <c r="F131" s="198" t="s">
        <v>497</v>
      </c>
      <c r="G131" s="195"/>
      <c r="H131" s="199">
        <v>284.27699999999999</v>
      </c>
      <c r="I131" s="200"/>
      <c r="J131" s="195"/>
      <c r="K131" s="195"/>
      <c r="L131" s="201"/>
      <c r="M131" s="202"/>
      <c r="N131" s="203"/>
      <c r="O131" s="203"/>
      <c r="P131" s="203"/>
      <c r="Q131" s="203"/>
      <c r="R131" s="203"/>
      <c r="S131" s="203"/>
      <c r="T131" s="204"/>
      <c r="AT131" s="205" t="s">
        <v>131</v>
      </c>
      <c r="AU131" s="205" t="s">
        <v>75</v>
      </c>
      <c r="AV131" s="11" t="s">
        <v>75</v>
      </c>
      <c r="AW131" s="11" t="s">
        <v>35</v>
      </c>
      <c r="AX131" s="11" t="s">
        <v>22</v>
      </c>
      <c r="AY131" s="205" t="s">
        <v>122</v>
      </c>
    </row>
    <row r="132" spans="2:65" s="1" customFormat="1" ht="22.5" customHeight="1" x14ac:dyDescent="0.3">
      <c r="B132" s="34"/>
      <c r="C132" s="182" t="s">
        <v>221</v>
      </c>
      <c r="D132" s="182" t="s">
        <v>124</v>
      </c>
      <c r="E132" s="183" t="s">
        <v>167</v>
      </c>
      <c r="F132" s="184" t="s">
        <v>168</v>
      </c>
      <c r="G132" s="185" t="s">
        <v>169</v>
      </c>
      <c r="H132" s="186">
        <v>297.49099999999999</v>
      </c>
      <c r="I132" s="187"/>
      <c r="J132" s="188">
        <f>ROUND(I132*H132,2)</f>
        <v>0</v>
      </c>
      <c r="K132" s="184" t="s">
        <v>128</v>
      </c>
      <c r="L132" s="54"/>
      <c r="M132" s="189" t="s">
        <v>20</v>
      </c>
      <c r="N132" s="190" t="s">
        <v>42</v>
      </c>
      <c r="O132" s="35"/>
      <c r="P132" s="191">
        <f>O132*H132</f>
        <v>0</v>
      </c>
      <c r="Q132" s="191">
        <v>0</v>
      </c>
      <c r="R132" s="191">
        <f>Q132*H132</f>
        <v>0</v>
      </c>
      <c r="S132" s="191">
        <v>0</v>
      </c>
      <c r="T132" s="192">
        <f>S132*H132</f>
        <v>0</v>
      </c>
      <c r="AR132" s="17" t="s">
        <v>129</v>
      </c>
      <c r="AT132" s="17" t="s">
        <v>124</v>
      </c>
      <c r="AU132" s="17" t="s">
        <v>75</v>
      </c>
      <c r="AY132" s="17" t="s">
        <v>122</v>
      </c>
      <c r="BE132" s="193">
        <f>IF(N132="základní",J132,0)</f>
        <v>0</v>
      </c>
      <c r="BF132" s="193">
        <f>IF(N132="snížená",J132,0)</f>
        <v>0</v>
      </c>
      <c r="BG132" s="193">
        <f>IF(N132="zákl. přenesená",J132,0)</f>
        <v>0</v>
      </c>
      <c r="BH132" s="193">
        <f>IF(N132="sníž. přenesená",J132,0)</f>
        <v>0</v>
      </c>
      <c r="BI132" s="193">
        <f>IF(N132="nulová",J132,0)</f>
        <v>0</v>
      </c>
      <c r="BJ132" s="17" t="s">
        <v>22</v>
      </c>
      <c r="BK132" s="193">
        <f>ROUND(I132*H132,2)</f>
        <v>0</v>
      </c>
      <c r="BL132" s="17" t="s">
        <v>129</v>
      </c>
      <c r="BM132" s="17" t="s">
        <v>498</v>
      </c>
    </row>
    <row r="133" spans="2:65" s="11" customFormat="1" ht="13.5" x14ac:dyDescent="0.3">
      <c r="B133" s="194"/>
      <c r="C133" s="195"/>
      <c r="D133" s="196" t="s">
        <v>131</v>
      </c>
      <c r="E133" s="197" t="s">
        <v>20</v>
      </c>
      <c r="F133" s="198" t="s">
        <v>499</v>
      </c>
      <c r="G133" s="195"/>
      <c r="H133" s="199">
        <v>297.49099999999999</v>
      </c>
      <c r="I133" s="200"/>
      <c r="J133" s="195"/>
      <c r="K133" s="195"/>
      <c r="L133" s="201"/>
      <c r="M133" s="202"/>
      <c r="N133" s="203"/>
      <c r="O133" s="203"/>
      <c r="P133" s="203"/>
      <c r="Q133" s="203"/>
      <c r="R133" s="203"/>
      <c r="S133" s="203"/>
      <c r="T133" s="204"/>
      <c r="AT133" s="205" t="s">
        <v>131</v>
      </c>
      <c r="AU133" s="205" t="s">
        <v>75</v>
      </c>
      <c r="AV133" s="11" t="s">
        <v>75</v>
      </c>
      <c r="AW133" s="11" t="s">
        <v>35</v>
      </c>
      <c r="AX133" s="11" t="s">
        <v>22</v>
      </c>
      <c r="AY133" s="205" t="s">
        <v>122</v>
      </c>
    </row>
    <row r="134" spans="2:65" s="1" customFormat="1" ht="31.5" customHeight="1" x14ac:dyDescent="0.3">
      <c r="B134" s="34"/>
      <c r="C134" s="182" t="s">
        <v>226</v>
      </c>
      <c r="D134" s="182" t="s">
        <v>124</v>
      </c>
      <c r="E134" s="183" t="s">
        <v>500</v>
      </c>
      <c r="F134" s="184" t="s">
        <v>501</v>
      </c>
      <c r="G134" s="185" t="s">
        <v>153</v>
      </c>
      <c r="H134" s="186">
        <v>27.45</v>
      </c>
      <c r="I134" s="187"/>
      <c r="J134" s="188">
        <f>ROUND(I134*H134,2)</f>
        <v>0</v>
      </c>
      <c r="K134" s="184" t="s">
        <v>128</v>
      </c>
      <c r="L134" s="54"/>
      <c r="M134" s="189" t="s">
        <v>20</v>
      </c>
      <c r="N134" s="190" t="s">
        <v>42</v>
      </c>
      <c r="O134" s="35"/>
      <c r="P134" s="191">
        <f>O134*H134</f>
        <v>0</v>
      </c>
      <c r="Q134" s="191">
        <v>0</v>
      </c>
      <c r="R134" s="191">
        <f>Q134*H134</f>
        <v>0</v>
      </c>
      <c r="S134" s="191">
        <v>0</v>
      </c>
      <c r="T134" s="192">
        <f>S134*H134</f>
        <v>0</v>
      </c>
      <c r="AR134" s="17" t="s">
        <v>129</v>
      </c>
      <c r="AT134" s="17" t="s">
        <v>124</v>
      </c>
      <c r="AU134" s="17" t="s">
        <v>75</v>
      </c>
      <c r="AY134" s="17" t="s">
        <v>122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17" t="s">
        <v>22</v>
      </c>
      <c r="BK134" s="193">
        <f>ROUND(I134*H134,2)</f>
        <v>0</v>
      </c>
      <c r="BL134" s="17" t="s">
        <v>129</v>
      </c>
      <c r="BM134" s="17" t="s">
        <v>502</v>
      </c>
    </row>
    <row r="135" spans="2:65" s="11" customFormat="1" ht="13.5" x14ac:dyDescent="0.3">
      <c r="B135" s="194"/>
      <c r="C135" s="195"/>
      <c r="D135" s="196" t="s">
        <v>131</v>
      </c>
      <c r="E135" s="197" t="s">
        <v>20</v>
      </c>
      <c r="F135" s="198" t="s">
        <v>503</v>
      </c>
      <c r="G135" s="195"/>
      <c r="H135" s="199">
        <v>27.45</v>
      </c>
      <c r="I135" s="200"/>
      <c r="J135" s="195"/>
      <c r="K135" s="195"/>
      <c r="L135" s="201"/>
      <c r="M135" s="202"/>
      <c r="N135" s="203"/>
      <c r="O135" s="203"/>
      <c r="P135" s="203"/>
      <c r="Q135" s="203"/>
      <c r="R135" s="203"/>
      <c r="S135" s="203"/>
      <c r="T135" s="204"/>
      <c r="AT135" s="205" t="s">
        <v>131</v>
      </c>
      <c r="AU135" s="205" t="s">
        <v>75</v>
      </c>
      <c r="AV135" s="11" t="s">
        <v>75</v>
      </c>
      <c r="AW135" s="11" t="s">
        <v>35</v>
      </c>
      <c r="AX135" s="11" t="s">
        <v>22</v>
      </c>
      <c r="AY135" s="205" t="s">
        <v>122</v>
      </c>
    </row>
    <row r="136" spans="2:65" s="1" customFormat="1" ht="22.5" customHeight="1" x14ac:dyDescent="0.3">
      <c r="B136" s="34"/>
      <c r="C136" s="182" t="s">
        <v>7</v>
      </c>
      <c r="D136" s="182" t="s">
        <v>124</v>
      </c>
      <c r="E136" s="183" t="s">
        <v>173</v>
      </c>
      <c r="F136" s="184" t="s">
        <v>174</v>
      </c>
      <c r="G136" s="185" t="s">
        <v>127</v>
      </c>
      <c r="H136" s="186">
        <v>4097.674</v>
      </c>
      <c r="I136" s="187"/>
      <c r="J136" s="188">
        <f>ROUND(I136*H136,2)</f>
        <v>0</v>
      </c>
      <c r="K136" s="184" t="s">
        <v>128</v>
      </c>
      <c r="L136" s="54"/>
      <c r="M136" s="189" t="s">
        <v>20</v>
      </c>
      <c r="N136" s="190" t="s">
        <v>42</v>
      </c>
      <c r="O136" s="35"/>
      <c r="P136" s="191">
        <f>O136*H136</f>
        <v>0</v>
      </c>
      <c r="Q136" s="191">
        <v>0</v>
      </c>
      <c r="R136" s="191">
        <f>Q136*H136</f>
        <v>0</v>
      </c>
      <c r="S136" s="191">
        <v>0</v>
      </c>
      <c r="T136" s="192">
        <f>S136*H136</f>
        <v>0</v>
      </c>
      <c r="AR136" s="17" t="s">
        <v>129</v>
      </c>
      <c r="AT136" s="17" t="s">
        <v>124</v>
      </c>
      <c r="AU136" s="17" t="s">
        <v>75</v>
      </c>
      <c r="AY136" s="17" t="s">
        <v>122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17" t="s">
        <v>22</v>
      </c>
      <c r="BK136" s="193">
        <f>ROUND(I136*H136,2)</f>
        <v>0</v>
      </c>
      <c r="BL136" s="17" t="s">
        <v>129</v>
      </c>
      <c r="BM136" s="17" t="s">
        <v>504</v>
      </c>
    </row>
    <row r="137" spans="2:65" s="11" customFormat="1" ht="13.5" x14ac:dyDescent="0.3">
      <c r="B137" s="194"/>
      <c r="C137" s="195"/>
      <c r="D137" s="206" t="s">
        <v>131</v>
      </c>
      <c r="E137" s="207" t="s">
        <v>20</v>
      </c>
      <c r="F137" s="208" t="s">
        <v>505</v>
      </c>
      <c r="G137" s="195"/>
      <c r="H137" s="209">
        <v>3591.25</v>
      </c>
      <c r="I137" s="200"/>
      <c r="J137" s="195"/>
      <c r="K137" s="195"/>
      <c r="L137" s="201"/>
      <c r="M137" s="202"/>
      <c r="N137" s="203"/>
      <c r="O137" s="203"/>
      <c r="P137" s="203"/>
      <c r="Q137" s="203"/>
      <c r="R137" s="203"/>
      <c r="S137" s="203"/>
      <c r="T137" s="204"/>
      <c r="AT137" s="205" t="s">
        <v>131</v>
      </c>
      <c r="AU137" s="205" t="s">
        <v>75</v>
      </c>
      <c r="AV137" s="11" t="s">
        <v>75</v>
      </c>
      <c r="AW137" s="11" t="s">
        <v>35</v>
      </c>
      <c r="AX137" s="11" t="s">
        <v>71</v>
      </c>
      <c r="AY137" s="205" t="s">
        <v>122</v>
      </c>
    </row>
    <row r="138" spans="2:65" s="11" customFormat="1" ht="13.5" x14ac:dyDescent="0.3">
      <c r="B138" s="194"/>
      <c r="C138" s="195"/>
      <c r="D138" s="206" t="s">
        <v>131</v>
      </c>
      <c r="E138" s="207" t="s">
        <v>20</v>
      </c>
      <c r="F138" s="208" t="s">
        <v>506</v>
      </c>
      <c r="G138" s="195"/>
      <c r="H138" s="209">
        <v>506.42399999999998</v>
      </c>
      <c r="I138" s="200"/>
      <c r="J138" s="195"/>
      <c r="K138" s="195"/>
      <c r="L138" s="201"/>
      <c r="M138" s="202"/>
      <c r="N138" s="203"/>
      <c r="O138" s="203"/>
      <c r="P138" s="203"/>
      <c r="Q138" s="203"/>
      <c r="R138" s="203"/>
      <c r="S138" s="203"/>
      <c r="T138" s="204"/>
      <c r="AT138" s="205" t="s">
        <v>131</v>
      </c>
      <c r="AU138" s="205" t="s">
        <v>75</v>
      </c>
      <c r="AV138" s="11" t="s">
        <v>75</v>
      </c>
      <c r="AW138" s="11" t="s">
        <v>35</v>
      </c>
      <c r="AX138" s="11" t="s">
        <v>71</v>
      </c>
      <c r="AY138" s="205" t="s">
        <v>122</v>
      </c>
    </row>
    <row r="139" spans="2:65" s="12" customFormat="1" ht="13.5" x14ac:dyDescent="0.3">
      <c r="B139" s="210"/>
      <c r="C139" s="211"/>
      <c r="D139" s="206" t="s">
        <v>131</v>
      </c>
      <c r="E139" s="235" t="s">
        <v>20</v>
      </c>
      <c r="F139" s="236" t="s">
        <v>138</v>
      </c>
      <c r="G139" s="211"/>
      <c r="H139" s="237">
        <v>4097.674</v>
      </c>
      <c r="I139" s="215"/>
      <c r="J139" s="211"/>
      <c r="K139" s="211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131</v>
      </c>
      <c r="AU139" s="220" t="s">
        <v>75</v>
      </c>
      <c r="AV139" s="12" t="s">
        <v>129</v>
      </c>
      <c r="AW139" s="12" t="s">
        <v>35</v>
      </c>
      <c r="AX139" s="12" t="s">
        <v>22</v>
      </c>
      <c r="AY139" s="220" t="s">
        <v>122</v>
      </c>
    </row>
    <row r="140" spans="2:65" s="10" customFormat="1" ht="29.85" customHeight="1" x14ac:dyDescent="0.3">
      <c r="B140" s="165"/>
      <c r="C140" s="166"/>
      <c r="D140" s="179" t="s">
        <v>70</v>
      </c>
      <c r="E140" s="180" t="s">
        <v>139</v>
      </c>
      <c r="F140" s="180" t="s">
        <v>507</v>
      </c>
      <c r="G140" s="166"/>
      <c r="H140" s="166"/>
      <c r="I140" s="169"/>
      <c r="J140" s="181">
        <f>BK140</f>
        <v>0</v>
      </c>
      <c r="K140" s="166"/>
      <c r="L140" s="171"/>
      <c r="M140" s="172"/>
      <c r="N140" s="173"/>
      <c r="O140" s="173"/>
      <c r="P140" s="174">
        <f>SUM(P141:P145)</f>
        <v>0</v>
      </c>
      <c r="Q140" s="173"/>
      <c r="R140" s="174">
        <f>SUM(R141:R145)</f>
        <v>34.094655000000003</v>
      </c>
      <c r="S140" s="173"/>
      <c r="T140" s="175">
        <f>SUM(T141:T145)</f>
        <v>0</v>
      </c>
      <c r="AR140" s="176" t="s">
        <v>22</v>
      </c>
      <c r="AT140" s="177" t="s">
        <v>70</v>
      </c>
      <c r="AU140" s="177" t="s">
        <v>22</v>
      </c>
      <c r="AY140" s="176" t="s">
        <v>122</v>
      </c>
      <c r="BK140" s="178">
        <f>SUM(BK141:BK145)</f>
        <v>0</v>
      </c>
    </row>
    <row r="141" spans="2:65" s="1" customFormat="1" ht="31.5" customHeight="1" x14ac:dyDescent="0.3">
      <c r="B141" s="34"/>
      <c r="C141" s="182" t="s">
        <v>234</v>
      </c>
      <c r="D141" s="182" t="s">
        <v>124</v>
      </c>
      <c r="E141" s="183" t="s">
        <v>508</v>
      </c>
      <c r="F141" s="184" t="s">
        <v>509</v>
      </c>
      <c r="G141" s="185" t="s">
        <v>147</v>
      </c>
      <c r="H141" s="186">
        <v>91.5</v>
      </c>
      <c r="I141" s="187"/>
      <c r="J141" s="188">
        <f>ROUND(I141*H141,2)</f>
        <v>0</v>
      </c>
      <c r="K141" s="184" t="s">
        <v>128</v>
      </c>
      <c r="L141" s="54"/>
      <c r="M141" s="189" t="s">
        <v>20</v>
      </c>
      <c r="N141" s="190" t="s">
        <v>42</v>
      </c>
      <c r="O141" s="35"/>
      <c r="P141" s="191">
        <f>O141*H141</f>
        <v>0</v>
      </c>
      <c r="Q141" s="191">
        <v>0.29757</v>
      </c>
      <c r="R141" s="191">
        <f>Q141*H141</f>
        <v>27.227654999999999</v>
      </c>
      <c r="S141" s="191">
        <v>0</v>
      </c>
      <c r="T141" s="192">
        <f>S141*H141</f>
        <v>0</v>
      </c>
      <c r="AR141" s="17" t="s">
        <v>129</v>
      </c>
      <c r="AT141" s="17" t="s">
        <v>124</v>
      </c>
      <c r="AU141" s="17" t="s">
        <v>75</v>
      </c>
      <c r="AY141" s="17" t="s">
        <v>122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17" t="s">
        <v>22</v>
      </c>
      <c r="BK141" s="193">
        <f>ROUND(I141*H141,2)</f>
        <v>0</v>
      </c>
      <c r="BL141" s="17" t="s">
        <v>129</v>
      </c>
      <c r="BM141" s="17" t="s">
        <v>510</v>
      </c>
    </row>
    <row r="142" spans="2:65" s="11" customFormat="1" ht="13.5" x14ac:dyDescent="0.3">
      <c r="B142" s="194"/>
      <c r="C142" s="195"/>
      <c r="D142" s="206" t="s">
        <v>131</v>
      </c>
      <c r="E142" s="207" t="s">
        <v>20</v>
      </c>
      <c r="F142" s="208" t="s">
        <v>511</v>
      </c>
      <c r="G142" s="195"/>
      <c r="H142" s="209">
        <v>91.5</v>
      </c>
      <c r="I142" s="200"/>
      <c r="J142" s="195"/>
      <c r="K142" s="195"/>
      <c r="L142" s="201"/>
      <c r="M142" s="202"/>
      <c r="N142" s="203"/>
      <c r="O142" s="203"/>
      <c r="P142" s="203"/>
      <c r="Q142" s="203"/>
      <c r="R142" s="203"/>
      <c r="S142" s="203"/>
      <c r="T142" s="204"/>
      <c r="AT142" s="205" t="s">
        <v>131</v>
      </c>
      <c r="AU142" s="205" t="s">
        <v>75</v>
      </c>
      <c r="AV142" s="11" t="s">
        <v>75</v>
      </c>
      <c r="AW142" s="11" t="s">
        <v>35</v>
      </c>
      <c r="AX142" s="11" t="s">
        <v>22</v>
      </c>
      <c r="AY142" s="205" t="s">
        <v>122</v>
      </c>
    </row>
    <row r="143" spans="2:65" s="13" customFormat="1" ht="13.5" x14ac:dyDescent="0.3">
      <c r="B143" s="238"/>
      <c r="C143" s="239"/>
      <c r="D143" s="196" t="s">
        <v>131</v>
      </c>
      <c r="E143" s="240" t="s">
        <v>20</v>
      </c>
      <c r="F143" s="241" t="s">
        <v>512</v>
      </c>
      <c r="G143" s="239"/>
      <c r="H143" s="242" t="s">
        <v>20</v>
      </c>
      <c r="I143" s="243"/>
      <c r="J143" s="239"/>
      <c r="K143" s="239"/>
      <c r="L143" s="244"/>
      <c r="M143" s="245"/>
      <c r="N143" s="246"/>
      <c r="O143" s="246"/>
      <c r="P143" s="246"/>
      <c r="Q143" s="246"/>
      <c r="R143" s="246"/>
      <c r="S143" s="246"/>
      <c r="T143" s="247"/>
      <c r="AT143" s="248" t="s">
        <v>131</v>
      </c>
      <c r="AU143" s="248" t="s">
        <v>75</v>
      </c>
      <c r="AV143" s="13" t="s">
        <v>22</v>
      </c>
      <c r="AW143" s="13" t="s">
        <v>35</v>
      </c>
      <c r="AX143" s="13" t="s">
        <v>71</v>
      </c>
      <c r="AY143" s="248" t="s">
        <v>122</v>
      </c>
    </row>
    <row r="144" spans="2:65" s="1" customFormat="1" ht="22.5" customHeight="1" x14ac:dyDescent="0.3">
      <c r="B144" s="34"/>
      <c r="C144" s="221" t="s">
        <v>239</v>
      </c>
      <c r="D144" s="221" t="s">
        <v>186</v>
      </c>
      <c r="E144" s="222" t="s">
        <v>513</v>
      </c>
      <c r="F144" s="223" t="s">
        <v>514</v>
      </c>
      <c r="G144" s="224" t="s">
        <v>291</v>
      </c>
      <c r="H144" s="225">
        <v>91.5</v>
      </c>
      <c r="I144" s="226"/>
      <c r="J144" s="227">
        <f>ROUND(I144*H144,2)</f>
        <v>0</v>
      </c>
      <c r="K144" s="223" t="s">
        <v>128</v>
      </c>
      <c r="L144" s="228"/>
      <c r="M144" s="229" t="s">
        <v>20</v>
      </c>
      <c r="N144" s="230" t="s">
        <v>42</v>
      </c>
      <c r="O144" s="35"/>
      <c r="P144" s="191">
        <f>O144*H144</f>
        <v>0</v>
      </c>
      <c r="Q144" s="191">
        <v>7.1999999999999995E-2</v>
      </c>
      <c r="R144" s="191">
        <f>Q144*H144</f>
        <v>6.5879999999999992</v>
      </c>
      <c r="S144" s="191">
        <v>0</v>
      </c>
      <c r="T144" s="192">
        <f>S144*H144</f>
        <v>0</v>
      </c>
      <c r="AR144" s="17" t="s">
        <v>166</v>
      </c>
      <c r="AT144" s="17" t="s">
        <v>186</v>
      </c>
      <c r="AU144" s="17" t="s">
        <v>75</v>
      </c>
      <c r="AY144" s="17" t="s">
        <v>122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17" t="s">
        <v>22</v>
      </c>
      <c r="BK144" s="193">
        <f>ROUND(I144*H144,2)</f>
        <v>0</v>
      </c>
      <c r="BL144" s="17" t="s">
        <v>129</v>
      </c>
      <c r="BM144" s="17" t="s">
        <v>515</v>
      </c>
    </row>
    <row r="145" spans="2:65" s="1" customFormat="1" ht="22.5" customHeight="1" x14ac:dyDescent="0.3">
      <c r="B145" s="34"/>
      <c r="C145" s="182" t="s">
        <v>244</v>
      </c>
      <c r="D145" s="182" t="s">
        <v>124</v>
      </c>
      <c r="E145" s="183" t="s">
        <v>516</v>
      </c>
      <c r="F145" s="184" t="s">
        <v>517</v>
      </c>
      <c r="G145" s="185" t="s">
        <v>147</v>
      </c>
      <c r="H145" s="186">
        <v>620</v>
      </c>
      <c r="I145" s="187"/>
      <c r="J145" s="188">
        <f>ROUND(I145*H145,2)</f>
        <v>0</v>
      </c>
      <c r="K145" s="184" t="s">
        <v>128</v>
      </c>
      <c r="L145" s="54"/>
      <c r="M145" s="189" t="s">
        <v>20</v>
      </c>
      <c r="N145" s="190" t="s">
        <v>42</v>
      </c>
      <c r="O145" s="35"/>
      <c r="P145" s="191">
        <f>O145*H145</f>
        <v>0</v>
      </c>
      <c r="Q145" s="191">
        <v>4.4999999999999999E-4</v>
      </c>
      <c r="R145" s="191">
        <f>Q145*H145</f>
        <v>0.27899999999999997</v>
      </c>
      <c r="S145" s="191">
        <v>0</v>
      </c>
      <c r="T145" s="192">
        <f>S145*H145</f>
        <v>0</v>
      </c>
      <c r="AR145" s="17" t="s">
        <v>129</v>
      </c>
      <c r="AT145" s="17" t="s">
        <v>124</v>
      </c>
      <c r="AU145" s="17" t="s">
        <v>75</v>
      </c>
      <c r="AY145" s="17" t="s">
        <v>122</v>
      </c>
      <c r="BE145" s="193">
        <f>IF(N145="základní",J145,0)</f>
        <v>0</v>
      </c>
      <c r="BF145" s="193">
        <f>IF(N145="snížená",J145,0)</f>
        <v>0</v>
      </c>
      <c r="BG145" s="193">
        <f>IF(N145="zákl. přenesená",J145,0)</f>
        <v>0</v>
      </c>
      <c r="BH145" s="193">
        <f>IF(N145="sníž. přenesená",J145,0)</f>
        <v>0</v>
      </c>
      <c r="BI145" s="193">
        <f>IF(N145="nulová",J145,0)</f>
        <v>0</v>
      </c>
      <c r="BJ145" s="17" t="s">
        <v>22</v>
      </c>
      <c r="BK145" s="193">
        <f>ROUND(I145*H145,2)</f>
        <v>0</v>
      </c>
      <c r="BL145" s="17" t="s">
        <v>129</v>
      </c>
      <c r="BM145" s="17" t="s">
        <v>518</v>
      </c>
    </row>
    <row r="146" spans="2:65" s="10" customFormat="1" ht="29.85" customHeight="1" x14ac:dyDescent="0.3">
      <c r="B146" s="165"/>
      <c r="C146" s="166"/>
      <c r="D146" s="179" t="s">
        <v>70</v>
      </c>
      <c r="E146" s="180" t="s">
        <v>150</v>
      </c>
      <c r="F146" s="180" t="s">
        <v>192</v>
      </c>
      <c r="G146" s="166"/>
      <c r="H146" s="166"/>
      <c r="I146" s="169"/>
      <c r="J146" s="181">
        <f>BK146</f>
        <v>0</v>
      </c>
      <c r="K146" s="166"/>
      <c r="L146" s="171"/>
      <c r="M146" s="172"/>
      <c r="N146" s="173"/>
      <c r="O146" s="173"/>
      <c r="P146" s="174">
        <f>SUM(P147:P190)</f>
        <v>0</v>
      </c>
      <c r="Q146" s="173"/>
      <c r="R146" s="174">
        <f>SUM(R147:R190)</f>
        <v>3327.5576753999999</v>
      </c>
      <c r="S146" s="173"/>
      <c r="T146" s="175">
        <f>SUM(T147:T190)</f>
        <v>0</v>
      </c>
      <c r="AR146" s="176" t="s">
        <v>22</v>
      </c>
      <c r="AT146" s="177" t="s">
        <v>70</v>
      </c>
      <c r="AU146" s="177" t="s">
        <v>22</v>
      </c>
      <c r="AY146" s="176" t="s">
        <v>122</v>
      </c>
      <c r="BK146" s="178">
        <f>SUM(BK147:BK190)</f>
        <v>0</v>
      </c>
    </row>
    <row r="147" spans="2:65" s="1" customFormat="1" ht="22.5" customHeight="1" x14ac:dyDescent="0.3">
      <c r="B147" s="34"/>
      <c r="C147" s="182" t="s">
        <v>250</v>
      </c>
      <c r="D147" s="182" t="s">
        <v>124</v>
      </c>
      <c r="E147" s="183" t="s">
        <v>194</v>
      </c>
      <c r="F147" s="184" t="s">
        <v>195</v>
      </c>
      <c r="G147" s="185" t="s">
        <v>127</v>
      </c>
      <c r="H147" s="186">
        <v>3295.02</v>
      </c>
      <c r="I147" s="187"/>
      <c r="J147" s="188">
        <f>ROUND(I147*H147,2)</f>
        <v>0</v>
      </c>
      <c r="K147" s="184" t="s">
        <v>128</v>
      </c>
      <c r="L147" s="54"/>
      <c r="M147" s="189" t="s">
        <v>20</v>
      </c>
      <c r="N147" s="190" t="s">
        <v>42</v>
      </c>
      <c r="O147" s="35"/>
      <c r="P147" s="191">
        <f>O147*H147</f>
        <v>0</v>
      </c>
      <c r="Q147" s="191">
        <v>8.0030000000000004E-2</v>
      </c>
      <c r="R147" s="191">
        <f>Q147*H147</f>
        <v>263.70045060000001</v>
      </c>
      <c r="S147" s="191">
        <v>0</v>
      </c>
      <c r="T147" s="192">
        <f>S147*H147</f>
        <v>0</v>
      </c>
      <c r="AR147" s="17" t="s">
        <v>129</v>
      </c>
      <c r="AT147" s="17" t="s">
        <v>124</v>
      </c>
      <c r="AU147" s="17" t="s">
        <v>75</v>
      </c>
      <c r="AY147" s="17" t="s">
        <v>122</v>
      </c>
      <c r="BE147" s="193">
        <f>IF(N147="základní",J147,0)</f>
        <v>0</v>
      </c>
      <c r="BF147" s="193">
        <f>IF(N147="snížená",J147,0)</f>
        <v>0</v>
      </c>
      <c r="BG147" s="193">
        <f>IF(N147="zákl. přenesená",J147,0)</f>
        <v>0</v>
      </c>
      <c r="BH147" s="193">
        <f>IF(N147="sníž. přenesená",J147,0)</f>
        <v>0</v>
      </c>
      <c r="BI147" s="193">
        <f>IF(N147="nulová",J147,0)</f>
        <v>0</v>
      </c>
      <c r="BJ147" s="17" t="s">
        <v>22</v>
      </c>
      <c r="BK147" s="193">
        <f>ROUND(I147*H147,2)</f>
        <v>0</v>
      </c>
      <c r="BL147" s="17" t="s">
        <v>129</v>
      </c>
      <c r="BM147" s="17" t="s">
        <v>519</v>
      </c>
    </row>
    <row r="148" spans="2:65" s="11" customFormat="1" ht="13.5" x14ac:dyDescent="0.3">
      <c r="B148" s="194"/>
      <c r="C148" s="195"/>
      <c r="D148" s="196" t="s">
        <v>131</v>
      </c>
      <c r="E148" s="197" t="s">
        <v>20</v>
      </c>
      <c r="F148" s="198" t="s">
        <v>520</v>
      </c>
      <c r="G148" s="195"/>
      <c r="H148" s="199">
        <v>3295.02</v>
      </c>
      <c r="I148" s="200"/>
      <c r="J148" s="195"/>
      <c r="K148" s="195"/>
      <c r="L148" s="201"/>
      <c r="M148" s="202"/>
      <c r="N148" s="203"/>
      <c r="O148" s="203"/>
      <c r="P148" s="203"/>
      <c r="Q148" s="203"/>
      <c r="R148" s="203"/>
      <c r="S148" s="203"/>
      <c r="T148" s="204"/>
      <c r="AT148" s="205" t="s">
        <v>131</v>
      </c>
      <c r="AU148" s="205" t="s">
        <v>75</v>
      </c>
      <c r="AV148" s="11" t="s">
        <v>75</v>
      </c>
      <c r="AW148" s="11" t="s">
        <v>35</v>
      </c>
      <c r="AX148" s="11" t="s">
        <v>22</v>
      </c>
      <c r="AY148" s="205" t="s">
        <v>122</v>
      </c>
    </row>
    <row r="149" spans="2:65" s="1" customFormat="1" ht="22.5" customHeight="1" x14ac:dyDescent="0.3">
      <c r="B149" s="34"/>
      <c r="C149" s="182" t="s">
        <v>256</v>
      </c>
      <c r="D149" s="182" t="s">
        <v>124</v>
      </c>
      <c r="E149" s="183" t="s">
        <v>202</v>
      </c>
      <c r="F149" s="184" t="s">
        <v>203</v>
      </c>
      <c r="G149" s="185" t="s">
        <v>127</v>
      </c>
      <c r="H149" s="186">
        <v>2873</v>
      </c>
      <c r="I149" s="187"/>
      <c r="J149" s="188">
        <f>ROUND(I149*H149,2)</f>
        <v>0</v>
      </c>
      <c r="K149" s="184" t="s">
        <v>128</v>
      </c>
      <c r="L149" s="54"/>
      <c r="M149" s="189" t="s">
        <v>20</v>
      </c>
      <c r="N149" s="190" t="s">
        <v>42</v>
      </c>
      <c r="O149" s="35"/>
      <c r="P149" s="191">
        <f>O149*H149</f>
        <v>0</v>
      </c>
      <c r="Q149" s="191">
        <v>0.27994000000000002</v>
      </c>
      <c r="R149" s="191">
        <f>Q149*H149</f>
        <v>804.26762000000008</v>
      </c>
      <c r="S149" s="191">
        <v>0</v>
      </c>
      <c r="T149" s="192">
        <f>S149*H149</f>
        <v>0</v>
      </c>
      <c r="AR149" s="17" t="s">
        <v>129</v>
      </c>
      <c r="AT149" s="17" t="s">
        <v>124</v>
      </c>
      <c r="AU149" s="17" t="s">
        <v>75</v>
      </c>
      <c r="AY149" s="17" t="s">
        <v>122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17" t="s">
        <v>22</v>
      </c>
      <c r="BK149" s="193">
        <f>ROUND(I149*H149,2)</f>
        <v>0</v>
      </c>
      <c r="BL149" s="17" t="s">
        <v>129</v>
      </c>
      <c r="BM149" s="17" t="s">
        <v>204</v>
      </c>
    </row>
    <row r="150" spans="2:65" s="11" customFormat="1" ht="13.5" x14ac:dyDescent="0.3">
      <c r="B150" s="194"/>
      <c r="C150" s="195"/>
      <c r="D150" s="196" t="s">
        <v>131</v>
      </c>
      <c r="E150" s="197" t="s">
        <v>20</v>
      </c>
      <c r="F150" s="198" t="s">
        <v>521</v>
      </c>
      <c r="G150" s="195"/>
      <c r="H150" s="199">
        <v>2873</v>
      </c>
      <c r="I150" s="200"/>
      <c r="J150" s="195"/>
      <c r="K150" s="195"/>
      <c r="L150" s="201"/>
      <c r="M150" s="202"/>
      <c r="N150" s="203"/>
      <c r="O150" s="203"/>
      <c r="P150" s="203"/>
      <c r="Q150" s="203"/>
      <c r="R150" s="203"/>
      <c r="S150" s="203"/>
      <c r="T150" s="204"/>
      <c r="AT150" s="205" t="s">
        <v>131</v>
      </c>
      <c r="AU150" s="205" t="s">
        <v>75</v>
      </c>
      <c r="AV150" s="11" t="s">
        <v>75</v>
      </c>
      <c r="AW150" s="11" t="s">
        <v>35</v>
      </c>
      <c r="AX150" s="11" t="s">
        <v>22</v>
      </c>
      <c r="AY150" s="205" t="s">
        <v>122</v>
      </c>
    </row>
    <row r="151" spans="2:65" s="1" customFormat="1" ht="22.5" customHeight="1" x14ac:dyDescent="0.3">
      <c r="B151" s="34"/>
      <c r="C151" s="182" t="s">
        <v>260</v>
      </c>
      <c r="D151" s="182" t="s">
        <v>124</v>
      </c>
      <c r="E151" s="183" t="s">
        <v>207</v>
      </c>
      <c r="F151" s="184" t="s">
        <v>208</v>
      </c>
      <c r="G151" s="185" t="s">
        <v>127</v>
      </c>
      <c r="H151" s="186">
        <v>3591.25</v>
      </c>
      <c r="I151" s="187"/>
      <c r="J151" s="188">
        <f>ROUND(I151*H151,2)</f>
        <v>0</v>
      </c>
      <c r="K151" s="184" t="s">
        <v>128</v>
      </c>
      <c r="L151" s="54"/>
      <c r="M151" s="189" t="s">
        <v>20</v>
      </c>
      <c r="N151" s="190" t="s">
        <v>42</v>
      </c>
      <c r="O151" s="35"/>
      <c r="P151" s="191">
        <f>O151*H151</f>
        <v>0</v>
      </c>
      <c r="Q151" s="191">
        <v>0.378</v>
      </c>
      <c r="R151" s="191">
        <f>Q151*H151</f>
        <v>1357.4925000000001</v>
      </c>
      <c r="S151" s="191">
        <v>0</v>
      </c>
      <c r="T151" s="192">
        <f>S151*H151</f>
        <v>0</v>
      </c>
      <c r="AR151" s="17" t="s">
        <v>129</v>
      </c>
      <c r="AT151" s="17" t="s">
        <v>124</v>
      </c>
      <c r="AU151" s="17" t="s">
        <v>75</v>
      </c>
      <c r="AY151" s="17" t="s">
        <v>122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17" t="s">
        <v>22</v>
      </c>
      <c r="BK151" s="193">
        <f>ROUND(I151*H151,2)</f>
        <v>0</v>
      </c>
      <c r="BL151" s="17" t="s">
        <v>129</v>
      </c>
      <c r="BM151" s="17" t="s">
        <v>209</v>
      </c>
    </row>
    <row r="152" spans="2:65" s="11" customFormat="1" ht="13.5" x14ac:dyDescent="0.3">
      <c r="B152" s="194"/>
      <c r="C152" s="195"/>
      <c r="D152" s="196" t="s">
        <v>131</v>
      </c>
      <c r="E152" s="197" t="s">
        <v>20</v>
      </c>
      <c r="F152" s="198" t="s">
        <v>522</v>
      </c>
      <c r="G152" s="195"/>
      <c r="H152" s="199">
        <v>3591.25</v>
      </c>
      <c r="I152" s="200"/>
      <c r="J152" s="195"/>
      <c r="K152" s="195"/>
      <c r="L152" s="201"/>
      <c r="M152" s="202"/>
      <c r="N152" s="203"/>
      <c r="O152" s="203"/>
      <c r="P152" s="203"/>
      <c r="Q152" s="203"/>
      <c r="R152" s="203"/>
      <c r="S152" s="203"/>
      <c r="T152" s="204"/>
      <c r="AT152" s="205" t="s">
        <v>131</v>
      </c>
      <c r="AU152" s="205" t="s">
        <v>75</v>
      </c>
      <c r="AV152" s="11" t="s">
        <v>75</v>
      </c>
      <c r="AW152" s="11" t="s">
        <v>35</v>
      </c>
      <c r="AX152" s="11" t="s">
        <v>22</v>
      </c>
      <c r="AY152" s="205" t="s">
        <v>122</v>
      </c>
    </row>
    <row r="153" spans="2:65" s="1" customFormat="1" ht="31.5" customHeight="1" x14ac:dyDescent="0.3">
      <c r="B153" s="34"/>
      <c r="C153" s="182" t="s">
        <v>265</v>
      </c>
      <c r="D153" s="182" t="s">
        <v>124</v>
      </c>
      <c r="E153" s="183" t="s">
        <v>217</v>
      </c>
      <c r="F153" s="184" t="s">
        <v>218</v>
      </c>
      <c r="G153" s="185" t="s">
        <v>127</v>
      </c>
      <c r="H153" s="186">
        <v>422.02</v>
      </c>
      <c r="I153" s="187"/>
      <c r="J153" s="188">
        <f>ROUND(I153*H153,2)</f>
        <v>0</v>
      </c>
      <c r="K153" s="184" t="s">
        <v>128</v>
      </c>
      <c r="L153" s="54"/>
      <c r="M153" s="189" t="s">
        <v>20</v>
      </c>
      <c r="N153" s="190" t="s">
        <v>42</v>
      </c>
      <c r="O153" s="35"/>
      <c r="P153" s="191">
        <f>O153*H153</f>
        <v>0</v>
      </c>
      <c r="Q153" s="191">
        <v>0.38313999999999998</v>
      </c>
      <c r="R153" s="191">
        <f>Q153*H153</f>
        <v>161.69274279999999</v>
      </c>
      <c r="S153" s="191">
        <v>0</v>
      </c>
      <c r="T153" s="192">
        <f>S153*H153</f>
        <v>0</v>
      </c>
      <c r="AR153" s="17" t="s">
        <v>129</v>
      </c>
      <c r="AT153" s="17" t="s">
        <v>124</v>
      </c>
      <c r="AU153" s="17" t="s">
        <v>75</v>
      </c>
      <c r="AY153" s="17" t="s">
        <v>122</v>
      </c>
      <c r="BE153" s="193">
        <f>IF(N153="základní",J153,0)</f>
        <v>0</v>
      </c>
      <c r="BF153" s="193">
        <f>IF(N153="snížená",J153,0)</f>
        <v>0</v>
      </c>
      <c r="BG153" s="193">
        <f>IF(N153="zákl. přenesená",J153,0)</f>
        <v>0</v>
      </c>
      <c r="BH153" s="193">
        <f>IF(N153="sníž. přenesená",J153,0)</f>
        <v>0</v>
      </c>
      <c r="BI153" s="193">
        <f>IF(N153="nulová",J153,0)</f>
        <v>0</v>
      </c>
      <c r="BJ153" s="17" t="s">
        <v>22</v>
      </c>
      <c r="BK153" s="193">
        <f>ROUND(I153*H153,2)</f>
        <v>0</v>
      </c>
      <c r="BL153" s="17" t="s">
        <v>129</v>
      </c>
      <c r="BM153" s="17" t="s">
        <v>219</v>
      </c>
    </row>
    <row r="154" spans="2:65" s="11" customFormat="1" ht="13.5" x14ac:dyDescent="0.3">
      <c r="B154" s="194"/>
      <c r="C154" s="195"/>
      <c r="D154" s="196" t="s">
        <v>131</v>
      </c>
      <c r="E154" s="197" t="s">
        <v>20</v>
      </c>
      <c r="F154" s="198" t="s">
        <v>523</v>
      </c>
      <c r="G154" s="195"/>
      <c r="H154" s="199">
        <v>422.02</v>
      </c>
      <c r="I154" s="200"/>
      <c r="J154" s="195"/>
      <c r="K154" s="195"/>
      <c r="L154" s="201"/>
      <c r="M154" s="202"/>
      <c r="N154" s="203"/>
      <c r="O154" s="203"/>
      <c r="P154" s="203"/>
      <c r="Q154" s="203"/>
      <c r="R154" s="203"/>
      <c r="S154" s="203"/>
      <c r="T154" s="204"/>
      <c r="AT154" s="205" t="s">
        <v>131</v>
      </c>
      <c r="AU154" s="205" t="s">
        <v>75</v>
      </c>
      <c r="AV154" s="11" t="s">
        <v>75</v>
      </c>
      <c r="AW154" s="11" t="s">
        <v>35</v>
      </c>
      <c r="AX154" s="11" t="s">
        <v>22</v>
      </c>
      <c r="AY154" s="205" t="s">
        <v>122</v>
      </c>
    </row>
    <row r="155" spans="2:65" s="1" customFormat="1" ht="31.5" customHeight="1" x14ac:dyDescent="0.3">
      <c r="B155" s="34"/>
      <c r="C155" s="182" t="s">
        <v>271</v>
      </c>
      <c r="D155" s="182" t="s">
        <v>124</v>
      </c>
      <c r="E155" s="183" t="s">
        <v>524</v>
      </c>
      <c r="F155" s="184" t="s">
        <v>525</v>
      </c>
      <c r="G155" s="185" t="s">
        <v>127</v>
      </c>
      <c r="H155" s="186">
        <v>13</v>
      </c>
      <c r="I155" s="187"/>
      <c r="J155" s="188">
        <f>ROUND(I155*H155,2)</f>
        <v>0</v>
      </c>
      <c r="K155" s="184" t="s">
        <v>128</v>
      </c>
      <c r="L155" s="54"/>
      <c r="M155" s="189" t="s">
        <v>20</v>
      </c>
      <c r="N155" s="190" t="s">
        <v>42</v>
      </c>
      <c r="O155" s="35"/>
      <c r="P155" s="191">
        <f>O155*H155</f>
        <v>0</v>
      </c>
      <c r="Q155" s="191">
        <v>0.50297999999999998</v>
      </c>
      <c r="R155" s="191">
        <f>Q155*H155</f>
        <v>6.5387399999999998</v>
      </c>
      <c r="S155" s="191">
        <v>0</v>
      </c>
      <c r="T155" s="192">
        <f>S155*H155</f>
        <v>0</v>
      </c>
      <c r="AR155" s="17" t="s">
        <v>129</v>
      </c>
      <c r="AT155" s="17" t="s">
        <v>124</v>
      </c>
      <c r="AU155" s="17" t="s">
        <v>75</v>
      </c>
      <c r="AY155" s="17" t="s">
        <v>122</v>
      </c>
      <c r="BE155" s="193">
        <f>IF(N155="základní",J155,0)</f>
        <v>0</v>
      </c>
      <c r="BF155" s="193">
        <f>IF(N155="snížená",J155,0)</f>
        <v>0</v>
      </c>
      <c r="BG155" s="193">
        <f>IF(N155="zákl. přenesená",J155,0)</f>
        <v>0</v>
      </c>
      <c r="BH155" s="193">
        <f>IF(N155="sníž. přenesená",J155,0)</f>
        <v>0</v>
      </c>
      <c r="BI155" s="193">
        <f>IF(N155="nulová",J155,0)</f>
        <v>0</v>
      </c>
      <c r="BJ155" s="17" t="s">
        <v>22</v>
      </c>
      <c r="BK155" s="193">
        <f>ROUND(I155*H155,2)</f>
        <v>0</v>
      </c>
      <c r="BL155" s="17" t="s">
        <v>129</v>
      </c>
      <c r="BM155" s="17" t="s">
        <v>526</v>
      </c>
    </row>
    <row r="156" spans="2:65" s="11" customFormat="1" ht="13.5" x14ac:dyDescent="0.3">
      <c r="B156" s="194"/>
      <c r="C156" s="195"/>
      <c r="D156" s="196" t="s">
        <v>131</v>
      </c>
      <c r="E156" s="197" t="s">
        <v>20</v>
      </c>
      <c r="F156" s="198" t="s">
        <v>527</v>
      </c>
      <c r="G156" s="195"/>
      <c r="H156" s="199">
        <v>13</v>
      </c>
      <c r="I156" s="200"/>
      <c r="J156" s="195"/>
      <c r="K156" s="195"/>
      <c r="L156" s="201"/>
      <c r="M156" s="202"/>
      <c r="N156" s="203"/>
      <c r="O156" s="203"/>
      <c r="P156" s="203"/>
      <c r="Q156" s="203"/>
      <c r="R156" s="203"/>
      <c r="S156" s="203"/>
      <c r="T156" s="204"/>
      <c r="AT156" s="205" t="s">
        <v>131</v>
      </c>
      <c r="AU156" s="205" t="s">
        <v>75</v>
      </c>
      <c r="AV156" s="11" t="s">
        <v>75</v>
      </c>
      <c r="AW156" s="11" t="s">
        <v>35</v>
      </c>
      <c r="AX156" s="11" t="s">
        <v>22</v>
      </c>
      <c r="AY156" s="205" t="s">
        <v>122</v>
      </c>
    </row>
    <row r="157" spans="2:65" s="1" customFormat="1" ht="31.5" customHeight="1" x14ac:dyDescent="0.3">
      <c r="B157" s="34"/>
      <c r="C157" s="182" t="s">
        <v>276</v>
      </c>
      <c r="D157" s="182" t="s">
        <v>124</v>
      </c>
      <c r="E157" s="183" t="s">
        <v>230</v>
      </c>
      <c r="F157" s="184" t="s">
        <v>231</v>
      </c>
      <c r="G157" s="185" t="s">
        <v>127</v>
      </c>
      <c r="H157" s="186">
        <v>13</v>
      </c>
      <c r="I157" s="187"/>
      <c r="J157" s="188">
        <f>ROUND(I157*H157,2)</f>
        <v>0</v>
      </c>
      <c r="K157" s="184" t="s">
        <v>128</v>
      </c>
      <c r="L157" s="54"/>
      <c r="M157" s="189" t="s">
        <v>20</v>
      </c>
      <c r="N157" s="190" t="s">
        <v>42</v>
      </c>
      <c r="O157" s="35"/>
      <c r="P157" s="191">
        <f>O157*H157</f>
        <v>0</v>
      </c>
      <c r="Q157" s="191">
        <v>0.18151999999999999</v>
      </c>
      <c r="R157" s="191">
        <f>Q157*H157</f>
        <v>2.3597599999999996</v>
      </c>
      <c r="S157" s="191">
        <v>0</v>
      </c>
      <c r="T157" s="192">
        <f>S157*H157</f>
        <v>0</v>
      </c>
      <c r="AR157" s="17" t="s">
        <v>129</v>
      </c>
      <c r="AT157" s="17" t="s">
        <v>124</v>
      </c>
      <c r="AU157" s="17" t="s">
        <v>75</v>
      </c>
      <c r="AY157" s="17" t="s">
        <v>122</v>
      </c>
      <c r="BE157" s="193">
        <f>IF(N157="základní",J157,0)</f>
        <v>0</v>
      </c>
      <c r="BF157" s="193">
        <f>IF(N157="snížená",J157,0)</f>
        <v>0</v>
      </c>
      <c r="BG157" s="193">
        <f>IF(N157="zákl. přenesená",J157,0)</f>
        <v>0</v>
      </c>
      <c r="BH157" s="193">
        <f>IF(N157="sníž. přenesená",J157,0)</f>
        <v>0</v>
      </c>
      <c r="BI157" s="193">
        <f>IF(N157="nulová",J157,0)</f>
        <v>0</v>
      </c>
      <c r="BJ157" s="17" t="s">
        <v>22</v>
      </c>
      <c r="BK157" s="193">
        <f>ROUND(I157*H157,2)</f>
        <v>0</v>
      </c>
      <c r="BL157" s="17" t="s">
        <v>129</v>
      </c>
      <c r="BM157" s="17" t="s">
        <v>528</v>
      </c>
    </row>
    <row r="158" spans="2:65" s="11" customFormat="1" ht="13.5" x14ac:dyDescent="0.3">
      <c r="B158" s="194"/>
      <c r="C158" s="195"/>
      <c r="D158" s="196" t="s">
        <v>131</v>
      </c>
      <c r="E158" s="197" t="s">
        <v>20</v>
      </c>
      <c r="F158" s="198" t="s">
        <v>529</v>
      </c>
      <c r="G158" s="195"/>
      <c r="H158" s="199">
        <v>13</v>
      </c>
      <c r="I158" s="200"/>
      <c r="J158" s="195"/>
      <c r="K158" s="195"/>
      <c r="L158" s="201"/>
      <c r="M158" s="202"/>
      <c r="N158" s="203"/>
      <c r="O158" s="203"/>
      <c r="P158" s="203"/>
      <c r="Q158" s="203"/>
      <c r="R158" s="203"/>
      <c r="S158" s="203"/>
      <c r="T158" s="204"/>
      <c r="AT158" s="205" t="s">
        <v>131</v>
      </c>
      <c r="AU158" s="205" t="s">
        <v>75</v>
      </c>
      <c r="AV158" s="11" t="s">
        <v>75</v>
      </c>
      <c r="AW158" s="11" t="s">
        <v>35</v>
      </c>
      <c r="AX158" s="11" t="s">
        <v>22</v>
      </c>
      <c r="AY158" s="205" t="s">
        <v>122</v>
      </c>
    </row>
    <row r="159" spans="2:65" s="1" customFormat="1" ht="57" customHeight="1" x14ac:dyDescent="0.3">
      <c r="B159" s="34"/>
      <c r="C159" s="182" t="s">
        <v>282</v>
      </c>
      <c r="D159" s="182" t="s">
        <v>124</v>
      </c>
      <c r="E159" s="183" t="s">
        <v>530</v>
      </c>
      <c r="F159" s="184" t="s">
        <v>531</v>
      </c>
      <c r="G159" s="185" t="s">
        <v>127</v>
      </c>
      <c r="H159" s="186">
        <v>2873</v>
      </c>
      <c r="I159" s="187"/>
      <c r="J159" s="188">
        <f>ROUND(I159*H159,2)</f>
        <v>0</v>
      </c>
      <c r="K159" s="184" t="s">
        <v>128</v>
      </c>
      <c r="L159" s="54"/>
      <c r="M159" s="189" t="s">
        <v>20</v>
      </c>
      <c r="N159" s="190" t="s">
        <v>42</v>
      </c>
      <c r="O159" s="35"/>
      <c r="P159" s="191">
        <f>O159*H159</f>
        <v>0</v>
      </c>
      <c r="Q159" s="191">
        <v>8.4250000000000005E-2</v>
      </c>
      <c r="R159" s="191">
        <f>Q159*H159</f>
        <v>242.05025000000001</v>
      </c>
      <c r="S159" s="191">
        <v>0</v>
      </c>
      <c r="T159" s="192">
        <f>S159*H159</f>
        <v>0</v>
      </c>
      <c r="AR159" s="17" t="s">
        <v>129</v>
      </c>
      <c r="AT159" s="17" t="s">
        <v>124</v>
      </c>
      <c r="AU159" s="17" t="s">
        <v>75</v>
      </c>
      <c r="AY159" s="17" t="s">
        <v>122</v>
      </c>
      <c r="BE159" s="193">
        <f>IF(N159="základní",J159,0)</f>
        <v>0</v>
      </c>
      <c r="BF159" s="193">
        <f>IF(N159="snížená",J159,0)</f>
        <v>0</v>
      </c>
      <c r="BG159" s="193">
        <f>IF(N159="zákl. přenesená",J159,0)</f>
        <v>0</v>
      </c>
      <c r="BH159" s="193">
        <f>IF(N159="sníž. přenesená",J159,0)</f>
        <v>0</v>
      </c>
      <c r="BI159" s="193">
        <f>IF(N159="nulová",J159,0)</f>
        <v>0</v>
      </c>
      <c r="BJ159" s="17" t="s">
        <v>22</v>
      </c>
      <c r="BK159" s="193">
        <f>ROUND(I159*H159,2)</f>
        <v>0</v>
      </c>
      <c r="BL159" s="17" t="s">
        <v>129</v>
      </c>
      <c r="BM159" s="17" t="s">
        <v>532</v>
      </c>
    </row>
    <row r="160" spans="2:65" s="11" customFormat="1" ht="13.5" x14ac:dyDescent="0.3">
      <c r="B160" s="194"/>
      <c r="C160" s="195"/>
      <c r="D160" s="206" t="s">
        <v>131</v>
      </c>
      <c r="E160" s="207" t="s">
        <v>20</v>
      </c>
      <c r="F160" s="208" t="s">
        <v>533</v>
      </c>
      <c r="G160" s="195"/>
      <c r="H160" s="209">
        <v>2823.5</v>
      </c>
      <c r="I160" s="200"/>
      <c r="J160" s="195"/>
      <c r="K160" s="195"/>
      <c r="L160" s="201"/>
      <c r="M160" s="202"/>
      <c r="N160" s="203"/>
      <c r="O160" s="203"/>
      <c r="P160" s="203"/>
      <c r="Q160" s="203"/>
      <c r="R160" s="203"/>
      <c r="S160" s="203"/>
      <c r="T160" s="204"/>
      <c r="AT160" s="205" t="s">
        <v>131</v>
      </c>
      <c r="AU160" s="205" t="s">
        <v>75</v>
      </c>
      <c r="AV160" s="11" t="s">
        <v>75</v>
      </c>
      <c r="AW160" s="11" t="s">
        <v>35</v>
      </c>
      <c r="AX160" s="11" t="s">
        <v>71</v>
      </c>
      <c r="AY160" s="205" t="s">
        <v>122</v>
      </c>
    </row>
    <row r="161" spans="2:65" s="11" customFormat="1" ht="13.5" x14ac:dyDescent="0.3">
      <c r="B161" s="194"/>
      <c r="C161" s="195"/>
      <c r="D161" s="206" t="s">
        <v>131</v>
      </c>
      <c r="E161" s="207" t="s">
        <v>20</v>
      </c>
      <c r="F161" s="208" t="s">
        <v>534</v>
      </c>
      <c r="G161" s="195"/>
      <c r="H161" s="209">
        <v>40.200000000000003</v>
      </c>
      <c r="I161" s="200"/>
      <c r="J161" s="195"/>
      <c r="K161" s="195"/>
      <c r="L161" s="201"/>
      <c r="M161" s="202"/>
      <c r="N161" s="203"/>
      <c r="O161" s="203"/>
      <c r="P161" s="203"/>
      <c r="Q161" s="203"/>
      <c r="R161" s="203"/>
      <c r="S161" s="203"/>
      <c r="T161" s="204"/>
      <c r="AT161" s="205" t="s">
        <v>131</v>
      </c>
      <c r="AU161" s="205" t="s">
        <v>75</v>
      </c>
      <c r="AV161" s="11" t="s">
        <v>75</v>
      </c>
      <c r="AW161" s="11" t="s">
        <v>35</v>
      </c>
      <c r="AX161" s="11" t="s">
        <v>71</v>
      </c>
      <c r="AY161" s="205" t="s">
        <v>122</v>
      </c>
    </row>
    <row r="162" spans="2:65" s="11" customFormat="1" ht="13.5" x14ac:dyDescent="0.3">
      <c r="B162" s="194"/>
      <c r="C162" s="195"/>
      <c r="D162" s="206" t="s">
        <v>131</v>
      </c>
      <c r="E162" s="207" t="s">
        <v>20</v>
      </c>
      <c r="F162" s="208" t="s">
        <v>535</v>
      </c>
      <c r="G162" s="195"/>
      <c r="H162" s="209">
        <v>3.7</v>
      </c>
      <c r="I162" s="200"/>
      <c r="J162" s="195"/>
      <c r="K162" s="195"/>
      <c r="L162" s="201"/>
      <c r="M162" s="202"/>
      <c r="N162" s="203"/>
      <c r="O162" s="203"/>
      <c r="P162" s="203"/>
      <c r="Q162" s="203"/>
      <c r="R162" s="203"/>
      <c r="S162" s="203"/>
      <c r="T162" s="204"/>
      <c r="AT162" s="205" t="s">
        <v>131</v>
      </c>
      <c r="AU162" s="205" t="s">
        <v>75</v>
      </c>
      <c r="AV162" s="11" t="s">
        <v>75</v>
      </c>
      <c r="AW162" s="11" t="s">
        <v>35</v>
      </c>
      <c r="AX162" s="11" t="s">
        <v>71</v>
      </c>
      <c r="AY162" s="205" t="s">
        <v>122</v>
      </c>
    </row>
    <row r="163" spans="2:65" s="11" customFormat="1" ht="13.5" x14ac:dyDescent="0.3">
      <c r="B163" s="194"/>
      <c r="C163" s="195"/>
      <c r="D163" s="206" t="s">
        <v>131</v>
      </c>
      <c r="E163" s="207" t="s">
        <v>20</v>
      </c>
      <c r="F163" s="208" t="s">
        <v>536</v>
      </c>
      <c r="G163" s="195"/>
      <c r="H163" s="209">
        <v>5.6</v>
      </c>
      <c r="I163" s="200"/>
      <c r="J163" s="195"/>
      <c r="K163" s="195"/>
      <c r="L163" s="201"/>
      <c r="M163" s="202"/>
      <c r="N163" s="203"/>
      <c r="O163" s="203"/>
      <c r="P163" s="203"/>
      <c r="Q163" s="203"/>
      <c r="R163" s="203"/>
      <c r="S163" s="203"/>
      <c r="T163" s="204"/>
      <c r="AT163" s="205" t="s">
        <v>131</v>
      </c>
      <c r="AU163" s="205" t="s">
        <v>75</v>
      </c>
      <c r="AV163" s="11" t="s">
        <v>75</v>
      </c>
      <c r="AW163" s="11" t="s">
        <v>35</v>
      </c>
      <c r="AX163" s="11" t="s">
        <v>71</v>
      </c>
      <c r="AY163" s="205" t="s">
        <v>122</v>
      </c>
    </row>
    <row r="164" spans="2:65" s="12" customFormat="1" ht="13.5" x14ac:dyDescent="0.3">
      <c r="B164" s="210"/>
      <c r="C164" s="211"/>
      <c r="D164" s="196" t="s">
        <v>131</v>
      </c>
      <c r="E164" s="212" t="s">
        <v>20</v>
      </c>
      <c r="F164" s="213" t="s">
        <v>138</v>
      </c>
      <c r="G164" s="211"/>
      <c r="H164" s="214">
        <v>2873</v>
      </c>
      <c r="I164" s="215"/>
      <c r="J164" s="211"/>
      <c r="K164" s="211"/>
      <c r="L164" s="216"/>
      <c r="M164" s="217"/>
      <c r="N164" s="218"/>
      <c r="O164" s="218"/>
      <c r="P164" s="218"/>
      <c r="Q164" s="218"/>
      <c r="R164" s="218"/>
      <c r="S164" s="218"/>
      <c r="T164" s="219"/>
      <c r="AT164" s="220" t="s">
        <v>131</v>
      </c>
      <c r="AU164" s="220" t="s">
        <v>75</v>
      </c>
      <c r="AV164" s="12" t="s">
        <v>129</v>
      </c>
      <c r="AW164" s="12" t="s">
        <v>35</v>
      </c>
      <c r="AX164" s="12" t="s">
        <v>22</v>
      </c>
      <c r="AY164" s="220" t="s">
        <v>122</v>
      </c>
    </row>
    <row r="165" spans="2:65" s="1" customFormat="1" ht="22.5" customHeight="1" x14ac:dyDescent="0.3">
      <c r="B165" s="34"/>
      <c r="C165" s="221" t="s">
        <v>288</v>
      </c>
      <c r="D165" s="221" t="s">
        <v>186</v>
      </c>
      <c r="E165" s="222" t="s">
        <v>245</v>
      </c>
      <c r="F165" s="223" t="s">
        <v>246</v>
      </c>
      <c r="G165" s="224" t="s">
        <v>127</v>
      </c>
      <c r="H165" s="225">
        <v>2851.7350000000001</v>
      </c>
      <c r="I165" s="226"/>
      <c r="J165" s="227">
        <f>ROUND(I165*H165,2)</f>
        <v>0</v>
      </c>
      <c r="K165" s="223" t="s">
        <v>128</v>
      </c>
      <c r="L165" s="228"/>
      <c r="M165" s="229" t="s">
        <v>20</v>
      </c>
      <c r="N165" s="230" t="s">
        <v>42</v>
      </c>
      <c r="O165" s="35"/>
      <c r="P165" s="191">
        <f>O165*H165</f>
        <v>0</v>
      </c>
      <c r="Q165" s="191">
        <v>0.13100000000000001</v>
      </c>
      <c r="R165" s="191">
        <f>Q165*H165</f>
        <v>373.57728500000002</v>
      </c>
      <c r="S165" s="191">
        <v>0</v>
      </c>
      <c r="T165" s="192">
        <f>S165*H165</f>
        <v>0</v>
      </c>
      <c r="AR165" s="17" t="s">
        <v>166</v>
      </c>
      <c r="AT165" s="17" t="s">
        <v>186</v>
      </c>
      <c r="AU165" s="17" t="s">
        <v>75</v>
      </c>
      <c r="AY165" s="17" t="s">
        <v>122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17" t="s">
        <v>22</v>
      </c>
      <c r="BK165" s="193">
        <f>ROUND(I165*H165,2)</f>
        <v>0</v>
      </c>
      <c r="BL165" s="17" t="s">
        <v>129</v>
      </c>
      <c r="BM165" s="17" t="s">
        <v>537</v>
      </c>
    </row>
    <row r="166" spans="2:65" s="11" customFormat="1" ht="13.5" x14ac:dyDescent="0.3">
      <c r="B166" s="194"/>
      <c r="C166" s="195"/>
      <c r="D166" s="206" t="s">
        <v>131</v>
      </c>
      <c r="E166" s="207" t="s">
        <v>20</v>
      </c>
      <c r="F166" s="208" t="s">
        <v>538</v>
      </c>
      <c r="G166" s="195"/>
      <c r="H166" s="209">
        <v>2823.5</v>
      </c>
      <c r="I166" s="200"/>
      <c r="J166" s="195"/>
      <c r="K166" s="195"/>
      <c r="L166" s="201"/>
      <c r="M166" s="202"/>
      <c r="N166" s="203"/>
      <c r="O166" s="203"/>
      <c r="P166" s="203"/>
      <c r="Q166" s="203"/>
      <c r="R166" s="203"/>
      <c r="S166" s="203"/>
      <c r="T166" s="204"/>
      <c r="AT166" s="205" t="s">
        <v>131</v>
      </c>
      <c r="AU166" s="205" t="s">
        <v>75</v>
      </c>
      <c r="AV166" s="11" t="s">
        <v>75</v>
      </c>
      <c r="AW166" s="11" t="s">
        <v>35</v>
      </c>
      <c r="AX166" s="11" t="s">
        <v>22</v>
      </c>
      <c r="AY166" s="205" t="s">
        <v>122</v>
      </c>
    </row>
    <row r="167" spans="2:65" s="11" customFormat="1" ht="13.5" x14ac:dyDescent="0.3">
      <c r="B167" s="194"/>
      <c r="C167" s="195"/>
      <c r="D167" s="196" t="s">
        <v>131</v>
      </c>
      <c r="E167" s="195"/>
      <c r="F167" s="198" t="s">
        <v>539</v>
      </c>
      <c r="G167" s="195"/>
      <c r="H167" s="199">
        <v>2851.7350000000001</v>
      </c>
      <c r="I167" s="200"/>
      <c r="J167" s="195"/>
      <c r="K167" s="195"/>
      <c r="L167" s="201"/>
      <c r="M167" s="202"/>
      <c r="N167" s="203"/>
      <c r="O167" s="203"/>
      <c r="P167" s="203"/>
      <c r="Q167" s="203"/>
      <c r="R167" s="203"/>
      <c r="S167" s="203"/>
      <c r="T167" s="204"/>
      <c r="AT167" s="205" t="s">
        <v>131</v>
      </c>
      <c r="AU167" s="205" t="s">
        <v>75</v>
      </c>
      <c r="AV167" s="11" t="s">
        <v>75</v>
      </c>
      <c r="AW167" s="11" t="s">
        <v>4</v>
      </c>
      <c r="AX167" s="11" t="s">
        <v>22</v>
      </c>
      <c r="AY167" s="205" t="s">
        <v>122</v>
      </c>
    </row>
    <row r="168" spans="2:65" s="1" customFormat="1" ht="22.5" customHeight="1" x14ac:dyDescent="0.3">
      <c r="B168" s="34"/>
      <c r="C168" s="221" t="s">
        <v>294</v>
      </c>
      <c r="D168" s="221" t="s">
        <v>186</v>
      </c>
      <c r="E168" s="222" t="s">
        <v>540</v>
      </c>
      <c r="F168" s="223" t="s">
        <v>541</v>
      </c>
      <c r="G168" s="224" t="s">
        <v>127</v>
      </c>
      <c r="H168" s="225">
        <v>40.601999999999997</v>
      </c>
      <c r="I168" s="226"/>
      <c r="J168" s="227">
        <f>ROUND(I168*H168,2)</f>
        <v>0</v>
      </c>
      <c r="K168" s="223" t="s">
        <v>128</v>
      </c>
      <c r="L168" s="228"/>
      <c r="M168" s="229" t="s">
        <v>20</v>
      </c>
      <c r="N168" s="230" t="s">
        <v>42</v>
      </c>
      <c r="O168" s="35"/>
      <c r="P168" s="191">
        <f>O168*H168</f>
        <v>0</v>
      </c>
      <c r="Q168" s="191">
        <v>0.13100000000000001</v>
      </c>
      <c r="R168" s="191">
        <f>Q168*H168</f>
        <v>5.3188620000000002</v>
      </c>
      <c r="S168" s="191">
        <v>0</v>
      </c>
      <c r="T168" s="192">
        <f>S168*H168</f>
        <v>0</v>
      </c>
      <c r="AR168" s="17" t="s">
        <v>166</v>
      </c>
      <c r="AT168" s="17" t="s">
        <v>186</v>
      </c>
      <c r="AU168" s="17" t="s">
        <v>75</v>
      </c>
      <c r="AY168" s="17" t="s">
        <v>122</v>
      </c>
      <c r="BE168" s="193">
        <f>IF(N168="základní",J168,0)</f>
        <v>0</v>
      </c>
      <c r="BF168" s="193">
        <f>IF(N168="snížená",J168,0)</f>
        <v>0</v>
      </c>
      <c r="BG168" s="193">
        <f>IF(N168="zákl. přenesená",J168,0)</f>
        <v>0</v>
      </c>
      <c r="BH168" s="193">
        <f>IF(N168="sníž. přenesená",J168,0)</f>
        <v>0</v>
      </c>
      <c r="BI168" s="193">
        <f>IF(N168="nulová",J168,0)</f>
        <v>0</v>
      </c>
      <c r="BJ168" s="17" t="s">
        <v>22</v>
      </c>
      <c r="BK168" s="193">
        <f>ROUND(I168*H168,2)</f>
        <v>0</v>
      </c>
      <c r="BL168" s="17" t="s">
        <v>129</v>
      </c>
      <c r="BM168" s="17" t="s">
        <v>542</v>
      </c>
    </row>
    <row r="169" spans="2:65" s="11" customFormat="1" ht="13.5" x14ac:dyDescent="0.3">
      <c r="B169" s="194"/>
      <c r="C169" s="195"/>
      <c r="D169" s="206" t="s">
        <v>131</v>
      </c>
      <c r="E169" s="207" t="s">
        <v>20</v>
      </c>
      <c r="F169" s="208" t="s">
        <v>543</v>
      </c>
      <c r="G169" s="195"/>
      <c r="H169" s="209">
        <v>40.200000000000003</v>
      </c>
      <c r="I169" s="200"/>
      <c r="J169" s="195"/>
      <c r="K169" s="195"/>
      <c r="L169" s="201"/>
      <c r="M169" s="202"/>
      <c r="N169" s="203"/>
      <c r="O169" s="203"/>
      <c r="P169" s="203"/>
      <c r="Q169" s="203"/>
      <c r="R169" s="203"/>
      <c r="S169" s="203"/>
      <c r="T169" s="204"/>
      <c r="AT169" s="205" t="s">
        <v>131</v>
      </c>
      <c r="AU169" s="205" t="s">
        <v>75</v>
      </c>
      <c r="AV169" s="11" t="s">
        <v>75</v>
      </c>
      <c r="AW169" s="11" t="s">
        <v>35</v>
      </c>
      <c r="AX169" s="11" t="s">
        <v>22</v>
      </c>
      <c r="AY169" s="205" t="s">
        <v>122</v>
      </c>
    </row>
    <row r="170" spans="2:65" s="11" customFormat="1" ht="13.5" x14ac:dyDescent="0.3">
      <c r="B170" s="194"/>
      <c r="C170" s="195"/>
      <c r="D170" s="196" t="s">
        <v>131</v>
      </c>
      <c r="E170" s="195"/>
      <c r="F170" s="198" t="s">
        <v>544</v>
      </c>
      <c r="G170" s="195"/>
      <c r="H170" s="199">
        <v>40.601999999999997</v>
      </c>
      <c r="I170" s="200"/>
      <c r="J170" s="195"/>
      <c r="K170" s="195"/>
      <c r="L170" s="201"/>
      <c r="M170" s="202"/>
      <c r="N170" s="203"/>
      <c r="O170" s="203"/>
      <c r="P170" s="203"/>
      <c r="Q170" s="203"/>
      <c r="R170" s="203"/>
      <c r="S170" s="203"/>
      <c r="T170" s="204"/>
      <c r="AT170" s="205" t="s">
        <v>131</v>
      </c>
      <c r="AU170" s="205" t="s">
        <v>75</v>
      </c>
      <c r="AV170" s="11" t="s">
        <v>75</v>
      </c>
      <c r="AW170" s="11" t="s">
        <v>4</v>
      </c>
      <c r="AX170" s="11" t="s">
        <v>22</v>
      </c>
      <c r="AY170" s="205" t="s">
        <v>122</v>
      </c>
    </row>
    <row r="171" spans="2:65" s="1" customFormat="1" ht="22.5" customHeight="1" x14ac:dyDescent="0.3">
      <c r="B171" s="34"/>
      <c r="C171" s="221" t="s">
        <v>303</v>
      </c>
      <c r="D171" s="221" t="s">
        <v>186</v>
      </c>
      <c r="E171" s="222" t="s">
        <v>545</v>
      </c>
      <c r="F171" s="223" t="s">
        <v>546</v>
      </c>
      <c r="G171" s="224" t="s">
        <v>127</v>
      </c>
      <c r="H171" s="225">
        <v>5.6559999999999997</v>
      </c>
      <c r="I171" s="226"/>
      <c r="J171" s="227">
        <f>ROUND(I171*H171,2)</f>
        <v>0</v>
      </c>
      <c r="K171" s="223" t="s">
        <v>128</v>
      </c>
      <c r="L171" s="228"/>
      <c r="M171" s="229" t="s">
        <v>20</v>
      </c>
      <c r="N171" s="230" t="s">
        <v>42</v>
      </c>
      <c r="O171" s="35"/>
      <c r="P171" s="191">
        <f>O171*H171</f>
        <v>0</v>
      </c>
      <c r="Q171" s="191">
        <v>0.13100000000000001</v>
      </c>
      <c r="R171" s="191">
        <f>Q171*H171</f>
        <v>0.74093600000000004</v>
      </c>
      <c r="S171" s="191">
        <v>0</v>
      </c>
      <c r="T171" s="192">
        <f>S171*H171</f>
        <v>0</v>
      </c>
      <c r="AR171" s="17" t="s">
        <v>166</v>
      </c>
      <c r="AT171" s="17" t="s">
        <v>186</v>
      </c>
      <c r="AU171" s="17" t="s">
        <v>75</v>
      </c>
      <c r="AY171" s="17" t="s">
        <v>122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17" t="s">
        <v>22</v>
      </c>
      <c r="BK171" s="193">
        <f>ROUND(I171*H171,2)</f>
        <v>0</v>
      </c>
      <c r="BL171" s="17" t="s">
        <v>129</v>
      </c>
      <c r="BM171" s="17" t="s">
        <v>547</v>
      </c>
    </row>
    <row r="172" spans="2:65" s="11" customFormat="1" ht="13.5" x14ac:dyDescent="0.3">
      <c r="B172" s="194"/>
      <c r="C172" s="195"/>
      <c r="D172" s="206" t="s">
        <v>131</v>
      </c>
      <c r="E172" s="207" t="s">
        <v>20</v>
      </c>
      <c r="F172" s="208" t="s">
        <v>548</v>
      </c>
      <c r="G172" s="195"/>
      <c r="H172" s="209">
        <v>5.6</v>
      </c>
      <c r="I172" s="200"/>
      <c r="J172" s="195"/>
      <c r="K172" s="195"/>
      <c r="L172" s="201"/>
      <c r="M172" s="202"/>
      <c r="N172" s="203"/>
      <c r="O172" s="203"/>
      <c r="P172" s="203"/>
      <c r="Q172" s="203"/>
      <c r="R172" s="203"/>
      <c r="S172" s="203"/>
      <c r="T172" s="204"/>
      <c r="AT172" s="205" t="s">
        <v>131</v>
      </c>
      <c r="AU172" s="205" t="s">
        <v>75</v>
      </c>
      <c r="AV172" s="11" t="s">
        <v>75</v>
      </c>
      <c r="AW172" s="11" t="s">
        <v>35</v>
      </c>
      <c r="AX172" s="11" t="s">
        <v>22</v>
      </c>
      <c r="AY172" s="205" t="s">
        <v>122</v>
      </c>
    </row>
    <row r="173" spans="2:65" s="11" customFormat="1" ht="13.5" x14ac:dyDescent="0.3">
      <c r="B173" s="194"/>
      <c r="C173" s="195"/>
      <c r="D173" s="196" t="s">
        <v>131</v>
      </c>
      <c r="E173" s="195"/>
      <c r="F173" s="198" t="s">
        <v>549</v>
      </c>
      <c r="G173" s="195"/>
      <c r="H173" s="199">
        <v>5.6559999999999997</v>
      </c>
      <c r="I173" s="200"/>
      <c r="J173" s="195"/>
      <c r="K173" s="195"/>
      <c r="L173" s="201"/>
      <c r="M173" s="202"/>
      <c r="N173" s="203"/>
      <c r="O173" s="203"/>
      <c r="P173" s="203"/>
      <c r="Q173" s="203"/>
      <c r="R173" s="203"/>
      <c r="S173" s="203"/>
      <c r="T173" s="204"/>
      <c r="AT173" s="205" t="s">
        <v>131</v>
      </c>
      <c r="AU173" s="205" t="s">
        <v>75</v>
      </c>
      <c r="AV173" s="11" t="s">
        <v>75</v>
      </c>
      <c r="AW173" s="11" t="s">
        <v>4</v>
      </c>
      <c r="AX173" s="11" t="s">
        <v>22</v>
      </c>
      <c r="AY173" s="205" t="s">
        <v>122</v>
      </c>
    </row>
    <row r="174" spans="2:65" s="1" customFormat="1" ht="22.5" customHeight="1" x14ac:dyDescent="0.3">
      <c r="B174" s="34"/>
      <c r="C174" s="221" t="s">
        <v>309</v>
      </c>
      <c r="D174" s="221" t="s">
        <v>186</v>
      </c>
      <c r="E174" s="222" t="s">
        <v>550</v>
      </c>
      <c r="F174" s="223" t="s">
        <v>551</v>
      </c>
      <c r="G174" s="224" t="s">
        <v>127</v>
      </c>
      <c r="H174" s="225">
        <v>3.7370000000000001</v>
      </c>
      <c r="I174" s="226"/>
      <c r="J174" s="227">
        <f>ROUND(I174*H174,2)</f>
        <v>0</v>
      </c>
      <c r="K174" s="223" t="s">
        <v>20</v>
      </c>
      <c r="L174" s="228"/>
      <c r="M174" s="229" t="s">
        <v>20</v>
      </c>
      <c r="N174" s="230" t="s">
        <v>42</v>
      </c>
      <c r="O174" s="35"/>
      <c r="P174" s="191">
        <f>O174*H174</f>
        <v>0</v>
      </c>
      <c r="Q174" s="191">
        <v>0.185</v>
      </c>
      <c r="R174" s="191">
        <f>Q174*H174</f>
        <v>0.69134499999999999</v>
      </c>
      <c r="S174" s="191">
        <v>0</v>
      </c>
      <c r="T174" s="192">
        <f>S174*H174</f>
        <v>0</v>
      </c>
      <c r="AR174" s="17" t="s">
        <v>166</v>
      </c>
      <c r="AT174" s="17" t="s">
        <v>186</v>
      </c>
      <c r="AU174" s="17" t="s">
        <v>75</v>
      </c>
      <c r="AY174" s="17" t="s">
        <v>122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17" t="s">
        <v>22</v>
      </c>
      <c r="BK174" s="193">
        <f>ROUND(I174*H174,2)</f>
        <v>0</v>
      </c>
      <c r="BL174" s="17" t="s">
        <v>129</v>
      </c>
      <c r="BM174" s="17" t="s">
        <v>552</v>
      </c>
    </row>
    <row r="175" spans="2:65" s="11" customFormat="1" ht="13.5" x14ac:dyDescent="0.3">
      <c r="B175" s="194"/>
      <c r="C175" s="195"/>
      <c r="D175" s="206" t="s">
        <v>131</v>
      </c>
      <c r="E175" s="207" t="s">
        <v>20</v>
      </c>
      <c r="F175" s="208" t="s">
        <v>553</v>
      </c>
      <c r="G175" s="195"/>
      <c r="H175" s="209">
        <v>3.7</v>
      </c>
      <c r="I175" s="200"/>
      <c r="J175" s="195"/>
      <c r="K175" s="195"/>
      <c r="L175" s="201"/>
      <c r="M175" s="202"/>
      <c r="N175" s="203"/>
      <c r="O175" s="203"/>
      <c r="P175" s="203"/>
      <c r="Q175" s="203"/>
      <c r="R175" s="203"/>
      <c r="S175" s="203"/>
      <c r="T175" s="204"/>
      <c r="AT175" s="205" t="s">
        <v>131</v>
      </c>
      <c r="AU175" s="205" t="s">
        <v>75</v>
      </c>
      <c r="AV175" s="11" t="s">
        <v>75</v>
      </c>
      <c r="AW175" s="11" t="s">
        <v>35</v>
      </c>
      <c r="AX175" s="11" t="s">
        <v>22</v>
      </c>
      <c r="AY175" s="205" t="s">
        <v>122</v>
      </c>
    </row>
    <row r="176" spans="2:65" s="11" customFormat="1" ht="13.5" x14ac:dyDescent="0.3">
      <c r="B176" s="194"/>
      <c r="C176" s="195"/>
      <c r="D176" s="196" t="s">
        <v>131</v>
      </c>
      <c r="E176" s="195"/>
      <c r="F176" s="198" t="s">
        <v>554</v>
      </c>
      <c r="G176" s="195"/>
      <c r="H176" s="199">
        <v>3.7370000000000001</v>
      </c>
      <c r="I176" s="200"/>
      <c r="J176" s="195"/>
      <c r="K176" s="195"/>
      <c r="L176" s="201"/>
      <c r="M176" s="202"/>
      <c r="N176" s="203"/>
      <c r="O176" s="203"/>
      <c r="P176" s="203"/>
      <c r="Q176" s="203"/>
      <c r="R176" s="203"/>
      <c r="S176" s="203"/>
      <c r="T176" s="204"/>
      <c r="AT176" s="205" t="s">
        <v>131</v>
      </c>
      <c r="AU176" s="205" t="s">
        <v>75</v>
      </c>
      <c r="AV176" s="11" t="s">
        <v>75</v>
      </c>
      <c r="AW176" s="11" t="s">
        <v>4</v>
      </c>
      <c r="AX176" s="11" t="s">
        <v>22</v>
      </c>
      <c r="AY176" s="205" t="s">
        <v>122</v>
      </c>
    </row>
    <row r="177" spans="2:65" s="1" customFormat="1" ht="57" customHeight="1" x14ac:dyDescent="0.3">
      <c r="B177" s="34"/>
      <c r="C177" s="182" t="s">
        <v>315</v>
      </c>
      <c r="D177" s="182" t="s">
        <v>124</v>
      </c>
      <c r="E177" s="183" t="s">
        <v>277</v>
      </c>
      <c r="F177" s="184" t="s">
        <v>278</v>
      </c>
      <c r="G177" s="185" t="s">
        <v>127</v>
      </c>
      <c r="H177" s="186">
        <v>422.02</v>
      </c>
      <c r="I177" s="187"/>
      <c r="J177" s="188">
        <f>ROUND(I177*H177,2)</f>
        <v>0</v>
      </c>
      <c r="K177" s="184" t="s">
        <v>128</v>
      </c>
      <c r="L177" s="54"/>
      <c r="M177" s="189" t="s">
        <v>20</v>
      </c>
      <c r="N177" s="190" t="s">
        <v>42</v>
      </c>
      <c r="O177" s="35"/>
      <c r="P177" s="191">
        <f>O177*H177</f>
        <v>0</v>
      </c>
      <c r="Q177" s="191">
        <v>8.5650000000000004E-2</v>
      </c>
      <c r="R177" s="191">
        <f>Q177*H177</f>
        <v>36.146013000000004</v>
      </c>
      <c r="S177" s="191">
        <v>0</v>
      </c>
      <c r="T177" s="192">
        <f>S177*H177</f>
        <v>0</v>
      </c>
      <c r="AR177" s="17" t="s">
        <v>129</v>
      </c>
      <c r="AT177" s="17" t="s">
        <v>124</v>
      </c>
      <c r="AU177" s="17" t="s">
        <v>75</v>
      </c>
      <c r="AY177" s="17" t="s">
        <v>122</v>
      </c>
      <c r="BE177" s="193">
        <f>IF(N177="základní",J177,0)</f>
        <v>0</v>
      </c>
      <c r="BF177" s="193">
        <f>IF(N177="snížená",J177,0)</f>
        <v>0</v>
      </c>
      <c r="BG177" s="193">
        <f>IF(N177="zákl. přenesená",J177,0)</f>
        <v>0</v>
      </c>
      <c r="BH177" s="193">
        <f>IF(N177="sníž. přenesená",J177,0)</f>
        <v>0</v>
      </c>
      <c r="BI177" s="193">
        <f>IF(N177="nulová",J177,0)</f>
        <v>0</v>
      </c>
      <c r="BJ177" s="17" t="s">
        <v>22</v>
      </c>
      <c r="BK177" s="193">
        <f>ROUND(I177*H177,2)</f>
        <v>0</v>
      </c>
      <c r="BL177" s="17" t="s">
        <v>129</v>
      </c>
      <c r="BM177" s="17" t="s">
        <v>279</v>
      </c>
    </row>
    <row r="178" spans="2:65" s="11" customFormat="1" ht="13.5" x14ac:dyDescent="0.3">
      <c r="B178" s="194"/>
      <c r="C178" s="195"/>
      <c r="D178" s="206" t="s">
        <v>131</v>
      </c>
      <c r="E178" s="207" t="s">
        <v>20</v>
      </c>
      <c r="F178" s="208" t="s">
        <v>555</v>
      </c>
      <c r="G178" s="195"/>
      <c r="H178" s="209">
        <v>347.32</v>
      </c>
      <c r="I178" s="200"/>
      <c r="J178" s="195"/>
      <c r="K178" s="195"/>
      <c r="L178" s="201"/>
      <c r="M178" s="202"/>
      <c r="N178" s="203"/>
      <c r="O178" s="203"/>
      <c r="P178" s="203"/>
      <c r="Q178" s="203"/>
      <c r="R178" s="203"/>
      <c r="S178" s="203"/>
      <c r="T178" s="204"/>
      <c r="AT178" s="205" t="s">
        <v>131</v>
      </c>
      <c r="AU178" s="205" t="s">
        <v>75</v>
      </c>
      <c r="AV178" s="11" t="s">
        <v>75</v>
      </c>
      <c r="AW178" s="11" t="s">
        <v>35</v>
      </c>
      <c r="AX178" s="11" t="s">
        <v>71</v>
      </c>
      <c r="AY178" s="205" t="s">
        <v>122</v>
      </c>
    </row>
    <row r="179" spans="2:65" s="11" customFormat="1" ht="13.5" x14ac:dyDescent="0.3">
      <c r="B179" s="194"/>
      <c r="C179" s="195"/>
      <c r="D179" s="206" t="s">
        <v>131</v>
      </c>
      <c r="E179" s="207" t="s">
        <v>20</v>
      </c>
      <c r="F179" s="208" t="s">
        <v>556</v>
      </c>
      <c r="G179" s="195"/>
      <c r="H179" s="209">
        <v>49.8</v>
      </c>
      <c r="I179" s="200"/>
      <c r="J179" s="195"/>
      <c r="K179" s="195"/>
      <c r="L179" s="201"/>
      <c r="M179" s="202"/>
      <c r="N179" s="203"/>
      <c r="O179" s="203"/>
      <c r="P179" s="203"/>
      <c r="Q179" s="203"/>
      <c r="R179" s="203"/>
      <c r="S179" s="203"/>
      <c r="T179" s="204"/>
      <c r="AT179" s="205" t="s">
        <v>131</v>
      </c>
      <c r="AU179" s="205" t="s">
        <v>75</v>
      </c>
      <c r="AV179" s="11" t="s">
        <v>75</v>
      </c>
      <c r="AW179" s="11" t="s">
        <v>35</v>
      </c>
      <c r="AX179" s="11" t="s">
        <v>71</v>
      </c>
      <c r="AY179" s="205" t="s">
        <v>122</v>
      </c>
    </row>
    <row r="180" spans="2:65" s="11" customFormat="1" ht="13.5" x14ac:dyDescent="0.3">
      <c r="B180" s="194"/>
      <c r="C180" s="195"/>
      <c r="D180" s="206" t="s">
        <v>131</v>
      </c>
      <c r="E180" s="207" t="s">
        <v>20</v>
      </c>
      <c r="F180" s="208" t="s">
        <v>557</v>
      </c>
      <c r="G180" s="195"/>
      <c r="H180" s="209">
        <v>24.9</v>
      </c>
      <c r="I180" s="200"/>
      <c r="J180" s="195"/>
      <c r="K180" s="195"/>
      <c r="L180" s="201"/>
      <c r="M180" s="202"/>
      <c r="N180" s="203"/>
      <c r="O180" s="203"/>
      <c r="P180" s="203"/>
      <c r="Q180" s="203"/>
      <c r="R180" s="203"/>
      <c r="S180" s="203"/>
      <c r="T180" s="204"/>
      <c r="AT180" s="205" t="s">
        <v>131</v>
      </c>
      <c r="AU180" s="205" t="s">
        <v>75</v>
      </c>
      <c r="AV180" s="11" t="s">
        <v>75</v>
      </c>
      <c r="AW180" s="11" t="s">
        <v>35</v>
      </c>
      <c r="AX180" s="11" t="s">
        <v>71</v>
      </c>
      <c r="AY180" s="205" t="s">
        <v>122</v>
      </c>
    </row>
    <row r="181" spans="2:65" s="12" customFormat="1" ht="13.5" x14ac:dyDescent="0.3">
      <c r="B181" s="210"/>
      <c r="C181" s="211"/>
      <c r="D181" s="196" t="s">
        <v>131</v>
      </c>
      <c r="E181" s="212" t="s">
        <v>20</v>
      </c>
      <c r="F181" s="213" t="s">
        <v>138</v>
      </c>
      <c r="G181" s="211"/>
      <c r="H181" s="214">
        <v>422.02</v>
      </c>
      <c r="I181" s="215"/>
      <c r="J181" s="211"/>
      <c r="K181" s="211"/>
      <c r="L181" s="216"/>
      <c r="M181" s="217"/>
      <c r="N181" s="218"/>
      <c r="O181" s="218"/>
      <c r="P181" s="218"/>
      <c r="Q181" s="218"/>
      <c r="R181" s="218"/>
      <c r="S181" s="218"/>
      <c r="T181" s="219"/>
      <c r="AT181" s="220" t="s">
        <v>131</v>
      </c>
      <c r="AU181" s="220" t="s">
        <v>75</v>
      </c>
      <c r="AV181" s="12" t="s">
        <v>129</v>
      </c>
      <c r="AW181" s="12" t="s">
        <v>35</v>
      </c>
      <c r="AX181" s="12" t="s">
        <v>22</v>
      </c>
      <c r="AY181" s="220" t="s">
        <v>122</v>
      </c>
    </row>
    <row r="182" spans="2:65" s="1" customFormat="1" ht="22.5" customHeight="1" x14ac:dyDescent="0.3">
      <c r="B182" s="34"/>
      <c r="C182" s="221" t="s">
        <v>320</v>
      </c>
      <c r="D182" s="221" t="s">
        <v>186</v>
      </c>
      <c r="E182" s="222" t="s">
        <v>283</v>
      </c>
      <c r="F182" s="223" t="s">
        <v>284</v>
      </c>
      <c r="G182" s="224" t="s">
        <v>127</v>
      </c>
      <c r="H182" s="225">
        <v>350.79300000000001</v>
      </c>
      <c r="I182" s="226"/>
      <c r="J182" s="227">
        <f>ROUND(I182*H182,2)</f>
        <v>0</v>
      </c>
      <c r="K182" s="223" t="s">
        <v>128</v>
      </c>
      <c r="L182" s="228"/>
      <c r="M182" s="229" t="s">
        <v>20</v>
      </c>
      <c r="N182" s="230" t="s">
        <v>42</v>
      </c>
      <c r="O182" s="35"/>
      <c r="P182" s="191">
        <f>O182*H182</f>
        <v>0</v>
      </c>
      <c r="Q182" s="191">
        <v>0.17599999999999999</v>
      </c>
      <c r="R182" s="191">
        <f>Q182*H182</f>
        <v>61.739567999999998</v>
      </c>
      <c r="S182" s="191">
        <v>0</v>
      </c>
      <c r="T182" s="192">
        <f>S182*H182</f>
        <v>0</v>
      </c>
      <c r="AR182" s="17" t="s">
        <v>166</v>
      </c>
      <c r="AT182" s="17" t="s">
        <v>186</v>
      </c>
      <c r="AU182" s="17" t="s">
        <v>75</v>
      </c>
      <c r="AY182" s="17" t="s">
        <v>122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17" t="s">
        <v>22</v>
      </c>
      <c r="BK182" s="193">
        <f>ROUND(I182*H182,2)</f>
        <v>0</v>
      </c>
      <c r="BL182" s="17" t="s">
        <v>129</v>
      </c>
      <c r="BM182" s="17" t="s">
        <v>285</v>
      </c>
    </row>
    <row r="183" spans="2:65" s="11" customFormat="1" ht="13.5" x14ac:dyDescent="0.3">
      <c r="B183" s="194"/>
      <c r="C183" s="195"/>
      <c r="D183" s="206" t="s">
        <v>131</v>
      </c>
      <c r="E183" s="207" t="s">
        <v>20</v>
      </c>
      <c r="F183" s="208" t="s">
        <v>558</v>
      </c>
      <c r="G183" s="195"/>
      <c r="H183" s="209">
        <v>347.32</v>
      </c>
      <c r="I183" s="200"/>
      <c r="J183" s="195"/>
      <c r="K183" s="195"/>
      <c r="L183" s="201"/>
      <c r="M183" s="202"/>
      <c r="N183" s="203"/>
      <c r="O183" s="203"/>
      <c r="P183" s="203"/>
      <c r="Q183" s="203"/>
      <c r="R183" s="203"/>
      <c r="S183" s="203"/>
      <c r="T183" s="204"/>
      <c r="AT183" s="205" t="s">
        <v>131</v>
      </c>
      <c r="AU183" s="205" t="s">
        <v>75</v>
      </c>
      <c r="AV183" s="11" t="s">
        <v>75</v>
      </c>
      <c r="AW183" s="11" t="s">
        <v>35</v>
      </c>
      <c r="AX183" s="11" t="s">
        <v>22</v>
      </c>
      <c r="AY183" s="205" t="s">
        <v>122</v>
      </c>
    </row>
    <row r="184" spans="2:65" s="11" customFormat="1" ht="13.5" x14ac:dyDescent="0.3">
      <c r="B184" s="194"/>
      <c r="C184" s="195"/>
      <c r="D184" s="196" t="s">
        <v>131</v>
      </c>
      <c r="E184" s="195"/>
      <c r="F184" s="198" t="s">
        <v>559</v>
      </c>
      <c r="G184" s="195"/>
      <c r="H184" s="199">
        <v>350.79300000000001</v>
      </c>
      <c r="I184" s="200"/>
      <c r="J184" s="195"/>
      <c r="K184" s="195"/>
      <c r="L184" s="201"/>
      <c r="M184" s="202"/>
      <c r="N184" s="203"/>
      <c r="O184" s="203"/>
      <c r="P184" s="203"/>
      <c r="Q184" s="203"/>
      <c r="R184" s="203"/>
      <c r="S184" s="203"/>
      <c r="T184" s="204"/>
      <c r="AT184" s="205" t="s">
        <v>131</v>
      </c>
      <c r="AU184" s="205" t="s">
        <v>75</v>
      </c>
      <c r="AV184" s="11" t="s">
        <v>75</v>
      </c>
      <c r="AW184" s="11" t="s">
        <v>4</v>
      </c>
      <c r="AX184" s="11" t="s">
        <v>22</v>
      </c>
      <c r="AY184" s="205" t="s">
        <v>122</v>
      </c>
    </row>
    <row r="185" spans="2:65" s="1" customFormat="1" ht="22.5" customHeight="1" x14ac:dyDescent="0.3">
      <c r="B185" s="34"/>
      <c r="C185" s="221" t="s">
        <v>326</v>
      </c>
      <c r="D185" s="221" t="s">
        <v>186</v>
      </c>
      <c r="E185" s="222" t="s">
        <v>560</v>
      </c>
      <c r="F185" s="223" t="s">
        <v>541</v>
      </c>
      <c r="G185" s="224" t="s">
        <v>127</v>
      </c>
      <c r="H185" s="225">
        <v>50.298000000000002</v>
      </c>
      <c r="I185" s="226"/>
      <c r="J185" s="227">
        <f>ROUND(I185*H185,2)</f>
        <v>0</v>
      </c>
      <c r="K185" s="223" t="s">
        <v>20</v>
      </c>
      <c r="L185" s="228"/>
      <c r="M185" s="229" t="s">
        <v>20</v>
      </c>
      <c r="N185" s="230" t="s">
        <v>42</v>
      </c>
      <c r="O185" s="35"/>
      <c r="P185" s="191">
        <f>O185*H185</f>
        <v>0</v>
      </c>
      <c r="Q185" s="191">
        <v>0.13100000000000001</v>
      </c>
      <c r="R185" s="191">
        <f>Q185*H185</f>
        <v>6.5890380000000004</v>
      </c>
      <c r="S185" s="191">
        <v>0</v>
      </c>
      <c r="T185" s="192">
        <f>S185*H185</f>
        <v>0</v>
      </c>
      <c r="AR185" s="17" t="s">
        <v>166</v>
      </c>
      <c r="AT185" s="17" t="s">
        <v>186</v>
      </c>
      <c r="AU185" s="17" t="s">
        <v>75</v>
      </c>
      <c r="AY185" s="17" t="s">
        <v>122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17" t="s">
        <v>22</v>
      </c>
      <c r="BK185" s="193">
        <f>ROUND(I185*H185,2)</f>
        <v>0</v>
      </c>
      <c r="BL185" s="17" t="s">
        <v>129</v>
      </c>
      <c r="BM185" s="17" t="s">
        <v>561</v>
      </c>
    </row>
    <row r="186" spans="2:65" s="11" customFormat="1" ht="13.5" x14ac:dyDescent="0.3">
      <c r="B186" s="194"/>
      <c r="C186" s="195"/>
      <c r="D186" s="206" t="s">
        <v>131</v>
      </c>
      <c r="E186" s="207" t="s">
        <v>20</v>
      </c>
      <c r="F186" s="208" t="s">
        <v>562</v>
      </c>
      <c r="G186" s="195"/>
      <c r="H186" s="209">
        <v>49.8</v>
      </c>
      <c r="I186" s="200"/>
      <c r="J186" s="195"/>
      <c r="K186" s="195"/>
      <c r="L186" s="201"/>
      <c r="M186" s="202"/>
      <c r="N186" s="203"/>
      <c r="O186" s="203"/>
      <c r="P186" s="203"/>
      <c r="Q186" s="203"/>
      <c r="R186" s="203"/>
      <c r="S186" s="203"/>
      <c r="T186" s="204"/>
      <c r="AT186" s="205" t="s">
        <v>131</v>
      </c>
      <c r="AU186" s="205" t="s">
        <v>75</v>
      </c>
      <c r="AV186" s="11" t="s">
        <v>75</v>
      </c>
      <c r="AW186" s="11" t="s">
        <v>35</v>
      </c>
      <c r="AX186" s="11" t="s">
        <v>22</v>
      </c>
      <c r="AY186" s="205" t="s">
        <v>122</v>
      </c>
    </row>
    <row r="187" spans="2:65" s="11" customFormat="1" ht="13.5" x14ac:dyDescent="0.3">
      <c r="B187" s="194"/>
      <c r="C187" s="195"/>
      <c r="D187" s="196" t="s">
        <v>131</v>
      </c>
      <c r="E187" s="195"/>
      <c r="F187" s="198" t="s">
        <v>563</v>
      </c>
      <c r="G187" s="195"/>
      <c r="H187" s="199">
        <v>50.298000000000002</v>
      </c>
      <c r="I187" s="200"/>
      <c r="J187" s="195"/>
      <c r="K187" s="195"/>
      <c r="L187" s="201"/>
      <c r="M187" s="202"/>
      <c r="N187" s="203"/>
      <c r="O187" s="203"/>
      <c r="P187" s="203"/>
      <c r="Q187" s="203"/>
      <c r="R187" s="203"/>
      <c r="S187" s="203"/>
      <c r="T187" s="204"/>
      <c r="AT187" s="205" t="s">
        <v>131</v>
      </c>
      <c r="AU187" s="205" t="s">
        <v>75</v>
      </c>
      <c r="AV187" s="11" t="s">
        <v>75</v>
      </c>
      <c r="AW187" s="11" t="s">
        <v>4</v>
      </c>
      <c r="AX187" s="11" t="s">
        <v>22</v>
      </c>
      <c r="AY187" s="205" t="s">
        <v>122</v>
      </c>
    </row>
    <row r="188" spans="2:65" s="1" customFormat="1" ht="22.5" customHeight="1" x14ac:dyDescent="0.3">
      <c r="B188" s="34"/>
      <c r="C188" s="221" t="s">
        <v>331</v>
      </c>
      <c r="D188" s="221" t="s">
        <v>186</v>
      </c>
      <c r="E188" s="222" t="s">
        <v>550</v>
      </c>
      <c r="F188" s="223" t="s">
        <v>551</v>
      </c>
      <c r="G188" s="224" t="s">
        <v>127</v>
      </c>
      <c r="H188" s="225">
        <v>25.149000000000001</v>
      </c>
      <c r="I188" s="226"/>
      <c r="J188" s="227">
        <f>ROUND(I188*H188,2)</f>
        <v>0</v>
      </c>
      <c r="K188" s="223" t="s">
        <v>20</v>
      </c>
      <c r="L188" s="228"/>
      <c r="M188" s="229" t="s">
        <v>20</v>
      </c>
      <c r="N188" s="230" t="s">
        <v>42</v>
      </c>
      <c r="O188" s="35"/>
      <c r="P188" s="191">
        <f>O188*H188</f>
        <v>0</v>
      </c>
      <c r="Q188" s="191">
        <v>0.185</v>
      </c>
      <c r="R188" s="191">
        <f>Q188*H188</f>
        <v>4.6525650000000001</v>
      </c>
      <c r="S188" s="191">
        <v>0</v>
      </c>
      <c r="T188" s="192">
        <f>S188*H188</f>
        <v>0</v>
      </c>
      <c r="AR188" s="17" t="s">
        <v>166</v>
      </c>
      <c r="AT188" s="17" t="s">
        <v>186</v>
      </c>
      <c r="AU188" s="17" t="s">
        <v>75</v>
      </c>
      <c r="AY188" s="17" t="s">
        <v>122</v>
      </c>
      <c r="BE188" s="193">
        <f>IF(N188="základní",J188,0)</f>
        <v>0</v>
      </c>
      <c r="BF188" s="193">
        <f>IF(N188="snížená",J188,0)</f>
        <v>0</v>
      </c>
      <c r="BG188" s="193">
        <f>IF(N188="zákl. přenesená",J188,0)</f>
        <v>0</v>
      </c>
      <c r="BH188" s="193">
        <f>IF(N188="sníž. přenesená",J188,0)</f>
        <v>0</v>
      </c>
      <c r="BI188" s="193">
        <f>IF(N188="nulová",J188,0)</f>
        <v>0</v>
      </c>
      <c r="BJ188" s="17" t="s">
        <v>22</v>
      </c>
      <c r="BK188" s="193">
        <f>ROUND(I188*H188,2)</f>
        <v>0</v>
      </c>
      <c r="BL188" s="17" t="s">
        <v>129</v>
      </c>
      <c r="BM188" s="17" t="s">
        <v>564</v>
      </c>
    </row>
    <row r="189" spans="2:65" s="11" customFormat="1" ht="13.5" x14ac:dyDescent="0.3">
      <c r="B189" s="194"/>
      <c r="C189" s="195"/>
      <c r="D189" s="206" t="s">
        <v>131</v>
      </c>
      <c r="E189" s="207" t="s">
        <v>20</v>
      </c>
      <c r="F189" s="208" t="s">
        <v>565</v>
      </c>
      <c r="G189" s="195"/>
      <c r="H189" s="209">
        <v>24.9</v>
      </c>
      <c r="I189" s="200"/>
      <c r="J189" s="195"/>
      <c r="K189" s="195"/>
      <c r="L189" s="201"/>
      <c r="M189" s="202"/>
      <c r="N189" s="203"/>
      <c r="O189" s="203"/>
      <c r="P189" s="203"/>
      <c r="Q189" s="203"/>
      <c r="R189" s="203"/>
      <c r="S189" s="203"/>
      <c r="T189" s="204"/>
      <c r="AT189" s="205" t="s">
        <v>131</v>
      </c>
      <c r="AU189" s="205" t="s">
        <v>75</v>
      </c>
      <c r="AV189" s="11" t="s">
        <v>75</v>
      </c>
      <c r="AW189" s="11" t="s">
        <v>35</v>
      </c>
      <c r="AX189" s="11" t="s">
        <v>22</v>
      </c>
      <c r="AY189" s="205" t="s">
        <v>122</v>
      </c>
    </row>
    <row r="190" spans="2:65" s="11" customFormat="1" ht="13.5" x14ac:dyDescent="0.3">
      <c r="B190" s="194"/>
      <c r="C190" s="195"/>
      <c r="D190" s="206" t="s">
        <v>131</v>
      </c>
      <c r="E190" s="195"/>
      <c r="F190" s="208" t="s">
        <v>566</v>
      </c>
      <c r="G190" s="195"/>
      <c r="H190" s="209">
        <v>25.149000000000001</v>
      </c>
      <c r="I190" s="200"/>
      <c r="J190" s="195"/>
      <c r="K190" s="195"/>
      <c r="L190" s="201"/>
      <c r="M190" s="202"/>
      <c r="N190" s="203"/>
      <c r="O190" s="203"/>
      <c r="P190" s="203"/>
      <c r="Q190" s="203"/>
      <c r="R190" s="203"/>
      <c r="S190" s="203"/>
      <c r="T190" s="204"/>
      <c r="AT190" s="205" t="s">
        <v>131</v>
      </c>
      <c r="AU190" s="205" t="s">
        <v>75</v>
      </c>
      <c r="AV190" s="11" t="s">
        <v>75</v>
      </c>
      <c r="AW190" s="11" t="s">
        <v>4</v>
      </c>
      <c r="AX190" s="11" t="s">
        <v>22</v>
      </c>
      <c r="AY190" s="205" t="s">
        <v>122</v>
      </c>
    </row>
    <row r="191" spans="2:65" s="10" customFormat="1" ht="29.85" customHeight="1" x14ac:dyDescent="0.3">
      <c r="B191" s="165"/>
      <c r="C191" s="166"/>
      <c r="D191" s="179" t="s">
        <v>70</v>
      </c>
      <c r="E191" s="180" t="s">
        <v>166</v>
      </c>
      <c r="F191" s="180" t="s">
        <v>287</v>
      </c>
      <c r="G191" s="166"/>
      <c r="H191" s="166"/>
      <c r="I191" s="169"/>
      <c r="J191" s="181">
        <f>BK191</f>
        <v>0</v>
      </c>
      <c r="K191" s="166"/>
      <c r="L191" s="171"/>
      <c r="M191" s="172"/>
      <c r="N191" s="173"/>
      <c r="O191" s="173"/>
      <c r="P191" s="174">
        <f>SUM(P192:P193)</f>
        <v>0</v>
      </c>
      <c r="Q191" s="173"/>
      <c r="R191" s="174">
        <f>SUM(R192:R193)</f>
        <v>12.5441</v>
      </c>
      <c r="S191" s="173"/>
      <c r="T191" s="175">
        <f>SUM(T192:T193)</f>
        <v>0</v>
      </c>
      <c r="AR191" s="176" t="s">
        <v>22</v>
      </c>
      <c r="AT191" s="177" t="s">
        <v>70</v>
      </c>
      <c r="AU191" s="177" t="s">
        <v>22</v>
      </c>
      <c r="AY191" s="176" t="s">
        <v>122</v>
      </c>
      <c r="BK191" s="178">
        <f>SUM(BK192:BK193)</f>
        <v>0</v>
      </c>
    </row>
    <row r="192" spans="2:65" s="1" customFormat="1" ht="22.5" customHeight="1" x14ac:dyDescent="0.3">
      <c r="B192" s="34"/>
      <c r="C192" s="182" t="s">
        <v>335</v>
      </c>
      <c r="D192" s="182" t="s">
        <v>124</v>
      </c>
      <c r="E192" s="183" t="s">
        <v>289</v>
      </c>
      <c r="F192" s="184" t="s">
        <v>290</v>
      </c>
      <c r="G192" s="185" t="s">
        <v>291</v>
      </c>
      <c r="H192" s="186">
        <v>1</v>
      </c>
      <c r="I192" s="187"/>
      <c r="J192" s="188">
        <f>ROUND(I192*H192,2)</f>
        <v>0</v>
      </c>
      <c r="K192" s="184" t="s">
        <v>128</v>
      </c>
      <c r="L192" s="54"/>
      <c r="M192" s="189" t="s">
        <v>20</v>
      </c>
      <c r="N192" s="190" t="s">
        <v>42</v>
      </c>
      <c r="O192" s="35"/>
      <c r="P192" s="191">
        <f>O192*H192</f>
        <v>0</v>
      </c>
      <c r="Q192" s="191">
        <v>0.34089999999999998</v>
      </c>
      <c r="R192" s="191">
        <f>Q192*H192</f>
        <v>0.34089999999999998</v>
      </c>
      <c r="S192" s="191">
        <v>0</v>
      </c>
      <c r="T192" s="192">
        <f>S192*H192</f>
        <v>0</v>
      </c>
      <c r="AR192" s="17" t="s">
        <v>129</v>
      </c>
      <c r="AT192" s="17" t="s">
        <v>124</v>
      </c>
      <c r="AU192" s="17" t="s">
        <v>75</v>
      </c>
      <c r="AY192" s="17" t="s">
        <v>122</v>
      </c>
      <c r="BE192" s="193">
        <f>IF(N192="základní",J192,0)</f>
        <v>0</v>
      </c>
      <c r="BF192" s="193">
        <f>IF(N192="snížená",J192,0)</f>
        <v>0</v>
      </c>
      <c r="BG192" s="193">
        <f>IF(N192="zákl. přenesená",J192,0)</f>
        <v>0</v>
      </c>
      <c r="BH192" s="193">
        <f>IF(N192="sníž. přenesená",J192,0)</f>
        <v>0</v>
      </c>
      <c r="BI192" s="193">
        <f>IF(N192="nulová",J192,0)</f>
        <v>0</v>
      </c>
      <c r="BJ192" s="17" t="s">
        <v>22</v>
      </c>
      <c r="BK192" s="193">
        <f>ROUND(I192*H192,2)</f>
        <v>0</v>
      </c>
      <c r="BL192" s="17" t="s">
        <v>129</v>
      </c>
      <c r="BM192" s="17" t="s">
        <v>292</v>
      </c>
    </row>
    <row r="193" spans="2:65" s="1" customFormat="1" ht="22.5" customHeight="1" x14ac:dyDescent="0.3">
      <c r="B193" s="34"/>
      <c r="C193" s="182" t="s">
        <v>339</v>
      </c>
      <c r="D193" s="182" t="s">
        <v>124</v>
      </c>
      <c r="E193" s="183" t="s">
        <v>567</v>
      </c>
      <c r="F193" s="184" t="s">
        <v>568</v>
      </c>
      <c r="G193" s="185" t="s">
        <v>291</v>
      </c>
      <c r="H193" s="186">
        <v>29</v>
      </c>
      <c r="I193" s="187"/>
      <c r="J193" s="188">
        <f>ROUND(I193*H193,2)</f>
        <v>0</v>
      </c>
      <c r="K193" s="184" t="s">
        <v>128</v>
      </c>
      <c r="L193" s="54"/>
      <c r="M193" s="189" t="s">
        <v>20</v>
      </c>
      <c r="N193" s="190" t="s">
        <v>42</v>
      </c>
      <c r="O193" s="35"/>
      <c r="P193" s="191">
        <f>O193*H193</f>
        <v>0</v>
      </c>
      <c r="Q193" s="191">
        <v>0.42080000000000001</v>
      </c>
      <c r="R193" s="191">
        <f>Q193*H193</f>
        <v>12.203200000000001</v>
      </c>
      <c r="S193" s="191">
        <v>0</v>
      </c>
      <c r="T193" s="192">
        <f>S193*H193</f>
        <v>0</v>
      </c>
      <c r="AR193" s="17" t="s">
        <v>129</v>
      </c>
      <c r="AT193" s="17" t="s">
        <v>124</v>
      </c>
      <c r="AU193" s="17" t="s">
        <v>75</v>
      </c>
      <c r="AY193" s="17" t="s">
        <v>122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17" t="s">
        <v>22</v>
      </c>
      <c r="BK193" s="193">
        <f>ROUND(I193*H193,2)</f>
        <v>0</v>
      </c>
      <c r="BL193" s="17" t="s">
        <v>129</v>
      </c>
      <c r="BM193" s="17" t="s">
        <v>569</v>
      </c>
    </row>
    <row r="194" spans="2:65" s="10" customFormat="1" ht="29.85" customHeight="1" x14ac:dyDescent="0.3">
      <c r="B194" s="165"/>
      <c r="C194" s="166"/>
      <c r="D194" s="179" t="s">
        <v>70</v>
      </c>
      <c r="E194" s="180" t="s">
        <v>172</v>
      </c>
      <c r="F194" s="180" t="s">
        <v>293</v>
      </c>
      <c r="G194" s="166"/>
      <c r="H194" s="166"/>
      <c r="I194" s="169"/>
      <c r="J194" s="181">
        <f>BK194</f>
        <v>0</v>
      </c>
      <c r="K194" s="166"/>
      <c r="L194" s="171"/>
      <c r="M194" s="172"/>
      <c r="N194" s="173"/>
      <c r="O194" s="173"/>
      <c r="P194" s="174">
        <f>SUM(P195:P213)</f>
        <v>0</v>
      </c>
      <c r="Q194" s="173"/>
      <c r="R194" s="174">
        <f>SUM(R195:R213)</f>
        <v>400.82937400000003</v>
      </c>
      <c r="S194" s="173"/>
      <c r="T194" s="175">
        <f>SUM(T195:T213)</f>
        <v>0.246</v>
      </c>
      <c r="AR194" s="176" t="s">
        <v>22</v>
      </c>
      <c r="AT194" s="177" t="s">
        <v>70</v>
      </c>
      <c r="AU194" s="177" t="s">
        <v>22</v>
      </c>
      <c r="AY194" s="176" t="s">
        <v>122</v>
      </c>
      <c r="BK194" s="178">
        <f>SUM(BK195:BK213)</f>
        <v>0</v>
      </c>
    </row>
    <row r="195" spans="2:65" s="1" customFormat="1" ht="22.5" customHeight="1" x14ac:dyDescent="0.3">
      <c r="B195" s="34"/>
      <c r="C195" s="182" t="s">
        <v>343</v>
      </c>
      <c r="D195" s="182" t="s">
        <v>124</v>
      </c>
      <c r="E195" s="183" t="s">
        <v>570</v>
      </c>
      <c r="F195" s="184" t="s">
        <v>571</v>
      </c>
      <c r="G195" s="185" t="s">
        <v>291</v>
      </c>
      <c r="H195" s="186">
        <v>11</v>
      </c>
      <c r="I195" s="187"/>
      <c r="J195" s="188">
        <f>ROUND(I195*H195,2)</f>
        <v>0</v>
      </c>
      <c r="K195" s="184" t="s">
        <v>128</v>
      </c>
      <c r="L195" s="54"/>
      <c r="M195" s="189" t="s">
        <v>20</v>
      </c>
      <c r="N195" s="190" t="s">
        <v>42</v>
      </c>
      <c r="O195" s="35"/>
      <c r="P195" s="191">
        <f>O195*H195</f>
        <v>0</v>
      </c>
      <c r="Q195" s="191">
        <v>0.11241</v>
      </c>
      <c r="R195" s="191">
        <f>Q195*H195</f>
        <v>1.23651</v>
      </c>
      <c r="S195" s="191">
        <v>0</v>
      </c>
      <c r="T195" s="192">
        <f>S195*H195</f>
        <v>0</v>
      </c>
      <c r="AR195" s="17" t="s">
        <v>129</v>
      </c>
      <c r="AT195" s="17" t="s">
        <v>124</v>
      </c>
      <c r="AU195" s="17" t="s">
        <v>75</v>
      </c>
      <c r="AY195" s="17" t="s">
        <v>122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17" t="s">
        <v>22</v>
      </c>
      <c r="BK195" s="193">
        <f>ROUND(I195*H195,2)</f>
        <v>0</v>
      </c>
      <c r="BL195" s="17" t="s">
        <v>129</v>
      </c>
      <c r="BM195" s="17" t="s">
        <v>572</v>
      </c>
    </row>
    <row r="196" spans="2:65" s="1" customFormat="1" ht="31.5" customHeight="1" x14ac:dyDescent="0.3">
      <c r="B196" s="34"/>
      <c r="C196" s="182" t="s">
        <v>350</v>
      </c>
      <c r="D196" s="182" t="s">
        <v>124</v>
      </c>
      <c r="E196" s="183" t="s">
        <v>573</v>
      </c>
      <c r="F196" s="184" t="s">
        <v>574</v>
      </c>
      <c r="G196" s="185" t="s">
        <v>147</v>
      </c>
      <c r="H196" s="186">
        <v>1034</v>
      </c>
      <c r="I196" s="187"/>
      <c r="J196" s="188">
        <f>ROUND(I196*H196,2)</f>
        <v>0</v>
      </c>
      <c r="K196" s="184" t="s">
        <v>128</v>
      </c>
      <c r="L196" s="54"/>
      <c r="M196" s="189" t="s">
        <v>20</v>
      </c>
      <c r="N196" s="190" t="s">
        <v>42</v>
      </c>
      <c r="O196" s="35"/>
      <c r="P196" s="191">
        <f>O196*H196</f>
        <v>0</v>
      </c>
      <c r="Q196" s="191">
        <v>3.0000000000000001E-5</v>
      </c>
      <c r="R196" s="191">
        <f>Q196*H196</f>
        <v>3.1020000000000002E-2</v>
      </c>
      <c r="S196" s="191">
        <v>0</v>
      </c>
      <c r="T196" s="192">
        <f>S196*H196</f>
        <v>0</v>
      </c>
      <c r="AR196" s="17" t="s">
        <v>129</v>
      </c>
      <c r="AT196" s="17" t="s">
        <v>124</v>
      </c>
      <c r="AU196" s="17" t="s">
        <v>75</v>
      </c>
      <c r="AY196" s="17" t="s">
        <v>122</v>
      </c>
      <c r="BE196" s="193">
        <f>IF(N196="základní",J196,0)</f>
        <v>0</v>
      </c>
      <c r="BF196" s="193">
        <f>IF(N196="snížená",J196,0)</f>
        <v>0</v>
      </c>
      <c r="BG196" s="193">
        <f>IF(N196="zákl. přenesená",J196,0)</f>
        <v>0</v>
      </c>
      <c r="BH196" s="193">
        <f>IF(N196="sníž. přenesená",J196,0)</f>
        <v>0</v>
      </c>
      <c r="BI196" s="193">
        <f>IF(N196="nulová",J196,0)</f>
        <v>0</v>
      </c>
      <c r="BJ196" s="17" t="s">
        <v>22</v>
      </c>
      <c r="BK196" s="193">
        <f>ROUND(I196*H196,2)</f>
        <v>0</v>
      </c>
      <c r="BL196" s="17" t="s">
        <v>129</v>
      </c>
      <c r="BM196" s="17" t="s">
        <v>575</v>
      </c>
    </row>
    <row r="197" spans="2:65" s="1" customFormat="1" ht="31.5" customHeight="1" x14ac:dyDescent="0.3">
      <c r="B197" s="34"/>
      <c r="C197" s="182" t="s">
        <v>354</v>
      </c>
      <c r="D197" s="182" t="s">
        <v>124</v>
      </c>
      <c r="E197" s="183" t="s">
        <v>576</v>
      </c>
      <c r="F197" s="184" t="s">
        <v>577</v>
      </c>
      <c r="G197" s="185" t="s">
        <v>127</v>
      </c>
      <c r="H197" s="186">
        <v>48.75</v>
      </c>
      <c r="I197" s="187"/>
      <c r="J197" s="188">
        <f>ROUND(I197*H197,2)</f>
        <v>0</v>
      </c>
      <c r="K197" s="184" t="s">
        <v>128</v>
      </c>
      <c r="L197" s="54"/>
      <c r="M197" s="189" t="s">
        <v>20</v>
      </c>
      <c r="N197" s="190" t="s">
        <v>42</v>
      </c>
      <c r="O197" s="35"/>
      <c r="P197" s="191">
        <f>O197*H197</f>
        <v>0</v>
      </c>
      <c r="Q197" s="191">
        <v>5.9999999999999995E-4</v>
      </c>
      <c r="R197" s="191">
        <f>Q197*H197</f>
        <v>2.9249999999999998E-2</v>
      </c>
      <c r="S197" s="191">
        <v>0</v>
      </c>
      <c r="T197" s="192">
        <f>S197*H197</f>
        <v>0</v>
      </c>
      <c r="AR197" s="17" t="s">
        <v>129</v>
      </c>
      <c r="AT197" s="17" t="s">
        <v>124</v>
      </c>
      <c r="AU197" s="17" t="s">
        <v>75</v>
      </c>
      <c r="AY197" s="17" t="s">
        <v>122</v>
      </c>
      <c r="BE197" s="193">
        <f>IF(N197="základní",J197,0)</f>
        <v>0</v>
      </c>
      <c r="BF197" s="193">
        <f>IF(N197="snížená",J197,0)</f>
        <v>0</v>
      </c>
      <c r="BG197" s="193">
        <f>IF(N197="zákl. přenesená",J197,0)</f>
        <v>0</v>
      </c>
      <c r="BH197" s="193">
        <f>IF(N197="sníž. přenesená",J197,0)</f>
        <v>0</v>
      </c>
      <c r="BI197" s="193">
        <f>IF(N197="nulová",J197,0)</f>
        <v>0</v>
      </c>
      <c r="BJ197" s="17" t="s">
        <v>22</v>
      </c>
      <c r="BK197" s="193">
        <f>ROUND(I197*H197,2)</f>
        <v>0</v>
      </c>
      <c r="BL197" s="17" t="s">
        <v>129</v>
      </c>
      <c r="BM197" s="17" t="s">
        <v>578</v>
      </c>
    </row>
    <row r="198" spans="2:65" s="11" customFormat="1" ht="13.5" x14ac:dyDescent="0.3">
      <c r="B198" s="194"/>
      <c r="C198" s="195"/>
      <c r="D198" s="196" t="s">
        <v>131</v>
      </c>
      <c r="E198" s="197" t="s">
        <v>20</v>
      </c>
      <c r="F198" s="198" t="s">
        <v>579</v>
      </c>
      <c r="G198" s="195"/>
      <c r="H198" s="199">
        <v>48.75</v>
      </c>
      <c r="I198" s="200"/>
      <c r="J198" s="195"/>
      <c r="K198" s="195"/>
      <c r="L198" s="201"/>
      <c r="M198" s="202"/>
      <c r="N198" s="203"/>
      <c r="O198" s="203"/>
      <c r="P198" s="203"/>
      <c r="Q198" s="203"/>
      <c r="R198" s="203"/>
      <c r="S198" s="203"/>
      <c r="T198" s="204"/>
      <c r="AT198" s="205" t="s">
        <v>131</v>
      </c>
      <c r="AU198" s="205" t="s">
        <v>75</v>
      </c>
      <c r="AV198" s="11" t="s">
        <v>75</v>
      </c>
      <c r="AW198" s="11" t="s">
        <v>35</v>
      </c>
      <c r="AX198" s="11" t="s">
        <v>22</v>
      </c>
      <c r="AY198" s="205" t="s">
        <v>122</v>
      </c>
    </row>
    <row r="199" spans="2:65" s="1" customFormat="1" ht="44.25" customHeight="1" x14ac:dyDescent="0.3">
      <c r="B199" s="34"/>
      <c r="C199" s="182" t="s">
        <v>359</v>
      </c>
      <c r="D199" s="182" t="s">
        <v>124</v>
      </c>
      <c r="E199" s="183" t="s">
        <v>295</v>
      </c>
      <c r="F199" s="184" t="s">
        <v>296</v>
      </c>
      <c r="G199" s="185" t="s">
        <v>147</v>
      </c>
      <c r="H199" s="186">
        <v>156</v>
      </c>
      <c r="I199" s="187"/>
      <c r="J199" s="188">
        <f>ROUND(I199*H199,2)</f>
        <v>0</v>
      </c>
      <c r="K199" s="184" t="s">
        <v>128</v>
      </c>
      <c r="L199" s="54"/>
      <c r="M199" s="189" t="s">
        <v>20</v>
      </c>
      <c r="N199" s="190" t="s">
        <v>42</v>
      </c>
      <c r="O199" s="35"/>
      <c r="P199" s="191">
        <f>O199*H199</f>
        <v>0</v>
      </c>
      <c r="Q199" s="191">
        <v>0.15540000000000001</v>
      </c>
      <c r="R199" s="191">
        <f>Q199*H199</f>
        <v>24.2424</v>
      </c>
      <c r="S199" s="191">
        <v>0</v>
      </c>
      <c r="T199" s="192">
        <f>S199*H199</f>
        <v>0</v>
      </c>
      <c r="AR199" s="17" t="s">
        <v>129</v>
      </c>
      <c r="AT199" s="17" t="s">
        <v>124</v>
      </c>
      <c r="AU199" s="17" t="s">
        <v>75</v>
      </c>
      <c r="AY199" s="17" t="s">
        <v>122</v>
      </c>
      <c r="BE199" s="193">
        <f>IF(N199="základní",J199,0)</f>
        <v>0</v>
      </c>
      <c r="BF199" s="193">
        <f>IF(N199="snížená",J199,0)</f>
        <v>0</v>
      </c>
      <c r="BG199" s="193">
        <f>IF(N199="zákl. přenesená",J199,0)</f>
        <v>0</v>
      </c>
      <c r="BH199" s="193">
        <f>IF(N199="sníž. přenesená",J199,0)</f>
        <v>0</v>
      </c>
      <c r="BI199" s="193">
        <f>IF(N199="nulová",J199,0)</f>
        <v>0</v>
      </c>
      <c r="BJ199" s="17" t="s">
        <v>22</v>
      </c>
      <c r="BK199" s="193">
        <f>ROUND(I199*H199,2)</f>
        <v>0</v>
      </c>
      <c r="BL199" s="17" t="s">
        <v>129</v>
      </c>
      <c r="BM199" s="17" t="s">
        <v>580</v>
      </c>
    </row>
    <row r="200" spans="2:65" s="11" customFormat="1" ht="13.5" x14ac:dyDescent="0.3">
      <c r="B200" s="194"/>
      <c r="C200" s="195"/>
      <c r="D200" s="196" t="s">
        <v>131</v>
      </c>
      <c r="E200" s="197" t="s">
        <v>20</v>
      </c>
      <c r="F200" s="198" t="s">
        <v>581</v>
      </c>
      <c r="G200" s="195"/>
      <c r="H200" s="199">
        <v>156</v>
      </c>
      <c r="I200" s="200"/>
      <c r="J200" s="195"/>
      <c r="K200" s="195"/>
      <c r="L200" s="201"/>
      <c r="M200" s="202"/>
      <c r="N200" s="203"/>
      <c r="O200" s="203"/>
      <c r="P200" s="203"/>
      <c r="Q200" s="203"/>
      <c r="R200" s="203"/>
      <c r="S200" s="203"/>
      <c r="T200" s="204"/>
      <c r="AT200" s="205" t="s">
        <v>131</v>
      </c>
      <c r="AU200" s="205" t="s">
        <v>75</v>
      </c>
      <c r="AV200" s="11" t="s">
        <v>75</v>
      </c>
      <c r="AW200" s="11" t="s">
        <v>35</v>
      </c>
      <c r="AX200" s="11" t="s">
        <v>22</v>
      </c>
      <c r="AY200" s="205" t="s">
        <v>122</v>
      </c>
    </row>
    <row r="201" spans="2:65" s="1" customFormat="1" ht="22.5" customHeight="1" x14ac:dyDescent="0.3">
      <c r="B201" s="34"/>
      <c r="C201" s="221" t="s">
        <v>365</v>
      </c>
      <c r="D201" s="221" t="s">
        <v>186</v>
      </c>
      <c r="E201" s="222" t="s">
        <v>316</v>
      </c>
      <c r="F201" s="223" t="s">
        <v>317</v>
      </c>
      <c r="G201" s="224" t="s">
        <v>291</v>
      </c>
      <c r="H201" s="225">
        <v>14.14</v>
      </c>
      <c r="I201" s="226"/>
      <c r="J201" s="227">
        <f>ROUND(I201*H201,2)</f>
        <v>0</v>
      </c>
      <c r="K201" s="223" t="s">
        <v>128</v>
      </c>
      <c r="L201" s="228"/>
      <c r="M201" s="229" t="s">
        <v>20</v>
      </c>
      <c r="N201" s="230" t="s">
        <v>42</v>
      </c>
      <c r="O201" s="35"/>
      <c r="P201" s="191">
        <f>O201*H201</f>
        <v>0</v>
      </c>
      <c r="Q201" s="191">
        <v>6.4000000000000001E-2</v>
      </c>
      <c r="R201" s="191">
        <f>Q201*H201</f>
        <v>0.9049600000000001</v>
      </c>
      <c r="S201" s="191">
        <v>0</v>
      </c>
      <c r="T201" s="192">
        <f>S201*H201</f>
        <v>0</v>
      </c>
      <c r="AR201" s="17" t="s">
        <v>166</v>
      </c>
      <c r="AT201" s="17" t="s">
        <v>186</v>
      </c>
      <c r="AU201" s="17" t="s">
        <v>75</v>
      </c>
      <c r="AY201" s="17" t="s">
        <v>122</v>
      </c>
      <c r="BE201" s="193">
        <f>IF(N201="základní",J201,0)</f>
        <v>0</v>
      </c>
      <c r="BF201" s="193">
        <f>IF(N201="snížená",J201,0)</f>
        <v>0</v>
      </c>
      <c r="BG201" s="193">
        <f>IF(N201="zákl. přenesená",J201,0)</f>
        <v>0</v>
      </c>
      <c r="BH201" s="193">
        <f>IF(N201="sníž. přenesená",J201,0)</f>
        <v>0</v>
      </c>
      <c r="BI201" s="193">
        <f>IF(N201="nulová",J201,0)</f>
        <v>0</v>
      </c>
      <c r="BJ201" s="17" t="s">
        <v>22</v>
      </c>
      <c r="BK201" s="193">
        <f>ROUND(I201*H201,2)</f>
        <v>0</v>
      </c>
      <c r="BL201" s="17" t="s">
        <v>129</v>
      </c>
      <c r="BM201" s="17" t="s">
        <v>582</v>
      </c>
    </row>
    <row r="202" spans="2:65" s="11" customFormat="1" ht="13.5" x14ac:dyDescent="0.3">
      <c r="B202" s="194"/>
      <c r="C202" s="195"/>
      <c r="D202" s="206" t="s">
        <v>131</v>
      </c>
      <c r="E202" s="207" t="s">
        <v>20</v>
      </c>
      <c r="F202" s="208" t="s">
        <v>583</v>
      </c>
      <c r="G202" s="195"/>
      <c r="H202" s="209">
        <v>14</v>
      </c>
      <c r="I202" s="200"/>
      <c r="J202" s="195"/>
      <c r="K202" s="195"/>
      <c r="L202" s="201"/>
      <c r="M202" s="202"/>
      <c r="N202" s="203"/>
      <c r="O202" s="203"/>
      <c r="P202" s="203"/>
      <c r="Q202" s="203"/>
      <c r="R202" s="203"/>
      <c r="S202" s="203"/>
      <c r="T202" s="204"/>
      <c r="AT202" s="205" t="s">
        <v>131</v>
      </c>
      <c r="AU202" s="205" t="s">
        <v>75</v>
      </c>
      <c r="AV202" s="11" t="s">
        <v>75</v>
      </c>
      <c r="AW202" s="11" t="s">
        <v>35</v>
      </c>
      <c r="AX202" s="11" t="s">
        <v>22</v>
      </c>
      <c r="AY202" s="205" t="s">
        <v>122</v>
      </c>
    </row>
    <row r="203" spans="2:65" s="11" customFormat="1" ht="13.5" x14ac:dyDescent="0.3">
      <c r="B203" s="194"/>
      <c r="C203" s="195"/>
      <c r="D203" s="196" t="s">
        <v>131</v>
      </c>
      <c r="E203" s="195"/>
      <c r="F203" s="198" t="s">
        <v>330</v>
      </c>
      <c r="G203" s="195"/>
      <c r="H203" s="199">
        <v>14.14</v>
      </c>
      <c r="I203" s="200"/>
      <c r="J203" s="195"/>
      <c r="K203" s="195"/>
      <c r="L203" s="201"/>
      <c r="M203" s="202"/>
      <c r="N203" s="203"/>
      <c r="O203" s="203"/>
      <c r="P203" s="203"/>
      <c r="Q203" s="203"/>
      <c r="R203" s="203"/>
      <c r="S203" s="203"/>
      <c r="T203" s="204"/>
      <c r="AT203" s="205" t="s">
        <v>131</v>
      </c>
      <c r="AU203" s="205" t="s">
        <v>75</v>
      </c>
      <c r="AV203" s="11" t="s">
        <v>75</v>
      </c>
      <c r="AW203" s="11" t="s">
        <v>4</v>
      </c>
      <c r="AX203" s="11" t="s">
        <v>22</v>
      </c>
      <c r="AY203" s="205" t="s">
        <v>122</v>
      </c>
    </row>
    <row r="204" spans="2:65" s="1" customFormat="1" ht="22.5" customHeight="1" x14ac:dyDescent="0.3">
      <c r="B204" s="34"/>
      <c r="C204" s="221" t="s">
        <v>373</v>
      </c>
      <c r="D204" s="221" t="s">
        <v>186</v>
      </c>
      <c r="E204" s="222" t="s">
        <v>321</v>
      </c>
      <c r="F204" s="223" t="s">
        <v>322</v>
      </c>
      <c r="G204" s="224" t="s">
        <v>291</v>
      </c>
      <c r="H204" s="225">
        <v>24.24</v>
      </c>
      <c r="I204" s="226"/>
      <c r="J204" s="227">
        <f>ROUND(I204*H204,2)</f>
        <v>0</v>
      </c>
      <c r="K204" s="223" t="s">
        <v>128</v>
      </c>
      <c r="L204" s="228"/>
      <c r="M204" s="229" t="s">
        <v>20</v>
      </c>
      <c r="N204" s="230" t="s">
        <v>42</v>
      </c>
      <c r="O204" s="35"/>
      <c r="P204" s="191">
        <f>O204*H204</f>
        <v>0</v>
      </c>
      <c r="Q204" s="191">
        <v>4.8300000000000003E-2</v>
      </c>
      <c r="R204" s="191">
        <f>Q204*H204</f>
        <v>1.1707920000000001</v>
      </c>
      <c r="S204" s="191">
        <v>0</v>
      </c>
      <c r="T204" s="192">
        <f>S204*H204</f>
        <v>0</v>
      </c>
      <c r="AR204" s="17" t="s">
        <v>166</v>
      </c>
      <c r="AT204" s="17" t="s">
        <v>186</v>
      </c>
      <c r="AU204" s="17" t="s">
        <v>75</v>
      </c>
      <c r="AY204" s="17" t="s">
        <v>122</v>
      </c>
      <c r="BE204" s="193">
        <f>IF(N204="základní",J204,0)</f>
        <v>0</v>
      </c>
      <c r="BF204" s="193">
        <f>IF(N204="snížená",J204,0)</f>
        <v>0</v>
      </c>
      <c r="BG204" s="193">
        <f>IF(N204="zákl. přenesená",J204,0)</f>
        <v>0</v>
      </c>
      <c r="BH204" s="193">
        <f>IF(N204="sníž. přenesená",J204,0)</f>
        <v>0</v>
      </c>
      <c r="BI204" s="193">
        <f>IF(N204="nulová",J204,0)</f>
        <v>0</v>
      </c>
      <c r="BJ204" s="17" t="s">
        <v>22</v>
      </c>
      <c r="BK204" s="193">
        <f>ROUND(I204*H204,2)</f>
        <v>0</v>
      </c>
      <c r="BL204" s="17" t="s">
        <v>129</v>
      </c>
      <c r="BM204" s="17" t="s">
        <v>584</v>
      </c>
    </row>
    <row r="205" spans="2:65" s="11" customFormat="1" ht="13.5" x14ac:dyDescent="0.3">
      <c r="B205" s="194"/>
      <c r="C205" s="195"/>
      <c r="D205" s="196" t="s">
        <v>131</v>
      </c>
      <c r="E205" s="195"/>
      <c r="F205" s="198" t="s">
        <v>585</v>
      </c>
      <c r="G205" s="195"/>
      <c r="H205" s="199">
        <v>24.24</v>
      </c>
      <c r="I205" s="200"/>
      <c r="J205" s="195"/>
      <c r="K205" s="195"/>
      <c r="L205" s="201"/>
      <c r="M205" s="202"/>
      <c r="N205" s="203"/>
      <c r="O205" s="203"/>
      <c r="P205" s="203"/>
      <c r="Q205" s="203"/>
      <c r="R205" s="203"/>
      <c r="S205" s="203"/>
      <c r="T205" s="204"/>
      <c r="AT205" s="205" t="s">
        <v>131</v>
      </c>
      <c r="AU205" s="205" t="s">
        <v>75</v>
      </c>
      <c r="AV205" s="11" t="s">
        <v>75</v>
      </c>
      <c r="AW205" s="11" t="s">
        <v>4</v>
      </c>
      <c r="AX205" s="11" t="s">
        <v>22</v>
      </c>
      <c r="AY205" s="205" t="s">
        <v>122</v>
      </c>
    </row>
    <row r="206" spans="2:65" s="1" customFormat="1" ht="22.5" customHeight="1" x14ac:dyDescent="0.3">
      <c r="B206" s="34"/>
      <c r="C206" s="221" t="s">
        <v>381</v>
      </c>
      <c r="D206" s="221" t="s">
        <v>186</v>
      </c>
      <c r="E206" s="222" t="s">
        <v>310</v>
      </c>
      <c r="F206" s="223" t="s">
        <v>311</v>
      </c>
      <c r="G206" s="224" t="s">
        <v>291</v>
      </c>
      <c r="H206" s="225">
        <v>103.02</v>
      </c>
      <c r="I206" s="226"/>
      <c r="J206" s="227">
        <f>ROUND(I206*H206,2)</f>
        <v>0</v>
      </c>
      <c r="K206" s="223" t="s">
        <v>128</v>
      </c>
      <c r="L206" s="228"/>
      <c r="M206" s="229" t="s">
        <v>20</v>
      </c>
      <c r="N206" s="230" t="s">
        <v>42</v>
      </c>
      <c r="O206" s="35"/>
      <c r="P206" s="191">
        <f>O206*H206</f>
        <v>0</v>
      </c>
      <c r="Q206" s="191">
        <v>8.2100000000000006E-2</v>
      </c>
      <c r="R206" s="191">
        <f>Q206*H206</f>
        <v>8.457942000000001</v>
      </c>
      <c r="S206" s="191">
        <v>0</v>
      </c>
      <c r="T206" s="192">
        <f>S206*H206</f>
        <v>0</v>
      </c>
      <c r="AR206" s="17" t="s">
        <v>166</v>
      </c>
      <c r="AT206" s="17" t="s">
        <v>186</v>
      </c>
      <c r="AU206" s="17" t="s">
        <v>75</v>
      </c>
      <c r="AY206" s="17" t="s">
        <v>122</v>
      </c>
      <c r="BE206" s="193">
        <f>IF(N206="základní",J206,0)</f>
        <v>0</v>
      </c>
      <c r="BF206" s="193">
        <f>IF(N206="snížená",J206,0)</f>
        <v>0</v>
      </c>
      <c r="BG206" s="193">
        <f>IF(N206="zákl. přenesená",J206,0)</f>
        <v>0</v>
      </c>
      <c r="BH206" s="193">
        <f>IF(N206="sníž. přenesená",J206,0)</f>
        <v>0</v>
      </c>
      <c r="BI206" s="193">
        <f>IF(N206="nulová",J206,0)</f>
        <v>0</v>
      </c>
      <c r="BJ206" s="17" t="s">
        <v>22</v>
      </c>
      <c r="BK206" s="193">
        <f>ROUND(I206*H206,2)</f>
        <v>0</v>
      </c>
      <c r="BL206" s="17" t="s">
        <v>129</v>
      </c>
      <c r="BM206" s="17" t="s">
        <v>586</v>
      </c>
    </row>
    <row r="207" spans="2:65" s="11" customFormat="1" ht="13.5" x14ac:dyDescent="0.3">
      <c r="B207" s="194"/>
      <c r="C207" s="195"/>
      <c r="D207" s="196" t="s">
        <v>131</v>
      </c>
      <c r="E207" s="195"/>
      <c r="F207" s="198" t="s">
        <v>587</v>
      </c>
      <c r="G207" s="195"/>
      <c r="H207" s="199">
        <v>103.02</v>
      </c>
      <c r="I207" s="200"/>
      <c r="J207" s="195"/>
      <c r="K207" s="195"/>
      <c r="L207" s="201"/>
      <c r="M207" s="202"/>
      <c r="N207" s="203"/>
      <c r="O207" s="203"/>
      <c r="P207" s="203"/>
      <c r="Q207" s="203"/>
      <c r="R207" s="203"/>
      <c r="S207" s="203"/>
      <c r="T207" s="204"/>
      <c r="AT207" s="205" t="s">
        <v>131</v>
      </c>
      <c r="AU207" s="205" t="s">
        <v>75</v>
      </c>
      <c r="AV207" s="11" t="s">
        <v>75</v>
      </c>
      <c r="AW207" s="11" t="s">
        <v>4</v>
      </c>
      <c r="AX207" s="11" t="s">
        <v>22</v>
      </c>
      <c r="AY207" s="205" t="s">
        <v>122</v>
      </c>
    </row>
    <row r="208" spans="2:65" s="1" customFormat="1" ht="44.25" customHeight="1" x14ac:dyDescent="0.3">
      <c r="B208" s="34"/>
      <c r="C208" s="182" t="s">
        <v>387</v>
      </c>
      <c r="D208" s="182" t="s">
        <v>124</v>
      </c>
      <c r="E208" s="183" t="s">
        <v>588</v>
      </c>
      <c r="F208" s="184" t="s">
        <v>589</v>
      </c>
      <c r="G208" s="185" t="s">
        <v>147</v>
      </c>
      <c r="H208" s="186">
        <v>1977</v>
      </c>
      <c r="I208" s="187"/>
      <c r="J208" s="188">
        <f>ROUND(I208*H208,2)</f>
        <v>0</v>
      </c>
      <c r="K208" s="184" t="s">
        <v>128</v>
      </c>
      <c r="L208" s="54"/>
      <c r="M208" s="189" t="s">
        <v>20</v>
      </c>
      <c r="N208" s="190" t="s">
        <v>42</v>
      </c>
      <c r="O208" s="35"/>
      <c r="P208" s="191">
        <f>O208*H208</f>
        <v>0</v>
      </c>
      <c r="Q208" s="191">
        <v>0.1295</v>
      </c>
      <c r="R208" s="191">
        <f>Q208*H208</f>
        <v>256.0215</v>
      </c>
      <c r="S208" s="191">
        <v>0</v>
      </c>
      <c r="T208" s="192">
        <f>S208*H208</f>
        <v>0</v>
      </c>
      <c r="AR208" s="17" t="s">
        <v>129</v>
      </c>
      <c r="AT208" s="17" t="s">
        <v>124</v>
      </c>
      <c r="AU208" s="17" t="s">
        <v>75</v>
      </c>
      <c r="AY208" s="17" t="s">
        <v>122</v>
      </c>
      <c r="BE208" s="193">
        <f>IF(N208="základní",J208,0)</f>
        <v>0</v>
      </c>
      <c r="BF208" s="193">
        <f>IF(N208="snížená",J208,0)</f>
        <v>0</v>
      </c>
      <c r="BG208" s="193">
        <f>IF(N208="zákl. přenesená",J208,0)</f>
        <v>0</v>
      </c>
      <c r="BH208" s="193">
        <f>IF(N208="sníž. přenesená",J208,0)</f>
        <v>0</v>
      </c>
      <c r="BI208" s="193">
        <f>IF(N208="nulová",J208,0)</f>
        <v>0</v>
      </c>
      <c r="BJ208" s="17" t="s">
        <v>22</v>
      </c>
      <c r="BK208" s="193">
        <f>ROUND(I208*H208,2)</f>
        <v>0</v>
      </c>
      <c r="BL208" s="17" t="s">
        <v>129</v>
      </c>
      <c r="BM208" s="17" t="s">
        <v>590</v>
      </c>
    </row>
    <row r="209" spans="2:65" s="11" customFormat="1" ht="27" x14ac:dyDescent="0.3">
      <c r="B209" s="194"/>
      <c r="C209" s="195"/>
      <c r="D209" s="196" t="s">
        <v>131</v>
      </c>
      <c r="E209" s="197" t="s">
        <v>20</v>
      </c>
      <c r="F209" s="198" t="s">
        <v>591</v>
      </c>
      <c r="G209" s="195"/>
      <c r="H209" s="199">
        <v>1977</v>
      </c>
      <c r="I209" s="200"/>
      <c r="J209" s="195"/>
      <c r="K209" s="195"/>
      <c r="L209" s="201"/>
      <c r="M209" s="202"/>
      <c r="N209" s="203"/>
      <c r="O209" s="203"/>
      <c r="P209" s="203"/>
      <c r="Q209" s="203"/>
      <c r="R209" s="203"/>
      <c r="S209" s="203"/>
      <c r="T209" s="204"/>
      <c r="AT209" s="205" t="s">
        <v>131</v>
      </c>
      <c r="AU209" s="205" t="s">
        <v>75</v>
      </c>
      <c r="AV209" s="11" t="s">
        <v>75</v>
      </c>
      <c r="AW209" s="11" t="s">
        <v>35</v>
      </c>
      <c r="AX209" s="11" t="s">
        <v>22</v>
      </c>
      <c r="AY209" s="205" t="s">
        <v>122</v>
      </c>
    </row>
    <row r="210" spans="2:65" s="1" customFormat="1" ht="22.5" customHeight="1" x14ac:dyDescent="0.3">
      <c r="B210" s="34"/>
      <c r="C210" s="221" t="s">
        <v>390</v>
      </c>
      <c r="D210" s="221" t="s">
        <v>186</v>
      </c>
      <c r="E210" s="222" t="s">
        <v>592</v>
      </c>
      <c r="F210" s="223" t="s">
        <v>305</v>
      </c>
      <c r="G210" s="224" t="s">
        <v>291</v>
      </c>
      <c r="H210" s="225">
        <v>1977</v>
      </c>
      <c r="I210" s="226"/>
      <c r="J210" s="227">
        <f>ROUND(I210*H210,2)</f>
        <v>0</v>
      </c>
      <c r="K210" s="223" t="s">
        <v>128</v>
      </c>
      <c r="L210" s="228"/>
      <c r="M210" s="229" t="s">
        <v>20</v>
      </c>
      <c r="N210" s="230" t="s">
        <v>42</v>
      </c>
      <c r="O210" s="35"/>
      <c r="P210" s="191">
        <f>O210*H210</f>
        <v>0</v>
      </c>
      <c r="Q210" s="191">
        <v>5.5E-2</v>
      </c>
      <c r="R210" s="191">
        <f>Q210*H210</f>
        <v>108.735</v>
      </c>
      <c r="S210" s="191">
        <v>0</v>
      </c>
      <c r="T210" s="192">
        <f>S210*H210</f>
        <v>0</v>
      </c>
      <c r="AR210" s="17" t="s">
        <v>166</v>
      </c>
      <c r="AT210" s="17" t="s">
        <v>186</v>
      </c>
      <c r="AU210" s="17" t="s">
        <v>75</v>
      </c>
      <c r="AY210" s="17" t="s">
        <v>122</v>
      </c>
      <c r="BE210" s="193">
        <f>IF(N210="základní",J210,0)</f>
        <v>0</v>
      </c>
      <c r="BF210" s="193">
        <f>IF(N210="snížená",J210,0)</f>
        <v>0</v>
      </c>
      <c r="BG210" s="193">
        <f>IF(N210="zákl. přenesená",J210,0)</f>
        <v>0</v>
      </c>
      <c r="BH210" s="193">
        <f>IF(N210="sníž. přenesená",J210,0)</f>
        <v>0</v>
      </c>
      <c r="BI210" s="193">
        <f>IF(N210="nulová",J210,0)</f>
        <v>0</v>
      </c>
      <c r="BJ210" s="17" t="s">
        <v>22</v>
      </c>
      <c r="BK210" s="193">
        <f>ROUND(I210*H210,2)</f>
        <v>0</v>
      </c>
      <c r="BL210" s="17" t="s">
        <v>129</v>
      </c>
      <c r="BM210" s="17" t="s">
        <v>593</v>
      </c>
    </row>
    <row r="211" spans="2:65" s="1" customFormat="1" ht="22.5" customHeight="1" x14ac:dyDescent="0.3">
      <c r="B211" s="34"/>
      <c r="C211" s="182" t="s">
        <v>393</v>
      </c>
      <c r="D211" s="182" t="s">
        <v>124</v>
      </c>
      <c r="E211" s="183" t="s">
        <v>344</v>
      </c>
      <c r="F211" s="184" t="s">
        <v>345</v>
      </c>
      <c r="G211" s="185" t="s">
        <v>147</v>
      </c>
      <c r="H211" s="186">
        <v>145</v>
      </c>
      <c r="I211" s="187"/>
      <c r="J211" s="188">
        <f>ROUND(I211*H211,2)</f>
        <v>0</v>
      </c>
      <c r="K211" s="184" t="s">
        <v>128</v>
      </c>
      <c r="L211" s="54"/>
      <c r="M211" s="189" t="s">
        <v>20</v>
      </c>
      <c r="N211" s="190" t="s">
        <v>42</v>
      </c>
      <c r="O211" s="35"/>
      <c r="P211" s="191">
        <f>O211*H211</f>
        <v>0</v>
      </c>
      <c r="Q211" s="191">
        <v>0</v>
      </c>
      <c r="R211" s="191">
        <f>Q211*H211</f>
        <v>0</v>
      </c>
      <c r="S211" s="191">
        <v>0</v>
      </c>
      <c r="T211" s="192">
        <f>S211*H211</f>
        <v>0</v>
      </c>
      <c r="AR211" s="17" t="s">
        <v>129</v>
      </c>
      <c r="AT211" s="17" t="s">
        <v>124</v>
      </c>
      <c r="AU211" s="17" t="s">
        <v>75</v>
      </c>
      <c r="AY211" s="17" t="s">
        <v>122</v>
      </c>
      <c r="BE211" s="193">
        <f>IF(N211="základní",J211,0)</f>
        <v>0</v>
      </c>
      <c r="BF211" s="193">
        <f>IF(N211="snížená",J211,0)</f>
        <v>0</v>
      </c>
      <c r="BG211" s="193">
        <f>IF(N211="zákl. přenesená",J211,0)</f>
        <v>0</v>
      </c>
      <c r="BH211" s="193">
        <f>IF(N211="sníž. přenesená",J211,0)</f>
        <v>0</v>
      </c>
      <c r="BI211" s="193">
        <f>IF(N211="nulová",J211,0)</f>
        <v>0</v>
      </c>
      <c r="BJ211" s="17" t="s">
        <v>22</v>
      </c>
      <c r="BK211" s="193">
        <f>ROUND(I211*H211,2)</f>
        <v>0</v>
      </c>
      <c r="BL211" s="17" t="s">
        <v>129</v>
      </c>
      <c r="BM211" s="17" t="s">
        <v>594</v>
      </c>
    </row>
    <row r="212" spans="2:65" s="11" customFormat="1" ht="13.5" x14ac:dyDescent="0.3">
      <c r="B212" s="194"/>
      <c r="C212" s="195"/>
      <c r="D212" s="196" t="s">
        <v>131</v>
      </c>
      <c r="E212" s="197" t="s">
        <v>20</v>
      </c>
      <c r="F212" s="198" t="s">
        <v>595</v>
      </c>
      <c r="G212" s="195"/>
      <c r="H212" s="199">
        <v>145</v>
      </c>
      <c r="I212" s="200"/>
      <c r="J212" s="195"/>
      <c r="K212" s="195"/>
      <c r="L212" s="201"/>
      <c r="M212" s="202"/>
      <c r="N212" s="203"/>
      <c r="O212" s="203"/>
      <c r="P212" s="203"/>
      <c r="Q212" s="203"/>
      <c r="R212" s="203"/>
      <c r="S212" s="203"/>
      <c r="T212" s="204"/>
      <c r="AT212" s="205" t="s">
        <v>131</v>
      </c>
      <c r="AU212" s="205" t="s">
        <v>75</v>
      </c>
      <c r="AV212" s="11" t="s">
        <v>75</v>
      </c>
      <c r="AW212" s="11" t="s">
        <v>35</v>
      </c>
      <c r="AX212" s="11" t="s">
        <v>22</v>
      </c>
      <c r="AY212" s="205" t="s">
        <v>122</v>
      </c>
    </row>
    <row r="213" spans="2:65" s="1" customFormat="1" ht="44.25" customHeight="1" x14ac:dyDescent="0.3">
      <c r="B213" s="34"/>
      <c r="C213" s="182" t="s">
        <v>397</v>
      </c>
      <c r="D213" s="182" t="s">
        <v>124</v>
      </c>
      <c r="E213" s="183" t="s">
        <v>596</v>
      </c>
      <c r="F213" s="184" t="s">
        <v>597</v>
      </c>
      <c r="G213" s="185" t="s">
        <v>291</v>
      </c>
      <c r="H213" s="186">
        <v>3</v>
      </c>
      <c r="I213" s="187"/>
      <c r="J213" s="188">
        <f>ROUND(I213*H213,2)</f>
        <v>0</v>
      </c>
      <c r="K213" s="184" t="s">
        <v>128</v>
      </c>
      <c r="L213" s="54"/>
      <c r="M213" s="189" t="s">
        <v>20</v>
      </c>
      <c r="N213" s="190" t="s">
        <v>42</v>
      </c>
      <c r="O213" s="35"/>
      <c r="P213" s="191">
        <f>O213*H213</f>
        <v>0</v>
      </c>
      <c r="Q213" s="191">
        <v>0</v>
      </c>
      <c r="R213" s="191">
        <f>Q213*H213</f>
        <v>0</v>
      </c>
      <c r="S213" s="191">
        <v>8.2000000000000003E-2</v>
      </c>
      <c r="T213" s="192">
        <f>S213*H213</f>
        <v>0.246</v>
      </c>
      <c r="AR213" s="17" t="s">
        <v>129</v>
      </c>
      <c r="AT213" s="17" t="s">
        <v>124</v>
      </c>
      <c r="AU213" s="17" t="s">
        <v>75</v>
      </c>
      <c r="AY213" s="17" t="s">
        <v>122</v>
      </c>
      <c r="BE213" s="193">
        <f>IF(N213="základní",J213,0)</f>
        <v>0</v>
      </c>
      <c r="BF213" s="193">
        <f>IF(N213="snížená",J213,0)</f>
        <v>0</v>
      </c>
      <c r="BG213" s="193">
        <f>IF(N213="zákl. přenesená",J213,0)</f>
        <v>0</v>
      </c>
      <c r="BH213" s="193">
        <f>IF(N213="sníž. přenesená",J213,0)</f>
        <v>0</v>
      </c>
      <c r="BI213" s="193">
        <f>IF(N213="nulová",J213,0)</f>
        <v>0</v>
      </c>
      <c r="BJ213" s="17" t="s">
        <v>22</v>
      </c>
      <c r="BK213" s="193">
        <f>ROUND(I213*H213,2)</f>
        <v>0</v>
      </c>
      <c r="BL213" s="17" t="s">
        <v>129</v>
      </c>
      <c r="BM213" s="17" t="s">
        <v>598</v>
      </c>
    </row>
    <row r="214" spans="2:65" s="10" customFormat="1" ht="29.85" customHeight="1" x14ac:dyDescent="0.3">
      <c r="B214" s="165"/>
      <c r="C214" s="166"/>
      <c r="D214" s="179" t="s">
        <v>70</v>
      </c>
      <c r="E214" s="180" t="s">
        <v>348</v>
      </c>
      <c r="F214" s="180" t="s">
        <v>349</v>
      </c>
      <c r="G214" s="166"/>
      <c r="H214" s="166"/>
      <c r="I214" s="169"/>
      <c r="J214" s="181">
        <f>BK214</f>
        <v>0</v>
      </c>
      <c r="K214" s="166"/>
      <c r="L214" s="171"/>
      <c r="M214" s="172"/>
      <c r="N214" s="173"/>
      <c r="O214" s="173"/>
      <c r="P214" s="174">
        <f>SUM(P215:P219)</f>
        <v>0</v>
      </c>
      <c r="Q214" s="173"/>
      <c r="R214" s="174">
        <f>SUM(R215:R219)</f>
        <v>0</v>
      </c>
      <c r="S214" s="173"/>
      <c r="T214" s="175">
        <f>SUM(T215:T219)</f>
        <v>0</v>
      </c>
      <c r="AR214" s="176" t="s">
        <v>22</v>
      </c>
      <c r="AT214" s="177" t="s">
        <v>70</v>
      </c>
      <c r="AU214" s="177" t="s">
        <v>22</v>
      </c>
      <c r="AY214" s="176" t="s">
        <v>122</v>
      </c>
      <c r="BK214" s="178">
        <f>SUM(BK215:BK219)</f>
        <v>0</v>
      </c>
    </row>
    <row r="215" spans="2:65" s="1" customFormat="1" ht="31.5" customHeight="1" x14ac:dyDescent="0.3">
      <c r="B215" s="34"/>
      <c r="C215" s="182" t="s">
        <v>402</v>
      </c>
      <c r="D215" s="182" t="s">
        <v>124</v>
      </c>
      <c r="E215" s="183" t="s">
        <v>351</v>
      </c>
      <c r="F215" s="184" t="s">
        <v>352</v>
      </c>
      <c r="G215" s="185" t="s">
        <v>169</v>
      </c>
      <c r="H215" s="186">
        <v>1582.7449999999999</v>
      </c>
      <c r="I215" s="187"/>
      <c r="J215" s="188">
        <f>ROUND(I215*H215,2)</f>
        <v>0</v>
      </c>
      <c r="K215" s="184" t="s">
        <v>128</v>
      </c>
      <c r="L215" s="54"/>
      <c r="M215" s="189" t="s">
        <v>20</v>
      </c>
      <c r="N215" s="190" t="s">
        <v>42</v>
      </c>
      <c r="O215" s="35"/>
      <c r="P215" s="191">
        <f>O215*H215</f>
        <v>0</v>
      </c>
      <c r="Q215" s="191">
        <v>0</v>
      </c>
      <c r="R215" s="191">
        <f>Q215*H215</f>
        <v>0</v>
      </c>
      <c r="S215" s="191">
        <v>0</v>
      </c>
      <c r="T215" s="192">
        <f>S215*H215</f>
        <v>0</v>
      </c>
      <c r="AR215" s="17" t="s">
        <v>129</v>
      </c>
      <c r="AT215" s="17" t="s">
        <v>124</v>
      </c>
      <c r="AU215" s="17" t="s">
        <v>75</v>
      </c>
      <c r="AY215" s="17" t="s">
        <v>122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17" t="s">
        <v>22</v>
      </c>
      <c r="BK215" s="193">
        <f>ROUND(I215*H215,2)</f>
        <v>0</v>
      </c>
      <c r="BL215" s="17" t="s">
        <v>129</v>
      </c>
      <c r="BM215" s="17" t="s">
        <v>599</v>
      </c>
    </row>
    <row r="216" spans="2:65" s="1" customFormat="1" ht="31.5" customHeight="1" x14ac:dyDescent="0.3">
      <c r="B216" s="34"/>
      <c r="C216" s="182" t="s">
        <v>408</v>
      </c>
      <c r="D216" s="182" t="s">
        <v>124</v>
      </c>
      <c r="E216" s="183" t="s">
        <v>355</v>
      </c>
      <c r="F216" s="184" t="s">
        <v>356</v>
      </c>
      <c r="G216" s="185" t="s">
        <v>169</v>
      </c>
      <c r="H216" s="186">
        <v>7912.4949999999999</v>
      </c>
      <c r="I216" s="187"/>
      <c r="J216" s="188">
        <f>ROUND(I216*H216,2)</f>
        <v>0</v>
      </c>
      <c r="K216" s="184" t="s">
        <v>128</v>
      </c>
      <c r="L216" s="54"/>
      <c r="M216" s="189" t="s">
        <v>20</v>
      </c>
      <c r="N216" s="190" t="s">
        <v>42</v>
      </c>
      <c r="O216" s="35"/>
      <c r="P216" s="191">
        <f>O216*H216</f>
        <v>0</v>
      </c>
      <c r="Q216" s="191">
        <v>0</v>
      </c>
      <c r="R216" s="191">
        <f>Q216*H216</f>
        <v>0</v>
      </c>
      <c r="S216" s="191">
        <v>0</v>
      </c>
      <c r="T216" s="192">
        <f>S216*H216</f>
        <v>0</v>
      </c>
      <c r="AR216" s="17" t="s">
        <v>129</v>
      </c>
      <c r="AT216" s="17" t="s">
        <v>124</v>
      </c>
      <c r="AU216" s="17" t="s">
        <v>75</v>
      </c>
      <c r="AY216" s="17" t="s">
        <v>122</v>
      </c>
      <c r="BE216" s="193">
        <f>IF(N216="základní",J216,0)</f>
        <v>0</v>
      </c>
      <c r="BF216" s="193">
        <f>IF(N216="snížená",J216,0)</f>
        <v>0</v>
      </c>
      <c r="BG216" s="193">
        <f>IF(N216="zákl. přenesená",J216,0)</f>
        <v>0</v>
      </c>
      <c r="BH216" s="193">
        <f>IF(N216="sníž. přenesená",J216,0)</f>
        <v>0</v>
      </c>
      <c r="BI216" s="193">
        <f>IF(N216="nulová",J216,0)</f>
        <v>0</v>
      </c>
      <c r="BJ216" s="17" t="s">
        <v>22</v>
      </c>
      <c r="BK216" s="193">
        <f>ROUND(I216*H216,2)</f>
        <v>0</v>
      </c>
      <c r="BL216" s="17" t="s">
        <v>129</v>
      </c>
      <c r="BM216" s="17" t="s">
        <v>600</v>
      </c>
    </row>
    <row r="217" spans="2:65" s="11" customFormat="1" ht="13.5" x14ac:dyDescent="0.3">
      <c r="B217" s="194"/>
      <c r="C217" s="195"/>
      <c r="D217" s="206" t="s">
        <v>131</v>
      </c>
      <c r="E217" s="207" t="s">
        <v>20</v>
      </c>
      <c r="F217" s="208" t="s">
        <v>601</v>
      </c>
      <c r="G217" s="195"/>
      <c r="H217" s="209">
        <v>1582.499</v>
      </c>
      <c r="I217" s="200"/>
      <c r="J217" s="195"/>
      <c r="K217" s="195"/>
      <c r="L217" s="201"/>
      <c r="M217" s="202"/>
      <c r="N217" s="203"/>
      <c r="O217" s="203"/>
      <c r="P217" s="203"/>
      <c r="Q217" s="203"/>
      <c r="R217" s="203"/>
      <c r="S217" s="203"/>
      <c r="T217" s="204"/>
      <c r="AT217" s="205" t="s">
        <v>131</v>
      </c>
      <c r="AU217" s="205" t="s">
        <v>75</v>
      </c>
      <c r="AV217" s="11" t="s">
        <v>75</v>
      </c>
      <c r="AW217" s="11" t="s">
        <v>35</v>
      </c>
      <c r="AX217" s="11" t="s">
        <v>22</v>
      </c>
      <c r="AY217" s="205" t="s">
        <v>122</v>
      </c>
    </row>
    <row r="218" spans="2:65" s="11" customFormat="1" ht="13.5" x14ac:dyDescent="0.3">
      <c r="B218" s="194"/>
      <c r="C218" s="195"/>
      <c r="D218" s="196" t="s">
        <v>131</v>
      </c>
      <c r="E218" s="195"/>
      <c r="F218" s="198" t="s">
        <v>602</v>
      </c>
      <c r="G218" s="195"/>
      <c r="H218" s="199">
        <v>7912.4949999999999</v>
      </c>
      <c r="I218" s="200"/>
      <c r="J218" s="195"/>
      <c r="K218" s="195"/>
      <c r="L218" s="201"/>
      <c r="M218" s="202"/>
      <c r="N218" s="203"/>
      <c r="O218" s="203"/>
      <c r="P218" s="203"/>
      <c r="Q218" s="203"/>
      <c r="R218" s="203"/>
      <c r="S218" s="203"/>
      <c r="T218" s="204"/>
      <c r="AT218" s="205" t="s">
        <v>131</v>
      </c>
      <c r="AU218" s="205" t="s">
        <v>75</v>
      </c>
      <c r="AV218" s="11" t="s">
        <v>75</v>
      </c>
      <c r="AW218" s="11" t="s">
        <v>4</v>
      </c>
      <c r="AX218" s="11" t="s">
        <v>22</v>
      </c>
      <c r="AY218" s="205" t="s">
        <v>122</v>
      </c>
    </row>
    <row r="219" spans="2:65" s="1" customFormat="1" ht="22.5" customHeight="1" x14ac:dyDescent="0.3">
      <c r="B219" s="34"/>
      <c r="C219" s="182" t="s">
        <v>412</v>
      </c>
      <c r="D219" s="182" t="s">
        <v>124</v>
      </c>
      <c r="E219" s="183" t="s">
        <v>603</v>
      </c>
      <c r="F219" s="184" t="s">
        <v>604</v>
      </c>
      <c r="G219" s="185" t="s">
        <v>169</v>
      </c>
      <c r="H219" s="186">
        <v>1582.7449999999999</v>
      </c>
      <c r="I219" s="187"/>
      <c r="J219" s="188">
        <f>ROUND(I219*H219,2)</f>
        <v>0</v>
      </c>
      <c r="K219" s="184" t="s">
        <v>128</v>
      </c>
      <c r="L219" s="54"/>
      <c r="M219" s="189" t="s">
        <v>20</v>
      </c>
      <c r="N219" s="190" t="s">
        <v>42</v>
      </c>
      <c r="O219" s="35"/>
      <c r="P219" s="191">
        <f>O219*H219</f>
        <v>0</v>
      </c>
      <c r="Q219" s="191">
        <v>0</v>
      </c>
      <c r="R219" s="191">
        <f>Q219*H219</f>
        <v>0</v>
      </c>
      <c r="S219" s="191">
        <v>0</v>
      </c>
      <c r="T219" s="192">
        <f>S219*H219</f>
        <v>0</v>
      </c>
      <c r="AR219" s="17" t="s">
        <v>129</v>
      </c>
      <c r="AT219" s="17" t="s">
        <v>124</v>
      </c>
      <c r="AU219" s="17" t="s">
        <v>75</v>
      </c>
      <c r="AY219" s="17" t="s">
        <v>122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17" t="s">
        <v>22</v>
      </c>
      <c r="BK219" s="193">
        <f>ROUND(I219*H219,2)</f>
        <v>0</v>
      </c>
      <c r="BL219" s="17" t="s">
        <v>129</v>
      </c>
      <c r="BM219" s="17" t="s">
        <v>605</v>
      </c>
    </row>
    <row r="220" spans="2:65" s="10" customFormat="1" ht="29.85" customHeight="1" x14ac:dyDescent="0.3">
      <c r="B220" s="165"/>
      <c r="C220" s="166"/>
      <c r="D220" s="179" t="s">
        <v>70</v>
      </c>
      <c r="E220" s="180" t="s">
        <v>363</v>
      </c>
      <c r="F220" s="180" t="s">
        <v>364</v>
      </c>
      <c r="G220" s="166"/>
      <c r="H220" s="166"/>
      <c r="I220" s="169"/>
      <c r="J220" s="181">
        <f>BK220</f>
        <v>0</v>
      </c>
      <c r="K220" s="166"/>
      <c r="L220" s="171"/>
      <c r="M220" s="172"/>
      <c r="N220" s="173"/>
      <c r="O220" s="173"/>
      <c r="P220" s="174">
        <f>P221</f>
        <v>0</v>
      </c>
      <c r="Q220" s="173"/>
      <c r="R220" s="174">
        <f>R221</f>
        <v>0</v>
      </c>
      <c r="S220" s="173"/>
      <c r="T220" s="175">
        <f>T221</f>
        <v>0</v>
      </c>
      <c r="AR220" s="176" t="s">
        <v>22</v>
      </c>
      <c r="AT220" s="177" t="s">
        <v>70</v>
      </c>
      <c r="AU220" s="177" t="s">
        <v>22</v>
      </c>
      <c r="AY220" s="176" t="s">
        <v>122</v>
      </c>
      <c r="BK220" s="178">
        <f>BK221</f>
        <v>0</v>
      </c>
    </row>
    <row r="221" spans="2:65" s="1" customFormat="1" ht="31.5" customHeight="1" x14ac:dyDescent="0.3">
      <c r="B221" s="34"/>
      <c r="C221" s="182" t="s">
        <v>417</v>
      </c>
      <c r="D221" s="182" t="s">
        <v>124</v>
      </c>
      <c r="E221" s="183" t="s">
        <v>366</v>
      </c>
      <c r="F221" s="184" t="s">
        <v>367</v>
      </c>
      <c r="G221" s="185" t="s">
        <v>169</v>
      </c>
      <c r="H221" s="186">
        <v>3775.0360000000001</v>
      </c>
      <c r="I221" s="187"/>
      <c r="J221" s="188">
        <f>ROUND(I221*H221,2)</f>
        <v>0</v>
      </c>
      <c r="K221" s="184" t="s">
        <v>128</v>
      </c>
      <c r="L221" s="54"/>
      <c r="M221" s="189" t="s">
        <v>20</v>
      </c>
      <c r="N221" s="190" t="s">
        <v>42</v>
      </c>
      <c r="O221" s="35"/>
      <c r="P221" s="191">
        <f>O221*H221</f>
        <v>0</v>
      </c>
      <c r="Q221" s="191">
        <v>0</v>
      </c>
      <c r="R221" s="191">
        <f>Q221*H221</f>
        <v>0</v>
      </c>
      <c r="S221" s="191">
        <v>0</v>
      </c>
      <c r="T221" s="192">
        <f>S221*H221</f>
        <v>0</v>
      </c>
      <c r="AR221" s="17" t="s">
        <v>129</v>
      </c>
      <c r="AT221" s="17" t="s">
        <v>124</v>
      </c>
      <c r="AU221" s="17" t="s">
        <v>75</v>
      </c>
      <c r="AY221" s="17" t="s">
        <v>122</v>
      </c>
      <c r="BE221" s="193">
        <f>IF(N221="základní",J221,0)</f>
        <v>0</v>
      </c>
      <c r="BF221" s="193">
        <f>IF(N221="snížená",J221,0)</f>
        <v>0</v>
      </c>
      <c r="BG221" s="193">
        <f>IF(N221="zákl. přenesená",J221,0)</f>
        <v>0</v>
      </c>
      <c r="BH221" s="193">
        <f>IF(N221="sníž. přenesená",J221,0)</f>
        <v>0</v>
      </c>
      <c r="BI221" s="193">
        <f>IF(N221="nulová",J221,0)</f>
        <v>0</v>
      </c>
      <c r="BJ221" s="17" t="s">
        <v>22</v>
      </c>
      <c r="BK221" s="193">
        <f>ROUND(I221*H221,2)</f>
        <v>0</v>
      </c>
      <c r="BL221" s="17" t="s">
        <v>129</v>
      </c>
      <c r="BM221" s="17" t="s">
        <v>606</v>
      </c>
    </row>
    <row r="222" spans="2:65" s="10" customFormat="1" ht="37.35" customHeight="1" x14ac:dyDescent="0.35">
      <c r="B222" s="165"/>
      <c r="C222" s="166"/>
      <c r="D222" s="167" t="s">
        <v>70</v>
      </c>
      <c r="E222" s="168" t="s">
        <v>377</v>
      </c>
      <c r="F222" s="168" t="s">
        <v>378</v>
      </c>
      <c r="G222" s="166"/>
      <c r="H222" s="166"/>
      <c r="I222" s="169"/>
      <c r="J222" s="170">
        <f>BK222</f>
        <v>0</v>
      </c>
      <c r="K222" s="166"/>
      <c r="L222" s="171"/>
      <c r="M222" s="172"/>
      <c r="N222" s="173"/>
      <c r="O222" s="173"/>
      <c r="P222" s="174">
        <f>P223+P225</f>
        <v>0</v>
      </c>
      <c r="Q222" s="173"/>
      <c r="R222" s="174">
        <f>R223+R225</f>
        <v>0</v>
      </c>
      <c r="S222" s="173"/>
      <c r="T222" s="175">
        <f>T223+T225</f>
        <v>0</v>
      </c>
      <c r="AR222" s="176" t="s">
        <v>150</v>
      </c>
      <c r="AT222" s="177" t="s">
        <v>70</v>
      </c>
      <c r="AU222" s="177" t="s">
        <v>71</v>
      </c>
      <c r="AY222" s="176" t="s">
        <v>122</v>
      </c>
      <c r="BK222" s="178">
        <f>BK223+BK225</f>
        <v>0</v>
      </c>
    </row>
    <row r="223" spans="2:65" s="10" customFormat="1" ht="19.899999999999999" customHeight="1" x14ac:dyDescent="0.3">
      <c r="B223" s="165"/>
      <c r="C223" s="166"/>
      <c r="D223" s="179" t="s">
        <v>70</v>
      </c>
      <c r="E223" s="180" t="s">
        <v>379</v>
      </c>
      <c r="F223" s="180" t="s">
        <v>380</v>
      </c>
      <c r="G223" s="166"/>
      <c r="H223" s="166"/>
      <c r="I223" s="169"/>
      <c r="J223" s="181">
        <f>BK223</f>
        <v>0</v>
      </c>
      <c r="K223" s="166"/>
      <c r="L223" s="171"/>
      <c r="M223" s="172"/>
      <c r="N223" s="173"/>
      <c r="O223" s="173"/>
      <c r="P223" s="174">
        <f>P224</f>
        <v>0</v>
      </c>
      <c r="Q223" s="173"/>
      <c r="R223" s="174">
        <f>R224</f>
        <v>0</v>
      </c>
      <c r="S223" s="173"/>
      <c r="T223" s="175">
        <f>T224</f>
        <v>0</v>
      </c>
      <c r="AR223" s="176" t="s">
        <v>150</v>
      </c>
      <c r="AT223" s="177" t="s">
        <v>70</v>
      </c>
      <c r="AU223" s="177" t="s">
        <v>22</v>
      </c>
      <c r="AY223" s="176" t="s">
        <v>122</v>
      </c>
      <c r="BK223" s="178">
        <f>BK224</f>
        <v>0</v>
      </c>
    </row>
    <row r="224" spans="2:65" s="1" customFormat="1" ht="31.5" customHeight="1" x14ac:dyDescent="0.3">
      <c r="B224" s="34"/>
      <c r="C224" s="182" t="s">
        <v>422</v>
      </c>
      <c r="D224" s="182" t="s">
        <v>124</v>
      </c>
      <c r="E224" s="183" t="s">
        <v>607</v>
      </c>
      <c r="F224" s="184" t="s">
        <v>608</v>
      </c>
      <c r="G224" s="185" t="s">
        <v>384</v>
      </c>
      <c r="H224" s="186">
        <v>1</v>
      </c>
      <c r="I224" s="187"/>
      <c r="J224" s="188">
        <f>ROUND(I224*H224,2)</f>
        <v>0</v>
      </c>
      <c r="K224" s="184" t="s">
        <v>128</v>
      </c>
      <c r="L224" s="54"/>
      <c r="M224" s="189" t="s">
        <v>20</v>
      </c>
      <c r="N224" s="190" t="s">
        <v>42</v>
      </c>
      <c r="O224" s="35"/>
      <c r="P224" s="191">
        <f>O224*H224</f>
        <v>0</v>
      </c>
      <c r="Q224" s="191">
        <v>0</v>
      </c>
      <c r="R224" s="191">
        <f>Q224*H224</f>
        <v>0</v>
      </c>
      <c r="S224" s="191">
        <v>0</v>
      </c>
      <c r="T224" s="192">
        <f>S224*H224</f>
        <v>0</v>
      </c>
      <c r="AR224" s="17" t="s">
        <v>385</v>
      </c>
      <c r="AT224" s="17" t="s">
        <v>124</v>
      </c>
      <c r="AU224" s="17" t="s">
        <v>75</v>
      </c>
      <c r="AY224" s="17" t="s">
        <v>122</v>
      </c>
      <c r="BE224" s="193">
        <f>IF(N224="základní",J224,0)</f>
        <v>0</v>
      </c>
      <c r="BF224" s="193">
        <f>IF(N224="snížená",J224,0)</f>
        <v>0</v>
      </c>
      <c r="BG224" s="193">
        <f>IF(N224="zákl. přenesená",J224,0)</f>
        <v>0</v>
      </c>
      <c r="BH224" s="193">
        <f>IF(N224="sníž. přenesená",J224,0)</f>
        <v>0</v>
      </c>
      <c r="BI224" s="193">
        <f>IF(N224="nulová",J224,0)</f>
        <v>0</v>
      </c>
      <c r="BJ224" s="17" t="s">
        <v>22</v>
      </c>
      <c r="BK224" s="193">
        <f>ROUND(I224*H224,2)</f>
        <v>0</v>
      </c>
      <c r="BL224" s="17" t="s">
        <v>385</v>
      </c>
      <c r="BM224" s="17" t="s">
        <v>609</v>
      </c>
    </row>
    <row r="225" spans="2:65" s="10" customFormat="1" ht="29.85" customHeight="1" x14ac:dyDescent="0.3">
      <c r="B225" s="165"/>
      <c r="C225" s="166"/>
      <c r="D225" s="179" t="s">
        <v>70</v>
      </c>
      <c r="E225" s="180" t="s">
        <v>610</v>
      </c>
      <c r="F225" s="180" t="s">
        <v>611</v>
      </c>
      <c r="G225" s="166"/>
      <c r="H225" s="166"/>
      <c r="I225" s="169"/>
      <c r="J225" s="181">
        <f>BK225</f>
        <v>0</v>
      </c>
      <c r="K225" s="166"/>
      <c r="L225" s="171"/>
      <c r="M225" s="172"/>
      <c r="N225" s="173"/>
      <c r="O225" s="173"/>
      <c r="P225" s="174">
        <f>P226</f>
        <v>0</v>
      </c>
      <c r="Q225" s="173"/>
      <c r="R225" s="174">
        <f>R226</f>
        <v>0</v>
      </c>
      <c r="S225" s="173"/>
      <c r="T225" s="175">
        <f>T226</f>
        <v>0</v>
      </c>
      <c r="AR225" s="176" t="s">
        <v>150</v>
      </c>
      <c r="AT225" s="177" t="s">
        <v>70</v>
      </c>
      <c r="AU225" s="177" t="s">
        <v>22</v>
      </c>
      <c r="AY225" s="176" t="s">
        <v>122</v>
      </c>
      <c r="BK225" s="178">
        <f>BK226</f>
        <v>0</v>
      </c>
    </row>
    <row r="226" spans="2:65" s="1" customFormat="1" ht="22.5" customHeight="1" x14ac:dyDescent="0.3">
      <c r="B226" s="34"/>
      <c r="C226" s="182" t="s">
        <v>612</v>
      </c>
      <c r="D226" s="182" t="s">
        <v>124</v>
      </c>
      <c r="E226" s="183" t="s">
        <v>613</v>
      </c>
      <c r="F226" s="184" t="s">
        <v>614</v>
      </c>
      <c r="G226" s="185" t="s">
        <v>384</v>
      </c>
      <c r="H226" s="186">
        <v>1</v>
      </c>
      <c r="I226" s="187"/>
      <c r="J226" s="188">
        <f>ROUND(I226*H226,2)</f>
        <v>0</v>
      </c>
      <c r="K226" s="184" t="s">
        <v>128</v>
      </c>
      <c r="L226" s="54"/>
      <c r="M226" s="189" t="s">
        <v>20</v>
      </c>
      <c r="N226" s="231" t="s">
        <v>42</v>
      </c>
      <c r="O226" s="232"/>
      <c r="P226" s="233">
        <f>O226*H226</f>
        <v>0</v>
      </c>
      <c r="Q226" s="233">
        <v>0</v>
      </c>
      <c r="R226" s="233">
        <f>Q226*H226</f>
        <v>0</v>
      </c>
      <c r="S226" s="233">
        <v>0</v>
      </c>
      <c r="T226" s="234">
        <f>S226*H226</f>
        <v>0</v>
      </c>
      <c r="AR226" s="17" t="s">
        <v>385</v>
      </c>
      <c r="AT226" s="17" t="s">
        <v>124</v>
      </c>
      <c r="AU226" s="17" t="s">
        <v>75</v>
      </c>
      <c r="AY226" s="17" t="s">
        <v>122</v>
      </c>
      <c r="BE226" s="193">
        <f>IF(N226="základní",J226,0)</f>
        <v>0</v>
      </c>
      <c r="BF226" s="193">
        <f>IF(N226="snížená",J226,0)</f>
        <v>0</v>
      </c>
      <c r="BG226" s="193">
        <f>IF(N226="zákl. přenesená",J226,0)</f>
        <v>0</v>
      </c>
      <c r="BH226" s="193">
        <f>IF(N226="sníž. přenesená",J226,0)</f>
        <v>0</v>
      </c>
      <c r="BI226" s="193">
        <f>IF(N226="nulová",J226,0)</f>
        <v>0</v>
      </c>
      <c r="BJ226" s="17" t="s">
        <v>22</v>
      </c>
      <c r="BK226" s="193">
        <f>ROUND(I226*H226,2)</f>
        <v>0</v>
      </c>
      <c r="BL226" s="17" t="s">
        <v>385</v>
      </c>
      <c r="BM226" s="17" t="s">
        <v>615</v>
      </c>
    </row>
    <row r="227" spans="2:65" s="1" customFormat="1" ht="6.95" customHeight="1" x14ac:dyDescent="0.3">
      <c r="B227" s="49"/>
      <c r="C227" s="50"/>
      <c r="D227" s="50"/>
      <c r="E227" s="50"/>
      <c r="F227" s="50"/>
      <c r="G227" s="50"/>
      <c r="H227" s="50"/>
      <c r="I227" s="128"/>
      <c r="J227" s="50"/>
      <c r="K227" s="50"/>
      <c r="L227" s="54"/>
    </row>
  </sheetData>
  <sheetProtection algorithmName="SHA-512" hashValue="EhahWIH0sdNTrJboeqKMRSKDUWrdMfjWa80p8rr3WkdS0LAiK0c9TqpULcysdb90tvWEqmmDtr5dRAAfBtkRHg==" saltValue="NJpXie0+wHcCTQDFqtOU5A==" spinCount="100000" sheet="1" objects="1" scenarios="1" formatColumns="0" formatRows="0" sort="0" autoFilter="0"/>
  <autoFilter ref="C86:K86"/>
  <mergeCells count="9">
    <mergeCell ref="E77:H77"/>
    <mergeCell ref="E79:H79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tooltip="Krycí list soupisu" display="1) Krycí list soupisu"/>
    <hyperlink ref="G1:H1" location="C54" tooltip="Rekapitulace" display="2) Rekapitulace"/>
    <hyperlink ref="J1" location="C86" tooltip="Soupis prací" display="3) Soupis prací"/>
    <hyperlink ref="L1:V1" location="'Rekapitulace stavby'!C2" tooltip="Rekapitulace stavby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16"/>
  <sheetViews>
    <sheetView showGridLines="0" zoomScaleNormal="100" workbookViewId="0"/>
  </sheetViews>
  <sheetFormatPr defaultRowHeight="13.5" x14ac:dyDescent="0.3"/>
  <cols>
    <col min="1" max="1" width="8.33203125" style="303" customWidth="1"/>
    <col min="2" max="2" width="1.6640625" style="303" customWidth="1"/>
    <col min="3" max="4" width="5" style="303" customWidth="1"/>
    <col min="5" max="5" width="11.6640625" style="303" customWidth="1"/>
    <col min="6" max="6" width="9.1640625" style="303" customWidth="1"/>
    <col min="7" max="7" width="5" style="303" customWidth="1"/>
    <col min="8" max="8" width="77.83203125" style="303" customWidth="1"/>
    <col min="9" max="10" width="20" style="303" customWidth="1"/>
    <col min="11" max="11" width="1.6640625" style="303" customWidth="1"/>
    <col min="12" max="256" width="9.33203125" style="303"/>
    <col min="257" max="257" width="8.33203125" style="303" customWidth="1"/>
    <col min="258" max="258" width="1.6640625" style="303" customWidth="1"/>
    <col min="259" max="260" width="5" style="303" customWidth="1"/>
    <col min="261" max="261" width="11.6640625" style="303" customWidth="1"/>
    <col min="262" max="262" width="9.1640625" style="303" customWidth="1"/>
    <col min="263" max="263" width="5" style="303" customWidth="1"/>
    <col min="264" max="264" width="77.83203125" style="303" customWidth="1"/>
    <col min="265" max="266" width="20" style="303" customWidth="1"/>
    <col min="267" max="267" width="1.6640625" style="303" customWidth="1"/>
    <col min="268" max="512" width="9.33203125" style="303"/>
    <col min="513" max="513" width="8.33203125" style="303" customWidth="1"/>
    <col min="514" max="514" width="1.6640625" style="303" customWidth="1"/>
    <col min="515" max="516" width="5" style="303" customWidth="1"/>
    <col min="517" max="517" width="11.6640625" style="303" customWidth="1"/>
    <col min="518" max="518" width="9.1640625" style="303" customWidth="1"/>
    <col min="519" max="519" width="5" style="303" customWidth="1"/>
    <col min="520" max="520" width="77.83203125" style="303" customWidth="1"/>
    <col min="521" max="522" width="20" style="303" customWidth="1"/>
    <col min="523" max="523" width="1.6640625" style="303" customWidth="1"/>
    <col min="524" max="768" width="9.33203125" style="303"/>
    <col min="769" max="769" width="8.33203125" style="303" customWidth="1"/>
    <col min="770" max="770" width="1.6640625" style="303" customWidth="1"/>
    <col min="771" max="772" width="5" style="303" customWidth="1"/>
    <col min="773" max="773" width="11.6640625" style="303" customWidth="1"/>
    <col min="774" max="774" width="9.1640625" style="303" customWidth="1"/>
    <col min="775" max="775" width="5" style="303" customWidth="1"/>
    <col min="776" max="776" width="77.83203125" style="303" customWidth="1"/>
    <col min="777" max="778" width="20" style="303" customWidth="1"/>
    <col min="779" max="779" width="1.6640625" style="303" customWidth="1"/>
    <col min="780" max="1024" width="9.33203125" style="303"/>
    <col min="1025" max="1025" width="8.33203125" style="303" customWidth="1"/>
    <col min="1026" max="1026" width="1.6640625" style="303" customWidth="1"/>
    <col min="1027" max="1028" width="5" style="303" customWidth="1"/>
    <col min="1029" max="1029" width="11.6640625" style="303" customWidth="1"/>
    <col min="1030" max="1030" width="9.1640625" style="303" customWidth="1"/>
    <col min="1031" max="1031" width="5" style="303" customWidth="1"/>
    <col min="1032" max="1032" width="77.83203125" style="303" customWidth="1"/>
    <col min="1033" max="1034" width="20" style="303" customWidth="1"/>
    <col min="1035" max="1035" width="1.6640625" style="303" customWidth="1"/>
    <col min="1036" max="1280" width="9.33203125" style="303"/>
    <col min="1281" max="1281" width="8.33203125" style="303" customWidth="1"/>
    <col min="1282" max="1282" width="1.6640625" style="303" customWidth="1"/>
    <col min="1283" max="1284" width="5" style="303" customWidth="1"/>
    <col min="1285" max="1285" width="11.6640625" style="303" customWidth="1"/>
    <col min="1286" max="1286" width="9.1640625" style="303" customWidth="1"/>
    <col min="1287" max="1287" width="5" style="303" customWidth="1"/>
    <col min="1288" max="1288" width="77.83203125" style="303" customWidth="1"/>
    <col min="1289" max="1290" width="20" style="303" customWidth="1"/>
    <col min="1291" max="1291" width="1.6640625" style="303" customWidth="1"/>
    <col min="1292" max="1536" width="9.33203125" style="303"/>
    <col min="1537" max="1537" width="8.33203125" style="303" customWidth="1"/>
    <col min="1538" max="1538" width="1.6640625" style="303" customWidth="1"/>
    <col min="1539" max="1540" width="5" style="303" customWidth="1"/>
    <col min="1541" max="1541" width="11.6640625" style="303" customWidth="1"/>
    <col min="1542" max="1542" width="9.1640625" style="303" customWidth="1"/>
    <col min="1543" max="1543" width="5" style="303" customWidth="1"/>
    <col min="1544" max="1544" width="77.83203125" style="303" customWidth="1"/>
    <col min="1545" max="1546" width="20" style="303" customWidth="1"/>
    <col min="1547" max="1547" width="1.6640625" style="303" customWidth="1"/>
    <col min="1548" max="1792" width="9.33203125" style="303"/>
    <col min="1793" max="1793" width="8.33203125" style="303" customWidth="1"/>
    <col min="1794" max="1794" width="1.6640625" style="303" customWidth="1"/>
    <col min="1795" max="1796" width="5" style="303" customWidth="1"/>
    <col min="1797" max="1797" width="11.6640625" style="303" customWidth="1"/>
    <col min="1798" max="1798" width="9.1640625" style="303" customWidth="1"/>
    <col min="1799" max="1799" width="5" style="303" customWidth="1"/>
    <col min="1800" max="1800" width="77.83203125" style="303" customWidth="1"/>
    <col min="1801" max="1802" width="20" style="303" customWidth="1"/>
    <col min="1803" max="1803" width="1.6640625" style="303" customWidth="1"/>
    <col min="1804" max="2048" width="9.33203125" style="303"/>
    <col min="2049" max="2049" width="8.33203125" style="303" customWidth="1"/>
    <col min="2050" max="2050" width="1.6640625" style="303" customWidth="1"/>
    <col min="2051" max="2052" width="5" style="303" customWidth="1"/>
    <col min="2053" max="2053" width="11.6640625" style="303" customWidth="1"/>
    <col min="2054" max="2054" width="9.1640625" style="303" customWidth="1"/>
    <col min="2055" max="2055" width="5" style="303" customWidth="1"/>
    <col min="2056" max="2056" width="77.83203125" style="303" customWidth="1"/>
    <col min="2057" max="2058" width="20" style="303" customWidth="1"/>
    <col min="2059" max="2059" width="1.6640625" style="303" customWidth="1"/>
    <col min="2060" max="2304" width="9.33203125" style="303"/>
    <col min="2305" max="2305" width="8.33203125" style="303" customWidth="1"/>
    <col min="2306" max="2306" width="1.6640625" style="303" customWidth="1"/>
    <col min="2307" max="2308" width="5" style="303" customWidth="1"/>
    <col min="2309" max="2309" width="11.6640625" style="303" customWidth="1"/>
    <col min="2310" max="2310" width="9.1640625" style="303" customWidth="1"/>
    <col min="2311" max="2311" width="5" style="303" customWidth="1"/>
    <col min="2312" max="2312" width="77.83203125" style="303" customWidth="1"/>
    <col min="2313" max="2314" width="20" style="303" customWidth="1"/>
    <col min="2315" max="2315" width="1.6640625" style="303" customWidth="1"/>
    <col min="2316" max="2560" width="9.33203125" style="303"/>
    <col min="2561" max="2561" width="8.33203125" style="303" customWidth="1"/>
    <col min="2562" max="2562" width="1.6640625" style="303" customWidth="1"/>
    <col min="2563" max="2564" width="5" style="303" customWidth="1"/>
    <col min="2565" max="2565" width="11.6640625" style="303" customWidth="1"/>
    <col min="2566" max="2566" width="9.1640625" style="303" customWidth="1"/>
    <col min="2567" max="2567" width="5" style="303" customWidth="1"/>
    <col min="2568" max="2568" width="77.83203125" style="303" customWidth="1"/>
    <col min="2569" max="2570" width="20" style="303" customWidth="1"/>
    <col min="2571" max="2571" width="1.6640625" style="303" customWidth="1"/>
    <col min="2572" max="2816" width="9.33203125" style="303"/>
    <col min="2817" max="2817" width="8.33203125" style="303" customWidth="1"/>
    <col min="2818" max="2818" width="1.6640625" style="303" customWidth="1"/>
    <col min="2819" max="2820" width="5" style="303" customWidth="1"/>
    <col min="2821" max="2821" width="11.6640625" style="303" customWidth="1"/>
    <col min="2822" max="2822" width="9.1640625" style="303" customWidth="1"/>
    <col min="2823" max="2823" width="5" style="303" customWidth="1"/>
    <col min="2824" max="2824" width="77.83203125" style="303" customWidth="1"/>
    <col min="2825" max="2826" width="20" style="303" customWidth="1"/>
    <col min="2827" max="2827" width="1.6640625" style="303" customWidth="1"/>
    <col min="2828" max="3072" width="9.33203125" style="303"/>
    <col min="3073" max="3073" width="8.33203125" style="303" customWidth="1"/>
    <col min="3074" max="3074" width="1.6640625" style="303" customWidth="1"/>
    <col min="3075" max="3076" width="5" style="303" customWidth="1"/>
    <col min="3077" max="3077" width="11.6640625" style="303" customWidth="1"/>
    <col min="3078" max="3078" width="9.1640625" style="303" customWidth="1"/>
    <col min="3079" max="3079" width="5" style="303" customWidth="1"/>
    <col min="3080" max="3080" width="77.83203125" style="303" customWidth="1"/>
    <col min="3081" max="3082" width="20" style="303" customWidth="1"/>
    <col min="3083" max="3083" width="1.6640625" style="303" customWidth="1"/>
    <col min="3084" max="3328" width="9.33203125" style="303"/>
    <col min="3329" max="3329" width="8.33203125" style="303" customWidth="1"/>
    <col min="3330" max="3330" width="1.6640625" style="303" customWidth="1"/>
    <col min="3331" max="3332" width="5" style="303" customWidth="1"/>
    <col min="3333" max="3333" width="11.6640625" style="303" customWidth="1"/>
    <col min="3334" max="3334" width="9.1640625" style="303" customWidth="1"/>
    <col min="3335" max="3335" width="5" style="303" customWidth="1"/>
    <col min="3336" max="3336" width="77.83203125" style="303" customWidth="1"/>
    <col min="3337" max="3338" width="20" style="303" customWidth="1"/>
    <col min="3339" max="3339" width="1.6640625" style="303" customWidth="1"/>
    <col min="3340" max="3584" width="9.33203125" style="303"/>
    <col min="3585" max="3585" width="8.33203125" style="303" customWidth="1"/>
    <col min="3586" max="3586" width="1.6640625" style="303" customWidth="1"/>
    <col min="3587" max="3588" width="5" style="303" customWidth="1"/>
    <col min="3589" max="3589" width="11.6640625" style="303" customWidth="1"/>
    <col min="3590" max="3590" width="9.1640625" style="303" customWidth="1"/>
    <col min="3591" max="3591" width="5" style="303" customWidth="1"/>
    <col min="3592" max="3592" width="77.83203125" style="303" customWidth="1"/>
    <col min="3593" max="3594" width="20" style="303" customWidth="1"/>
    <col min="3595" max="3595" width="1.6640625" style="303" customWidth="1"/>
    <col min="3596" max="3840" width="9.33203125" style="303"/>
    <col min="3841" max="3841" width="8.33203125" style="303" customWidth="1"/>
    <col min="3842" max="3842" width="1.6640625" style="303" customWidth="1"/>
    <col min="3843" max="3844" width="5" style="303" customWidth="1"/>
    <col min="3845" max="3845" width="11.6640625" style="303" customWidth="1"/>
    <col min="3846" max="3846" width="9.1640625" style="303" customWidth="1"/>
    <col min="3847" max="3847" width="5" style="303" customWidth="1"/>
    <col min="3848" max="3848" width="77.83203125" style="303" customWidth="1"/>
    <col min="3849" max="3850" width="20" style="303" customWidth="1"/>
    <col min="3851" max="3851" width="1.6640625" style="303" customWidth="1"/>
    <col min="3852" max="4096" width="9.33203125" style="303"/>
    <col min="4097" max="4097" width="8.33203125" style="303" customWidth="1"/>
    <col min="4098" max="4098" width="1.6640625" style="303" customWidth="1"/>
    <col min="4099" max="4100" width="5" style="303" customWidth="1"/>
    <col min="4101" max="4101" width="11.6640625" style="303" customWidth="1"/>
    <col min="4102" max="4102" width="9.1640625" style="303" customWidth="1"/>
    <col min="4103" max="4103" width="5" style="303" customWidth="1"/>
    <col min="4104" max="4104" width="77.83203125" style="303" customWidth="1"/>
    <col min="4105" max="4106" width="20" style="303" customWidth="1"/>
    <col min="4107" max="4107" width="1.6640625" style="303" customWidth="1"/>
    <col min="4108" max="4352" width="9.33203125" style="303"/>
    <col min="4353" max="4353" width="8.33203125" style="303" customWidth="1"/>
    <col min="4354" max="4354" width="1.6640625" style="303" customWidth="1"/>
    <col min="4355" max="4356" width="5" style="303" customWidth="1"/>
    <col min="4357" max="4357" width="11.6640625" style="303" customWidth="1"/>
    <col min="4358" max="4358" width="9.1640625" style="303" customWidth="1"/>
    <col min="4359" max="4359" width="5" style="303" customWidth="1"/>
    <col min="4360" max="4360" width="77.83203125" style="303" customWidth="1"/>
    <col min="4361" max="4362" width="20" style="303" customWidth="1"/>
    <col min="4363" max="4363" width="1.6640625" style="303" customWidth="1"/>
    <col min="4364" max="4608" width="9.33203125" style="303"/>
    <col min="4609" max="4609" width="8.33203125" style="303" customWidth="1"/>
    <col min="4610" max="4610" width="1.6640625" style="303" customWidth="1"/>
    <col min="4611" max="4612" width="5" style="303" customWidth="1"/>
    <col min="4613" max="4613" width="11.6640625" style="303" customWidth="1"/>
    <col min="4614" max="4614" width="9.1640625" style="303" customWidth="1"/>
    <col min="4615" max="4615" width="5" style="303" customWidth="1"/>
    <col min="4616" max="4616" width="77.83203125" style="303" customWidth="1"/>
    <col min="4617" max="4618" width="20" style="303" customWidth="1"/>
    <col min="4619" max="4619" width="1.6640625" style="303" customWidth="1"/>
    <col min="4620" max="4864" width="9.33203125" style="303"/>
    <col min="4865" max="4865" width="8.33203125" style="303" customWidth="1"/>
    <col min="4866" max="4866" width="1.6640625" style="303" customWidth="1"/>
    <col min="4867" max="4868" width="5" style="303" customWidth="1"/>
    <col min="4869" max="4869" width="11.6640625" style="303" customWidth="1"/>
    <col min="4870" max="4870" width="9.1640625" style="303" customWidth="1"/>
    <col min="4871" max="4871" width="5" style="303" customWidth="1"/>
    <col min="4872" max="4872" width="77.83203125" style="303" customWidth="1"/>
    <col min="4873" max="4874" width="20" style="303" customWidth="1"/>
    <col min="4875" max="4875" width="1.6640625" style="303" customWidth="1"/>
    <col min="4876" max="5120" width="9.33203125" style="303"/>
    <col min="5121" max="5121" width="8.33203125" style="303" customWidth="1"/>
    <col min="5122" max="5122" width="1.6640625" style="303" customWidth="1"/>
    <col min="5123" max="5124" width="5" style="303" customWidth="1"/>
    <col min="5125" max="5125" width="11.6640625" style="303" customWidth="1"/>
    <col min="5126" max="5126" width="9.1640625" style="303" customWidth="1"/>
    <col min="5127" max="5127" width="5" style="303" customWidth="1"/>
    <col min="5128" max="5128" width="77.83203125" style="303" customWidth="1"/>
    <col min="5129" max="5130" width="20" style="303" customWidth="1"/>
    <col min="5131" max="5131" width="1.6640625" style="303" customWidth="1"/>
    <col min="5132" max="5376" width="9.33203125" style="303"/>
    <col min="5377" max="5377" width="8.33203125" style="303" customWidth="1"/>
    <col min="5378" max="5378" width="1.6640625" style="303" customWidth="1"/>
    <col min="5379" max="5380" width="5" style="303" customWidth="1"/>
    <col min="5381" max="5381" width="11.6640625" style="303" customWidth="1"/>
    <col min="5382" max="5382" width="9.1640625" style="303" customWidth="1"/>
    <col min="5383" max="5383" width="5" style="303" customWidth="1"/>
    <col min="5384" max="5384" width="77.83203125" style="303" customWidth="1"/>
    <col min="5385" max="5386" width="20" style="303" customWidth="1"/>
    <col min="5387" max="5387" width="1.6640625" style="303" customWidth="1"/>
    <col min="5388" max="5632" width="9.33203125" style="303"/>
    <col min="5633" max="5633" width="8.33203125" style="303" customWidth="1"/>
    <col min="5634" max="5634" width="1.6640625" style="303" customWidth="1"/>
    <col min="5635" max="5636" width="5" style="303" customWidth="1"/>
    <col min="5637" max="5637" width="11.6640625" style="303" customWidth="1"/>
    <col min="5638" max="5638" width="9.1640625" style="303" customWidth="1"/>
    <col min="5639" max="5639" width="5" style="303" customWidth="1"/>
    <col min="5640" max="5640" width="77.83203125" style="303" customWidth="1"/>
    <col min="5641" max="5642" width="20" style="303" customWidth="1"/>
    <col min="5643" max="5643" width="1.6640625" style="303" customWidth="1"/>
    <col min="5644" max="5888" width="9.33203125" style="303"/>
    <col min="5889" max="5889" width="8.33203125" style="303" customWidth="1"/>
    <col min="5890" max="5890" width="1.6640625" style="303" customWidth="1"/>
    <col min="5891" max="5892" width="5" style="303" customWidth="1"/>
    <col min="5893" max="5893" width="11.6640625" style="303" customWidth="1"/>
    <col min="5894" max="5894" width="9.1640625" style="303" customWidth="1"/>
    <col min="5895" max="5895" width="5" style="303" customWidth="1"/>
    <col min="5896" max="5896" width="77.83203125" style="303" customWidth="1"/>
    <col min="5897" max="5898" width="20" style="303" customWidth="1"/>
    <col min="5899" max="5899" width="1.6640625" style="303" customWidth="1"/>
    <col min="5900" max="6144" width="9.33203125" style="303"/>
    <col min="6145" max="6145" width="8.33203125" style="303" customWidth="1"/>
    <col min="6146" max="6146" width="1.6640625" style="303" customWidth="1"/>
    <col min="6147" max="6148" width="5" style="303" customWidth="1"/>
    <col min="6149" max="6149" width="11.6640625" style="303" customWidth="1"/>
    <col min="6150" max="6150" width="9.1640625" style="303" customWidth="1"/>
    <col min="6151" max="6151" width="5" style="303" customWidth="1"/>
    <col min="6152" max="6152" width="77.83203125" style="303" customWidth="1"/>
    <col min="6153" max="6154" width="20" style="303" customWidth="1"/>
    <col min="6155" max="6155" width="1.6640625" style="303" customWidth="1"/>
    <col min="6156" max="6400" width="9.33203125" style="303"/>
    <col min="6401" max="6401" width="8.33203125" style="303" customWidth="1"/>
    <col min="6402" max="6402" width="1.6640625" style="303" customWidth="1"/>
    <col min="6403" max="6404" width="5" style="303" customWidth="1"/>
    <col min="6405" max="6405" width="11.6640625" style="303" customWidth="1"/>
    <col min="6406" max="6406" width="9.1640625" style="303" customWidth="1"/>
    <col min="6407" max="6407" width="5" style="303" customWidth="1"/>
    <col min="6408" max="6408" width="77.83203125" style="303" customWidth="1"/>
    <col min="6409" max="6410" width="20" style="303" customWidth="1"/>
    <col min="6411" max="6411" width="1.6640625" style="303" customWidth="1"/>
    <col min="6412" max="6656" width="9.33203125" style="303"/>
    <col min="6657" max="6657" width="8.33203125" style="303" customWidth="1"/>
    <col min="6658" max="6658" width="1.6640625" style="303" customWidth="1"/>
    <col min="6659" max="6660" width="5" style="303" customWidth="1"/>
    <col min="6661" max="6661" width="11.6640625" style="303" customWidth="1"/>
    <col min="6662" max="6662" width="9.1640625" style="303" customWidth="1"/>
    <col min="6663" max="6663" width="5" style="303" customWidth="1"/>
    <col min="6664" max="6664" width="77.83203125" style="303" customWidth="1"/>
    <col min="6665" max="6666" width="20" style="303" customWidth="1"/>
    <col min="6667" max="6667" width="1.6640625" style="303" customWidth="1"/>
    <col min="6668" max="6912" width="9.33203125" style="303"/>
    <col min="6913" max="6913" width="8.33203125" style="303" customWidth="1"/>
    <col min="6914" max="6914" width="1.6640625" style="303" customWidth="1"/>
    <col min="6915" max="6916" width="5" style="303" customWidth="1"/>
    <col min="6917" max="6917" width="11.6640625" style="303" customWidth="1"/>
    <col min="6918" max="6918" width="9.1640625" style="303" customWidth="1"/>
    <col min="6919" max="6919" width="5" style="303" customWidth="1"/>
    <col min="6920" max="6920" width="77.83203125" style="303" customWidth="1"/>
    <col min="6921" max="6922" width="20" style="303" customWidth="1"/>
    <col min="6923" max="6923" width="1.6640625" style="303" customWidth="1"/>
    <col min="6924" max="7168" width="9.33203125" style="303"/>
    <col min="7169" max="7169" width="8.33203125" style="303" customWidth="1"/>
    <col min="7170" max="7170" width="1.6640625" style="303" customWidth="1"/>
    <col min="7171" max="7172" width="5" style="303" customWidth="1"/>
    <col min="7173" max="7173" width="11.6640625" style="303" customWidth="1"/>
    <col min="7174" max="7174" width="9.1640625" style="303" customWidth="1"/>
    <col min="7175" max="7175" width="5" style="303" customWidth="1"/>
    <col min="7176" max="7176" width="77.83203125" style="303" customWidth="1"/>
    <col min="7177" max="7178" width="20" style="303" customWidth="1"/>
    <col min="7179" max="7179" width="1.6640625" style="303" customWidth="1"/>
    <col min="7180" max="7424" width="9.33203125" style="303"/>
    <col min="7425" max="7425" width="8.33203125" style="303" customWidth="1"/>
    <col min="7426" max="7426" width="1.6640625" style="303" customWidth="1"/>
    <col min="7427" max="7428" width="5" style="303" customWidth="1"/>
    <col min="7429" max="7429" width="11.6640625" style="303" customWidth="1"/>
    <col min="7430" max="7430" width="9.1640625" style="303" customWidth="1"/>
    <col min="7431" max="7431" width="5" style="303" customWidth="1"/>
    <col min="7432" max="7432" width="77.83203125" style="303" customWidth="1"/>
    <col min="7433" max="7434" width="20" style="303" customWidth="1"/>
    <col min="7435" max="7435" width="1.6640625" style="303" customWidth="1"/>
    <col min="7436" max="7680" width="9.33203125" style="303"/>
    <col min="7681" max="7681" width="8.33203125" style="303" customWidth="1"/>
    <col min="7682" max="7682" width="1.6640625" style="303" customWidth="1"/>
    <col min="7683" max="7684" width="5" style="303" customWidth="1"/>
    <col min="7685" max="7685" width="11.6640625" style="303" customWidth="1"/>
    <col min="7686" max="7686" width="9.1640625" style="303" customWidth="1"/>
    <col min="7687" max="7687" width="5" style="303" customWidth="1"/>
    <col min="7688" max="7688" width="77.83203125" style="303" customWidth="1"/>
    <col min="7689" max="7690" width="20" style="303" customWidth="1"/>
    <col min="7691" max="7691" width="1.6640625" style="303" customWidth="1"/>
    <col min="7692" max="7936" width="9.33203125" style="303"/>
    <col min="7937" max="7937" width="8.33203125" style="303" customWidth="1"/>
    <col min="7938" max="7938" width="1.6640625" style="303" customWidth="1"/>
    <col min="7939" max="7940" width="5" style="303" customWidth="1"/>
    <col min="7941" max="7941" width="11.6640625" style="303" customWidth="1"/>
    <col min="7942" max="7942" width="9.1640625" style="303" customWidth="1"/>
    <col min="7943" max="7943" width="5" style="303" customWidth="1"/>
    <col min="7944" max="7944" width="77.83203125" style="303" customWidth="1"/>
    <col min="7945" max="7946" width="20" style="303" customWidth="1"/>
    <col min="7947" max="7947" width="1.6640625" style="303" customWidth="1"/>
    <col min="7948" max="8192" width="9.33203125" style="303"/>
    <col min="8193" max="8193" width="8.33203125" style="303" customWidth="1"/>
    <col min="8194" max="8194" width="1.6640625" style="303" customWidth="1"/>
    <col min="8195" max="8196" width="5" style="303" customWidth="1"/>
    <col min="8197" max="8197" width="11.6640625" style="303" customWidth="1"/>
    <col min="8198" max="8198" width="9.1640625" style="303" customWidth="1"/>
    <col min="8199" max="8199" width="5" style="303" customWidth="1"/>
    <col min="8200" max="8200" width="77.83203125" style="303" customWidth="1"/>
    <col min="8201" max="8202" width="20" style="303" customWidth="1"/>
    <col min="8203" max="8203" width="1.6640625" style="303" customWidth="1"/>
    <col min="8204" max="8448" width="9.33203125" style="303"/>
    <col min="8449" max="8449" width="8.33203125" style="303" customWidth="1"/>
    <col min="8450" max="8450" width="1.6640625" style="303" customWidth="1"/>
    <col min="8451" max="8452" width="5" style="303" customWidth="1"/>
    <col min="8453" max="8453" width="11.6640625" style="303" customWidth="1"/>
    <col min="8454" max="8454" width="9.1640625" style="303" customWidth="1"/>
    <col min="8455" max="8455" width="5" style="303" customWidth="1"/>
    <col min="8456" max="8456" width="77.83203125" style="303" customWidth="1"/>
    <col min="8457" max="8458" width="20" style="303" customWidth="1"/>
    <col min="8459" max="8459" width="1.6640625" style="303" customWidth="1"/>
    <col min="8460" max="8704" width="9.33203125" style="303"/>
    <col min="8705" max="8705" width="8.33203125" style="303" customWidth="1"/>
    <col min="8706" max="8706" width="1.6640625" style="303" customWidth="1"/>
    <col min="8707" max="8708" width="5" style="303" customWidth="1"/>
    <col min="8709" max="8709" width="11.6640625" style="303" customWidth="1"/>
    <col min="8710" max="8710" width="9.1640625" style="303" customWidth="1"/>
    <col min="8711" max="8711" width="5" style="303" customWidth="1"/>
    <col min="8712" max="8712" width="77.83203125" style="303" customWidth="1"/>
    <col min="8713" max="8714" width="20" style="303" customWidth="1"/>
    <col min="8715" max="8715" width="1.6640625" style="303" customWidth="1"/>
    <col min="8716" max="8960" width="9.33203125" style="303"/>
    <col min="8961" max="8961" width="8.33203125" style="303" customWidth="1"/>
    <col min="8962" max="8962" width="1.6640625" style="303" customWidth="1"/>
    <col min="8963" max="8964" width="5" style="303" customWidth="1"/>
    <col min="8965" max="8965" width="11.6640625" style="303" customWidth="1"/>
    <col min="8966" max="8966" width="9.1640625" style="303" customWidth="1"/>
    <col min="8967" max="8967" width="5" style="303" customWidth="1"/>
    <col min="8968" max="8968" width="77.83203125" style="303" customWidth="1"/>
    <col min="8969" max="8970" width="20" style="303" customWidth="1"/>
    <col min="8971" max="8971" width="1.6640625" style="303" customWidth="1"/>
    <col min="8972" max="9216" width="9.33203125" style="303"/>
    <col min="9217" max="9217" width="8.33203125" style="303" customWidth="1"/>
    <col min="9218" max="9218" width="1.6640625" style="303" customWidth="1"/>
    <col min="9219" max="9220" width="5" style="303" customWidth="1"/>
    <col min="9221" max="9221" width="11.6640625" style="303" customWidth="1"/>
    <col min="9222" max="9222" width="9.1640625" style="303" customWidth="1"/>
    <col min="9223" max="9223" width="5" style="303" customWidth="1"/>
    <col min="9224" max="9224" width="77.83203125" style="303" customWidth="1"/>
    <col min="9225" max="9226" width="20" style="303" customWidth="1"/>
    <col min="9227" max="9227" width="1.6640625" style="303" customWidth="1"/>
    <col min="9228" max="9472" width="9.33203125" style="303"/>
    <col min="9473" max="9473" width="8.33203125" style="303" customWidth="1"/>
    <col min="9474" max="9474" width="1.6640625" style="303" customWidth="1"/>
    <col min="9475" max="9476" width="5" style="303" customWidth="1"/>
    <col min="9477" max="9477" width="11.6640625" style="303" customWidth="1"/>
    <col min="9478" max="9478" width="9.1640625" style="303" customWidth="1"/>
    <col min="9479" max="9479" width="5" style="303" customWidth="1"/>
    <col min="9480" max="9480" width="77.83203125" style="303" customWidth="1"/>
    <col min="9481" max="9482" width="20" style="303" customWidth="1"/>
    <col min="9483" max="9483" width="1.6640625" style="303" customWidth="1"/>
    <col min="9484" max="9728" width="9.33203125" style="303"/>
    <col min="9729" max="9729" width="8.33203125" style="303" customWidth="1"/>
    <col min="9730" max="9730" width="1.6640625" style="303" customWidth="1"/>
    <col min="9731" max="9732" width="5" style="303" customWidth="1"/>
    <col min="9733" max="9733" width="11.6640625" style="303" customWidth="1"/>
    <col min="9734" max="9734" width="9.1640625" style="303" customWidth="1"/>
    <col min="9735" max="9735" width="5" style="303" customWidth="1"/>
    <col min="9736" max="9736" width="77.83203125" style="303" customWidth="1"/>
    <col min="9737" max="9738" width="20" style="303" customWidth="1"/>
    <col min="9739" max="9739" width="1.6640625" style="303" customWidth="1"/>
    <col min="9740" max="9984" width="9.33203125" style="303"/>
    <col min="9985" max="9985" width="8.33203125" style="303" customWidth="1"/>
    <col min="9986" max="9986" width="1.6640625" style="303" customWidth="1"/>
    <col min="9987" max="9988" width="5" style="303" customWidth="1"/>
    <col min="9989" max="9989" width="11.6640625" style="303" customWidth="1"/>
    <col min="9990" max="9990" width="9.1640625" style="303" customWidth="1"/>
    <col min="9991" max="9991" width="5" style="303" customWidth="1"/>
    <col min="9992" max="9992" width="77.83203125" style="303" customWidth="1"/>
    <col min="9993" max="9994" width="20" style="303" customWidth="1"/>
    <col min="9995" max="9995" width="1.6640625" style="303" customWidth="1"/>
    <col min="9996" max="10240" width="9.33203125" style="303"/>
    <col min="10241" max="10241" width="8.33203125" style="303" customWidth="1"/>
    <col min="10242" max="10242" width="1.6640625" style="303" customWidth="1"/>
    <col min="10243" max="10244" width="5" style="303" customWidth="1"/>
    <col min="10245" max="10245" width="11.6640625" style="303" customWidth="1"/>
    <col min="10246" max="10246" width="9.1640625" style="303" customWidth="1"/>
    <col min="10247" max="10247" width="5" style="303" customWidth="1"/>
    <col min="10248" max="10248" width="77.83203125" style="303" customWidth="1"/>
    <col min="10249" max="10250" width="20" style="303" customWidth="1"/>
    <col min="10251" max="10251" width="1.6640625" style="303" customWidth="1"/>
    <col min="10252" max="10496" width="9.33203125" style="303"/>
    <col min="10497" max="10497" width="8.33203125" style="303" customWidth="1"/>
    <col min="10498" max="10498" width="1.6640625" style="303" customWidth="1"/>
    <col min="10499" max="10500" width="5" style="303" customWidth="1"/>
    <col min="10501" max="10501" width="11.6640625" style="303" customWidth="1"/>
    <col min="10502" max="10502" width="9.1640625" style="303" customWidth="1"/>
    <col min="10503" max="10503" width="5" style="303" customWidth="1"/>
    <col min="10504" max="10504" width="77.83203125" style="303" customWidth="1"/>
    <col min="10505" max="10506" width="20" style="303" customWidth="1"/>
    <col min="10507" max="10507" width="1.6640625" style="303" customWidth="1"/>
    <col min="10508" max="10752" width="9.33203125" style="303"/>
    <col min="10753" max="10753" width="8.33203125" style="303" customWidth="1"/>
    <col min="10754" max="10754" width="1.6640625" style="303" customWidth="1"/>
    <col min="10755" max="10756" width="5" style="303" customWidth="1"/>
    <col min="10757" max="10757" width="11.6640625" style="303" customWidth="1"/>
    <col min="10758" max="10758" width="9.1640625" style="303" customWidth="1"/>
    <col min="10759" max="10759" width="5" style="303" customWidth="1"/>
    <col min="10760" max="10760" width="77.83203125" style="303" customWidth="1"/>
    <col min="10761" max="10762" width="20" style="303" customWidth="1"/>
    <col min="10763" max="10763" width="1.6640625" style="303" customWidth="1"/>
    <col min="10764" max="11008" width="9.33203125" style="303"/>
    <col min="11009" max="11009" width="8.33203125" style="303" customWidth="1"/>
    <col min="11010" max="11010" width="1.6640625" style="303" customWidth="1"/>
    <col min="11011" max="11012" width="5" style="303" customWidth="1"/>
    <col min="11013" max="11013" width="11.6640625" style="303" customWidth="1"/>
    <col min="11014" max="11014" width="9.1640625" style="303" customWidth="1"/>
    <col min="11015" max="11015" width="5" style="303" customWidth="1"/>
    <col min="11016" max="11016" width="77.83203125" style="303" customWidth="1"/>
    <col min="11017" max="11018" width="20" style="303" customWidth="1"/>
    <col min="11019" max="11019" width="1.6640625" style="303" customWidth="1"/>
    <col min="11020" max="11264" width="9.33203125" style="303"/>
    <col min="11265" max="11265" width="8.33203125" style="303" customWidth="1"/>
    <col min="11266" max="11266" width="1.6640625" style="303" customWidth="1"/>
    <col min="11267" max="11268" width="5" style="303" customWidth="1"/>
    <col min="11269" max="11269" width="11.6640625" style="303" customWidth="1"/>
    <col min="11270" max="11270" width="9.1640625" style="303" customWidth="1"/>
    <col min="11271" max="11271" width="5" style="303" customWidth="1"/>
    <col min="11272" max="11272" width="77.83203125" style="303" customWidth="1"/>
    <col min="11273" max="11274" width="20" style="303" customWidth="1"/>
    <col min="11275" max="11275" width="1.6640625" style="303" customWidth="1"/>
    <col min="11276" max="11520" width="9.33203125" style="303"/>
    <col min="11521" max="11521" width="8.33203125" style="303" customWidth="1"/>
    <col min="11522" max="11522" width="1.6640625" style="303" customWidth="1"/>
    <col min="11523" max="11524" width="5" style="303" customWidth="1"/>
    <col min="11525" max="11525" width="11.6640625" style="303" customWidth="1"/>
    <col min="11526" max="11526" width="9.1640625" style="303" customWidth="1"/>
    <col min="11527" max="11527" width="5" style="303" customWidth="1"/>
    <col min="11528" max="11528" width="77.83203125" style="303" customWidth="1"/>
    <col min="11529" max="11530" width="20" style="303" customWidth="1"/>
    <col min="11531" max="11531" width="1.6640625" style="303" customWidth="1"/>
    <col min="11532" max="11776" width="9.33203125" style="303"/>
    <col min="11777" max="11777" width="8.33203125" style="303" customWidth="1"/>
    <col min="11778" max="11778" width="1.6640625" style="303" customWidth="1"/>
    <col min="11779" max="11780" width="5" style="303" customWidth="1"/>
    <col min="11781" max="11781" width="11.6640625" style="303" customWidth="1"/>
    <col min="11782" max="11782" width="9.1640625" style="303" customWidth="1"/>
    <col min="11783" max="11783" width="5" style="303" customWidth="1"/>
    <col min="11784" max="11784" width="77.83203125" style="303" customWidth="1"/>
    <col min="11785" max="11786" width="20" style="303" customWidth="1"/>
    <col min="11787" max="11787" width="1.6640625" style="303" customWidth="1"/>
    <col min="11788" max="12032" width="9.33203125" style="303"/>
    <col min="12033" max="12033" width="8.33203125" style="303" customWidth="1"/>
    <col min="12034" max="12034" width="1.6640625" style="303" customWidth="1"/>
    <col min="12035" max="12036" width="5" style="303" customWidth="1"/>
    <col min="12037" max="12037" width="11.6640625" style="303" customWidth="1"/>
    <col min="12038" max="12038" width="9.1640625" style="303" customWidth="1"/>
    <col min="12039" max="12039" width="5" style="303" customWidth="1"/>
    <col min="12040" max="12040" width="77.83203125" style="303" customWidth="1"/>
    <col min="12041" max="12042" width="20" style="303" customWidth="1"/>
    <col min="12043" max="12043" width="1.6640625" style="303" customWidth="1"/>
    <col min="12044" max="12288" width="9.33203125" style="303"/>
    <col min="12289" max="12289" width="8.33203125" style="303" customWidth="1"/>
    <col min="12290" max="12290" width="1.6640625" style="303" customWidth="1"/>
    <col min="12291" max="12292" width="5" style="303" customWidth="1"/>
    <col min="12293" max="12293" width="11.6640625" style="303" customWidth="1"/>
    <col min="12294" max="12294" width="9.1640625" style="303" customWidth="1"/>
    <col min="12295" max="12295" width="5" style="303" customWidth="1"/>
    <col min="12296" max="12296" width="77.83203125" style="303" customWidth="1"/>
    <col min="12297" max="12298" width="20" style="303" customWidth="1"/>
    <col min="12299" max="12299" width="1.6640625" style="303" customWidth="1"/>
    <col min="12300" max="12544" width="9.33203125" style="303"/>
    <col min="12545" max="12545" width="8.33203125" style="303" customWidth="1"/>
    <col min="12546" max="12546" width="1.6640625" style="303" customWidth="1"/>
    <col min="12547" max="12548" width="5" style="303" customWidth="1"/>
    <col min="12549" max="12549" width="11.6640625" style="303" customWidth="1"/>
    <col min="12550" max="12550" width="9.1640625" style="303" customWidth="1"/>
    <col min="12551" max="12551" width="5" style="303" customWidth="1"/>
    <col min="12552" max="12552" width="77.83203125" style="303" customWidth="1"/>
    <col min="12553" max="12554" width="20" style="303" customWidth="1"/>
    <col min="12555" max="12555" width="1.6640625" style="303" customWidth="1"/>
    <col min="12556" max="12800" width="9.33203125" style="303"/>
    <col min="12801" max="12801" width="8.33203125" style="303" customWidth="1"/>
    <col min="12802" max="12802" width="1.6640625" style="303" customWidth="1"/>
    <col min="12803" max="12804" width="5" style="303" customWidth="1"/>
    <col min="12805" max="12805" width="11.6640625" style="303" customWidth="1"/>
    <col min="12806" max="12806" width="9.1640625" style="303" customWidth="1"/>
    <col min="12807" max="12807" width="5" style="303" customWidth="1"/>
    <col min="12808" max="12808" width="77.83203125" style="303" customWidth="1"/>
    <col min="12809" max="12810" width="20" style="303" customWidth="1"/>
    <col min="12811" max="12811" width="1.6640625" style="303" customWidth="1"/>
    <col min="12812" max="13056" width="9.33203125" style="303"/>
    <col min="13057" max="13057" width="8.33203125" style="303" customWidth="1"/>
    <col min="13058" max="13058" width="1.6640625" style="303" customWidth="1"/>
    <col min="13059" max="13060" width="5" style="303" customWidth="1"/>
    <col min="13061" max="13061" width="11.6640625" style="303" customWidth="1"/>
    <col min="13062" max="13062" width="9.1640625" style="303" customWidth="1"/>
    <col min="13063" max="13063" width="5" style="303" customWidth="1"/>
    <col min="13064" max="13064" width="77.83203125" style="303" customWidth="1"/>
    <col min="13065" max="13066" width="20" style="303" customWidth="1"/>
    <col min="13067" max="13067" width="1.6640625" style="303" customWidth="1"/>
    <col min="13068" max="13312" width="9.33203125" style="303"/>
    <col min="13313" max="13313" width="8.33203125" style="303" customWidth="1"/>
    <col min="13314" max="13314" width="1.6640625" style="303" customWidth="1"/>
    <col min="13315" max="13316" width="5" style="303" customWidth="1"/>
    <col min="13317" max="13317" width="11.6640625" style="303" customWidth="1"/>
    <col min="13318" max="13318" width="9.1640625" style="303" customWidth="1"/>
    <col min="13319" max="13319" width="5" style="303" customWidth="1"/>
    <col min="13320" max="13320" width="77.83203125" style="303" customWidth="1"/>
    <col min="13321" max="13322" width="20" style="303" customWidth="1"/>
    <col min="13323" max="13323" width="1.6640625" style="303" customWidth="1"/>
    <col min="13324" max="13568" width="9.33203125" style="303"/>
    <col min="13569" max="13569" width="8.33203125" style="303" customWidth="1"/>
    <col min="13570" max="13570" width="1.6640625" style="303" customWidth="1"/>
    <col min="13571" max="13572" width="5" style="303" customWidth="1"/>
    <col min="13573" max="13573" width="11.6640625" style="303" customWidth="1"/>
    <col min="13574" max="13574" width="9.1640625" style="303" customWidth="1"/>
    <col min="13575" max="13575" width="5" style="303" customWidth="1"/>
    <col min="13576" max="13576" width="77.83203125" style="303" customWidth="1"/>
    <col min="13577" max="13578" width="20" style="303" customWidth="1"/>
    <col min="13579" max="13579" width="1.6640625" style="303" customWidth="1"/>
    <col min="13580" max="13824" width="9.33203125" style="303"/>
    <col min="13825" max="13825" width="8.33203125" style="303" customWidth="1"/>
    <col min="13826" max="13826" width="1.6640625" style="303" customWidth="1"/>
    <col min="13827" max="13828" width="5" style="303" customWidth="1"/>
    <col min="13829" max="13829" width="11.6640625" style="303" customWidth="1"/>
    <col min="13830" max="13830" width="9.1640625" style="303" customWidth="1"/>
    <col min="13831" max="13831" width="5" style="303" customWidth="1"/>
    <col min="13832" max="13832" width="77.83203125" style="303" customWidth="1"/>
    <col min="13833" max="13834" width="20" style="303" customWidth="1"/>
    <col min="13835" max="13835" width="1.6640625" style="303" customWidth="1"/>
    <col min="13836" max="14080" width="9.33203125" style="303"/>
    <col min="14081" max="14081" width="8.33203125" style="303" customWidth="1"/>
    <col min="14082" max="14082" width="1.6640625" style="303" customWidth="1"/>
    <col min="14083" max="14084" width="5" style="303" customWidth="1"/>
    <col min="14085" max="14085" width="11.6640625" style="303" customWidth="1"/>
    <col min="14086" max="14086" width="9.1640625" style="303" customWidth="1"/>
    <col min="14087" max="14087" width="5" style="303" customWidth="1"/>
    <col min="14088" max="14088" width="77.83203125" style="303" customWidth="1"/>
    <col min="14089" max="14090" width="20" style="303" customWidth="1"/>
    <col min="14091" max="14091" width="1.6640625" style="303" customWidth="1"/>
    <col min="14092" max="14336" width="9.33203125" style="303"/>
    <col min="14337" max="14337" width="8.33203125" style="303" customWidth="1"/>
    <col min="14338" max="14338" width="1.6640625" style="303" customWidth="1"/>
    <col min="14339" max="14340" width="5" style="303" customWidth="1"/>
    <col min="14341" max="14341" width="11.6640625" style="303" customWidth="1"/>
    <col min="14342" max="14342" width="9.1640625" style="303" customWidth="1"/>
    <col min="14343" max="14343" width="5" style="303" customWidth="1"/>
    <col min="14344" max="14344" width="77.83203125" style="303" customWidth="1"/>
    <col min="14345" max="14346" width="20" style="303" customWidth="1"/>
    <col min="14347" max="14347" width="1.6640625" style="303" customWidth="1"/>
    <col min="14348" max="14592" width="9.33203125" style="303"/>
    <col min="14593" max="14593" width="8.33203125" style="303" customWidth="1"/>
    <col min="14594" max="14594" width="1.6640625" style="303" customWidth="1"/>
    <col min="14595" max="14596" width="5" style="303" customWidth="1"/>
    <col min="14597" max="14597" width="11.6640625" style="303" customWidth="1"/>
    <col min="14598" max="14598" width="9.1640625" style="303" customWidth="1"/>
    <col min="14599" max="14599" width="5" style="303" customWidth="1"/>
    <col min="14600" max="14600" width="77.83203125" style="303" customWidth="1"/>
    <col min="14601" max="14602" width="20" style="303" customWidth="1"/>
    <col min="14603" max="14603" width="1.6640625" style="303" customWidth="1"/>
    <col min="14604" max="14848" width="9.33203125" style="303"/>
    <col min="14849" max="14849" width="8.33203125" style="303" customWidth="1"/>
    <col min="14850" max="14850" width="1.6640625" style="303" customWidth="1"/>
    <col min="14851" max="14852" width="5" style="303" customWidth="1"/>
    <col min="14853" max="14853" width="11.6640625" style="303" customWidth="1"/>
    <col min="14854" max="14854" width="9.1640625" style="303" customWidth="1"/>
    <col min="14855" max="14855" width="5" style="303" customWidth="1"/>
    <col min="14856" max="14856" width="77.83203125" style="303" customWidth="1"/>
    <col min="14857" max="14858" width="20" style="303" customWidth="1"/>
    <col min="14859" max="14859" width="1.6640625" style="303" customWidth="1"/>
    <col min="14860" max="15104" width="9.33203125" style="303"/>
    <col min="15105" max="15105" width="8.33203125" style="303" customWidth="1"/>
    <col min="15106" max="15106" width="1.6640625" style="303" customWidth="1"/>
    <col min="15107" max="15108" width="5" style="303" customWidth="1"/>
    <col min="15109" max="15109" width="11.6640625" style="303" customWidth="1"/>
    <col min="15110" max="15110" width="9.1640625" style="303" customWidth="1"/>
    <col min="15111" max="15111" width="5" style="303" customWidth="1"/>
    <col min="15112" max="15112" width="77.83203125" style="303" customWidth="1"/>
    <col min="15113" max="15114" width="20" style="303" customWidth="1"/>
    <col min="15115" max="15115" width="1.6640625" style="303" customWidth="1"/>
    <col min="15116" max="15360" width="9.33203125" style="303"/>
    <col min="15361" max="15361" width="8.33203125" style="303" customWidth="1"/>
    <col min="15362" max="15362" width="1.6640625" style="303" customWidth="1"/>
    <col min="15363" max="15364" width="5" style="303" customWidth="1"/>
    <col min="15365" max="15365" width="11.6640625" style="303" customWidth="1"/>
    <col min="15366" max="15366" width="9.1640625" style="303" customWidth="1"/>
    <col min="15367" max="15367" width="5" style="303" customWidth="1"/>
    <col min="15368" max="15368" width="77.83203125" style="303" customWidth="1"/>
    <col min="15369" max="15370" width="20" style="303" customWidth="1"/>
    <col min="15371" max="15371" width="1.6640625" style="303" customWidth="1"/>
    <col min="15372" max="15616" width="9.33203125" style="303"/>
    <col min="15617" max="15617" width="8.33203125" style="303" customWidth="1"/>
    <col min="15618" max="15618" width="1.6640625" style="303" customWidth="1"/>
    <col min="15619" max="15620" width="5" style="303" customWidth="1"/>
    <col min="15621" max="15621" width="11.6640625" style="303" customWidth="1"/>
    <col min="15622" max="15622" width="9.1640625" style="303" customWidth="1"/>
    <col min="15623" max="15623" width="5" style="303" customWidth="1"/>
    <col min="15624" max="15624" width="77.83203125" style="303" customWidth="1"/>
    <col min="15625" max="15626" width="20" style="303" customWidth="1"/>
    <col min="15627" max="15627" width="1.6640625" style="303" customWidth="1"/>
    <col min="15628" max="15872" width="9.33203125" style="303"/>
    <col min="15873" max="15873" width="8.33203125" style="303" customWidth="1"/>
    <col min="15874" max="15874" width="1.6640625" style="303" customWidth="1"/>
    <col min="15875" max="15876" width="5" style="303" customWidth="1"/>
    <col min="15877" max="15877" width="11.6640625" style="303" customWidth="1"/>
    <col min="15878" max="15878" width="9.1640625" style="303" customWidth="1"/>
    <col min="15879" max="15879" width="5" style="303" customWidth="1"/>
    <col min="15880" max="15880" width="77.83203125" style="303" customWidth="1"/>
    <col min="15881" max="15882" width="20" style="303" customWidth="1"/>
    <col min="15883" max="15883" width="1.6640625" style="303" customWidth="1"/>
    <col min="15884" max="16128" width="9.33203125" style="303"/>
    <col min="16129" max="16129" width="8.33203125" style="303" customWidth="1"/>
    <col min="16130" max="16130" width="1.6640625" style="303" customWidth="1"/>
    <col min="16131" max="16132" width="5" style="303" customWidth="1"/>
    <col min="16133" max="16133" width="11.6640625" style="303" customWidth="1"/>
    <col min="16134" max="16134" width="9.1640625" style="303" customWidth="1"/>
    <col min="16135" max="16135" width="5" style="303" customWidth="1"/>
    <col min="16136" max="16136" width="77.83203125" style="303" customWidth="1"/>
    <col min="16137" max="16138" width="20" style="303" customWidth="1"/>
    <col min="16139" max="16139" width="1.6640625" style="303" customWidth="1"/>
    <col min="16140" max="16384" width="9.33203125" style="303"/>
  </cols>
  <sheetData>
    <row r="1" spans="2:11" ht="37.5" customHeight="1" x14ac:dyDescent="0.3"/>
    <row r="2" spans="2:11" ht="7.5" customHeight="1" x14ac:dyDescent="0.3">
      <c r="B2" s="304"/>
      <c r="C2" s="305"/>
      <c r="D2" s="305"/>
      <c r="E2" s="305"/>
      <c r="F2" s="305"/>
      <c r="G2" s="305"/>
      <c r="H2" s="305"/>
      <c r="I2" s="305"/>
      <c r="J2" s="305"/>
      <c r="K2" s="306"/>
    </row>
    <row r="3" spans="2:11" s="310" customFormat="1" ht="45" customHeight="1" x14ac:dyDescent="0.3">
      <c r="B3" s="307"/>
      <c r="C3" s="308" t="s">
        <v>623</v>
      </c>
      <c r="D3" s="308"/>
      <c r="E3" s="308"/>
      <c r="F3" s="308"/>
      <c r="G3" s="308"/>
      <c r="H3" s="308"/>
      <c r="I3" s="308"/>
      <c r="J3" s="308"/>
      <c r="K3" s="309"/>
    </row>
    <row r="4" spans="2:11" ht="25.5" customHeight="1" x14ac:dyDescent="0.3">
      <c r="B4" s="311"/>
      <c r="C4" s="312" t="s">
        <v>624</v>
      </c>
      <c r="D4" s="312"/>
      <c r="E4" s="312"/>
      <c r="F4" s="312"/>
      <c r="G4" s="312"/>
      <c r="H4" s="312"/>
      <c r="I4" s="312"/>
      <c r="J4" s="312"/>
      <c r="K4" s="313"/>
    </row>
    <row r="5" spans="2:11" ht="5.25" customHeight="1" x14ac:dyDescent="0.3">
      <c r="B5" s="311"/>
      <c r="C5" s="314"/>
      <c r="D5" s="314"/>
      <c r="E5" s="314"/>
      <c r="F5" s="314"/>
      <c r="G5" s="314"/>
      <c r="H5" s="314"/>
      <c r="I5" s="314"/>
      <c r="J5" s="314"/>
      <c r="K5" s="313"/>
    </row>
    <row r="6" spans="2:11" ht="15" customHeight="1" x14ac:dyDescent="0.3">
      <c r="B6" s="311"/>
      <c r="C6" s="315" t="s">
        <v>625</v>
      </c>
      <c r="D6" s="315"/>
      <c r="E6" s="315"/>
      <c r="F6" s="315"/>
      <c r="G6" s="315"/>
      <c r="H6" s="315"/>
      <c r="I6" s="315"/>
      <c r="J6" s="315"/>
      <c r="K6" s="313"/>
    </row>
    <row r="7" spans="2:11" ht="15" customHeight="1" x14ac:dyDescent="0.3">
      <c r="B7" s="316"/>
      <c r="C7" s="315" t="s">
        <v>626</v>
      </c>
      <c r="D7" s="315"/>
      <c r="E7" s="315"/>
      <c r="F7" s="315"/>
      <c r="G7" s="315"/>
      <c r="H7" s="315"/>
      <c r="I7" s="315"/>
      <c r="J7" s="315"/>
      <c r="K7" s="313"/>
    </row>
    <row r="8" spans="2:11" ht="12.75" customHeight="1" x14ac:dyDescent="0.3">
      <c r="B8" s="316"/>
      <c r="C8" s="317"/>
      <c r="D8" s="317"/>
      <c r="E8" s="317"/>
      <c r="F8" s="317"/>
      <c r="G8" s="317"/>
      <c r="H8" s="317"/>
      <c r="I8" s="317"/>
      <c r="J8" s="317"/>
      <c r="K8" s="313"/>
    </row>
    <row r="9" spans="2:11" ht="15" customHeight="1" x14ac:dyDescent="0.3">
      <c r="B9" s="316"/>
      <c r="C9" s="315" t="s">
        <v>627</v>
      </c>
      <c r="D9" s="315"/>
      <c r="E9" s="315"/>
      <c r="F9" s="315"/>
      <c r="G9" s="315"/>
      <c r="H9" s="315"/>
      <c r="I9" s="315"/>
      <c r="J9" s="315"/>
      <c r="K9" s="313"/>
    </row>
    <row r="10" spans="2:11" ht="15" customHeight="1" x14ac:dyDescent="0.3">
      <c r="B10" s="316"/>
      <c r="C10" s="317"/>
      <c r="D10" s="315" t="s">
        <v>628</v>
      </c>
      <c r="E10" s="315"/>
      <c r="F10" s="315"/>
      <c r="G10" s="315"/>
      <c r="H10" s="315"/>
      <c r="I10" s="315"/>
      <c r="J10" s="315"/>
      <c r="K10" s="313"/>
    </row>
    <row r="11" spans="2:11" ht="15" customHeight="1" x14ac:dyDescent="0.3">
      <c r="B11" s="316"/>
      <c r="C11" s="318"/>
      <c r="D11" s="315" t="s">
        <v>629</v>
      </c>
      <c r="E11" s="315"/>
      <c r="F11" s="315"/>
      <c r="G11" s="315"/>
      <c r="H11" s="315"/>
      <c r="I11" s="315"/>
      <c r="J11" s="315"/>
      <c r="K11" s="313"/>
    </row>
    <row r="12" spans="2:11" ht="12.75" customHeight="1" x14ac:dyDescent="0.3">
      <c r="B12" s="316"/>
      <c r="C12" s="318"/>
      <c r="D12" s="318"/>
      <c r="E12" s="318"/>
      <c r="F12" s="318"/>
      <c r="G12" s="318"/>
      <c r="H12" s="318"/>
      <c r="I12" s="318"/>
      <c r="J12" s="318"/>
      <c r="K12" s="313"/>
    </row>
    <row r="13" spans="2:11" ht="15" customHeight="1" x14ac:dyDescent="0.3">
      <c r="B13" s="316"/>
      <c r="C13" s="318"/>
      <c r="D13" s="315" t="s">
        <v>630</v>
      </c>
      <c r="E13" s="315"/>
      <c r="F13" s="315"/>
      <c r="G13" s="315"/>
      <c r="H13" s="315"/>
      <c r="I13" s="315"/>
      <c r="J13" s="315"/>
      <c r="K13" s="313"/>
    </row>
    <row r="14" spans="2:11" ht="15" customHeight="1" x14ac:dyDescent="0.3">
      <c r="B14" s="316"/>
      <c r="C14" s="318"/>
      <c r="D14" s="315" t="s">
        <v>631</v>
      </c>
      <c r="E14" s="315"/>
      <c r="F14" s="315"/>
      <c r="G14" s="315"/>
      <c r="H14" s="315"/>
      <c r="I14" s="315"/>
      <c r="J14" s="315"/>
      <c r="K14" s="313"/>
    </row>
    <row r="15" spans="2:11" ht="15" customHeight="1" x14ac:dyDescent="0.3">
      <c r="B15" s="316"/>
      <c r="C15" s="318"/>
      <c r="D15" s="315" t="s">
        <v>632</v>
      </c>
      <c r="E15" s="315"/>
      <c r="F15" s="315"/>
      <c r="G15" s="315"/>
      <c r="H15" s="315"/>
      <c r="I15" s="315"/>
      <c r="J15" s="315"/>
      <c r="K15" s="313"/>
    </row>
    <row r="16" spans="2:11" ht="15" customHeight="1" x14ac:dyDescent="0.3">
      <c r="B16" s="316"/>
      <c r="C16" s="318"/>
      <c r="D16" s="318"/>
      <c r="E16" s="319" t="s">
        <v>77</v>
      </c>
      <c r="F16" s="315" t="s">
        <v>633</v>
      </c>
      <c r="G16" s="315"/>
      <c r="H16" s="315"/>
      <c r="I16" s="315"/>
      <c r="J16" s="315"/>
      <c r="K16" s="313"/>
    </row>
    <row r="17" spans="2:11" ht="15" customHeight="1" x14ac:dyDescent="0.3">
      <c r="B17" s="316"/>
      <c r="C17" s="318"/>
      <c r="D17" s="318"/>
      <c r="E17" s="319" t="s">
        <v>634</v>
      </c>
      <c r="F17" s="315" t="s">
        <v>635</v>
      </c>
      <c r="G17" s="315"/>
      <c r="H17" s="315"/>
      <c r="I17" s="315"/>
      <c r="J17" s="315"/>
      <c r="K17" s="313"/>
    </row>
    <row r="18" spans="2:11" ht="15" customHeight="1" x14ac:dyDescent="0.3">
      <c r="B18" s="316"/>
      <c r="C18" s="318"/>
      <c r="D18" s="318"/>
      <c r="E18" s="319" t="s">
        <v>636</v>
      </c>
      <c r="F18" s="315" t="s">
        <v>637</v>
      </c>
      <c r="G18" s="315"/>
      <c r="H18" s="315"/>
      <c r="I18" s="315"/>
      <c r="J18" s="315"/>
      <c r="K18" s="313"/>
    </row>
    <row r="19" spans="2:11" ht="15" customHeight="1" x14ac:dyDescent="0.3">
      <c r="B19" s="316"/>
      <c r="C19" s="318"/>
      <c r="D19" s="318"/>
      <c r="E19" s="319" t="s">
        <v>638</v>
      </c>
      <c r="F19" s="315" t="s">
        <v>639</v>
      </c>
      <c r="G19" s="315"/>
      <c r="H19" s="315"/>
      <c r="I19" s="315"/>
      <c r="J19" s="315"/>
      <c r="K19" s="313"/>
    </row>
    <row r="20" spans="2:11" ht="15" customHeight="1" x14ac:dyDescent="0.3">
      <c r="B20" s="316"/>
      <c r="C20" s="318"/>
      <c r="D20" s="318"/>
      <c r="E20" s="319" t="s">
        <v>640</v>
      </c>
      <c r="F20" s="315" t="s">
        <v>641</v>
      </c>
      <c r="G20" s="315"/>
      <c r="H20" s="315"/>
      <c r="I20" s="315"/>
      <c r="J20" s="315"/>
      <c r="K20" s="313"/>
    </row>
    <row r="21" spans="2:11" ht="15" customHeight="1" x14ac:dyDescent="0.3">
      <c r="B21" s="316"/>
      <c r="C21" s="318"/>
      <c r="D21" s="318"/>
      <c r="E21" s="319" t="s">
        <v>642</v>
      </c>
      <c r="F21" s="315" t="s">
        <v>643</v>
      </c>
      <c r="G21" s="315"/>
      <c r="H21" s="315"/>
      <c r="I21" s="315"/>
      <c r="J21" s="315"/>
      <c r="K21" s="313"/>
    </row>
    <row r="22" spans="2:11" ht="12.75" customHeight="1" x14ac:dyDescent="0.3">
      <c r="B22" s="316"/>
      <c r="C22" s="318"/>
      <c r="D22" s="318"/>
      <c r="E22" s="318"/>
      <c r="F22" s="318"/>
      <c r="G22" s="318"/>
      <c r="H22" s="318"/>
      <c r="I22" s="318"/>
      <c r="J22" s="318"/>
      <c r="K22" s="313"/>
    </row>
    <row r="23" spans="2:11" ht="15" customHeight="1" x14ac:dyDescent="0.3">
      <c r="B23" s="316"/>
      <c r="C23" s="315" t="s">
        <v>644</v>
      </c>
      <c r="D23" s="315"/>
      <c r="E23" s="315"/>
      <c r="F23" s="315"/>
      <c r="G23" s="315"/>
      <c r="H23" s="315"/>
      <c r="I23" s="315"/>
      <c r="J23" s="315"/>
      <c r="K23" s="313"/>
    </row>
    <row r="24" spans="2:11" ht="15" customHeight="1" x14ac:dyDescent="0.3">
      <c r="B24" s="316"/>
      <c r="C24" s="315" t="s">
        <v>645</v>
      </c>
      <c r="D24" s="315"/>
      <c r="E24" s="315"/>
      <c r="F24" s="315"/>
      <c r="G24" s="315"/>
      <c r="H24" s="315"/>
      <c r="I24" s="315"/>
      <c r="J24" s="315"/>
      <c r="K24" s="313"/>
    </row>
    <row r="25" spans="2:11" ht="15" customHeight="1" x14ac:dyDescent="0.3">
      <c r="B25" s="316"/>
      <c r="C25" s="317"/>
      <c r="D25" s="315" t="s">
        <v>646</v>
      </c>
      <c r="E25" s="315"/>
      <c r="F25" s="315"/>
      <c r="G25" s="315"/>
      <c r="H25" s="315"/>
      <c r="I25" s="315"/>
      <c r="J25" s="315"/>
      <c r="K25" s="313"/>
    </row>
    <row r="26" spans="2:11" ht="15" customHeight="1" x14ac:dyDescent="0.3">
      <c r="B26" s="316"/>
      <c r="C26" s="318"/>
      <c r="D26" s="315" t="s">
        <v>647</v>
      </c>
      <c r="E26" s="315"/>
      <c r="F26" s="315"/>
      <c r="G26" s="315"/>
      <c r="H26" s="315"/>
      <c r="I26" s="315"/>
      <c r="J26" s="315"/>
      <c r="K26" s="313"/>
    </row>
    <row r="27" spans="2:11" ht="12.75" customHeight="1" x14ac:dyDescent="0.3">
      <c r="B27" s="316"/>
      <c r="C27" s="318"/>
      <c r="D27" s="318"/>
      <c r="E27" s="318"/>
      <c r="F27" s="318"/>
      <c r="G27" s="318"/>
      <c r="H27" s="318"/>
      <c r="I27" s="318"/>
      <c r="J27" s="318"/>
      <c r="K27" s="313"/>
    </row>
    <row r="28" spans="2:11" ht="15" customHeight="1" x14ac:dyDescent="0.3">
      <c r="B28" s="316"/>
      <c r="C28" s="318"/>
      <c r="D28" s="315" t="s">
        <v>648</v>
      </c>
      <c r="E28" s="315"/>
      <c r="F28" s="315"/>
      <c r="G28" s="315"/>
      <c r="H28" s="315"/>
      <c r="I28" s="315"/>
      <c r="J28" s="315"/>
      <c r="K28" s="313"/>
    </row>
    <row r="29" spans="2:11" ht="15" customHeight="1" x14ac:dyDescent="0.3">
      <c r="B29" s="316"/>
      <c r="C29" s="318"/>
      <c r="D29" s="315" t="s">
        <v>649</v>
      </c>
      <c r="E29" s="315"/>
      <c r="F29" s="315"/>
      <c r="G29" s="315"/>
      <c r="H29" s="315"/>
      <c r="I29" s="315"/>
      <c r="J29" s="315"/>
      <c r="K29" s="313"/>
    </row>
    <row r="30" spans="2:11" ht="12.75" customHeight="1" x14ac:dyDescent="0.3">
      <c r="B30" s="316"/>
      <c r="C30" s="318"/>
      <c r="D30" s="318"/>
      <c r="E30" s="318"/>
      <c r="F30" s="318"/>
      <c r="G30" s="318"/>
      <c r="H30" s="318"/>
      <c r="I30" s="318"/>
      <c r="J30" s="318"/>
      <c r="K30" s="313"/>
    </row>
    <row r="31" spans="2:11" ht="15" customHeight="1" x14ac:dyDescent="0.3">
      <c r="B31" s="316"/>
      <c r="C31" s="318"/>
      <c r="D31" s="315" t="s">
        <v>650</v>
      </c>
      <c r="E31" s="315"/>
      <c r="F31" s="315"/>
      <c r="G31" s="315"/>
      <c r="H31" s="315"/>
      <c r="I31" s="315"/>
      <c r="J31" s="315"/>
      <c r="K31" s="313"/>
    </row>
    <row r="32" spans="2:11" ht="15" customHeight="1" x14ac:dyDescent="0.3">
      <c r="B32" s="316"/>
      <c r="C32" s="318"/>
      <c r="D32" s="315" t="s">
        <v>651</v>
      </c>
      <c r="E32" s="315"/>
      <c r="F32" s="315"/>
      <c r="G32" s="315"/>
      <c r="H32" s="315"/>
      <c r="I32" s="315"/>
      <c r="J32" s="315"/>
      <c r="K32" s="313"/>
    </row>
    <row r="33" spans="2:11" ht="15" customHeight="1" x14ac:dyDescent="0.3">
      <c r="B33" s="316"/>
      <c r="C33" s="318"/>
      <c r="D33" s="315" t="s">
        <v>652</v>
      </c>
      <c r="E33" s="315"/>
      <c r="F33" s="315"/>
      <c r="G33" s="315"/>
      <c r="H33" s="315"/>
      <c r="I33" s="315"/>
      <c r="J33" s="315"/>
      <c r="K33" s="313"/>
    </row>
    <row r="34" spans="2:11" ht="15" customHeight="1" x14ac:dyDescent="0.3">
      <c r="B34" s="316"/>
      <c r="C34" s="318"/>
      <c r="D34" s="317"/>
      <c r="E34" s="320" t="s">
        <v>107</v>
      </c>
      <c r="F34" s="317"/>
      <c r="G34" s="315" t="s">
        <v>653</v>
      </c>
      <c r="H34" s="315"/>
      <c r="I34" s="315"/>
      <c r="J34" s="315"/>
      <c r="K34" s="313"/>
    </row>
    <row r="35" spans="2:11" ht="30.75" customHeight="1" x14ac:dyDescent="0.3">
      <c r="B35" s="316"/>
      <c r="C35" s="318"/>
      <c r="D35" s="317"/>
      <c r="E35" s="320" t="s">
        <v>654</v>
      </c>
      <c r="F35" s="317"/>
      <c r="G35" s="315" t="s">
        <v>655</v>
      </c>
      <c r="H35" s="315"/>
      <c r="I35" s="315"/>
      <c r="J35" s="315"/>
      <c r="K35" s="313"/>
    </row>
    <row r="36" spans="2:11" ht="15" customHeight="1" x14ac:dyDescent="0.3">
      <c r="B36" s="316"/>
      <c r="C36" s="318"/>
      <c r="D36" s="317"/>
      <c r="E36" s="320" t="s">
        <v>52</v>
      </c>
      <c r="F36" s="317"/>
      <c r="G36" s="315" t="s">
        <v>656</v>
      </c>
      <c r="H36" s="315"/>
      <c r="I36" s="315"/>
      <c r="J36" s="315"/>
      <c r="K36" s="313"/>
    </row>
    <row r="37" spans="2:11" ht="15" customHeight="1" x14ac:dyDescent="0.3">
      <c r="B37" s="316"/>
      <c r="C37" s="318"/>
      <c r="D37" s="317"/>
      <c r="E37" s="320" t="s">
        <v>108</v>
      </c>
      <c r="F37" s="317"/>
      <c r="G37" s="315" t="s">
        <v>657</v>
      </c>
      <c r="H37" s="315"/>
      <c r="I37" s="315"/>
      <c r="J37" s="315"/>
      <c r="K37" s="313"/>
    </row>
    <row r="38" spans="2:11" ht="15" customHeight="1" x14ac:dyDescent="0.3">
      <c r="B38" s="316"/>
      <c r="C38" s="318"/>
      <c r="D38" s="317"/>
      <c r="E38" s="320" t="s">
        <v>109</v>
      </c>
      <c r="F38" s="317"/>
      <c r="G38" s="315" t="s">
        <v>658</v>
      </c>
      <c r="H38" s="315"/>
      <c r="I38" s="315"/>
      <c r="J38" s="315"/>
      <c r="K38" s="313"/>
    </row>
    <row r="39" spans="2:11" ht="15" customHeight="1" x14ac:dyDescent="0.3">
      <c r="B39" s="316"/>
      <c r="C39" s="318"/>
      <c r="D39" s="317"/>
      <c r="E39" s="320" t="s">
        <v>110</v>
      </c>
      <c r="F39" s="317"/>
      <c r="G39" s="315" t="s">
        <v>659</v>
      </c>
      <c r="H39" s="315"/>
      <c r="I39" s="315"/>
      <c r="J39" s="315"/>
      <c r="K39" s="313"/>
    </row>
    <row r="40" spans="2:11" ht="15" customHeight="1" x14ac:dyDescent="0.3">
      <c r="B40" s="316"/>
      <c r="C40" s="318"/>
      <c r="D40" s="317"/>
      <c r="E40" s="320" t="s">
        <v>660</v>
      </c>
      <c r="F40" s="317"/>
      <c r="G40" s="315" t="s">
        <v>661</v>
      </c>
      <c r="H40" s="315"/>
      <c r="I40" s="315"/>
      <c r="J40" s="315"/>
      <c r="K40" s="313"/>
    </row>
    <row r="41" spans="2:11" ht="15" customHeight="1" x14ac:dyDescent="0.3">
      <c r="B41" s="316"/>
      <c r="C41" s="318"/>
      <c r="D41" s="317"/>
      <c r="E41" s="320"/>
      <c r="F41" s="317"/>
      <c r="G41" s="315" t="s">
        <v>662</v>
      </c>
      <c r="H41" s="315"/>
      <c r="I41" s="315"/>
      <c r="J41" s="315"/>
      <c r="K41" s="313"/>
    </row>
    <row r="42" spans="2:11" ht="15" customHeight="1" x14ac:dyDescent="0.3">
      <c r="B42" s="316"/>
      <c r="C42" s="318"/>
      <c r="D42" s="317"/>
      <c r="E42" s="320" t="s">
        <v>663</v>
      </c>
      <c r="F42" s="317"/>
      <c r="G42" s="315" t="s">
        <v>664</v>
      </c>
      <c r="H42" s="315"/>
      <c r="I42" s="315"/>
      <c r="J42" s="315"/>
      <c r="K42" s="313"/>
    </row>
    <row r="43" spans="2:11" ht="15" customHeight="1" x14ac:dyDescent="0.3">
      <c r="B43" s="316"/>
      <c r="C43" s="318"/>
      <c r="D43" s="317"/>
      <c r="E43" s="320" t="s">
        <v>112</v>
      </c>
      <c r="F43" s="317"/>
      <c r="G43" s="315" t="s">
        <v>665</v>
      </c>
      <c r="H43" s="315"/>
      <c r="I43" s="315"/>
      <c r="J43" s="315"/>
      <c r="K43" s="313"/>
    </row>
    <row r="44" spans="2:11" ht="12.75" customHeight="1" x14ac:dyDescent="0.3">
      <c r="B44" s="316"/>
      <c r="C44" s="318"/>
      <c r="D44" s="317"/>
      <c r="E44" s="317"/>
      <c r="F44" s="317"/>
      <c r="G44" s="317"/>
      <c r="H44" s="317"/>
      <c r="I44" s="317"/>
      <c r="J44" s="317"/>
      <c r="K44" s="313"/>
    </row>
    <row r="45" spans="2:11" ht="15" customHeight="1" x14ac:dyDescent="0.3">
      <c r="B45" s="316"/>
      <c r="C45" s="318"/>
      <c r="D45" s="315" t="s">
        <v>666</v>
      </c>
      <c r="E45" s="315"/>
      <c r="F45" s="315"/>
      <c r="G45" s="315"/>
      <c r="H45" s="315"/>
      <c r="I45" s="315"/>
      <c r="J45" s="315"/>
      <c r="K45" s="313"/>
    </row>
    <row r="46" spans="2:11" ht="15" customHeight="1" x14ac:dyDescent="0.3">
      <c r="B46" s="316"/>
      <c r="C46" s="318"/>
      <c r="D46" s="318"/>
      <c r="E46" s="315" t="s">
        <v>667</v>
      </c>
      <c r="F46" s="315"/>
      <c r="G46" s="315"/>
      <c r="H46" s="315"/>
      <c r="I46" s="315"/>
      <c r="J46" s="315"/>
      <c r="K46" s="313"/>
    </row>
    <row r="47" spans="2:11" ht="15" customHeight="1" x14ac:dyDescent="0.3">
      <c r="B47" s="316"/>
      <c r="C47" s="318"/>
      <c r="D47" s="318"/>
      <c r="E47" s="315" t="s">
        <v>668</v>
      </c>
      <c r="F47" s="315"/>
      <c r="G47" s="315"/>
      <c r="H47" s="315"/>
      <c r="I47" s="315"/>
      <c r="J47" s="315"/>
      <c r="K47" s="313"/>
    </row>
    <row r="48" spans="2:11" ht="15" customHeight="1" x14ac:dyDescent="0.3">
      <c r="B48" s="316"/>
      <c r="C48" s="318"/>
      <c r="D48" s="318"/>
      <c r="E48" s="315" t="s">
        <v>669</v>
      </c>
      <c r="F48" s="315"/>
      <c r="G48" s="315"/>
      <c r="H48" s="315"/>
      <c r="I48" s="315"/>
      <c r="J48" s="315"/>
      <c r="K48" s="313"/>
    </row>
    <row r="49" spans="2:11" ht="15" customHeight="1" x14ac:dyDescent="0.3">
      <c r="B49" s="316"/>
      <c r="C49" s="318"/>
      <c r="D49" s="315" t="s">
        <v>670</v>
      </c>
      <c r="E49" s="315"/>
      <c r="F49" s="315"/>
      <c r="G49" s="315"/>
      <c r="H49" s="315"/>
      <c r="I49" s="315"/>
      <c r="J49" s="315"/>
      <c r="K49" s="313"/>
    </row>
    <row r="50" spans="2:11" ht="25.5" customHeight="1" x14ac:dyDescent="0.3">
      <c r="B50" s="311"/>
      <c r="C50" s="312" t="s">
        <v>671</v>
      </c>
      <c r="D50" s="312"/>
      <c r="E50" s="312"/>
      <c r="F50" s="312"/>
      <c r="G50" s="312"/>
      <c r="H50" s="312"/>
      <c r="I50" s="312"/>
      <c r="J50" s="312"/>
      <c r="K50" s="313"/>
    </row>
    <row r="51" spans="2:11" ht="5.25" customHeight="1" x14ac:dyDescent="0.3">
      <c r="B51" s="311"/>
      <c r="C51" s="314"/>
      <c r="D51" s="314"/>
      <c r="E51" s="314"/>
      <c r="F51" s="314"/>
      <c r="G51" s="314"/>
      <c r="H51" s="314"/>
      <c r="I51" s="314"/>
      <c r="J51" s="314"/>
      <c r="K51" s="313"/>
    </row>
    <row r="52" spans="2:11" ht="15" customHeight="1" x14ac:dyDescent="0.3">
      <c r="B52" s="311"/>
      <c r="C52" s="315" t="s">
        <v>672</v>
      </c>
      <c r="D52" s="315"/>
      <c r="E52" s="315"/>
      <c r="F52" s="315"/>
      <c r="G52" s="315"/>
      <c r="H52" s="315"/>
      <c r="I52" s="315"/>
      <c r="J52" s="315"/>
      <c r="K52" s="313"/>
    </row>
    <row r="53" spans="2:11" ht="15" customHeight="1" x14ac:dyDescent="0.3">
      <c r="B53" s="311"/>
      <c r="C53" s="315" t="s">
        <v>673</v>
      </c>
      <c r="D53" s="315"/>
      <c r="E53" s="315"/>
      <c r="F53" s="315"/>
      <c r="G53" s="315"/>
      <c r="H53" s="315"/>
      <c r="I53" s="315"/>
      <c r="J53" s="315"/>
      <c r="K53" s="313"/>
    </row>
    <row r="54" spans="2:11" ht="12.75" customHeight="1" x14ac:dyDescent="0.3">
      <c r="B54" s="311"/>
      <c r="C54" s="317"/>
      <c r="D54" s="317"/>
      <c r="E54" s="317"/>
      <c r="F54" s="317"/>
      <c r="G54" s="317"/>
      <c r="H54" s="317"/>
      <c r="I54" s="317"/>
      <c r="J54" s="317"/>
      <c r="K54" s="313"/>
    </row>
    <row r="55" spans="2:11" ht="15" customHeight="1" x14ac:dyDescent="0.3">
      <c r="B55" s="311"/>
      <c r="C55" s="315" t="s">
        <v>674</v>
      </c>
      <c r="D55" s="315"/>
      <c r="E55" s="315"/>
      <c r="F55" s="315"/>
      <c r="G55" s="315"/>
      <c r="H55" s="315"/>
      <c r="I55" s="315"/>
      <c r="J55" s="315"/>
      <c r="K55" s="313"/>
    </row>
    <row r="56" spans="2:11" ht="15" customHeight="1" x14ac:dyDescent="0.3">
      <c r="B56" s="311"/>
      <c r="C56" s="318"/>
      <c r="D56" s="315" t="s">
        <v>675</v>
      </c>
      <c r="E56" s="315"/>
      <c r="F56" s="315"/>
      <c r="G56" s="315"/>
      <c r="H56" s="315"/>
      <c r="I56" s="315"/>
      <c r="J56" s="315"/>
      <c r="K56" s="313"/>
    </row>
    <row r="57" spans="2:11" ht="15" customHeight="1" x14ac:dyDescent="0.3">
      <c r="B57" s="311"/>
      <c r="C57" s="318"/>
      <c r="D57" s="315" t="s">
        <v>676</v>
      </c>
      <c r="E57" s="315"/>
      <c r="F57" s="315"/>
      <c r="G57" s="315"/>
      <c r="H57" s="315"/>
      <c r="I57" s="315"/>
      <c r="J57" s="315"/>
      <c r="K57" s="313"/>
    </row>
    <row r="58" spans="2:11" ht="15" customHeight="1" x14ac:dyDescent="0.3">
      <c r="B58" s="311"/>
      <c r="C58" s="318"/>
      <c r="D58" s="315" t="s">
        <v>677</v>
      </c>
      <c r="E58" s="315"/>
      <c r="F58" s="315"/>
      <c r="G58" s="315"/>
      <c r="H58" s="315"/>
      <c r="I58" s="315"/>
      <c r="J58" s="315"/>
      <c r="K58" s="313"/>
    </row>
    <row r="59" spans="2:11" ht="15" customHeight="1" x14ac:dyDescent="0.3">
      <c r="B59" s="311"/>
      <c r="C59" s="318"/>
      <c r="D59" s="315" t="s">
        <v>678</v>
      </c>
      <c r="E59" s="315"/>
      <c r="F59" s="315"/>
      <c r="G59" s="315"/>
      <c r="H59" s="315"/>
      <c r="I59" s="315"/>
      <c r="J59" s="315"/>
      <c r="K59" s="313"/>
    </row>
    <row r="60" spans="2:11" ht="15" customHeight="1" x14ac:dyDescent="0.3">
      <c r="B60" s="311"/>
      <c r="C60" s="318"/>
      <c r="D60" s="321" t="s">
        <v>679</v>
      </c>
      <c r="E60" s="321"/>
      <c r="F60" s="321"/>
      <c r="G60" s="321"/>
      <c r="H60" s="321"/>
      <c r="I60" s="321"/>
      <c r="J60" s="321"/>
      <c r="K60" s="313"/>
    </row>
    <row r="61" spans="2:11" ht="15" customHeight="1" x14ac:dyDescent="0.3">
      <c r="B61" s="311"/>
      <c r="C61" s="318"/>
      <c r="D61" s="315" t="s">
        <v>680</v>
      </c>
      <c r="E61" s="315"/>
      <c r="F61" s="315"/>
      <c r="G61" s="315"/>
      <c r="H61" s="315"/>
      <c r="I61" s="315"/>
      <c r="J61" s="315"/>
      <c r="K61" s="313"/>
    </row>
    <row r="62" spans="2:11" ht="12.75" customHeight="1" x14ac:dyDescent="0.3">
      <c r="B62" s="311"/>
      <c r="C62" s="318"/>
      <c r="D62" s="318"/>
      <c r="E62" s="322"/>
      <c r="F62" s="318"/>
      <c r="G62" s="318"/>
      <c r="H62" s="318"/>
      <c r="I62" s="318"/>
      <c r="J62" s="318"/>
      <c r="K62" s="313"/>
    </row>
    <row r="63" spans="2:11" ht="15" customHeight="1" x14ac:dyDescent="0.3">
      <c r="B63" s="311"/>
      <c r="C63" s="318"/>
      <c r="D63" s="315" t="s">
        <v>681</v>
      </c>
      <c r="E63" s="315"/>
      <c r="F63" s="315"/>
      <c r="G63" s="315"/>
      <c r="H63" s="315"/>
      <c r="I63" s="315"/>
      <c r="J63" s="315"/>
      <c r="K63" s="313"/>
    </row>
    <row r="64" spans="2:11" ht="15" customHeight="1" x14ac:dyDescent="0.3">
      <c r="B64" s="311"/>
      <c r="C64" s="318"/>
      <c r="D64" s="321" t="s">
        <v>682</v>
      </c>
      <c r="E64" s="321"/>
      <c r="F64" s="321"/>
      <c r="G64" s="321"/>
      <c r="H64" s="321"/>
      <c r="I64" s="321"/>
      <c r="J64" s="321"/>
      <c r="K64" s="313"/>
    </row>
    <row r="65" spans="2:11" ht="15" customHeight="1" x14ac:dyDescent="0.3">
      <c r="B65" s="311"/>
      <c r="C65" s="318"/>
      <c r="D65" s="315" t="s">
        <v>683</v>
      </c>
      <c r="E65" s="315"/>
      <c r="F65" s="315"/>
      <c r="G65" s="315"/>
      <c r="H65" s="315"/>
      <c r="I65" s="315"/>
      <c r="J65" s="315"/>
      <c r="K65" s="313"/>
    </row>
    <row r="66" spans="2:11" ht="15" customHeight="1" x14ac:dyDescent="0.3">
      <c r="B66" s="311"/>
      <c r="C66" s="318"/>
      <c r="D66" s="315" t="s">
        <v>684</v>
      </c>
      <c r="E66" s="315"/>
      <c r="F66" s="315"/>
      <c r="G66" s="315"/>
      <c r="H66" s="315"/>
      <c r="I66" s="315"/>
      <c r="J66" s="315"/>
      <c r="K66" s="313"/>
    </row>
    <row r="67" spans="2:11" ht="15" customHeight="1" x14ac:dyDescent="0.3">
      <c r="B67" s="311"/>
      <c r="C67" s="318"/>
      <c r="D67" s="315" t="s">
        <v>685</v>
      </c>
      <c r="E67" s="315"/>
      <c r="F67" s="315"/>
      <c r="G67" s="315"/>
      <c r="H67" s="315"/>
      <c r="I67" s="315"/>
      <c r="J67" s="315"/>
      <c r="K67" s="313"/>
    </row>
    <row r="68" spans="2:11" ht="15" customHeight="1" x14ac:dyDescent="0.3">
      <c r="B68" s="311"/>
      <c r="C68" s="318"/>
      <c r="D68" s="315" t="s">
        <v>686</v>
      </c>
      <c r="E68" s="315"/>
      <c r="F68" s="315"/>
      <c r="G68" s="315"/>
      <c r="H68" s="315"/>
      <c r="I68" s="315"/>
      <c r="J68" s="315"/>
      <c r="K68" s="313"/>
    </row>
    <row r="69" spans="2:11" ht="12.75" customHeight="1" x14ac:dyDescent="0.3">
      <c r="B69" s="323"/>
      <c r="C69" s="324"/>
      <c r="D69" s="324"/>
      <c r="E69" s="324"/>
      <c r="F69" s="324"/>
      <c r="G69" s="324"/>
      <c r="H69" s="324"/>
      <c r="I69" s="324"/>
      <c r="J69" s="324"/>
      <c r="K69" s="325"/>
    </row>
    <row r="70" spans="2:11" ht="18.75" customHeight="1" x14ac:dyDescent="0.3">
      <c r="B70" s="326"/>
      <c r="C70" s="326"/>
      <c r="D70" s="326"/>
      <c r="E70" s="326"/>
      <c r="F70" s="326"/>
      <c r="G70" s="326"/>
      <c r="H70" s="326"/>
      <c r="I70" s="326"/>
      <c r="J70" s="326"/>
      <c r="K70" s="327"/>
    </row>
    <row r="71" spans="2:11" ht="18.75" customHeight="1" x14ac:dyDescent="0.3">
      <c r="B71" s="327"/>
      <c r="C71" s="327"/>
      <c r="D71" s="327"/>
      <c r="E71" s="327"/>
      <c r="F71" s="327"/>
      <c r="G71" s="327"/>
      <c r="H71" s="327"/>
      <c r="I71" s="327"/>
      <c r="J71" s="327"/>
      <c r="K71" s="327"/>
    </row>
    <row r="72" spans="2:11" ht="7.5" customHeight="1" x14ac:dyDescent="0.3">
      <c r="B72" s="328"/>
      <c r="C72" s="329"/>
      <c r="D72" s="329"/>
      <c r="E72" s="329"/>
      <c r="F72" s="329"/>
      <c r="G72" s="329"/>
      <c r="H72" s="329"/>
      <c r="I72" s="329"/>
      <c r="J72" s="329"/>
      <c r="K72" s="330"/>
    </row>
    <row r="73" spans="2:11" ht="45" customHeight="1" x14ac:dyDescent="0.3">
      <c r="B73" s="331"/>
      <c r="C73" s="332" t="s">
        <v>622</v>
      </c>
      <c r="D73" s="332"/>
      <c r="E73" s="332"/>
      <c r="F73" s="332"/>
      <c r="G73" s="332"/>
      <c r="H73" s="332"/>
      <c r="I73" s="332"/>
      <c r="J73" s="332"/>
      <c r="K73" s="333"/>
    </row>
    <row r="74" spans="2:11" ht="17.25" customHeight="1" x14ac:dyDescent="0.3">
      <c r="B74" s="331"/>
      <c r="C74" s="334" t="s">
        <v>687</v>
      </c>
      <c r="D74" s="334"/>
      <c r="E74" s="334"/>
      <c r="F74" s="334" t="s">
        <v>688</v>
      </c>
      <c r="G74" s="335"/>
      <c r="H74" s="334" t="s">
        <v>108</v>
      </c>
      <c r="I74" s="334" t="s">
        <v>56</v>
      </c>
      <c r="J74" s="334" t="s">
        <v>689</v>
      </c>
      <c r="K74" s="333"/>
    </row>
    <row r="75" spans="2:11" ht="17.25" customHeight="1" x14ac:dyDescent="0.3">
      <c r="B75" s="331"/>
      <c r="C75" s="336" t="s">
        <v>690</v>
      </c>
      <c r="D75" s="336"/>
      <c r="E75" s="336"/>
      <c r="F75" s="337" t="s">
        <v>691</v>
      </c>
      <c r="G75" s="338"/>
      <c r="H75" s="336"/>
      <c r="I75" s="336"/>
      <c r="J75" s="336" t="s">
        <v>692</v>
      </c>
      <c r="K75" s="333"/>
    </row>
    <row r="76" spans="2:11" ht="5.25" customHeight="1" x14ac:dyDescent="0.3">
      <c r="B76" s="331"/>
      <c r="C76" s="339"/>
      <c r="D76" s="339"/>
      <c r="E76" s="339"/>
      <c r="F76" s="339"/>
      <c r="G76" s="340"/>
      <c r="H76" s="339"/>
      <c r="I76" s="339"/>
      <c r="J76" s="339"/>
      <c r="K76" s="333"/>
    </row>
    <row r="77" spans="2:11" ht="15" customHeight="1" x14ac:dyDescent="0.3">
      <c r="B77" s="331"/>
      <c r="C77" s="320" t="s">
        <v>52</v>
      </c>
      <c r="D77" s="339"/>
      <c r="E77" s="339"/>
      <c r="F77" s="341" t="s">
        <v>693</v>
      </c>
      <c r="G77" s="340"/>
      <c r="H77" s="320" t="s">
        <v>694</v>
      </c>
      <c r="I77" s="320" t="s">
        <v>695</v>
      </c>
      <c r="J77" s="320">
        <v>20</v>
      </c>
      <c r="K77" s="333"/>
    </row>
    <row r="78" spans="2:11" ht="15" customHeight="1" x14ac:dyDescent="0.3">
      <c r="B78" s="331"/>
      <c r="C78" s="320" t="s">
        <v>696</v>
      </c>
      <c r="D78" s="320"/>
      <c r="E78" s="320"/>
      <c r="F78" s="341" t="s">
        <v>693</v>
      </c>
      <c r="G78" s="340"/>
      <c r="H78" s="320" t="s">
        <v>697</v>
      </c>
      <c r="I78" s="320" t="s">
        <v>695</v>
      </c>
      <c r="J78" s="320">
        <v>120</v>
      </c>
      <c r="K78" s="333"/>
    </row>
    <row r="79" spans="2:11" ht="15" customHeight="1" x14ac:dyDescent="0.3">
      <c r="B79" s="342"/>
      <c r="C79" s="320" t="s">
        <v>698</v>
      </c>
      <c r="D79" s="320"/>
      <c r="E79" s="320"/>
      <c r="F79" s="341" t="s">
        <v>699</v>
      </c>
      <c r="G79" s="340"/>
      <c r="H79" s="320" t="s">
        <v>700</v>
      </c>
      <c r="I79" s="320" t="s">
        <v>695</v>
      </c>
      <c r="J79" s="320">
        <v>50</v>
      </c>
      <c r="K79" s="333"/>
    </row>
    <row r="80" spans="2:11" ht="15" customHeight="1" x14ac:dyDescent="0.3">
      <c r="B80" s="342"/>
      <c r="C80" s="320" t="s">
        <v>701</v>
      </c>
      <c r="D80" s="320"/>
      <c r="E80" s="320"/>
      <c r="F80" s="341" t="s">
        <v>693</v>
      </c>
      <c r="G80" s="340"/>
      <c r="H80" s="320" t="s">
        <v>702</v>
      </c>
      <c r="I80" s="320" t="s">
        <v>703</v>
      </c>
      <c r="J80" s="320"/>
      <c r="K80" s="333"/>
    </row>
    <row r="81" spans="2:11" ht="15" customHeight="1" x14ac:dyDescent="0.3">
      <c r="B81" s="342"/>
      <c r="C81" s="343" t="s">
        <v>704</v>
      </c>
      <c r="D81" s="343"/>
      <c r="E81" s="343"/>
      <c r="F81" s="344" t="s">
        <v>699</v>
      </c>
      <c r="G81" s="343"/>
      <c r="H81" s="343" t="s">
        <v>705</v>
      </c>
      <c r="I81" s="343" t="s">
        <v>695</v>
      </c>
      <c r="J81" s="343">
        <v>15</v>
      </c>
      <c r="K81" s="333"/>
    </row>
    <row r="82" spans="2:11" ht="15" customHeight="1" x14ac:dyDescent="0.3">
      <c r="B82" s="342"/>
      <c r="C82" s="343" t="s">
        <v>706</v>
      </c>
      <c r="D82" s="343"/>
      <c r="E82" s="343"/>
      <c r="F82" s="344" t="s">
        <v>699</v>
      </c>
      <c r="G82" s="343"/>
      <c r="H82" s="343" t="s">
        <v>707</v>
      </c>
      <c r="I82" s="343" t="s">
        <v>695</v>
      </c>
      <c r="J82" s="343">
        <v>15</v>
      </c>
      <c r="K82" s="333"/>
    </row>
    <row r="83" spans="2:11" ht="15" customHeight="1" x14ac:dyDescent="0.3">
      <c r="B83" s="342"/>
      <c r="C83" s="343" t="s">
        <v>708</v>
      </c>
      <c r="D83" s="343"/>
      <c r="E83" s="343"/>
      <c r="F83" s="344" t="s">
        <v>699</v>
      </c>
      <c r="G83" s="343"/>
      <c r="H83" s="343" t="s">
        <v>709</v>
      </c>
      <c r="I83" s="343" t="s">
        <v>695</v>
      </c>
      <c r="J83" s="343">
        <v>20</v>
      </c>
      <c r="K83" s="333"/>
    </row>
    <row r="84" spans="2:11" ht="15" customHeight="1" x14ac:dyDescent="0.3">
      <c r="B84" s="342"/>
      <c r="C84" s="343" t="s">
        <v>710</v>
      </c>
      <c r="D84" s="343"/>
      <c r="E84" s="343"/>
      <c r="F84" s="344" t="s">
        <v>699</v>
      </c>
      <c r="G84" s="343"/>
      <c r="H84" s="343" t="s">
        <v>711</v>
      </c>
      <c r="I84" s="343" t="s">
        <v>695</v>
      </c>
      <c r="J84" s="343">
        <v>20</v>
      </c>
      <c r="K84" s="333"/>
    </row>
    <row r="85" spans="2:11" ht="15" customHeight="1" x14ac:dyDescent="0.3">
      <c r="B85" s="342"/>
      <c r="C85" s="320" t="s">
        <v>712</v>
      </c>
      <c r="D85" s="320"/>
      <c r="E85" s="320"/>
      <c r="F85" s="341" t="s">
        <v>699</v>
      </c>
      <c r="G85" s="340"/>
      <c r="H85" s="320" t="s">
        <v>713</v>
      </c>
      <c r="I85" s="320" t="s">
        <v>695</v>
      </c>
      <c r="J85" s="320">
        <v>50</v>
      </c>
      <c r="K85" s="333"/>
    </row>
    <row r="86" spans="2:11" ht="15" customHeight="1" x14ac:dyDescent="0.3">
      <c r="B86" s="342"/>
      <c r="C86" s="320" t="s">
        <v>714</v>
      </c>
      <c r="D86" s="320"/>
      <c r="E86" s="320"/>
      <c r="F86" s="341" t="s">
        <v>699</v>
      </c>
      <c r="G86" s="340"/>
      <c r="H86" s="320" t="s">
        <v>715</v>
      </c>
      <c r="I86" s="320" t="s">
        <v>695</v>
      </c>
      <c r="J86" s="320">
        <v>20</v>
      </c>
      <c r="K86" s="333"/>
    </row>
    <row r="87" spans="2:11" ht="15" customHeight="1" x14ac:dyDescent="0.3">
      <c r="B87" s="342"/>
      <c r="C87" s="320" t="s">
        <v>716</v>
      </c>
      <c r="D87" s="320"/>
      <c r="E87" s="320"/>
      <c r="F87" s="341" t="s">
        <v>699</v>
      </c>
      <c r="G87" s="340"/>
      <c r="H87" s="320" t="s">
        <v>717</v>
      </c>
      <c r="I87" s="320" t="s">
        <v>695</v>
      </c>
      <c r="J87" s="320">
        <v>20</v>
      </c>
      <c r="K87" s="333"/>
    </row>
    <row r="88" spans="2:11" ht="15" customHeight="1" x14ac:dyDescent="0.3">
      <c r="B88" s="342"/>
      <c r="C88" s="320" t="s">
        <v>718</v>
      </c>
      <c r="D88" s="320"/>
      <c r="E88" s="320"/>
      <c r="F88" s="341" t="s">
        <v>699</v>
      </c>
      <c r="G88" s="340"/>
      <c r="H88" s="320" t="s">
        <v>719</v>
      </c>
      <c r="I88" s="320" t="s">
        <v>695</v>
      </c>
      <c r="J88" s="320">
        <v>50</v>
      </c>
      <c r="K88" s="333"/>
    </row>
    <row r="89" spans="2:11" ht="15" customHeight="1" x14ac:dyDescent="0.3">
      <c r="B89" s="342"/>
      <c r="C89" s="320" t="s">
        <v>720</v>
      </c>
      <c r="D89" s="320"/>
      <c r="E89" s="320"/>
      <c r="F89" s="341" t="s">
        <v>699</v>
      </c>
      <c r="G89" s="340"/>
      <c r="H89" s="320" t="s">
        <v>720</v>
      </c>
      <c r="I89" s="320" t="s">
        <v>695</v>
      </c>
      <c r="J89" s="320">
        <v>50</v>
      </c>
      <c r="K89" s="333"/>
    </row>
    <row r="90" spans="2:11" ht="15" customHeight="1" x14ac:dyDescent="0.3">
      <c r="B90" s="342"/>
      <c r="C90" s="320" t="s">
        <v>113</v>
      </c>
      <c r="D90" s="320"/>
      <c r="E90" s="320"/>
      <c r="F90" s="341" t="s">
        <v>699</v>
      </c>
      <c r="G90" s="340"/>
      <c r="H90" s="320" t="s">
        <v>721</v>
      </c>
      <c r="I90" s="320" t="s">
        <v>695</v>
      </c>
      <c r="J90" s="320">
        <v>255</v>
      </c>
      <c r="K90" s="333"/>
    </row>
    <row r="91" spans="2:11" ht="15" customHeight="1" x14ac:dyDescent="0.3">
      <c r="B91" s="342"/>
      <c r="C91" s="320" t="s">
        <v>722</v>
      </c>
      <c r="D91" s="320"/>
      <c r="E91" s="320"/>
      <c r="F91" s="341" t="s">
        <v>693</v>
      </c>
      <c r="G91" s="340"/>
      <c r="H91" s="320" t="s">
        <v>723</v>
      </c>
      <c r="I91" s="320" t="s">
        <v>724</v>
      </c>
      <c r="J91" s="320"/>
      <c r="K91" s="333"/>
    </row>
    <row r="92" spans="2:11" ht="15" customHeight="1" x14ac:dyDescent="0.3">
      <c r="B92" s="342"/>
      <c r="C92" s="320" t="s">
        <v>725</v>
      </c>
      <c r="D92" s="320"/>
      <c r="E92" s="320"/>
      <c r="F92" s="341" t="s">
        <v>693</v>
      </c>
      <c r="G92" s="340"/>
      <c r="H92" s="320" t="s">
        <v>726</v>
      </c>
      <c r="I92" s="320" t="s">
        <v>727</v>
      </c>
      <c r="J92" s="320"/>
      <c r="K92" s="333"/>
    </row>
    <row r="93" spans="2:11" ht="15" customHeight="1" x14ac:dyDescent="0.3">
      <c r="B93" s="342"/>
      <c r="C93" s="320" t="s">
        <v>728</v>
      </c>
      <c r="D93" s="320"/>
      <c r="E93" s="320"/>
      <c r="F93" s="341" t="s">
        <v>693</v>
      </c>
      <c r="G93" s="340"/>
      <c r="H93" s="320" t="s">
        <v>728</v>
      </c>
      <c r="I93" s="320" t="s">
        <v>727</v>
      </c>
      <c r="J93" s="320"/>
      <c r="K93" s="333"/>
    </row>
    <row r="94" spans="2:11" ht="15" customHeight="1" x14ac:dyDescent="0.3">
      <c r="B94" s="342"/>
      <c r="C94" s="320" t="s">
        <v>37</v>
      </c>
      <c r="D94" s="320"/>
      <c r="E94" s="320"/>
      <c r="F94" s="341" t="s">
        <v>693</v>
      </c>
      <c r="G94" s="340"/>
      <c r="H94" s="320" t="s">
        <v>729</v>
      </c>
      <c r="I94" s="320" t="s">
        <v>727</v>
      </c>
      <c r="J94" s="320"/>
      <c r="K94" s="333"/>
    </row>
    <row r="95" spans="2:11" ht="15" customHeight="1" x14ac:dyDescent="0.3">
      <c r="B95" s="342"/>
      <c r="C95" s="320" t="s">
        <v>47</v>
      </c>
      <c r="D95" s="320"/>
      <c r="E95" s="320"/>
      <c r="F95" s="341" t="s">
        <v>693</v>
      </c>
      <c r="G95" s="340"/>
      <c r="H95" s="320" t="s">
        <v>730</v>
      </c>
      <c r="I95" s="320" t="s">
        <v>727</v>
      </c>
      <c r="J95" s="320"/>
      <c r="K95" s="333"/>
    </row>
    <row r="96" spans="2:11" ht="15" customHeight="1" x14ac:dyDescent="0.3">
      <c r="B96" s="345"/>
      <c r="C96" s="346"/>
      <c r="D96" s="346"/>
      <c r="E96" s="346"/>
      <c r="F96" s="346"/>
      <c r="G96" s="346"/>
      <c r="H96" s="346"/>
      <c r="I96" s="346"/>
      <c r="J96" s="346"/>
      <c r="K96" s="347"/>
    </row>
    <row r="97" spans="2:11" ht="18.75" customHeight="1" x14ac:dyDescent="0.3">
      <c r="B97" s="348"/>
      <c r="C97" s="349"/>
      <c r="D97" s="349"/>
      <c r="E97" s="349"/>
      <c r="F97" s="349"/>
      <c r="G97" s="349"/>
      <c r="H97" s="349"/>
      <c r="I97" s="349"/>
      <c r="J97" s="349"/>
      <c r="K97" s="348"/>
    </row>
    <row r="98" spans="2:11" ht="18.75" customHeight="1" x14ac:dyDescent="0.3">
      <c r="B98" s="327"/>
      <c r="C98" s="327"/>
      <c r="D98" s="327"/>
      <c r="E98" s="327"/>
      <c r="F98" s="327"/>
      <c r="G98" s="327"/>
      <c r="H98" s="327"/>
      <c r="I98" s="327"/>
      <c r="J98" s="327"/>
      <c r="K98" s="327"/>
    </row>
    <row r="99" spans="2:11" ht="7.5" customHeight="1" x14ac:dyDescent="0.3">
      <c r="B99" s="328"/>
      <c r="C99" s="329"/>
      <c r="D99" s="329"/>
      <c r="E99" s="329"/>
      <c r="F99" s="329"/>
      <c r="G99" s="329"/>
      <c r="H99" s="329"/>
      <c r="I99" s="329"/>
      <c r="J99" s="329"/>
      <c r="K99" s="330"/>
    </row>
    <row r="100" spans="2:11" ht="45" customHeight="1" x14ac:dyDescent="0.3">
      <c r="B100" s="331"/>
      <c r="C100" s="332" t="s">
        <v>731</v>
      </c>
      <c r="D100" s="332"/>
      <c r="E100" s="332"/>
      <c r="F100" s="332"/>
      <c r="G100" s="332"/>
      <c r="H100" s="332"/>
      <c r="I100" s="332"/>
      <c r="J100" s="332"/>
      <c r="K100" s="333"/>
    </row>
    <row r="101" spans="2:11" ht="17.25" customHeight="1" x14ac:dyDescent="0.3">
      <c r="B101" s="331"/>
      <c r="C101" s="334" t="s">
        <v>687</v>
      </c>
      <c r="D101" s="334"/>
      <c r="E101" s="334"/>
      <c r="F101" s="334" t="s">
        <v>688</v>
      </c>
      <c r="G101" s="335"/>
      <c r="H101" s="334" t="s">
        <v>108</v>
      </c>
      <c r="I101" s="334" t="s">
        <v>56</v>
      </c>
      <c r="J101" s="334" t="s">
        <v>689</v>
      </c>
      <c r="K101" s="333"/>
    </row>
    <row r="102" spans="2:11" ht="17.25" customHeight="1" x14ac:dyDescent="0.3">
      <c r="B102" s="331"/>
      <c r="C102" s="336" t="s">
        <v>690</v>
      </c>
      <c r="D102" s="336"/>
      <c r="E102" s="336"/>
      <c r="F102" s="337" t="s">
        <v>691</v>
      </c>
      <c r="G102" s="338"/>
      <c r="H102" s="336"/>
      <c r="I102" s="336"/>
      <c r="J102" s="336" t="s">
        <v>692</v>
      </c>
      <c r="K102" s="333"/>
    </row>
    <row r="103" spans="2:11" ht="5.25" customHeight="1" x14ac:dyDescent="0.3">
      <c r="B103" s="331"/>
      <c r="C103" s="334"/>
      <c r="D103" s="334"/>
      <c r="E103" s="334"/>
      <c r="F103" s="334"/>
      <c r="G103" s="350"/>
      <c r="H103" s="334"/>
      <c r="I103" s="334"/>
      <c r="J103" s="334"/>
      <c r="K103" s="333"/>
    </row>
    <row r="104" spans="2:11" ht="15" customHeight="1" x14ac:dyDescent="0.3">
      <c r="B104" s="331"/>
      <c r="C104" s="320" t="s">
        <v>52</v>
      </c>
      <c r="D104" s="339"/>
      <c r="E104" s="339"/>
      <c r="F104" s="341" t="s">
        <v>693</v>
      </c>
      <c r="G104" s="350"/>
      <c r="H104" s="320" t="s">
        <v>732</v>
      </c>
      <c r="I104" s="320" t="s">
        <v>695</v>
      </c>
      <c r="J104" s="320">
        <v>20</v>
      </c>
      <c r="K104" s="333"/>
    </row>
    <row r="105" spans="2:11" ht="15" customHeight="1" x14ac:dyDescent="0.3">
      <c r="B105" s="331"/>
      <c r="C105" s="320" t="s">
        <v>696</v>
      </c>
      <c r="D105" s="320"/>
      <c r="E105" s="320"/>
      <c r="F105" s="341" t="s">
        <v>693</v>
      </c>
      <c r="G105" s="320"/>
      <c r="H105" s="320" t="s">
        <v>732</v>
      </c>
      <c r="I105" s="320" t="s">
        <v>695</v>
      </c>
      <c r="J105" s="320">
        <v>120</v>
      </c>
      <c r="K105" s="333"/>
    </row>
    <row r="106" spans="2:11" ht="15" customHeight="1" x14ac:dyDescent="0.3">
      <c r="B106" s="342"/>
      <c r="C106" s="320" t="s">
        <v>698</v>
      </c>
      <c r="D106" s="320"/>
      <c r="E106" s="320"/>
      <c r="F106" s="341" t="s">
        <v>699</v>
      </c>
      <c r="G106" s="320"/>
      <c r="H106" s="320" t="s">
        <v>732</v>
      </c>
      <c r="I106" s="320" t="s">
        <v>695</v>
      </c>
      <c r="J106" s="320">
        <v>50</v>
      </c>
      <c r="K106" s="333"/>
    </row>
    <row r="107" spans="2:11" ht="15" customHeight="1" x14ac:dyDescent="0.3">
      <c r="B107" s="342"/>
      <c r="C107" s="320" t="s">
        <v>701</v>
      </c>
      <c r="D107" s="320"/>
      <c r="E107" s="320"/>
      <c r="F107" s="341" t="s">
        <v>693</v>
      </c>
      <c r="G107" s="320"/>
      <c r="H107" s="320" t="s">
        <v>732</v>
      </c>
      <c r="I107" s="320" t="s">
        <v>703</v>
      </c>
      <c r="J107" s="320"/>
      <c r="K107" s="333"/>
    </row>
    <row r="108" spans="2:11" ht="15" customHeight="1" x14ac:dyDescent="0.3">
      <c r="B108" s="342"/>
      <c r="C108" s="320" t="s">
        <v>712</v>
      </c>
      <c r="D108" s="320"/>
      <c r="E108" s="320"/>
      <c r="F108" s="341" t="s">
        <v>699</v>
      </c>
      <c r="G108" s="320"/>
      <c r="H108" s="320" t="s">
        <v>732</v>
      </c>
      <c r="I108" s="320" t="s">
        <v>695</v>
      </c>
      <c r="J108" s="320">
        <v>50</v>
      </c>
      <c r="K108" s="333"/>
    </row>
    <row r="109" spans="2:11" ht="15" customHeight="1" x14ac:dyDescent="0.3">
      <c r="B109" s="342"/>
      <c r="C109" s="320" t="s">
        <v>720</v>
      </c>
      <c r="D109" s="320"/>
      <c r="E109" s="320"/>
      <c r="F109" s="341" t="s">
        <v>699</v>
      </c>
      <c r="G109" s="320"/>
      <c r="H109" s="320" t="s">
        <v>732</v>
      </c>
      <c r="I109" s="320" t="s">
        <v>695</v>
      </c>
      <c r="J109" s="320">
        <v>50</v>
      </c>
      <c r="K109" s="333"/>
    </row>
    <row r="110" spans="2:11" ht="15" customHeight="1" x14ac:dyDescent="0.3">
      <c r="B110" s="342"/>
      <c r="C110" s="320" t="s">
        <v>718</v>
      </c>
      <c r="D110" s="320"/>
      <c r="E110" s="320"/>
      <c r="F110" s="341" t="s">
        <v>699</v>
      </c>
      <c r="G110" s="320"/>
      <c r="H110" s="320" t="s">
        <v>732</v>
      </c>
      <c r="I110" s="320" t="s">
        <v>695</v>
      </c>
      <c r="J110" s="320">
        <v>50</v>
      </c>
      <c r="K110" s="333"/>
    </row>
    <row r="111" spans="2:11" ht="15" customHeight="1" x14ac:dyDescent="0.3">
      <c r="B111" s="342"/>
      <c r="C111" s="320" t="s">
        <v>52</v>
      </c>
      <c r="D111" s="320"/>
      <c r="E111" s="320"/>
      <c r="F111" s="341" t="s">
        <v>693</v>
      </c>
      <c r="G111" s="320"/>
      <c r="H111" s="320" t="s">
        <v>733</v>
      </c>
      <c r="I111" s="320" t="s">
        <v>695</v>
      </c>
      <c r="J111" s="320">
        <v>20</v>
      </c>
      <c r="K111" s="333"/>
    </row>
    <row r="112" spans="2:11" ht="15" customHeight="1" x14ac:dyDescent="0.3">
      <c r="B112" s="342"/>
      <c r="C112" s="320" t="s">
        <v>734</v>
      </c>
      <c r="D112" s="320"/>
      <c r="E112" s="320"/>
      <c r="F112" s="341" t="s">
        <v>693</v>
      </c>
      <c r="G112" s="320"/>
      <c r="H112" s="320" t="s">
        <v>735</v>
      </c>
      <c r="I112" s="320" t="s">
        <v>695</v>
      </c>
      <c r="J112" s="320">
        <v>120</v>
      </c>
      <c r="K112" s="333"/>
    </row>
    <row r="113" spans="2:11" ht="15" customHeight="1" x14ac:dyDescent="0.3">
      <c r="B113" s="342"/>
      <c r="C113" s="320" t="s">
        <v>37</v>
      </c>
      <c r="D113" s="320"/>
      <c r="E113" s="320"/>
      <c r="F113" s="341" t="s">
        <v>693</v>
      </c>
      <c r="G113" s="320"/>
      <c r="H113" s="320" t="s">
        <v>736</v>
      </c>
      <c r="I113" s="320" t="s">
        <v>727</v>
      </c>
      <c r="J113" s="320"/>
      <c r="K113" s="333"/>
    </row>
    <row r="114" spans="2:11" ht="15" customHeight="1" x14ac:dyDescent="0.3">
      <c r="B114" s="342"/>
      <c r="C114" s="320" t="s">
        <v>47</v>
      </c>
      <c r="D114" s="320"/>
      <c r="E114" s="320"/>
      <c r="F114" s="341" t="s">
        <v>693</v>
      </c>
      <c r="G114" s="320"/>
      <c r="H114" s="320" t="s">
        <v>737</v>
      </c>
      <c r="I114" s="320" t="s">
        <v>727</v>
      </c>
      <c r="J114" s="320"/>
      <c r="K114" s="333"/>
    </row>
    <row r="115" spans="2:11" ht="15" customHeight="1" x14ac:dyDescent="0.3">
      <c r="B115" s="342"/>
      <c r="C115" s="320" t="s">
        <v>56</v>
      </c>
      <c r="D115" s="320"/>
      <c r="E115" s="320"/>
      <c r="F115" s="341" t="s">
        <v>693</v>
      </c>
      <c r="G115" s="320"/>
      <c r="H115" s="320" t="s">
        <v>738</v>
      </c>
      <c r="I115" s="320" t="s">
        <v>739</v>
      </c>
      <c r="J115" s="320"/>
      <c r="K115" s="333"/>
    </row>
    <row r="116" spans="2:11" ht="15" customHeight="1" x14ac:dyDescent="0.3">
      <c r="B116" s="345"/>
      <c r="C116" s="351"/>
      <c r="D116" s="351"/>
      <c r="E116" s="351"/>
      <c r="F116" s="351"/>
      <c r="G116" s="351"/>
      <c r="H116" s="351"/>
      <c r="I116" s="351"/>
      <c r="J116" s="351"/>
      <c r="K116" s="347"/>
    </row>
    <row r="117" spans="2:11" ht="18.75" customHeight="1" x14ac:dyDescent="0.3">
      <c r="B117" s="352"/>
      <c r="C117" s="317"/>
      <c r="D117" s="317"/>
      <c r="E117" s="317"/>
      <c r="F117" s="353"/>
      <c r="G117" s="317"/>
      <c r="H117" s="317"/>
      <c r="I117" s="317"/>
      <c r="J117" s="317"/>
      <c r="K117" s="352"/>
    </row>
    <row r="118" spans="2:11" ht="18.75" customHeight="1" x14ac:dyDescent="0.3">
      <c r="B118" s="327"/>
      <c r="C118" s="327"/>
      <c r="D118" s="327"/>
      <c r="E118" s="327"/>
      <c r="F118" s="327"/>
      <c r="G118" s="327"/>
      <c r="H118" s="327"/>
      <c r="I118" s="327"/>
      <c r="J118" s="327"/>
      <c r="K118" s="327"/>
    </row>
    <row r="119" spans="2:11" ht="7.5" customHeight="1" x14ac:dyDescent="0.3">
      <c r="B119" s="354"/>
      <c r="C119" s="355"/>
      <c r="D119" s="355"/>
      <c r="E119" s="355"/>
      <c r="F119" s="355"/>
      <c r="G119" s="355"/>
      <c r="H119" s="355"/>
      <c r="I119" s="355"/>
      <c r="J119" s="355"/>
      <c r="K119" s="356"/>
    </row>
    <row r="120" spans="2:11" ht="45" customHeight="1" x14ac:dyDescent="0.3">
      <c r="B120" s="357"/>
      <c r="C120" s="308" t="s">
        <v>740</v>
      </c>
      <c r="D120" s="308"/>
      <c r="E120" s="308"/>
      <c r="F120" s="308"/>
      <c r="G120" s="308"/>
      <c r="H120" s="308"/>
      <c r="I120" s="308"/>
      <c r="J120" s="308"/>
      <c r="K120" s="358"/>
    </row>
    <row r="121" spans="2:11" ht="17.25" customHeight="1" x14ac:dyDescent="0.3">
      <c r="B121" s="359"/>
      <c r="C121" s="334" t="s">
        <v>687</v>
      </c>
      <c r="D121" s="334"/>
      <c r="E121" s="334"/>
      <c r="F121" s="334" t="s">
        <v>688</v>
      </c>
      <c r="G121" s="335"/>
      <c r="H121" s="334" t="s">
        <v>108</v>
      </c>
      <c r="I121" s="334" t="s">
        <v>56</v>
      </c>
      <c r="J121" s="334" t="s">
        <v>689</v>
      </c>
      <c r="K121" s="360"/>
    </row>
    <row r="122" spans="2:11" ht="17.25" customHeight="1" x14ac:dyDescent="0.3">
      <c r="B122" s="359"/>
      <c r="C122" s="336" t="s">
        <v>690</v>
      </c>
      <c r="D122" s="336"/>
      <c r="E122" s="336"/>
      <c r="F122" s="337" t="s">
        <v>691</v>
      </c>
      <c r="G122" s="338"/>
      <c r="H122" s="336"/>
      <c r="I122" s="336"/>
      <c r="J122" s="336" t="s">
        <v>692</v>
      </c>
      <c r="K122" s="360"/>
    </row>
    <row r="123" spans="2:11" ht="5.25" customHeight="1" x14ac:dyDescent="0.3">
      <c r="B123" s="361"/>
      <c r="C123" s="339"/>
      <c r="D123" s="339"/>
      <c r="E123" s="339"/>
      <c r="F123" s="339"/>
      <c r="G123" s="320"/>
      <c r="H123" s="339"/>
      <c r="I123" s="339"/>
      <c r="J123" s="339"/>
      <c r="K123" s="362"/>
    </row>
    <row r="124" spans="2:11" ht="15" customHeight="1" x14ac:dyDescent="0.3">
      <c r="B124" s="361"/>
      <c r="C124" s="320" t="s">
        <v>696</v>
      </c>
      <c r="D124" s="339"/>
      <c r="E124" s="339"/>
      <c r="F124" s="341" t="s">
        <v>693</v>
      </c>
      <c r="G124" s="320"/>
      <c r="H124" s="320" t="s">
        <v>732</v>
      </c>
      <c r="I124" s="320" t="s">
        <v>695</v>
      </c>
      <c r="J124" s="320">
        <v>120</v>
      </c>
      <c r="K124" s="363"/>
    </row>
    <row r="125" spans="2:11" ht="15" customHeight="1" x14ac:dyDescent="0.3">
      <c r="B125" s="361"/>
      <c r="C125" s="320" t="s">
        <v>741</v>
      </c>
      <c r="D125" s="320"/>
      <c r="E125" s="320"/>
      <c r="F125" s="341" t="s">
        <v>693</v>
      </c>
      <c r="G125" s="320"/>
      <c r="H125" s="320" t="s">
        <v>742</v>
      </c>
      <c r="I125" s="320" t="s">
        <v>695</v>
      </c>
      <c r="J125" s="320" t="s">
        <v>743</v>
      </c>
      <c r="K125" s="363"/>
    </row>
    <row r="126" spans="2:11" ht="15" customHeight="1" x14ac:dyDescent="0.3">
      <c r="B126" s="361"/>
      <c r="C126" s="320" t="s">
        <v>642</v>
      </c>
      <c r="D126" s="320"/>
      <c r="E126" s="320"/>
      <c r="F126" s="341" t="s">
        <v>693</v>
      </c>
      <c r="G126" s="320"/>
      <c r="H126" s="320" t="s">
        <v>744</v>
      </c>
      <c r="I126" s="320" t="s">
        <v>695</v>
      </c>
      <c r="J126" s="320" t="s">
        <v>743</v>
      </c>
      <c r="K126" s="363"/>
    </row>
    <row r="127" spans="2:11" ht="15" customHeight="1" x14ac:dyDescent="0.3">
      <c r="B127" s="361"/>
      <c r="C127" s="320" t="s">
        <v>704</v>
      </c>
      <c r="D127" s="320"/>
      <c r="E127" s="320"/>
      <c r="F127" s="341" t="s">
        <v>699</v>
      </c>
      <c r="G127" s="320"/>
      <c r="H127" s="320" t="s">
        <v>705</v>
      </c>
      <c r="I127" s="320" t="s">
        <v>695</v>
      </c>
      <c r="J127" s="320">
        <v>15</v>
      </c>
      <c r="K127" s="363"/>
    </row>
    <row r="128" spans="2:11" ht="15" customHeight="1" x14ac:dyDescent="0.3">
      <c r="B128" s="361"/>
      <c r="C128" s="343" t="s">
        <v>706</v>
      </c>
      <c r="D128" s="343"/>
      <c r="E128" s="343"/>
      <c r="F128" s="344" t="s">
        <v>699</v>
      </c>
      <c r="G128" s="343"/>
      <c r="H128" s="343" t="s">
        <v>707</v>
      </c>
      <c r="I128" s="343" t="s">
        <v>695</v>
      </c>
      <c r="J128" s="343">
        <v>15</v>
      </c>
      <c r="K128" s="363"/>
    </row>
    <row r="129" spans="2:11" ht="15" customHeight="1" x14ac:dyDescent="0.3">
      <c r="B129" s="361"/>
      <c r="C129" s="343" t="s">
        <v>708</v>
      </c>
      <c r="D129" s="343"/>
      <c r="E129" s="343"/>
      <c r="F129" s="344" t="s">
        <v>699</v>
      </c>
      <c r="G129" s="343"/>
      <c r="H129" s="343" t="s">
        <v>709</v>
      </c>
      <c r="I129" s="343" t="s">
        <v>695</v>
      </c>
      <c r="J129" s="343">
        <v>20</v>
      </c>
      <c r="K129" s="363"/>
    </row>
    <row r="130" spans="2:11" ht="15" customHeight="1" x14ac:dyDescent="0.3">
      <c r="B130" s="361"/>
      <c r="C130" s="343" t="s">
        <v>710</v>
      </c>
      <c r="D130" s="343"/>
      <c r="E130" s="343"/>
      <c r="F130" s="344" t="s">
        <v>699</v>
      </c>
      <c r="G130" s="343"/>
      <c r="H130" s="343" t="s">
        <v>711</v>
      </c>
      <c r="I130" s="343" t="s">
        <v>695</v>
      </c>
      <c r="J130" s="343">
        <v>20</v>
      </c>
      <c r="K130" s="363"/>
    </row>
    <row r="131" spans="2:11" ht="15" customHeight="1" x14ac:dyDescent="0.3">
      <c r="B131" s="361"/>
      <c r="C131" s="320" t="s">
        <v>698</v>
      </c>
      <c r="D131" s="320"/>
      <c r="E131" s="320"/>
      <c r="F131" s="341" t="s">
        <v>699</v>
      </c>
      <c r="G131" s="320"/>
      <c r="H131" s="320" t="s">
        <v>732</v>
      </c>
      <c r="I131" s="320" t="s">
        <v>695</v>
      </c>
      <c r="J131" s="320">
        <v>50</v>
      </c>
      <c r="K131" s="363"/>
    </row>
    <row r="132" spans="2:11" ht="15" customHeight="1" x14ac:dyDescent="0.3">
      <c r="B132" s="361"/>
      <c r="C132" s="320" t="s">
        <v>712</v>
      </c>
      <c r="D132" s="320"/>
      <c r="E132" s="320"/>
      <c r="F132" s="341" t="s">
        <v>699</v>
      </c>
      <c r="G132" s="320"/>
      <c r="H132" s="320" t="s">
        <v>732</v>
      </c>
      <c r="I132" s="320" t="s">
        <v>695</v>
      </c>
      <c r="J132" s="320">
        <v>50</v>
      </c>
      <c r="K132" s="363"/>
    </row>
    <row r="133" spans="2:11" ht="15" customHeight="1" x14ac:dyDescent="0.3">
      <c r="B133" s="361"/>
      <c r="C133" s="320" t="s">
        <v>718</v>
      </c>
      <c r="D133" s="320"/>
      <c r="E133" s="320"/>
      <c r="F133" s="341" t="s">
        <v>699</v>
      </c>
      <c r="G133" s="320"/>
      <c r="H133" s="320" t="s">
        <v>732</v>
      </c>
      <c r="I133" s="320" t="s">
        <v>695</v>
      </c>
      <c r="J133" s="320">
        <v>50</v>
      </c>
      <c r="K133" s="363"/>
    </row>
    <row r="134" spans="2:11" ht="15" customHeight="1" x14ac:dyDescent="0.3">
      <c r="B134" s="361"/>
      <c r="C134" s="320" t="s">
        <v>720</v>
      </c>
      <c r="D134" s="320"/>
      <c r="E134" s="320"/>
      <c r="F134" s="341" t="s">
        <v>699</v>
      </c>
      <c r="G134" s="320"/>
      <c r="H134" s="320" t="s">
        <v>732</v>
      </c>
      <c r="I134" s="320" t="s">
        <v>695</v>
      </c>
      <c r="J134" s="320">
        <v>50</v>
      </c>
      <c r="K134" s="363"/>
    </row>
    <row r="135" spans="2:11" ht="15" customHeight="1" x14ac:dyDescent="0.3">
      <c r="B135" s="361"/>
      <c r="C135" s="320" t="s">
        <v>113</v>
      </c>
      <c r="D135" s="320"/>
      <c r="E135" s="320"/>
      <c r="F135" s="341" t="s">
        <v>699</v>
      </c>
      <c r="G135" s="320"/>
      <c r="H135" s="320" t="s">
        <v>745</v>
      </c>
      <c r="I135" s="320" t="s">
        <v>695</v>
      </c>
      <c r="J135" s="320">
        <v>255</v>
      </c>
      <c r="K135" s="363"/>
    </row>
    <row r="136" spans="2:11" ht="15" customHeight="1" x14ac:dyDescent="0.3">
      <c r="B136" s="361"/>
      <c r="C136" s="320" t="s">
        <v>722</v>
      </c>
      <c r="D136" s="320"/>
      <c r="E136" s="320"/>
      <c r="F136" s="341" t="s">
        <v>693</v>
      </c>
      <c r="G136" s="320"/>
      <c r="H136" s="320" t="s">
        <v>746</v>
      </c>
      <c r="I136" s="320" t="s">
        <v>724</v>
      </c>
      <c r="J136" s="320"/>
      <c r="K136" s="363"/>
    </row>
    <row r="137" spans="2:11" ht="15" customHeight="1" x14ac:dyDescent="0.3">
      <c r="B137" s="361"/>
      <c r="C137" s="320" t="s">
        <v>725</v>
      </c>
      <c r="D137" s="320"/>
      <c r="E137" s="320"/>
      <c r="F137" s="341" t="s">
        <v>693</v>
      </c>
      <c r="G137" s="320"/>
      <c r="H137" s="320" t="s">
        <v>747</v>
      </c>
      <c r="I137" s="320" t="s">
        <v>727</v>
      </c>
      <c r="J137" s="320"/>
      <c r="K137" s="363"/>
    </row>
    <row r="138" spans="2:11" ht="15" customHeight="1" x14ac:dyDescent="0.3">
      <c r="B138" s="361"/>
      <c r="C138" s="320" t="s">
        <v>728</v>
      </c>
      <c r="D138" s="320"/>
      <c r="E138" s="320"/>
      <c r="F138" s="341" t="s">
        <v>693</v>
      </c>
      <c r="G138" s="320"/>
      <c r="H138" s="320" t="s">
        <v>728</v>
      </c>
      <c r="I138" s="320" t="s">
        <v>727</v>
      </c>
      <c r="J138" s="320"/>
      <c r="K138" s="363"/>
    </row>
    <row r="139" spans="2:11" ht="15" customHeight="1" x14ac:dyDescent="0.3">
      <c r="B139" s="361"/>
      <c r="C139" s="320" t="s">
        <v>37</v>
      </c>
      <c r="D139" s="320"/>
      <c r="E139" s="320"/>
      <c r="F139" s="341" t="s">
        <v>693</v>
      </c>
      <c r="G139" s="320"/>
      <c r="H139" s="320" t="s">
        <v>748</v>
      </c>
      <c r="I139" s="320" t="s">
        <v>727</v>
      </c>
      <c r="J139" s="320"/>
      <c r="K139" s="363"/>
    </row>
    <row r="140" spans="2:11" ht="15" customHeight="1" x14ac:dyDescent="0.3">
      <c r="B140" s="361"/>
      <c r="C140" s="320" t="s">
        <v>749</v>
      </c>
      <c r="D140" s="320"/>
      <c r="E140" s="320"/>
      <c r="F140" s="341" t="s">
        <v>693</v>
      </c>
      <c r="G140" s="320"/>
      <c r="H140" s="320" t="s">
        <v>750</v>
      </c>
      <c r="I140" s="320" t="s">
        <v>727</v>
      </c>
      <c r="J140" s="320"/>
      <c r="K140" s="363"/>
    </row>
    <row r="141" spans="2:11" ht="15" customHeight="1" x14ac:dyDescent="0.3">
      <c r="B141" s="364"/>
      <c r="C141" s="365"/>
      <c r="D141" s="365"/>
      <c r="E141" s="365"/>
      <c r="F141" s="365"/>
      <c r="G141" s="365"/>
      <c r="H141" s="365"/>
      <c r="I141" s="365"/>
      <c r="J141" s="365"/>
      <c r="K141" s="366"/>
    </row>
    <row r="142" spans="2:11" ht="18.75" customHeight="1" x14ac:dyDescent="0.3">
      <c r="B142" s="317"/>
      <c r="C142" s="317"/>
      <c r="D142" s="317"/>
      <c r="E142" s="317"/>
      <c r="F142" s="353"/>
      <c r="G142" s="317"/>
      <c r="H142" s="317"/>
      <c r="I142" s="317"/>
      <c r="J142" s="317"/>
      <c r="K142" s="317"/>
    </row>
    <row r="143" spans="2:11" ht="18.75" customHeight="1" x14ac:dyDescent="0.3"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</row>
    <row r="144" spans="2:11" ht="7.5" customHeight="1" x14ac:dyDescent="0.3">
      <c r="B144" s="328"/>
      <c r="C144" s="329"/>
      <c r="D144" s="329"/>
      <c r="E144" s="329"/>
      <c r="F144" s="329"/>
      <c r="G144" s="329"/>
      <c r="H144" s="329"/>
      <c r="I144" s="329"/>
      <c r="J144" s="329"/>
      <c r="K144" s="330"/>
    </row>
    <row r="145" spans="2:11" ht="45" customHeight="1" x14ac:dyDescent="0.3">
      <c r="B145" s="331"/>
      <c r="C145" s="332" t="s">
        <v>751</v>
      </c>
      <c r="D145" s="332"/>
      <c r="E145" s="332"/>
      <c r="F145" s="332"/>
      <c r="G145" s="332"/>
      <c r="H145" s="332"/>
      <c r="I145" s="332"/>
      <c r="J145" s="332"/>
      <c r="K145" s="333"/>
    </row>
    <row r="146" spans="2:11" ht="17.25" customHeight="1" x14ac:dyDescent="0.3">
      <c r="B146" s="331"/>
      <c r="C146" s="334" t="s">
        <v>687</v>
      </c>
      <c r="D146" s="334"/>
      <c r="E146" s="334"/>
      <c r="F146" s="334" t="s">
        <v>688</v>
      </c>
      <c r="G146" s="335"/>
      <c r="H146" s="334" t="s">
        <v>108</v>
      </c>
      <c r="I146" s="334" t="s">
        <v>56</v>
      </c>
      <c r="J146" s="334" t="s">
        <v>689</v>
      </c>
      <c r="K146" s="333"/>
    </row>
    <row r="147" spans="2:11" ht="17.25" customHeight="1" x14ac:dyDescent="0.3">
      <c r="B147" s="331"/>
      <c r="C147" s="336" t="s">
        <v>690</v>
      </c>
      <c r="D147" s="336"/>
      <c r="E147" s="336"/>
      <c r="F147" s="337" t="s">
        <v>691</v>
      </c>
      <c r="G147" s="338"/>
      <c r="H147" s="336"/>
      <c r="I147" s="336"/>
      <c r="J147" s="336" t="s">
        <v>692</v>
      </c>
      <c r="K147" s="333"/>
    </row>
    <row r="148" spans="2:11" ht="5.25" customHeight="1" x14ac:dyDescent="0.3">
      <c r="B148" s="342"/>
      <c r="C148" s="339"/>
      <c r="D148" s="339"/>
      <c r="E148" s="339"/>
      <c r="F148" s="339"/>
      <c r="G148" s="340"/>
      <c r="H148" s="339"/>
      <c r="I148" s="339"/>
      <c r="J148" s="339"/>
      <c r="K148" s="363"/>
    </row>
    <row r="149" spans="2:11" ht="15" customHeight="1" x14ac:dyDescent="0.3">
      <c r="B149" s="342"/>
      <c r="C149" s="367" t="s">
        <v>696</v>
      </c>
      <c r="D149" s="320"/>
      <c r="E149" s="320"/>
      <c r="F149" s="368" t="s">
        <v>693</v>
      </c>
      <c r="G149" s="320"/>
      <c r="H149" s="367" t="s">
        <v>732</v>
      </c>
      <c r="I149" s="367" t="s">
        <v>695</v>
      </c>
      <c r="J149" s="367">
        <v>120</v>
      </c>
      <c r="K149" s="363"/>
    </row>
    <row r="150" spans="2:11" ht="15" customHeight="1" x14ac:dyDescent="0.3">
      <c r="B150" s="342"/>
      <c r="C150" s="367" t="s">
        <v>741</v>
      </c>
      <c r="D150" s="320"/>
      <c r="E150" s="320"/>
      <c r="F150" s="368" t="s">
        <v>693</v>
      </c>
      <c r="G150" s="320"/>
      <c r="H150" s="367" t="s">
        <v>752</v>
      </c>
      <c r="I150" s="367" t="s">
        <v>695</v>
      </c>
      <c r="J150" s="367" t="s">
        <v>743</v>
      </c>
      <c r="K150" s="363"/>
    </row>
    <row r="151" spans="2:11" ht="15" customHeight="1" x14ac:dyDescent="0.3">
      <c r="B151" s="342"/>
      <c r="C151" s="367" t="s">
        <v>642</v>
      </c>
      <c r="D151" s="320"/>
      <c r="E151" s="320"/>
      <c r="F151" s="368" t="s">
        <v>693</v>
      </c>
      <c r="G151" s="320"/>
      <c r="H151" s="367" t="s">
        <v>753</v>
      </c>
      <c r="I151" s="367" t="s">
        <v>695</v>
      </c>
      <c r="J151" s="367" t="s">
        <v>743</v>
      </c>
      <c r="K151" s="363"/>
    </row>
    <row r="152" spans="2:11" ht="15" customHeight="1" x14ac:dyDescent="0.3">
      <c r="B152" s="342"/>
      <c r="C152" s="367" t="s">
        <v>698</v>
      </c>
      <c r="D152" s="320"/>
      <c r="E152" s="320"/>
      <c r="F152" s="368" t="s">
        <v>699</v>
      </c>
      <c r="G152" s="320"/>
      <c r="H152" s="367" t="s">
        <v>732</v>
      </c>
      <c r="I152" s="367" t="s">
        <v>695</v>
      </c>
      <c r="J152" s="367">
        <v>50</v>
      </c>
      <c r="K152" s="363"/>
    </row>
    <row r="153" spans="2:11" ht="15" customHeight="1" x14ac:dyDescent="0.3">
      <c r="B153" s="342"/>
      <c r="C153" s="367" t="s">
        <v>701</v>
      </c>
      <c r="D153" s="320"/>
      <c r="E153" s="320"/>
      <c r="F153" s="368" t="s">
        <v>693</v>
      </c>
      <c r="G153" s="320"/>
      <c r="H153" s="367" t="s">
        <v>732</v>
      </c>
      <c r="I153" s="367" t="s">
        <v>703</v>
      </c>
      <c r="J153" s="367"/>
      <c r="K153" s="363"/>
    </row>
    <row r="154" spans="2:11" ht="15" customHeight="1" x14ac:dyDescent="0.3">
      <c r="B154" s="342"/>
      <c r="C154" s="367" t="s">
        <v>712</v>
      </c>
      <c r="D154" s="320"/>
      <c r="E154" s="320"/>
      <c r="F154" s="368" t="s">
        <v>699</v>
      </c>
      <c r="G154" s="320"/>
      <c r="H154" s="367" t="s">
        <v>732</v>
      </c>
      <c r="I154" s="367" t="s">
        <v>695</v>
      </c>
      <c r="J154" s="367">
        <v>50</v>
      </c>
      <c r="K154" s="363"/>
    </row>
    <row r="155" spans="2:11" ht="15" customHeight="1" x14ac:dyDescent="0.3">
      <c r="B155" s="342"/>
      <c r="C155" s="367" t="s">
        <v>720</v>
      </c>
      <c r="D155" s="320"/>
      <c r="E155" s="320"/>
      <c r="F155" s="368" t="s">
        <v>699</v>
      </c>
      <c r="G155" s="320"/>
      <c r="H155" s="367" t="s">
        <v>732</v>
      </c>
      <c r="I155" s="367" t="s">
        <v>695</v>
      </c>
      <c r="J155" s="367">
        <v>50</v>
      </c>
      <c r="K155" s="363"/>
    </row>
    <row r="156" spans="2:11" ht="15" customHeight="1" x14ac:dyDescent="0.3">
      <c r="B156" s="342"/>
      <c r="C156" s="367" t="s">
        <v>718</v>
      </c>
      <c r="D156" s="320"/>
      <c r="E156" s="320"/>
      <c r="F156" s="368" t="s">
        <v>699</v>
      </c>
      <c r="G156" s="320"/>
      <c r="H156" s="367" t="s">
        <v>732</v>
      </c>
      <c r="I156" s="367" t="s">
        <v>695</v>
      </c>
      <c r="J156" s="367">
        <v>50</v>
      </c>
      <c r="K156" s="363"/>
    </row>
    <row r="157" spans="2:11" ht="15" customHeight="1" x14ac:dyDescent="0.3">
      <c r="B157" s="342"/>
      <c r="C157" s="367" t="s">
        <v>88</v>
      </c>
      <c r="D157" s="320"/>
      <c r="E157" s="320"/>
      <c r="F157" s="368" t="s">
        <v>693</v>
      </c>
      <c r="G157" s="320"/>
      <c r="H157" s="367" t="s">
        <v>754</v>
      </c>
      <c r="I157" s="367" t="s">
        <v>695</v>
      </c>
      <c r="J157" s="367" t="s">
        <v>755</v>
      </c>
      <c r="K157" s="363"/>
    </row>
    <row r="158" spans="2:11" ht="15" customHeight="1" x14ac:dyDescent="0.3">
      <c r="B158" s="342"/>
      <c r="C158" s="367" t="s">
        <v>756</v>
      </c>
      <c r="D158" s="320"/>
      <c r="E158" s="320"/>
      <c r="F158" s="368" t="s">
        <v>693</v>
      </c>
      <c r="G158" s="320"/>
      <c r="H158" s="367" t="s">
        <v>757</v>
      </c>
      <c r="I158" s="367" t="s">
        <v>727</v>
      </c>
      <c r="J158" s="367"/>
      <c r="K158" s="363"/>
    </row>
    <row r="159" spans="2:11" ht="15" customHeight="1" x14ac:dyDescent="0.3">
      <c r="B159" s="369"/>
      <c r="C159" s="351"/>
      <c r="D159" s="351"/>
      <c r="E159" s="351"/>
      <c r="F159" s="351"/>
      <c r="G159" s="351"/>
      <c r="H159" s="351"/>
      <c r="I159" s="351"/>
      <c r="J159" s="351"/>
      <c r="K159" s="370"/>
    </row>
    <row r="160" spans="2:11" ht="18.75" customHeight="1" x14ac:dyDescent="0.3">
      <c r="B160" s="317"/>
      <c r="C160" s="320"/>
      <c r="D160" s="320"/>
      <c r="E160" s="320"/>
      <c r="F160" s="341"/>
      <c r="G160" s="320"/>
      <c r="H160" s="320"/>
      <c r="I160" s="320"/>
      <c r="J160" s="320"/>
      <c r="K160" s="317"/>
    </row>
    <row r="161" spans="2:11" ht="18.75" customHeight="1" x14ac:dyDescent="0.3">
      <c r="B161" s="327"/>
      <c r="C161" s="327"/>
      <c r="D161" s="327"/>
      <c r="E161" s="327"/>
      <c r="F161" s="327"/>
      <c r="G161" s="327"/>
      <c r="H161" s="327"/>
      <c r="I161" s="327"/>
      <c r="J161" s="327"/>
      <c r="K161" s="327"/>
    </row>
    <row r="162" spans="2:11" ht="7.5" customHeight="1" x14ac:dyDescent="0.3">
      <c r="B162" s="304"/>
      <c r="C162" s="305"/>
      <c r="D162" s="305"/>
      <c r="E162" s="305"/>
      <c r="F162" s="305"/>
      <c r="G162" s="305"/>
      <c r="H162" s="305"/>
      <c r="I162" s="305"/>
      <c r="J162" s="305"/>
      <c r="K162" s="306"/>
    </row>
    <row r="163" spans="2:11" ht="45" customHeight="1" x14ac:dyDescent="0.3">
      <c r="B163" s="307"/>
      <c r="C163" s="308" t="s">
        <v>758</v>
      </c>
      <c r="D163" s="308"/>
      <c r="E163" s="308"/>
      <c r="F163" s="308"/>
      <c r="G163" s="308"/>
      <c r="H163" s="308"/>
      <c r="I163" s="308"/>
      <c r="J163" s="308"/>
      <c r="K163" s="309"/>
    </row>
    <row r="164" spans="2:11" ht="17.25" customHeight="1" x14ac:dyDescent="0.3">
      <c r="B164" s="307"/>
      <c r="C164" s="334" t="s">
        <v>687</v>
      </c>
      <c r="D164" s="334"/>
      <c r="E164" s="334"/>
      <c r="F164" s="334" t="s">
        <v>688</v>
      </c>
      <c r="G164" s="371"/>
      <c r="H164" s="372" t="s">
        <v>108</v>
      </c>
      <c r="I164" s="372" t="s">
        <v>56</v>
      </c>
      <c r="J164" s="334" t="s">
        <v>689</v>
      </c>
      <c r="K164" s="309"/>
    </row>
    <row r="165" spans="2:11" ht="17.25" customHeight="1" x14ac:dyDescent="0.3">
      <c r="B165" s="311"/>
      <c r="C165" s="336" t="s">
        <v>690</v>
      </c>
      <c r="D165" s="336"/>
      <c r="E165" s="336"/>
      <c r="F165" s="337" t="s">
        <v>691</v>
      </c>
      <c r="G165" s="373"/>
      <c r="H165" s="374"/>
      <c r="I165" s="374"/>
      <c r="J165" s="336" t="s">
        <v>692</v>
      </c>
      <c r="K165" s="313"/>
    </row>
    <row r="166" spans="2:11" ht="5.25" customHeight="1" x14ac:dyDescent="0.3">
      <c r="B166" s="342"/>
      <c r="C166" s="339"/>
      <c r="D166" s="339"/>
      <c r="E166" s="339"/>
      <c r="F166" s="339"/>
      <c r="G166" s="340"/>
      <c r="H166" s="339"/>
      <c r="I166" s="339"/>
      <c r="J166" s="339"/>
      <c r="K166" s="363"/>
    </row>
    <row r="167" spans="2:11" ht="15" customHeight="1" x14ac:dyDescent="0.3">
      <c r="B167" s="342"/>
      <c r="C167" s="320" t="s">
        <v>696</v>
      </c>
      <c r="D167" s="320"/>
      <c r="E167" s="320"/>
      <c r="F167" s="341" t="s">
        <v>693</v>
      </c>
      <c r="G167" s="320"/>
      <c r="H167" s="320" t="s">
        <v>732</v>
      </c>
      <c r="I167" s="320" t="s">
        <v>695</v>
      </c>
      <c r="J167" s="320">
        <v>120</v>
      </c>
      <c r="K167" s="363"/>
    </row>
    <row r="168" spans="2:11" ht="15" customHeight="1" x14ac:dyDescent="0.3">
      <c r="B168" s="342"/>
      <c r="C168" s="320" t="s">
        <v>741</v>
      </c>
      <c r="D168" s="320"/>
      <c r="E168" s="320"/>
      <c r="F168" s="341" t="s">
        <v>693</v>
      </c>
      <c r="G168" s="320"/>
      <c r="H168" s="320" t="s">
        <v>742</v>
      </c>
      <c r="I168" s="320" t="s">
        <v>695</v>
      </c>
      <c r="J168" s="320" t="s">
        <v>743</v>
      </c>
      <c r="K168" s="363"/>
    </row>
    <row r="169" spans="2:11" ht="15" customHeight="1" x14ac:dyDescent="0.3">
      <c r="B169" s="342"/>
      <c r="C169" s="320" t="s">
        <v>642</v>
      </c>
      <c r="D169" s="320"/>
      <c r="E169" s="320"/>
      <c r="F169" s="341" t="s">
        <v>693</v>
      </c>
      <c r="G169" s="320"/>
      <c r="H169" s="320" t="s">
        <v>759</v>
      </c>
      <c r="I169" s="320" t="s">
        <v>695</v>
      </c>
      <c r="J169" s="320" t="s">
        <v>743</v>
      </c>
      <c r="K169" s="363"/>
    </row>
    <row r="170" spans="2:11" ht="15" customHeight="1" x14ac:dyDescent="0.3">
      <c r="B170" s="342"/>
      <c r="C170" s="320" t="s">
        <v>698</v>
      </c>
      <c r="D170" s="320"/>
      <c r="E170" s="320"/>
      <c r="F170" s="341" t="s">
        <v>699</v>
      </c>
      <c r="G170" s="320"/>
      <c r="H170" s="320" t="s">
        <v>759</v>
      </c>
      <c r="I170" s="320" t="s">
        <v>695</v>
      </c>
      <c r="J170" s="320">
        <v>50</v>
      </c>
      <c r="K170" s="363"/>
    </row>
    <row r="171" spans="2:11" ht="15" customHeight="1" x14ac:dyDescent="0.3">
      <c r="B171" s="342"/>
      <c r="C171" s="320" t="s">
        <v>701</v>
      </c>
      <c r="D171" s="320"/>
      <c r="E171" s="320"/>
      <c r="F171" s="341" t="s">
        <v>693</v>
      </c>
      <c r="G171" s="320"/>
      <c r="H171" s="320" t="s">
        <v>759</v>
      </c>
      <c r="I171" s="320" t="s">
        <v>703</v>
      </c>
      <c r="J171" s="320"/>
      <c r="K171" s="363"/>
    </row>
    <row r="172" spans="2:11" ht="15" customHeight="1" x14ac:dyDescent="0.3">
      <c r="B172" s="342"/>
      <c r="C172" s="320" t="s">
        <v>712</v>
      </c>
      <c r="D172" s="320"/>
      <c r="E172" s="320"/>
      <c r="F172" s="341" t="s">
        <v>699</v>
      </c>
      <c r="G172" s="320"/>
      <c r="H172" s="320" t="s">
        <v>759</v>
      </c>
      <c r="I172" s="320" t="s">
        <v>695</v>
      </c>
      <c r="J172" s="320">
        <v>50</v>
      </c>
      <c r="K172" s="363"/>
    </row>
    <row r="173" spans="2:11" ht="15" customHeight="1" x14ac:dyDescent="0.3">
      <c r="B173" s="342"/>
      <c r="C173" s="320" t="s">
        <v>720</v>
      </c>
      <c r="D173" s="320"/>
      <c r="E173" s="320"/>
      <c r="F173" s="341" t="s">
        <v>699</v>
      </c>
      <c r="G173" s="320"/>
      <c r="H173" s="320" t="s">
        <v>759</v>
      </c>
      <c r="I173" s="320" t="s">
        <v>695</v>
      </c>
      <c r="J173" s="320">
        <v>50</v>
      </c>
      <c r="K173" s="363"/>
    </row>
    <row r="174" spans="2:11" ht="15" customHeight="1" x14ac:dyDescent="0.3">
      <c r="B174" s="342"/>
      <c r="C174" s="320" t="s">
        <v>718</v>
      </c>
      <c r="D174" s="320"/>
      <c r="E174" s="320"/>
      <c r="F174" s="341" t="s">
        <v>699</v>
      </c>
      <c r="G174" s="320"/>
      <c r="H174" s="320" t="s">
        <v>759</v>
      </c>
      <c r="I174" s="320" t="s">
        <v>695</v>
      </c>
      <c r="J174" s="320">
        <v>50</v>
      </c>
      <c r="K174" s="363"/>
    </row>
    <row r="175" spans="2:11" ht="15" customHeight="1" x14ac:dyDescent="0.3">
      <c r="B175" s="342"/>
      <c r="C175" s="320" t="s">
        <v>107</v>
      </c>
      <c r="D175" s="320"/>
      <c r="E175" s="320"/>
      <c r="F175" s="341" t="s">
        <v>693</v>
      </c>
      <c r="G175" s="320"/>
      <c r="H175" s="320" t="s">
        <v>760</v>
      </c>
      <c r="I175" s="320" t="s">
        <v>761</v>
      </c>
      <c r="J175" s="320"/>
      <c r="K175" s="363"/>
    </row>
    <row r="176" spans="2:11" ht="15" customHeight="1" x14ac:dyDescent="0.3">
      <c r="B176" s="342"/>
      <c r="C176" s="320" t="s">
        <v>56</v>
      </c>
      <c r="D176" s="320"/>
      <c r="E176" s="320"/>
      <c r="F176" s="341" t="s">
        <v>693</v>
      </c>
      <c r="G176" s="320"/>
      <c r="H176" s="320" t="s">
        <v>762</v>
      </c>
      <c r="I176" s="320" t="s">
        <v>763</v>
      </c>
      <c r="J176" s="320">
        <v>1</v>
      </c>
      <c r="K176" s="363"/>
    </row>
    <row r="177" spans="2:11" ht="15" customHeight="1" x14ac:dyDescent="0.3">
      <c r="B177" s="342"/>
      <c r="C177" s="320" t="s">
        <v>52</v>
      </c>
      <c r="D177" s="320"/>
      <c r="E177" s="320"/>
      <c r="F177" s="341" t="s">
        <v>693</v>
      </c>
      <c r="G177" s="320"/>
      <c r="H177" s="320" t="s">
        <v>764</v>
      </c>
      <c r="I177" s="320" t="s">
        <v>695</v>
      </c>
      <c r="J177" s="320">
        <v>20</v>
      </c>
      <c r="K177" s="363"/>
    </row>
    <row r="178" spans="2:11" ht="15" customHeight="1" x14ac:dyDescent="0.3">
      <c r="B178" s="342"/>
      <c r="C178" s="320" t="s">
        <v>108</v>
      </c>
      <c r="D178" s="320"/>
      <c r="E178" s="320"/>
      <c r="F178" s="341" t="s">
        <v>693</v>
      </c>
      <c r="G178" s="320"/>
      <c r="H178" s="320" t="s">
        <v>765</v>
      </c>
      <c r="I178" s="320" t="s">
        <v>695</v>
      </c>
      <c r="J178" s="320">
        <v>255</v>
      </c>
      <c r="K178" s="363"/>
    </row>
    <row r="179" spans="2:11" ht="15" customHeight="1" x14ac:dyDescent="0.3">
      <c r="B179" s="342"/>
      <c r="C179" s="320" t="s">
        <v>109</v>
      </c>
      <c r="D179" s="320"/>
      <c r="E179" s="320"/>
      <c r="F179" s="341" t="s">
        <v>693</v>
      </c>
      <c r="G179" s="320"/>
      <c r="H179" s="320" t="s">
        <v>658</v>
      </c>
      <c r="I179" s="320" t="s">
        <v>695</v>
      </c>
      <c r="J179" s="320">
        <v>10</v>
      </c>
      <c r="K179" s="363"/>
    </row>
    <row r="180" spans="2:11" ht="15" customHeight="1" x14ac:dyDescent="0.3">
      <c r="B180" s="342"/>
      <c r="C180" s="320" t="s">
        <v>110</v>
      </c>
      <c r="D180" s="320"/>
      <c r="E180" s="320"/>
      <c r="F180" s="341" t="s">
        <v>693</v>
      </c>
      <c r="G180" s="320"/>
      <c r="H180" s="320" t="s">
        <v>766</v>
      </c>
      <c r="I180" s="320" t="s">
        <v>727</v>
      </c>
      <c r="J180" s="320"/>
      <c r="K180" s="363"/>
    </row>
    <row r="181" spans="2:11" ht="15" customHeight="1" x14ac:dyDescent="0.3">
      <c r="B181" s="342"/>
      <c r="C181" s="320" t="s">
        <v>767</v>
      </c>
      <c r="D181" s="320"/>
      <c r="E181" s="320"/>
      <c r="F181" s="341" t="s">
        <v>693</v>
      </c>
      <c r="G181" s="320"/>
      <c r="H181" s="320" t="s">
        <v>768</v>
      </c>
      <c r="I181" s="320" t="s">
        <v>727</v>
      </c>
      <c r="J181" s="320"/>
      <c r="K181" s="363"/>
    </row>
    <row r="182" spans="2:11" ht="15" customHeight="1" x14ac:dyDescent="0.3">
      <c r="B182" s="342"/>
      <c r="C182" s="320" t="s">
        <v>756</v>
      </c>
      <c r="D182" s="320"/>
      <c r="E182" s="320"/>
      <c r="F182" s="341" t="s">
        <v>693</v>
      </c>
      <c r="G182" s="320"/>
      <c r="H182" s="320" t="s">
        <v>769</v>
      </c>
      <c r="I182" s="320" t="s">
        <v>727</v>
      </c>
      <c r="J182" s="320"/>
      <c r="K182" s="363"/>
    </row>
    <row r="183" spans="2:11" ht="15" customHeight="1" x14ac:dyDescent="0.3">
      <c r="B183" s="342"/>
      <c r="C183" s="320" t="s">
        <v>112</v>
      </c>
      <c r="D183" s="320"/>
      <c r="E183" s="320"/>
      <c r="F183" s="341" t="s">
        <v>699</v>
      </c>
      <c r="G183" s="320"/>
      <c r="H183" s="320" t="s">
        <v>770</v>
      </c>
      <c r="I183" s="320" t="s">
        <v>695</v>
      </c>
      <c r="J183" s="320">
        <v>50</v>
      </c>
      <c r="K183" s="363"/>
    </row>
    <row r="184" spans="2:11" ht="15" customHeight="1" x14ac:dyDescent="0.3">
      <c r="B184" s="342"/>
      <c r="C184" s="320" t="s">
        <v>771</v>
      </c>
      <c r="D184" s="320"/>
      <c r="E184" s="320"/>
      <c r="F184" s="341" t="s">
        <v>699</v>
      </c>
      <c r="G184" s="320"/>
      <c r="H184" s="320" t="s">
        <v>772</v>
      </c>
      <c r="I184" s="320" t="s">
        <v>773</v>
      </c>
      <c r="J184" s="320"/>
      <c r="K184" s="363"/>
    </row>
    <row r="185" spans="2:11" ht="15" customHeight="1" x14ac:dyDescent="0.3">
      <c r="B185" s="342"/>
      <c r="C185" s="320" t="s">
        <v>774</v>
      </c>
      <c r="D185" s="320"/>
      <c r="E185" s="320"/>
      <c r="F185" s="341" t="s">
        <v>699</v>
      </c>
      <c r="G185" s="320"/>
      <c r="H185" s="320" t="s">
        <v>775</v>
      </c>
      <c r="I185" s="320" t="s">
        <v>773</v>
      </c>
      <c r="J185" s="320"/>
      <c r="K185" s="363"/>
    </row>
    <row r="186" spans="2:11" ht="15" customHeight="1" x14ac:dyDescent="0.3">
      <c r="B186" s="342"/>
      <c r="C186" s="320" t="s">
        <v>776</v>
      </c>
      <c r="D186" s="320"/>
      <c r="E186" s="320"/>
      <c r="F186" s="341" t="s">
        <v>699</v>
      </c>
      <c r="G186" s="320"/>
      <c r="H186" s="320" t="s">
        <v>777</v>
      </c>
      <c r="I186" s="320" t="s">
        <v>773</v>
      </c>
      <c r="J186" s="320"/>
      <c r="K186" s="363"/>
    </row>
    <row r="187" spans="2:11" ht="15" customHeight="1" x14ac:dyDescent="0.3">
      <c r="B187" s="342"/>
      <c r="C187" s="375" t="s">
        <v>778</v>
      </c>
      <c r="D187" s="320"/>
      <c r="E187" s="320"/>
      <c r="F187" s="341" t="s">
        <v>699</v>
      </c>
      <c r="G187" s="320"/>
      <c r="H187" s="320" t="s">
        <v>779</v>
      </c>
      <c r="I187" s="320" t="s">
        <v>780</v>
      </c>
      <c r="J187" s="376" t="s">
        <v>781</v>
      </c>
      <c r="K187" s="363"/>
    </row>
    <row r="188" spans="2:11" ht="15" customHeight="1" x14ac:dyDescent="0.3">
      <c r="B188" s="342"/>
      <c r="C188" s="326" t="s">
        <v>41</v>
      </c>
      <c r="D188" s="320"/>
      <c r="E188" s="320"/>
      <c r="F188" s="341" t="s">
        <v>693</v>
      </c>
      <c r="G188" s="320"/>
      <c r="H188" s="317" t="s">
        <v>782</v>
      </c>
      <c r="I188" s="320" t="s">
        <v>783</v>
      </c>
      <c r="J188" s="320"/>
      <c r="K188" s="363"/>
    </row>
    <row r="189" spans="2:11" ht="15" customHeight="1" x14ac:dyDescent="0.3">
      <c r="B189" s="342"/>
      <c r="C189" s="326" t="s">
        <v>784</v>
      </c>
      <c r="D189" s="320"/>
      <c r="E189" s="320"/>
      <c r="F189" s="341" t="s">
        <v>693</v>
      </c>
      <c r="G189" s="320"/>
      <c r="H189" s="320" t="s">
        <v>785</v>
      </c>
      <c r="I189" s="320" t="s">
        <v>727</v>
      </c>
      <c r="J189" s="320"/>
      <c r="K189" s="363"/>
    </row>
    <row r="190" spans="2:11" ht="15" customHeight="1" x14ac:dyDescent="0.3">
      <c r="B190" s="342"/>
      <c r="C190" s="326" t="s">
        <v>786</v>
      </c>
      <c r="D190" s="320"/>
      <c r="E190" s="320"/>
      <c r="F190" s="341" t="s">
        <v>693</v>
      </c>
      <c r="G190" s="320"/>
      <c r="H190" s="320" t="s">
        <v>787</v>
      </c>
      <c r="I190" s="320" t="s">
        <v>727</v>
      </c>
      <c r="J190" s="320"/>
      <c r="K190" s="363"/>
    </row>
    <row r="191" spans="2:11" ht="15" customHeight="1" x14ac:dyDescent="0.3">
      <c r="B191" s="342"/>
      <c r="C191" s="326" t="s">
        <v>788</v>
      </c>
      <c r="D191" s="320"/>
      <c r="E191" s="320"/>
      <c r="F191" s="341" t="s">
        <v>699</v>
      </c>
      <c r="G191" s="320"/>
      <c r="H191" s="320" t="s">
        <v>789</v>
      </c>
      <c r="I191" s="320" t="s">
        <v>727</v>
      </c>
      <c r="J191" s="320"/>
      <c r="K191" s="363"/>
    </row>
    <row r="192" spans="2:11" ht="15" customHeight="1" x14ac:dyDescent="0.3">
      <c r="B192" s="369"/>
      <c r="C192" s="377"/>
      <c r="D192" s="351"/>
      <c r="E192" s="351"/>
      <c r="F192" s="351"/>
      <c r="G192" s="351"/>
      <c r="H192" s="351"/>
      <c r="I192" s="351"/>
      <c r="J192" s="351"/>
      <c r="K192" s="370"/>
    </row>
    <row r="193" spans="2:11" ht="18.75" customHeight="1" x14ac:dyDescent="0.3">
      <c r="B193" s="317"/>
      <c r="C193" s="320"/>
      <c r="D193" s="320"/>
      <c r="E193" s="320"/>
      <c r="F193" s="341"/>
      <c r="G193" s="320"/>
      <c r="H193" s="320"/>
      <c r="I193" s="320"/>
      <c r="J193" s="320"/>
      <c r="K193" s="317"/>
    </row>
    <row r="194" spans="2:11" ht="18.75" customHeight="1" x14ac:dyDescent="0.3">
      <c r="B194" s="317"/>
      <c r="C194" s="320"/>
      <c r="D194" s="320"/>
      <c r="E194" s="320"/>
      <c r="F194" s="341"/>
      <c r="G194" s="320"/>
      <c r="H194" s="320"/>
      <c r="I194" s="320"/>
      <c r="J194" s="320"/>
      <c r="K194" s="317"/>
    </row>
    <row r="195" spans="2:11" ht="18.75" customHeight="1" x14ac:dyDescent="0.3">
      <c r="B195" s="327"/>
      <c r="C195" s="327"/>
      <c r="D195" s="327"/>
      <c r="E195" s="327"/>
      <c r="F195" s="327"/>
      <c r="G195" s="327"/>
      <c r="H195" s="327"/>
      <c r="I195" s="327"/>
      <c r="J195" s="327"/>
      <c r="K195" s="327"/>
    </row>
    <row r="196" spans="2:11" x14ac:dyDescent="0.3">
      <c r="B196" s="304"/>
      <c r="C196" s="305"/>
      <c r="D196" s="305"/>
      <c r="E196" s="305"/>
      <c r="F196" s="305"/>
      <c r="G196" s="305"/>
      <c r="H196" s="305"/>
      <c r="I196" s="305"/>
      <c r="J196" s="305"/>
      <c r="K196" s="306"/>
    </row>
    <row r="197" spans="2:11" ht="21" x14ac:dyDescent="0.3">
      <c r="B197" s="307"/>
      <c r="C197" s="308" t="s">
        <v>790</v>
      </c>
      <c r="D197" s="308"/>
      <c r="E197" s="308"/>
      <c r="F197" s="308"/>
      <c r="G197" s="308"/>
      <c r="H197" s="308"/>
      <c r="I197" s="308"/>
      <c r="J197" s="308"/>
      <c r="K197" s="309"/>
    </row>
    <row r="198" spans="2:11" ht="25.5" customHeight="1" x14ac:dyDescent="0.3">
      <c r="B198" s="307"/>
      <c r="C198" s="378" t="s">
        <v>791</v>
      </c>
      <c r="D198" s="378"/>
      <c r="E198" s="378"/>
      <c r="F198" s="378" t="s">
        <v>792</v>
      </c>
      <c r="G198" s="379"/>
      <c r="H198" s="380" t="s">
        <v>793</v>
      </c>
      <c r="I198" s="380"/>
      <c r="J198" s="380"/>
      <c r="K198" s="309"/>
    </row>
    <row r="199" spans="2:11" ht="5.25" customHeight="1" x14ac:dyDescent="0.3">
      <c r="B199" s="342"/>
      <c r="C199" s="339"/>
      <c r="D199" s="339"/>
      <c r="E199" s="339"/>
      <c r="F199" s="339"/>
      <c r="G199" s="320"/>
      <c r="H199" s="339"/>
      <c r="I199" s="339"/>
      <c r="J199" s="339"/>
      <c r="K199" s="363"/>
    </row>
    <row r="200" spans="2:11" ht="15" customHeight="1" x14ac:dyDescent="0.3">
      <c r="B200" s="342"/>
      <c r="C200" s="320" t="s">
        <v>783</v>
      </c>
      <c r="D200" s="320"/>
      <c r="E200" s="320"/>
      <c r="F200" s="341" t="s">
        <v>42</v>
      </c>
      <c r="G200" s="320"/>
      <c r="H200" s="381" t="s">
        <v>794</v>
      </c>
      <c r="I200" s="381"/>
      <c r="J200" s="381"/>
      <c r="K200" s="363"/>
    </row>
    <row r="201" spans="2:11" ht="15" customHeight="1" x14ac:dyDescent="0.3">
      <c r="B201" s="342"/>
      <c r="C201" s="348"/>
      <c r="D201" s="320"/>
      <c r="E201" s="320"/>
      <c r="F201" s="341" t="s">
        <v>43</v>
      </c>
      <c r="G201" s="320"/>
      <c r="H201" s="381" t="s">
        <v>795</v>
      </c>
      <c r="I201" s="381"/>
      <c r="J201" s="381"/>
      <c r="K201" s="363"/>
    </row>
    <row r="202" spans="2:11" ht="15" customHeight="1" x14ac:dyDescent="0.3">
      <c r="B202" s="342"/>
      <c r="C202" s="348"/>
      <c r="D202" s="320"/>
      <c r="E202" s="320"/>
      <c r="F202" s="341" t="s">
        <v>46</v>
      </c>
      <c r="G202" s="320"/>
      <c r="H202" s="381" t="s">
        <v>796</v>
      </c>
      <c r="I202" s="381"/>
      <c r="J202" s="381"/>
      <c r="K202" s="363"/>
    </row>
    <row r="203" spans="2:11" ht="15" customHeight="1" x14ac:dyDescent="0.3">
      <c r="B203" s="342"/>
      <c r="C203" s="320"/>
      <c r="D203" s="320"/>
      <c r="E203" s="320"/>
      <c r="F203" s="341" t="s">
        <v>44</v>
      </c>
      <c r="G203" s="320"/>
      <c r="H203" s="381" t="s">
        <v>797</v>
      </c>
      <c r="I203" s="381"/>
      <c r="J203" s="381"/>
      <c r="K203" s="363"/>
    </row>
    <row r="204" spans="2:11" ht="15" customHeight="1" x14ac:dyDescent="0.3">
      <c r="B204" s="342"/>
      <c r="C204" s="320"/>
      <c r="D204" s="320"/>
      <c r="E204" s="320"/>
      <c r="F204" s="341" t="s">
        <v>45</v>
      </c>
      <c r="G204" s="320"/>
      <c r="H204" s="381" t="s">
        <v>798</v>
      </c>
      <c r="I204" s="381"/>
      <c r="J204" s="381"/>
      <c r="K204" s="363"/>
    </row>
    <row r="205" spans="2:11" ht="15" customHeight="1" x14ac:dyDescent="0.3">
      <c r="B205" s="342"/>
      <c r="C205" s="320"/>
      <c r="D205" s="320"/>
      <c r="E205" s="320"/>
      <c r="F205" s="341"/>
      <c r="G205" s="320"/>
      <c r="H205" s="320"/>
      <c r="I205" s="320"/>
      <c r="J205" s="320"/>
      <c r="K205" s="363"/>
    </row>
    <row r="206" spans="2:11" ht="15" customHeight="1" x14ac:dyDescent="0.3">
      <c r="B206" s="342"/>
      <c r="C206" s="320" t="s">
        <v>739</v>
      </c>
      <c r="D206" s="320"/>
      <c r="E206" s="320"/>
      <c r="F206" s="341" t="s">
        <v>77</v>
      </c>
      <c r="G206" s="320"/>
      <c r="H206" s="381" t="s">
        <v>799</v>
      </c>
      <c r="I206" s="381"/>
      <c r="J206" s="381"/>
      <c r="K206" s="363"/>
    </row>
    <row r="207" spans="2:11" ht="15" customHeight="1" x14ac:dyDescent="0.3">
      <c r="B207" s="342"/>
      <c r="C207" s="348"/>
      <c r="D207" s="320"/>
      <c r="E207" s="320"/>
      <c r="F207" s="341" t="s">
        <v>636</v>
      </c>
      <c r="G207" s="320"/>
      <c r="H207" s="381" t="s">
        <v>637</v>
      </c>
      <c r="I207" s="381"/>
      <c r="J207" s="381"/>
      <c r="K207" s="363"/>
    </row>
    <row r="208" spans="2:11" ht="15" customHeight="1" x14ac:dyDescent="0.3">
      <c r="B208" s="342"/>
      <c r="C208" s="320"/>
      <c r="D208" s="320"/>
      <c r="E208" s="320"/>
      <c r="F208" s="341" t="s">
        <v>634</v>
      </c>
      <c r="G208" s="320"/>
      <c r="H208" s="381" t="s">
        <v>800</v>
      </c>
      <c r="I208" s="381"/>
      <c r="J208" s="381"/>
      <c r="K208" s="363"/>
    </row>
    <row r="209" spans="2:11" ht="15" customHeight="1" x14ac:dyDescent="0.3">
      <c r="B209" s="382"/>
      <c r="C209" s="348"/>
      <c r="D209" s="348"/>
      <c r="E209" s="348"/>
      <c r="F209" s="341" t="s">
        <v>638</v>
      </c>
      <c r="G209" s="326"/>
      <c r="H209" s="383" t="s">
        <v>639</v>
      </c>
      <c r="I209" s="383"/>
      <c r="J209" s="383"/>
      <c r="K209" s="384"/>
    </row>
    <row r="210" spans="2:11" ht="15" customHeight="1" x14ac:dyDescent="0.3">
      <c r="B210" s="382"/>
      <c r="C210" s="348"/>
      <c r="D210" s="348"/>
      <c r="E210" s="348"/>
      <c r="F210" s="341" t="s">
        <v>640</v>
      </c>
      <c r="G210" s="326"/>
      <c r="H210" s="383" t="s">
        <v>416</v>
      </c>
      <c r="I210" s="383"/>
      <c r="J210" s="383"/>
      <c r="K210" s="384"/>
    </row>
    <row r="211" spans="2:11" ht="15" customHeight="1" x14ac:dyDescent="0.3">
      <c r="B211" s="382"/>
      <c r="C211" s="348"/>
      <c r="D211" s="348"/>
      <c r="E211" s="348"/>
      <c r="F211" s="385"/>
      <c r="G211" s="326"/>
      <c r="H211" s="386"/>
      <c r="I211" s="386"/>
      <c r="J211" s="386"/>
      <c r="K211" s="384"/>
    </row>
    <row r="212" spans="2:11" ht="15" customHeight="1" x14ac:dyDescent="0.3">
      <c r="B212" s="382"/>
      <c r="C212" s="320" t="s">
        <v>763</v>
      </c>
      <c r="D212" s="348"/>
      <c r="E212" s="348"/>
      <c r="F212" s="341">
        <v>1</v>
      </c>
      <c r="G212" s="326"/>
      <c r="H212" s="383" t="s">
        <v>801</v>
      </c>
      <c r="I212" s="383"/>
      <c r="J212" s="383"/>
      <c r="K212" s="384"/>
    </row>
    <row r="213" spans="2:11" ht="15" customHeight="1" x14ac:dyDescent="0.3">
      <c r="B213" s="382"/>
      <c r="C213" s="348"/>
      <c r="D213" s="348"/>
      <c r="E213" s="348"/>
      <c r="F213" s="341">
        <v>2</v>
      </c>
      <c r="G213" s="326"/>
      <c r="H213" s="383" t="s">
        <v>802</v>
      </c>
      <c r="I213" s="383"/>
      <c r="J213" s="383"/>
      <c r="K213" s="384"/>
    </row>
    <row r="214" spans="2:11" ht="15" customHeight="1" x14ac:dyDescent="0.3">
      <c r="B214" s="382"/>
      <c r="C214" s="348"/>
      <c r="D214" s="348"/>
      <c r="E214" s="348"/>
      <c r="F214" s="341">
        <v>3</v>
      </c>
      <c r="G214" s="326"/>
      <c r="H214" s="383" t="s">
        <v>803</v>
      </c>
      <c r="I214" s="383"/>
      <c r="J214" s="383"/>
      <c r="K214" s="384"/>
    </row>
    <row r="215" spans="2:11" ht="15" customHeight="1" x14ac:dyDescent="0.3">
      <c r="B215" s="382"/>
      <c r="C215" s="348"/>
      <c r="D215" s="348"/>
      <c r="E215" s="348"/>
      <c r="F215" s="341">
        <v>4</v>
      </c>
      <c r="G215" s="326"/>
      <c r="H215" s="383" t="s">
        <v>804</v>
      </c>
      <c r="I215" s="383"/>
      <c r="J215" s="383"/>
      <c r="K215" s="384"/>
    </row>
    <row r="216" spans="2:11" ht="12.75" customHeight="1" x14ac:dyDescent="0.3">
      <c r="B216" s="387"/>
      <c r="C216" s="388"/>
      <c r="D216" s="388"/>
      <c r="E216" s="388"/>
      <c r="F216" s="388"/>
      <c r="G216" s="388"/>
      <c r="H216" s="388"/>
      <c r="I216" s="388"/>
      <c r="J216" s="388"/>
      <c r="K216" s="389"/>
    </row>
  </sheetData>
  <mergeCells count="77">
    <mergeCell ref="H210:J210"/>
    <mergeCell ref="H212:J212"/>
    <mergeCell ref="H213:J213"/>
    <mergeCell ref="H214:J214"/>
    <mergeCell ref="H215:J215"/>
    <mergeCell ref="H203:J203"/>
    <mergeCell ref="H204:J204"/>
    <mergeCell ref="H206:J206"/>
    <mergeCell ref="H207:J207"/>
    <mergeCell ref="H208:J208"/>
    <mergeCell ref="H209:J209"/>
    <mergeCell ref="C163:J163"/>
    <mergeCell ref="C197:J197"/>
    <mergeCell ref="H198:J198"/>
    <mergeCell ref="H200:J200"/>
    <mergeCell ref="H201:J201"/>
    <mergeCell ref="H202:J202"/>
    <mergeCell ref="D67:J67"/>
    <mergeCell ref="D68:J68"/>
    <mergeCell ref="C73:J73"/>
    <mergeCell ref="C100:J100"/>
    <mergeCell ref="C120:J120"/>
    <mergeCell ref="C145:J145"/>
    <mergeCell ref="D60:J60"/>
    <mergeCell ref="D61:J61"/>
    <mergeCell ref="D63:J63"/>
    <mergeCell ref="D64:J64"/>
    <mergeCell ref="D65:J65"/>
    <mergeCell ref="D66:J66"/>
    <mergeCell ref="C53:J53"/>
    <mergeCell ref="C55:J55"/>
    <mergeCell ref="D56:J56"/>
    <mergeCell ref="D57:J57"/>
    <mergeCell ref="D58:J58"/>
    <mergeCell ref="D59:J59"/>
    <mergeCell ref="E46:J46"/>
    <mergeCell ref="E47:J47"/>
    <mergeCell ref="E48:J48"/>
    <mergeCell ref="D49:J49"/>
    <mergeCell ref="C50:J50"/>
    <mergeCell ref="C52:J52"/>
    <mergeCell ref="G39:J39"/>
    <mergeCell ref="G40:J40"/>
    <mergeCell ref="G41:J41"/>
    <mergeCell ref="G42:J42"/>
    <mergeCell ref="G43:J43"/>
    <mergeCell ref="D45:J45"/>
    <mergeCell ref="D33:J33"/>
    <mergeCell ref="G34:J34"/>
    <mergeCell ref="G35:J35"/>
    <mergeCell ref="G36:J36"/>
    <mergeCell ref="G37:J37"/>
    <mergeCell ref="G38:J38"/>
    <mergeCell ref="D25:J25"/>
    <mergeCell ref="D26:J26"/>
    <mergeCell ref="D28:J28"/>
    <mergeCell ref="D29:J29"/>
    <mergeCell ref="D31:J31"/>
    <mergeCell ref="D32:J32"/>
    <mergeCell ref="F18:J18"/>
    <mergeCell ref="F19:J19"/>
    <mergeCell ref="F20:J20"/>
    <mergeCell ref="F21:J21"/>
    <mergeCell ref="C23:J23"/>
    <mergeCell ref="C24:J24"/>
    <mergeCell ref="D11:J11"/>
    <mergeCell ref="D13:J13"/>
    <mergeCell ref="D14:J14"/>
    <mergeCell ref="D15:J15"/>
    <mergeCell ref="F16:J16"/>
    <mergeCell ref="F17:J17"/>
    <mergeCell ref="C3:J3"/>
    <mergeCell ref="C4:J4"/>
    <mergeCell ref="C6:J6"/>
    <mergeCell ref="C7:J7"/>
    <mergeCell ref="C9:J9"/>
    <mergeCell ref="D10:J10"/>
  </mergeCells>
  <pageMargins left="0.59055118110236227" right="0.59055118110236227" top="0.59055118110236227" bottom="0.59055118110236227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2 - Cyklostezka Rohatec, ...</vt:lpstr>
      <vt:lpstr>1 - Cyklostezka Rohatec, ...</vt:lpstr>
      <vt:lpstr>Pokyny pro vyplnění</vt:lpstr>
      <vt:lpstr>'1 - Cyklostezka Rohatec, ...'!Názvy_tisku</vt:lpstr>
      <vt:lpstr>'2 - Cyklostezka Rohatec, ...'!Názvy_tisku</vt:lpstr>
      <vt:lpstr>'Rekapitulace stavby'!Názvy_tisku</vt:lpstr>
      <vt:lpstr>'1 - Cyklostezka Rohatec, ...'!Oblast_tisku</vt:lpstr>
      <vt:lpstr>'2 - Cyklostezka Rohatec, 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PREMIO\Admin</dc:creator>
  <cp:lastModifiedBy>Admin</cp:lastModifiedBy>
  <dcterms:created xsi:type="dcterms:W3CDTF">2018-01-08T11:41:23Z</dcterms:created>
  <dcterms:modified xsi:type="dcterms:W3CDTF">2018-01-08T11:41:35Z</dcterms:modified>
</cp:coreProperties>
</file>