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starosta\Documents\B Rozpracované projekty\Hasičská zbrojnice projekt dotace 2024\"/>
    </mc:Choice>
  </mc:AlternateContent>
  <xr:revisionPtr revIDLastSave="0" documentId="8_{D891C616-EC88-4E4D-BB14-349E8D98A7B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kapitulace stavby" sheetId="1" r:id="rId1"/>
    <sheet name="1.1 - Stavební část - VCP" sheetId="2" r:id="rId2"/>
    <sheet name="1.2 - Stavební část - MNP" sheetId="3" r:id="rId3"/>
    <sheet name="2.1 - Hromosvod" sheetId="4" r:id="rId4"/>
    <sheet name="2.2 - ÚT" sheetId="5" r:id="rId5"/>
  </sheets>
  <definedNames>
    <definedName name="_xlnm._FilterDatabase" localSheetId="1" hidden="1">'1.1 - Stavební část - VCP'!$C$133:$K$318</definedName>
    <definedName name="_xlnm._FilterDatabase" localSheetId="2" hidden="1">'1.2 - Stavební část - MNP'!$C$124:$K$210</definedName>
    <definedName name="_xlnm._FilterDatabase" localSheetId="3" hidden="1">'2.1 - Hromosvod'!$C$118:$K$144</definedName>
    <definedName name="_xlnm._FilterDatabase" localSheetId="4" hidden="1">'2.2 - ÚT'!$C$117:$K$124</definedName>
    <definedName name="_xlnm.Print_Titles" localSheetId="1">'1.1 - Stavební část - VCP'!$133:$133</definedName>
    <definedName name="_xlnm.Print_Titles" localSheetId="2">'1.2 - Stavební část - MNP'!$124:$124</definedName>
    <definedName name="_xlnm.Print_Titles" localSheetId="3">'2.1 - Hromosvod'!$118:$118</definedName>
    <definedName name="_xlnm.Print_Titles" localSheetId="4">'2.2 - ÚT'!$117:$117</definedName>
    <definedName name="_xlnm.Print_Titles" localSheetId="0">'Rekapitulace stavby'!$92:$92</definedName>
    <definedName name="_xlnm.Print_Area" localSheetId="1">'1.1 - Stavební část - VCP'!$C$4:$J$76,'1.1 - Stavební část - VCP'!$C$82:$J$115,'1.1 - Stavební část - VCP'!$C$121:$K$318</definedName>
    <definedName name="_xlnm.Print_Area" localSheetId="2">'1.2 - Stavební část - MNP'!$C$4:$J$76,'1.2 - Stavební část - MNP'!$C$82:$J$106,'1.2 - Stavební část - MNP'!$C$112:$K$210</definedName>
    <definedName name="_xlnm.Print_Area" localSheetId="3">'2.1 - Hromosvod'!$C$4:$J$76,'2.1 - Hromosvod'!$C$82:$J$100,'2.1 - Hromosvod'!$C$106:$K$144</definedName>
    <definedName name="_xlnm.Print_Area" localSheetId="4">'2.2 - ÚT'!$C$4:$J$76,'2.2 - ÚT'!$C$82:$J$99,'2.2 - ÚT'!$C$105:$K$124</definedName>
    <definedName name="_xlnm.Print_Area" localSheetId="0">'Rekapitulace stavby'!$D$4:$AO$76,'Rekapitulace stavby'!$C$82:$AQ$99</definedName>
  </definedNames>
  <calcPr calcId="191029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 s="1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J115" i="5"/>
  <c r="F115" i="5"/>
  <c r="J114" i="5"/>
  <c r="F114" i="5"/>
  <c r="F112" i="5"/>
  <c r="E110" i="5"/>
  <c r="J92" i="5"/>
  <c r="F92" i="5"/>
  <c r="J91" i="5"/>
  <c r="F91" i="5"/>
  <c r="F89" i="5"/>
  <c r="E87" i="5"/>
  <c r="J12" i="5"/>
  <c r="J89" i="5" s="1"/>
  <c r="E7" i="5"/>
  <c r="E108" i="5" s="1"/>
  <c r="J37" i="4"/>
  <c r="J36" i="4"/>
  <c r="AY97" i="1" s="1"/>
  <c r="J35" i="4"/>
  <c r="AX97" i="1" s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J116" i="4"/>
  <c r="F116" i="4"/>
  <c r="J115" i="4"/>
  <c r="F115" i="4"/>
  <c r="F113" i="4"/>
  <c r="E111" i="4"/>
  <c r="J92" i="4"/>
  <c r="F92" i="4"/>
  <c r="J91" i="4"/>
  <c r="F91" i="4"/>
  <c r="F89" i="4"/>
  <c r="E87" i="4"/>
  <c r="J12" i="4"/>
  <c r="J89" i="4" s="1"/>
  <c r="E7" i="4"/>
  <c r="E109" i="4" s="1"/>
  <c r="J37" i="3"/>
  <c r="J36" i="3"/>
  <c r="AY96" i="1"/>
  <c r="J35" i="3"/>
  <c r="AX96" i="1" s="1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192" i="3"/>
  <c r="BH192" i="3"/>
  <c r="BG192" i="3"/>
  <c r="BF192" i="3"/>
  <c r="T192" i="3"/>
  <c r="T191" i="3"/>
  <c r="R192" i="3"/>
  <c r="R191" i="3" s="1"/>
  <c r="P192" i="3"/>
  <c r="P191" i="3" s="1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R187" i="3"/>
  <c r="P187" i="3"/>
  <c r="BI174" i="3"/>
  <c r="BH174" i="3"/>
  <c r="BG174" i="3"/>
  <c r="BF174" i="3"/>
  <c r="T174" i="3"/>
  <c r="R174" i="3"/>
  <c r="P174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T136" i="3" s="1"/>
  <c r="R137" i="3"/>
  <c r="R136" i="3" s="1"/>
  <c r="P137" i="3"/>
  <c r="P136" i="3" s="1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T126" i="3" s="1"/>
  <c r="R127" i="3"/>
  <c r="R126" i="3" s="1"/>
  <c r="P127" i="3"/>
  <c r="P126" i="3" s="1"/>
  <c r="J122" i="3"/>
  <c r="F122" i="3"/>
  <c r="J121" i="3"/>
  <c r="F121" i="3"/>
  <c r="F119" i="3"/>
  <c r="E117" i="3"/>
  <c r="J92" i="3"/>
  <c r="F92" i="3"/>
  <c r="J91" i="3"/>
  <c r="F91" i="3"/>
  <c r="F89" i="3"/>
  <c r="E87" i="3"/>
  <c r="J12" i="3"/>
  <c r="J119" i="3" s="1"/>
  <c r="E7" i="3"/>
  <c r="E115" i="3" s="1"/>
  <c r="J37" i="2"/>
  <c r="J36" i="2"/>
  <c r="AY95" i="1" s="1"/>
  <c r="J35" i="2"/>
  <c r="AX95" i="1" s="1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T270" i="2" s="1"/>
  <c r="R271" i="2"/>
  <c r="R270" i="2" s="1"/>
  <c r="P271" i="2"/>
  <c r="P270" i="2" s="1"/>
  <c r="BI266" i="2"/>
  <c r="BH266" i="2"/>
  <c r="BG266" i="2"/>
  <c r="BF266" i="2"/>
  <c r="T266" i="2"/>
  <c r="R266" i="2"/>
  <c r="P266" i="2"/>
  <c r="BI263" i="2"/>
  <c r="BH263" i="2"/>
  <c r="BG263" i="2"/>
  <c r="BF263" i="2"/>
  <c r="T263" i="2"/>
  <c r="R263" i="2"/>
  <c r="P263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4" i="2"/>
  <c r="BH244" i="2"/>
  <c r="BG244" i="2"/>
  <c r="BF244" i="2"/>
  <c r="T244" i="2"/>
  <c r="R244" i="2"/>
  <c r="P244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T192" i="2" s="1"/>
  <c r="R193" i="2"/>
  <c r="R192" i="2" s="1"/>
  <c r="P193" i="2"/>
  <c r="P192" i="2"/>
  <c r="BI184" i="2"/>
  <c r="BH184" i="2"/>
  <c r="BG184" i="2"/>
  <c r="BF184" i="2"/>
  <c r="T184" i="2"/>
  <c r="T183" i="2"/>
  <c r="R184" i="2"/>
  <c r="R183" i="2" s="1"/>
  <c r="P184" i="2"/>
  <c r="P183" i="2" s="1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72" i="2"/>
  <c r="BH172" i="2"/>
  <c r="BG172" i="2"/>
  <c r="BF172" i="2"/>
  <c r="T172" i="2"/>
  <c r="R172" i="2"/>
  <c r="P172" i="2"/>
  <c r="BI165" i="2"/>
  <c r="BH165" i="2"/>
  <c r="BG165" i="2"/>
  <c r="BF165" i="2"/>
  <c r="T165" i="2"/>
  <c r="R165" i="2"/>
  <c r="R164" i="2" s="1"/>
  <c r="P165" i="2"/>
  <c r="P164" i="2" s="1"/>
  <c r="BI157" i="2"/>
  <c r="BH157" i="2"/>
  <c r="BG157" i="2"/>
  <c r="BF157" i="2"/>
  <c r="T157" i="2"/>
  <c r="T156" i="2" s="1"/>
  <c r="R157" i="2"/>
  <c r="R156" i="2" s="1"/>
  <c r="P157" i="2"/>
  <c r="P156" i="2" s="1"/>
  <c r="BI152" i="2"/>
  <c r="BH152" i="2"/>
  <c r="BG152" i="2"/>
  <c r="BF152" i="2"/>
  <c r="T152" i="2"/>
  <c r="R152" i="2"/>
  <c r="P152" i="2"/>
  <c r="BI143" i="2"/>
  <c r="BH143" i="2"/>
  <c r="BG143" i="2"/>
  <c r="BF143" i="2"/>
  <c r="T143" i="2"/>
  <c r="R143" i="2"/>
  <c r="P143" i="2"/>
  <c r="BI136" i="2"/>
  <c r="BH136" i="2"/>
  <c r="BG136" i="2"/>
  <c r="BF136" i="2"/>
  <c r="T136" i="2"/>
  <c r="R136" i="2"/>
  <c r="P136" i="2"/>
  <c r="J131" i="2"/>
  <c r="F131" i="2"/>
  <c r="J130" i="2"/>
  <c r="F130" i="2"/>
  <c r="F128" i="2"/>
  <c r="E126" i="2"/>
  <c r="J92" i="2"/>
  <c r="F92" i="2"/>
  <c r="J91" i="2"/>
  <c r="F91" i="2"/>
  <c r="F89" i="2"/>
  <c r="E87" i="2"/>
  <c r="J12" i="2"/>
  <c r="J128" i="2"/>
  <c r="E7" i="2"/>
  <c r="E124" i="2" s="1"/>
  <c r="L90" i="1"/>
  <c r="AM90" i="1"/>
  <c r="AM89" i="1"/>
  <c r="L89" i="1"/>
  <c r="AM87" i="1"/>
  <c r="L87" i="1"/>
  <c r="L85" i="1"/>
  <c r="L84" i="1"/>
  <c r="BK299" i="2"/>
  <c r="BK252" i="2"/>
  <c r="J279" i="2"/>
  <c r="BK181" i="2"/>
  <c r="BK228" i="2"/>
  <c r="BK311" i="2"/>
  <c r="J250" i="2"/>
  <c r="J184" i="2"/>
  <c r="J277" i="2"/>
  <c r="J252" i="2"/>
  <c r="J303" i="2"/>
  <c r="BK250" i="2"/>
  <c r="BK209" i="2"/>
  <c r="J152" i="2"/>
  <c r="J301" i="2"/>
  <c r="BK240" i="2"/>
  <c r="J205" i="2"/>
  <c r="BK136" i="2"/>
  <c r="BK134" i="3"/>
  <c r="J192" i="3"/>
  <c r="BK142" i="3"/>
  <c r="J145" i="3"/>
  <c r="J137" i="3"/>
  <c r="J204" i="3"/>
  <c r="J160" i="3"/>
  <c r="BK131" i="3"/>
  <c r="J143" i="4"/>
  <c r="J122" i="4"/>
  <c r="J138" i="4"/>
  <c r="J140" i="4"/>
  <c r="J135" i="4"/>
  <c r="J136" i="4"/>
  <c r="BK121" i="4"/>
  <c r="J123" i="5"/>
  <c r="J271" i="2"/>
  <c r="BK152" i="2"/>
  <c r="J221" i="2"/>
  <c r="BK165" i="2"/>
  <c r="BK182" i="2"/>
  <c r="BK263" i="2"/>
  <c r="BK196" i="2"/>
  <c r="BK291" i="2"/>
  <c r="J266" i="2"/>
  <c r="BK226" i="2"/>
  <c r="BK301" i="2"/>
  <c r="BK258" i="2"/>
  <c r="J224" i="2"/>
  <c r="J317" i="2"/>
  <c r="BK273" i="2"/>
  <c r="J217" i="2"/>
  <c r="J157" i="2"/>
  <c r="J129" i="3"/>
  <c r="J203" i="3"/>
  <c r="J140" i="3"/>
  <c r="BK130" i="3"/>
  <c r="BK140" i="3"/>
  <c r="J187" i="3"/>
  <c r="J144" i="3"/>
  <c r="BK140" i="4"/>
  <c r="J123" i="4"/>
  <c r="BK133" i="4"/>
  <c r="J131" i="4"/>
  <c r="BK130" i="4"/>
  <c r="J122" i="5"/>
  <c r="BK121" i="5"/>
  <c r="BK293" i="2"/>
  <c r="J196" i="2"/>
  <c r="BK205" i="2"/>
  <c r="J258" i="2"/>
  <c r="BK203" i="2"/>
  <c r="BK303" i="2"/>
  <c r="J203" i="2"/>
  <c r="BK157" i="2"/>
  <c r="BK260" i="2"/>
  <c r="J316" i="2"/>
  <c r="BK266" i="2"/>
  <c r="BK217" i="2"/>
  <c r="J136" i="2"/>
  <c r="J291" i="2"/>
  <c r="BK234" i="2"/>
  <c r="BK199" i="2"/>
  <c r="BK204" i="3"/>
  <c r="BK127" i="3"/>
  <c r="BK174" i="3"/>
  <c r="BK203" i="3"/>
  <c r="BK144" i="3"/>
  <c r="BK132" i="3"/>
  <c r="J209" i="3"/>
  <c r="J133" i="4"/>
  <c r="BK139" i="4"/>
  <c r="BK132" i="4"/>
  <c r="J134" i="4"/>
  <c r="J139" i="4"/>
  <c r="J132" i="4"/>
  <c r="BK134" i="4"/>
  <c r="J124" i="5"/>
  <c r="J281" i="2"/>
  <c r="J199" i="2"/>
  <c r="BK220" i="2"/>
  <c r="J273" i="2"/>
  <c r="J165" i="2"/>
  <c r="BK279" i="2"/>
  <c r="BK236" i="2"/>
  <c r="BK143" i="2"/>
  <c r="BK244" i="2"/>
  <c r="BK193" i="2"/>
  <c r="BK297" i="2"/>
  <c r="J240" i="2"/>
  <c r="J197" i="2"/>
  <c r="J299" i="2"/>
  <c r="BK201" i="2"/>
  <c r="J143" i="2"/>
  <c r="J159" i="3"/>
  <c r="BK207" i="3"/>
  <c r="J134" i="3"/>
  <c r="BK137" i="3"/>
  <c r="J158" i="3"/>
  <c r="BK158" i="3"/>
  <c r="BK145" i="3"/>
  <c r="BK128" i="4"/>
  <c r="BK124" i="4"/>
  <c r="J144" i="4"/>
  <c r="J130" i="4"/>
  <c r="BK144" i="4"/>
  <c r="J125" i="4"/>
  <c r="J260" i="2"/>
  <c r="BK172" i="2"/>
  <c r="J297" i="2"/>
  <c r="BK197" i="2"/>
  <c r="F37" i="2"/>
  <c r="J207" i="3"/>
  <c r="J127" i="3"/>
  <c r="J130" i="3"/>
  <c r="J189" i="3"/>
  <c r="BK143" i="4"/>
  <c r="BK126" i="4"/>
  <c r="J124" i="4"/>
  <c r="J126" i="4"/>
  <c r="BK123" i="4"/>
  <c r="J128" i="4"/>
  <c r="BK136" i="4"/>
  <c r="BK124" i="5"/>
  <c r="BK277" i="2"/>
  <c r="J220" i="2"/>
  <c r="AS94" i="1"/>
  <c r="J289" i="2"/>
  <c r="J237" i="2"/>
  <c r="J182" i="2"/>
  <c r="BK276" i="2"/>
  <c r="BK237" i="2"/>
  <c r="J314" i="2"/>
  <c r="J293" i="2"/>
  <c r="J226" i="2"/>
  <c r="BK184" i="2"/>
  <c r="BK314" i="2"/>
  <c r="J276" i="2"/>
  <c r="BK221" i="2"/>
  <c r="J172" i="2"/>
  <c r="BK189" i="3"/>
  <c r="J142" i="3"/>
  <c r="J161" i="3"/>
  <c r="J132" i="3"/>
  <c r="J131" i="3"/>
  <c r="BK187" i="3"/>
  <c r="BK133" i="3"/>
  <c r="J137" i="4"/>
  <c r="BK135" i="4"/>
  <c r="BK122" i="4"/>
  <c r="BK131" i="4"/>
  <c r="J141" i="4"/>
  <c r="J121" i="4"/>
  <c r="J129" i="4"/>
  <c r="J121" i="5"/>
  <c r="BK123" i="5"/>
  <c r="BK289" i="2"/>
  <c r="J228" i="2"/>
  <c r="J234" i="2"/>
  <c r="J290" i="2"/>
  <c r="J209" i="2"/>
  <c r="BK316" i="2"/>
  <c r="J244" i="2"/>
  <c r="J193" i="2"/>
  <c r="BK290" i="2"/>
  <c r="BK271" i="2"/>
  <c r="J236" i="2"/>
  <c r="J311" i="2"/>
  <c r="J263" i="2"/>
  <c r="J201" i="2"/>
  <c r="BK317" i="2"/>
  <c r="BK281" i="2"/>
  <c r="BK224" i="2"/>
  <c r="J181" i="2"/>
  <c r="BK192" i="3"/>
  <c r="BK160" i="3"/>
  <c r="BK159" i="3"/>
  <c r="BK129" i="3"/>
  <c r="BK161" i="3"/>
  <c r="J174" i="3"/>
  <c r="BK209" i="3"/>
  <c r="J133" i="3"/>
  <c r="BK129" i="4"/>
  <c r="BK125" i="4"/>
  <c r="BK141" i="4"/>
  <c r="BK138" i="4"/>
  <c r="BK137" i="4"/>
  <c r="BK122" i="5"/>
  <c r="P302" i="2" l="1"/>
  <c r="R302" i="2"/>
  <c r="T164" i="2"/>
  <c r="T302" i="2"/>
  <c r="BK195" i="2"/>
  <c r="J195" i="2" s="1"/>
  <c r="J103" i="2" s="1"/>
  <c r="BK223" i="2"/>
  <c r="J223" i="2" s="1"/>
  <c r="J106" i="2" s="1"/>
  <c r="T233" i="2"/>
  <c r="R272" i="2"/>
  <c r="P296" i="2"/>
  <c r="R313" i="2"/>
  <c r="BK128" i="3"/>
  <c r="T128" i="3"/>
  <c r="R139" i="3"/>
  <c r="R202" i="3"/>
  <c r="R127" i="4"/>
  <c r="T180" i="2"/>
  <c r="T208" i="2"/>
  <c r="R233" i="2"/>
  <c r="P272" i="2"/>
  <c r="BK313" i="2"/>
  <c r="J313" i="2" s="1"/>
  <c r="J114" i="2" s="1"/>
  <c r="R128" i="3"/>
  <c r="P139" i="3"/>
  <c r="P206" i="3"/>
  <c r="P205" i="3" s="1"/>
  <c r="BK120" i="4"/>
  <c r="J120" i="4" s="1"/>
  <c r="J97" i="4" s="1"/>
  <c r="P142" i="4"/>
  <c r="T135" i="2"/>
  <c r="R180" i="2"/>
  <c r="BK208" i="2"/>
  <c r="J208" i="2" s="1"/>
  <c r="J105" i="2" s="1"/>
  <c r="BK233" i="2"/>
  <c r="J233" i="2" s="1"/>
  <c r="J107" i="2" s="1"/>
  <c r="BK272" i="2"/>
  <c r="J272" i="2" s="1"/>
  <c r="J111" i="2" s="1"/>
  <c r="BK139" i="3"/>
  <c r="J139" i="3" s="1"/>
  <c r="J100" i="3" s="1"/>
  <c r="BK206" i="3"/>
  <c r="BK205" i="3" s="1"/>
  <c r="J205" i="3" s="1"/>
  <c r="J104" i="3" s="1"/>
  <c r="P127" i="4"/>
  <c r="R195" i="2"/>
  <c r="T223" i="2"/>
  <c r="P243" i="2"/>
  <c r="P143" i="3"/>
  <c r="P202" i="3"/>
  <c r="T127" i="4"/>
  <c r="BK120" i="5"/>
  <c r="J120" i="5" s="1"/>
  <c r="J98" i="5" s="1"/>
  <c r="BK135" i="2"/>
  <c r="J135" i="2" s="1"/>
  <c r="J97" i="2" s="1"/>
  <c r="P180" i="2"/>
  <c r="R208" i="2"/>
  <c r="BK243" i="2"/>
  <c r="J243" i="2" s="1"/>
  <c r="J108" i="2" s="1"/>
  <c r="T272" i="2"/>
  <c r="R296" i="2"/>
  <c r="P313" i="2"/>
  <c r="R143" i="3"/>
  <c r="T202" i="3"/>
  <c r="R120" i="4"/>
  <c r="P120" i="5"/>
  <c r="P119" i="5" s="1"/>
  <c r="P118" i="5" s="1"/>
  <c r="AU98" i="1" s="1"/>
  <c r="P135" i="2"/>
  <c r="T195" i="2"/>
  <c r="R223" i="2"/>
  <c r="T243" i="2"/>
  <c r="BK296" i="2"/>
  <c r="J296" i="2" s="1"/>
  <c r="J112" i="2" s="1"/>
  <c r="T296" i="2"/>
  <c r="T313" i="2"/>
  <c r="BK143" i="3"/>
  <c r="J143" i="3" s="1"/>
  <c r="J101" i="3" s="1"/>
  <c r="BK202" i="3"/>
  <c r="J202" i="3" s="1"/>
  <c r="J103" i="3" s="1"/>
  <c r="P120" i="4"/>
  <c r="BK142" i="4"/>
  <c r="J142" i="4" s="1"/>
  <c r="J99" i="4" s="1"/>
  <c r="P195" i="2"/>
  <c r="P223" i="2"/>
  <c r="P207" i="2" s="1"/>
  <c r="R243" i="2"/>
  <c r="T143" i="3"/>
  <c r="R206" i="3"/>
  <c r="R205" i="3" s="1"/>
  <c r="T120" i="4"/>
  <c r="R142" i="4"/>
  <c r="R120" i="5"/>
  <c r="R119" i="5" s="1"/>
  <c r="R118" i="5" s="1"/>
  <c r="R135" i="2"/>
  <c r="BK180" i="2"/>
  <c r="J180" i="2" s="1"/>
  <c r="J100" i="2" s="1"/>
  <c r="P208" i="2"/>
  <c r="P233" i="2"/>
  <c r="P128" i="3"/>
  <c r="T139" i="3"/>
  <c r="T206" i="3"/>
  <c r="T205" i="3" s="1"/>
  <c r="BK127" i="4"/>
  <c r="J127" i="4" s="1"/>
  <c r="J98" i="4" s="1"/>
  <c r="T142" i="4"/>
  <c r="T120" i="5"/>
  <c r="T119" i="5" s="1"/>
  <c r="T118" i="5" s="1"/>
  <c r="BK183" i="2"/>
  <c r="J183" i="2"/>
  <c r="J101" i="2" s="1"/>
  <c r="BK191" i="3"/>
  <c r="J191" i="3" s="1"/>
  <c r="J102" i="3" s="1"/>
  <c r="BK164" i="2"/>
  <c r="BK302" i="2"/>
  <c r="J302" i="2" s="1"/>
  <c r="J113" i="2" s="1"/>
  <c r="BK126" i="3"/>
  <c r="J126" i="3" s="1"/>
  <c r="J97" i="3" s="1"/>
  <c r="BK156" i="2"/>
  <c r="J156" i="2" s="1"/>
  <c r="J98" i="2" s="1"/>
  <c r="BK270" i="2"/>
  <c r="BK192" i="2"/>
  <c r="J192" i="2" s="1"/>
  <c r="J102" i="2" s="1"/>
  <c r="BK136" i="3"/>
  <c r="J136" i="3" s="1"/>
  <c r="J99" i="3" s="1"/>
  <c r="J112" i="5"/>
  <c r="BE121" i="5"/>
  <c r="BE122" i="5"/>
  <c r="BE123" i="5"/>
  <c r="BE124" i="5"/>
  <c r="E85" i="5"/>
  <c r="BE126" i="4"/>
  <c r="BE130" i="4"/>
  <c r="BE131" i="4"/>
  <c r="J128" i="3"/>
  <c r="J98" i="3" s="1"/>
  <c r="J113" i="4"/>
  <c r="BE122" i="4"/>
  <c r="BE128" i="4"/>
  <c r="BE129" i="4"/>
  <c r="BE139" i="4"/>
  <c r="E85" i="4"/>
  <c r="BE133" i="4"/>
  <c r="BE134" i="4"/>
  <c r="BE136" i="4"/>
  <c r="BE143" i="4"/>
  <c r="BE121" i="4"/>
  <c r="BE124" i="4"/>
  <c r="BE135" i="4"/>
  <c r="BE140" i="4"/>
  <c r="BE141" i="4"/>
  <c r="BE137" i="4"/>
  <c r="BE138" i="4"/>
  <c r="BE144" i="4"/>
  <c r="BE132" i="4"/>
  <c r="BE123" i="4"/>
  <c r="BE125" i="4"/>
  <c r="BE134" i="3"/>
  <c r="BE137" i="3"/>
  <c r="BE158" i="3"/>
  <c r="BE209" i="3"/>
  <c r="BE130" i="3"/>
  <c r="BE142" i="3"/>
  <c r="BE144" i="3"/>
  <c r="BE160" i="3"/>
  <c r="BE192" i="3"/>
  <c r="BE203" i="3"/>
  <c r="BE133" i="3"/>
  <c r="BE140" i="3"/>
  <c r="BE159" i="3"/>
  <c r="BE187" i="3"/>
  <c r="BE204" i="3"/>
  <c r="E85" i="3"/>
  <c r="BE132" i="3"/>
  <c r="BE161" i="3"/>
  <c r="BE174" i="3"/>
  <c r="BE189" i="3"/>
  <c r="J89" i="3"/>
  <c r="BE127" i="3"/>
  <c r="BE129" i="3"/>
  <c r="BE131" i="3"/>
  <c r="BE145" i="3"/>
  <c r="BE207" i="3"/>
  <c r="J89" i="2"/>
  <c r="BE152" i="2"/>
  <c r="BE197" i="2"/>
  <c r="BE289" i="2"/>
  <c r="BE293" i="2"/>
  <c r="BE297" i="2"/>
  <c r="BE311" i="2"/>
  <c r="BE316" i="2"/>
  <c r="BE317" i="2"/>
  <c r="E85" i="2"/>
  <c r="BE228" i="2"/>
  <c r="BE252" i="2"/>
  <c r="BE258" i="2"/>
  <c r="BE260" i="2"/>
  <c r="BE271" i="2"/>
  <c r="BE281" i="2"/>
  <c r="BE303" i="2"/>
  <c r="BE314" i="2"/>
  <c r="BE172" i="2"/>
  <c r="BE182" i="2"/>
  <c r="BE201" i="2"/>
  <c r="BE203" i="2"/>
  <c r="BE217" i="2"/>
  <c r="BE220" i="2"/>
  <c r="BE221" i="2"/>
  <c r="BE165" i="2"/>
  <c r="BE199" i="2"/>
  <c r="BE224" i="2"/>
  <c r="BE273" i="2"/>
  <c r="BE290" i="2"/>
  <c r="BE291" i="2"/>
  <c r="BE299" i="2"/>
  <c r="BE226" i="2"/>
  <c r="BE234" i="2"/>
  <c r="BE250" i="2"/>
  <c r="BE263" i="2"/>
  <c r="BE266" i="2"/>
  <c r="BE279" i="2"/>
  <c r="BE157" i="2"/>
  <c r="BE184" i="2"/>
  <c r="BE193" i="2"/>
  <c r="BE196" i="2"/>
  <c r="BE236" i="2"/>
  <c r="BE237" i="2"/>
  <c r="BE240" i="2"/>
  <c r="BE244" i="2"/>
  <c r="BE277" i="2"/>
  <c r="BE136" i="2"/>
  <c r="BE143" i="2"/>
  <c r="BE181" i="2"/>
  <c r="BE205" i="2"/>
  <c r="BE209" i="2"/>
  <c r="BE276" i="2"/>
  <c r="BE301" i="2"/>
  <c r="BD95" i="1"/>
  <c r="J34" i="3"/>
  <c r="AW96" i="1" s="1"/>
  <c r="J34" i="4"/>
  <c r="AW97" i="1" s="1"/>
  <c r="F35" i="5"/>
  <c r="BB98" i="1" s="1"/>
  <c r="F35" i="3"/>
  <c r="BB96" i="1" s="1"/>
  <c r="F35" i="4"/>
  <c r="BB97" i="1" s="1"/>
  <c r="F36" i="4"/>
  <c r="BC97" i="1" s="1"/>
  <c r="J34" i="2"/>
  <c r="AW95" i="1" s="1"/>
  <c r="F37" i="5"/>
  <c r="BD98" i="1" s="1"/>
  <c r="F34" i="2"/>
  <c r="BA95" i="1" s="1"/>
  <c r="J34" i="5"/>
  <c r="AW98" i="1" s="1"/>
  <c r="F34" i="3"/>
  <c r="BA96" i="1" s="1"/>
  <c r="F36" i="3"/>
  <c r="BC96" i="1" s="1"/>
  <c r="F36" i="5"/>
  <c r="BC98" i="1" s="1"/>
  <c r="F37" i="3"/>
  <c r="BD96" i="1" s="1"/>
  <c r="F34" i="4"/>
  <c r="BA97" i="1" s="1"/>
  <c r="F37" i="4"/>
  <c r="BD97" i="1" s="1"/>
  <c r="F36" i="2"/>
  <c r="BC95" i="1" s="1"/>
  <c r="F34" i="5"/>
  <c r="BA98" i="1" s="1"/>
  <c r="F35" i="2"/>
  <c r="BB95" i="1" s="1"/>
  <c r="J206" i="3" l="1"/>
  <c r="J105" i="3" s="1"/>
  <c r="R125" i="3"/>
  <c r="BK269" i="2"/>
  <c r="J269" i="2" s="1"/>
  <c r="J109" i="2" s="1"/>
  <c r="BK207" i="2"/>
  <c r="J207" i="2" s="1"/>
  <c r="J104" i="2" s="1"/>
  <c r="J270" i="2"/>
  <c r="J110" i="2" s="1"/>
  <c r="J164" i="2"/>
  <c r="J99" i="2" s="1"/>
  <c r="BK119" i="4"/>
  <c r="J119" i="4" s="1"/>
  <c r="T119" i="4"/>
  <c r="T269" i="2"/>
  <c r="P119" i="4"/>
  <c r="AU97" i="1" s="1"/>
  <c r="P125" i="3"/>
  <c r="AU96" i="1" s="1"/>
  <c r="R119" i="4"/>
  <c r="R269" i="2"/>
  <c r="R207" i="2"/>
  <c r="R134" i="2" s="1"/>
  <c r="T207" i="2"/>
  <c r="T134" i="2" s="1"/>
  <c r="BK125" i="3"/>
  <c r="J125" i="3" s="1"/>
  <c r="J30" i="3" s="1"/>
  <c r="AG96" i="1" s="1"/>
  <c r="P269" i="2"/>
  <c r="P134" i="2" s="1"/>
  <c r="AU95" i="1" s="1"/>
  <c r="T125" i="3"/>
  <c r="BK119" i="5"/>
  <c r="J119" i="5" s="1"/>
  <c r="J97" i="5" s="1"/>
  <c r="F33" i="3"/>
  <c r="AZ96" i="1" s="1"/>
  <c r="BB94" i="1"/>
  <c r="W31" i="1" s="1"/>
  <c r="F33" i="4"/>
  <c r="AZ97" i="1" s="1"/>
  <c r="J33" i="5"/>
  <c r="AV98" i="1" s="1"/>
  <c r="AT98" i="1" s="1"/>
  <c r="J33" i="2"/>
  <c r="AV95" i="1" s="1"/>
  <c r="AT95" i="1" s="1"/>
  <c r="F33" i="2"/>
  <c r="AZ95" i="1" s="1"/>
  <c r="J33" i="4"/>
  <c r="AV97" i="1" s="1"/>
  <c r="AT97" i="1" s="1"/>
  <c r="BC94" i="1"/>
  <c r="W32" i="1" s="1"/>
  <c r="J33" i="3"/>
  <c r="AV96" i="1" s="1"/>
  <c r="AT96" i="1" s="1"/>
  <c r="BA94" i="1"/>
  <c r="AW94" i="1" s="1"/>
  <c r="AK30" i="1" s="1"/>
  <c r="F33" i="5"/>
  <c r="AZ98" i="1" s="1"/>
  <c r="BD94" i="1"/>
  <c r="W33" i="1" s="1"/>
  <c r="BK134" i="2" l="1"/>
  <c r="J134" i="2" s="1"/>
  <c r="J96" i="2" s="1"/>
  <c r="AN96" i="1"/>
  <c r="J30" i="4"/>
  <c r="AG97" i="1" s="1"/>
  <c r="AN97" i="1" s="1"/>
  <c r="J96" i="4"/>
  <c r="J30" i="2"/>
  <c r="AG95" i="1" s="1"/>
  <c r="AN95" i="1" s="1"/>
  <c r="J96" i="3"/>
  <c r="BK118" i="5"/>
  <c r="J118" i="5" s="1"/>
  <c r="J96" i="5" s="1"/>
  <c r="J39" i="3"/>
  <c r="AU94" i="1"/>
  <c r="AX94" i="1"/>
  <c r="AY94" i="1"/>
  <c r="AZ94" i="1"/>
  <c r="W29" i="1" s="1"/>
  <c r="W30" i="1"/>
  <c r="J39" i="4" l="1"/>
  <c r="J39" i="2"/>
  <c r="J30" i="5"/>
  <c r="AG98" i="1" s="1"/>
  <c r="AG94" i="1" s="1"/>
  <c r="AK26" i="1" s="1"/>
  <c r="AK35" i="1" s="1"/>
  <c r="AV94" i="1"/>
  <c r="AK29" i="1" s="1"/>
  <c r="J39" i="5" l="1"/>
  <c r="AN98" i="1"/>
  <c r="AT94" i="1"/>
  <c r="AN94" i="1" l="1"/>
</calcChain>
</file>

<file path=xl/sharedStrings.xml><?xml version="1.0" encoding="utf-8"?>
<sst xmlns="http://schemas.openxmlformats.org/spreadsheetml/2006/main" count="3863" uniqueCount="664">
  <si>
    <t>Export Komplet</t>
  </si>
  <si>
    <t/>
  </si>
  <si>
    <t>2.0</t>
  </si>
  <si>
    <t>False</t>
  </si>
  <si>
    <t>{50d28725-0f71-42f0-843a-f424fb0c5b83}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</si>
  <si>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</si>
  <si>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</si>
  <si>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</si>
  <si>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</si>
  <si>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</si>
  <si>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</si>
  <si>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</si>
  <si>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</si>
  <si>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251127</t>
  </si>
  <si>
    <t>Stavba:</t>
  </si>
  <si>
    <t>HZ Dvorce - VCP a MNP</t>
  </si>
  <si>
    <t>KSO:</t>
  </si>
  <si>
    <t>CC-CZ:</t>
  </si>
  <si>
    <t>Místo:</t>
  </si>
  <si>
    <t xml:space="preserve"> </t>
  </si>
  <si>
    <t>Datum:</t>
  </si>
  <si>
    <t>24. 11. 2025</t>
  </si>
  <si>
    <t>Zadavatel:</t>
  </si>
  <si>
    <t>IČ:</t>
  </si>
  <si>
    <t>00295973</t>
  </si>
  <si>
    <t>Obec Dvorce</t>
  </si>
  <si>
    <t>DIČ:</t>
  </si>
  <si>
    <t>Zhotovitel:</t>
  </si>
  <si>
    <t>26876574</t>
  </si>
  <si>
    <t>Jurčík - stavebnictví s.r.o.,</t>
  </si>
  <si>
    <t>CZ26876574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</si>
  <si>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</si>
  <si>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</si>
  <si>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</si>
  <si>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</si>
  <si>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</si>
  <si>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</si>
  <si>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</si>
  <si>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</si>
  <si>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</si>
  <si>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</si>
  <si>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</si>
  <si>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</si>
  <si>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</si>
  <si>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</si>
  <si>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</si>
  <si>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</si>
  <si>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</si>
  <si>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</si>
  <si>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</si>
  <si>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</si>
  <si>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</si>
  <si>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</si>
  <si>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</si>
  <si>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</si>
  <si>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</si>
  <si>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</si>
  <si>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</si>
  <si>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</si>
  <si>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</si>
  <si>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</si>
  <si>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</si>
  <si>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</si>
  <si>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</si>
  <si>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</si>
  <si>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</si>
  <si>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</si>
  <si>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</si>
  <si>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</si>
  <si>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</si>
  <si>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</si>
  <si>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</si>
  <si>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</si>
  <si>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</si>
  <si>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</si>
  <si>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</si>
  <si>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</si>
  <si>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</si>
  <si>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</si>
  <si>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</si>
  <si>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1.1</t>
  </si>
  <si>
    <t>Stavební část - VCP</t>
  </si>
  <si>
    <t>STA</t>
  </si>
  <si>
    <t>1</t>
  </si>
  <si>
    <t>{bc8eab68-fe0f-454f-8955-e462fbc6f6cc}</t>
  </si>
  <si>
    <t>2</t>
  </si>
  <si>
    <t>1.2</t>
  </si>
  <si>
    <t>Stavební část - MNP</t>
  </si>
  <si>
    <t>{38dd8e20-0cea-49ca-a6e4-44da9f1f9dcf}</t>
  </si>
  <si>
    <t>2.1</t>
  </si>
  <si>
    <t>Hromosvod</t>
  </si>
  <si>
    <t>{0ceeced1-7d7f-4df6-aab1-281496c4893f}</t>
  </si>
  <si>
    <t>2.2</t>
  </si>
  <si>
    <t>ÚT</t>
  </si>
  <si>
    <t>{69927653-238c-4b95-aa9b-899725dfbf9d}</t>
  </si>
  <si>
    <t>KRYCÍ LIST SOUPISU PRACÍ</t>
  </si>
  <si>
    <t>Objekt:</t>
  </si>
  <si>
    <t>1.1 - Stavební část - VCP</t>
  </si>
  <si>
    <t>REKAPITULACE ČLENĚNÍ SOUPISU PRACÍ</t>
  </si>
  <si>
    <t>Kód dílu - Popis</t>
  </si>
  <si>
    <t>Cena celkem [CZK]</t>
  </si>
  <si>
    <t>Náklady ze soupisu prací</t>
  </si>
  <si>
    <t>-1</t>
  </si>
  <si>
    <t>1 - Zemní práce</t>
  </si>
  <si>
    <t>2 - Základy a zvláštní zakládání</t>
  </si>
  <si>
    <t>5 - Komunikace</t>
  </si>
  <si>
    <t>62 - Úpravy povrchů vnější</t>
  </si>
  <si>
    <t>63 - Podlahy a podlahové konstrukce</t>
  </si>
  <si>
    <t>99 - Staveništní přesun hmot</t>
  </si>
  <si>
    <t>D96 - Přesuny suti a vybouraných hmot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</si>
  <si>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</si>
  <si>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</si>
  <si>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</si>
  <si>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</si>
  <si>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>762 - Konstrukce tesařské</t>
  </si>
  <si>
    <t>PSV - Práce a dodávky PSV</t>
  </si>
  <si>
    <t xml:space="preserve">    741 - Elektroinstalace - silnoproud</t>
  </si>
  <si>
    <t xml:space="preserve">    764 - Konstrukce klempířské</t>
  </si>
  <si>
    <t xml:space="preserve">    765 - Krytina skládaná</t>
  </si>
  <si>
    <t xml:space="preserve">    781 - Dokončovací práce - obklady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</si>
  <si>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</si>
  <si>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</si>
  <si>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</si>
  <si>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</si>
  <si>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</si>
  <si>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</si>
  <si>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</si>
  <si>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</si>
  <si>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</si>
  <si>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</si>
  <si>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</si>
  <si>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</si>
  <si>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</si>
  <si>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</si>
  <si>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Zemní práce</t>
  </si>
  <si>
    <t>ROZPOCET</t>
  </si>
  <si>
    <t>K</t>
  </si>
  <si>
    <t>130901121R00</t>
  </si>
  <si>
    <t>Bourání konstrukcí v hloubených vykopávkách z betonu, prostého, pneumatickým kladivem</t>
  </si>
  <si>
    <t>m3</t>
  </si>
  <si>
    <t>cena z SoD</t>
  </si>
  <si>
    <t>4</t>
  </si>
  <si>
    <t>407604302</t>
  </si>
  <si>
    <t>P</t>
  </si>
  <si>
    <t>Poznámka k položce:_x000D_
s přemístěním suti na hromady na vzdálenost do 20 m nebo s uložením na dopravní prostředek,</t>
  </si>
  <si>
    <t>VV</t>
  </si>
  <si>
    <t>Beton před vstupem - diesel agregát</t>
  </si>
  <si>
    <t>2,5*1,7*0,4</t>
  </si>
  <si>
    <t>betonové panely u vchodu do kotelny</t>
  </si>
  <si>
    <t>6*0,4*0,15</t>
  </si>
  <si>
    <t>Součet</t>
  </si>
  <si>
    <t>139601103R00</t>
  </si>
  <si>
    <t>Ruční výkop jam, rýh a šachet v hornině 4</t>
  </si>
  <si>
    <t>-398552291</t>
  </si>
  <si>
    <t>Poznámka k položce:_x000D_
s přehozením na vzdálenost do 5 m nebo s naložením na ruční dopravní prostředek</t>
  </si>
  <si>
    <t xml:space="preserve">Výkop pro hromosvod </t>
  </si>
  <si>
    <t>45,86*0,7*0,4</t>
  </si>
  <si>
    <t>-2,5*0,4*0,4</t>
  </si>
  <si>
    <t>-6*0,4*0,15</t>
  </si>
  <si>
    <t>3</t>
  </si>
  <si>
    <t>171111103</t>
  </si>
  <si>
    <t>Uložení sypaniny z hornin soudržných do násypů zhutněných ručně</t>
  </si>
  <si>
    <t>CS ÚRS 2025 02</t>
  </si>
  <si>
    <t>-505193699</t>
  </si>
  <si>
    <t>Základy a zvláštní zakládání</t>
  </si>
  <si>
    <t>289970111R00</t>
  </si>
  <si>
    <t>Geotextílie separační, filtrační, zpevňující polypropylén, 300 g/m2</t>
  </si>
  <si>
    <t>m2</t>
  </si>
  <si>
    <t>2144692771</t>
  </si>
  <si>
    <t>Okapový chodník</t>
  </si>
  <si>
    <t>Vstup u agregátu</t>
  </si>
  <si>
    <t>1*2</t>
  </si>
  <si>
    <t xml:space="preserve">Vstup kotelna </t>
  </si>
  <si>
    <t>7,1*0,5</t>
  </si>
  <si>
    <t>5</t>
  </si>
  <si>
    <t>Komunikace</t>
  </si>
  <si>
    <t>564831111RT2</t>
  </si>
  <si>
    <t>Podklad ze štěrkodrti s rozprostřením a zhutněním frakce 0-32 mm, tloušťka po zhutnění 100 mm</t>
  </si>
  <si>
    <t>-1591766203</t>
  </si>
  <si>
    <t>6</t>
  </si>
  <si>
    <t>596811111RT4</t>
  </si>
  <si>
    <t>Kladení dlažby včetně dodávky dlaždic betonových, rozměru 500 x 500 mm, tloušťky 50 mm, do lože z kameniva těženého</t>
  </si>
  <si>
    <t>-214292877</t>
  </si>
  <si>
    <t>Poznámka k položce:_x000D_
komunikací pro pěší, z dlaždic betonových a teracových, do velikosti dlaždic 0,25 m2, s provedením lože do tl. 30 mm, s vyplněním spár a se smetením přebytečného materiálu na vzdálenost do 3 m</t>
  </si>
  <si>
    <t>62</t>
  </si>
  <si>
    <t>Úpravy povrchů vnější</t>
  </si>
  <si>
    <t>7</t>
  </si>
  <si>
    <t>6201R</t>
  </si>
  <si>
    <t>Podlepení a vyrovnání fasády do 30% plochy</t>
  </si>
  <si>
    <t>cena dodavatele</t>
  </si>
  <si>
    <t>2009167103</t>
  </si>
  <si>
    <t>8</t>
  </si>
  <si>
    <t>M</t>
  </si>
  <si>
    <t>28375952</t>
  </si>
  <si>
    <t>deska EPS 70 fasádní λ=0,039 tl 160mm</t>
  </si>
  <si>
    <t>CS ÚRS 2025 02 sleva 10%</t>
  </si>
  <si>
    <t>32</t>
  </si>
  <si>
    <t>16</t>
  </si>
  <si>
    <t>1499174531</t>
  </si>
  <si>
    <t>63</t>
  </si>
  <si>
    <t>Podlahy a podlahové konstrukce</t>
  </si>
  <si>
    <t>9</t>
  </si>
  <si>
    <t>639561121R00</t>
  </si>
  <si>
    <t>Obrubník pro okapový chodník výšky 250 mm, šedý</t>
  </si>
  <si>
    <t>m</t>
  </si>
  <si>
    <t>-1925201441</t>
  </si>
  <si>
    <t>Poznámka k položce:_x000D_
se zřízením lože z betonu prostého tl. 5 až 10 cm. Včetně dodávky obrubníku.</t>
  </si>
  <si>
    <t>7,1</t>
  </si>
  <si>
    <t>99</t>
  </si>
  <si>
    <t>Staveništní přesun hmot</t>
  </si>
  <si>
    <t>10</t>
  </si>
  <si>
    <t>999281105R00</t>
  </si>
  <si>
    <t>Přesun hmot pro opravy a údržbu objektů pro opravy a údržbu dosavadních objektů včetně vnějších plášťů  výšky do 6 m,</t>
  </si>
  <si>
    <t>t</t>
  </si>
  <si>
    <t>-810452371</t>
  </si>
  <si>
    <t>Poznámka k položce:_x000D_
oborů 801, 803, 811 a 812</t>
  </si>
  <si>
    <t>D96</t>
  </si>
  <si>
    <t>Přesuny suti a vybouraných hmot</t>
  </si>
  <si>
    <t>11</t>
  </si>
  <si>
    <t>979011211R00</t>
  </si>
  <si>
    <t>Svislá doprava suti a vybouraných hmot nošením za prvé podlaží nad základním podlažím</t>
  </si>
  <si>
    <t>219048490</t>
  </si>
  <si>
    <t>979081111R00</t>
  </si>
  <si>
    <t>Odvoz suti a vybouraných hmot na skládku do 1 km</t>
  </si>
  <si>
    <t>1031963801</t>
  </si>
  <si>
    <t>Poznámka k položce:_x000D_
Včetně naložení na dopravní prostředek a složení na skládku, bez poplatku za skládku.</t>
  </si>
  <si>
    <t>13</t>
  </si>
  <si>
    <t>979081121R00</t>
  </si>
  <si>
    <t>Odvoz suti a vybouraných hmot na skládku příplatek za každý další 1 km</t>
  </si>
  <si>
    <t>151590157</t>
  </si>
  <si>
    <t>5,741*15 "Přepočtené koeficientem množství</t>
  </si>
  <si>
    <t>14</t>
  </si>
  <si>
    <t>979087312R00</t>
  </si>
  <si>
    <t>Vodorovné přemístění suti nošením k místu nakládky vodorovné přemístění vybouraných hmot nošením nebo přehozením, na vzdálenost 10 m</t>
  </si>
  <si>
    <t>-2017310741</t>
  </si>
  <si>
    <t>Poznámka k položce:_x000D_
nebo vybouraných hmot nošením nebo přehazováním k místu nakládky přístupnému normálním dopravním prostředkům do 10 m,_x000D_
S naložením suti nebo vybouraných hmot do dopravního prostředku a na jejich vyložením, popřípadě přeložením na normální dopravní prostředek.</t>
  </si>
  <si>
    <t>15</t>
  </si>
  <si>
    <t>979087392R00</t>
  </si>
  <si>
    <t>Vodorovné přemístění suti nošením k místu nakládky příplatek za každých dalích i započatých 10 m vzdálenosti vybouraných hmot,</t>
  </si>
  <si>
    <t>-83056501</t>
  </si>
  <si>
    <t>Poznámka k položce:_x000D_
nebo vybouraných hmot nošením nebo přehazováním k místu nakládky přístupnému normálním dopravním prostředkům do 10 m,</t>
  </si>
  <si>
    <t>979990107R00</t>
  </si>
  <si>
    <t>Poplatek za uložení, směs betonu, cihel a dřeva,  , skupina 17 09 04 z Katalogu odpadů</t>
  </si>
  <si>
    <t>-2016589425</t>
  </si>
  <si>
    <t>Poznámka k položce:_x000D_
kategorie 17 09 04 smíšené stavební a demoliční odpady</t>
  </si>
  <si>
    <t>HSV</t>
  </si>
  <si>
    <t>Práce a dodávky HSV</t>
  </si>
  <si>
    <t>Svislé a kompletní konstrukce</t>
  </si>
  <si>
    <t>17</t>
  </si>
  <si>
    <t>310238211</t>
  </si>
  <si>
    <t>Zazdívka otvorů pl přes 0,25 do 1 m2 ve zdivu nadzákladovém cihlami pálenými na MVC</t>
  </si>
  <si>
    <t>1440930726</t>
  </si>
  <si>
    <t>Dozdívka dveří</t>
  </si>
  <si>
    <t>0,2*0,15*2</t>
  </si>
  <si>
    <t>Zazdívka nástěnky u el.rozvaděče</t>
  </si>
  <si>
    <t>0,6*1*0,3</t>
  </si>
  <si>
    <t>Dozdívka u agregátu</t>
  </si>
  <si>
    <t>2*0,3*0,15</t>
  </si>
  <si>
    <t>18</t>
  </si>
  <si>
    <t>317941121</t>
  </si>
  <si>
    <t>Osazování ocelových válcovaných nosníků na zdivu I, IE, U, UE nebo L výšky do 120 mm</t>
  </si>
  <si>
    <t>295575358</t>
  </si>
  <si>
    <t xml:space="preserve">2x L 50x50 </t>
  </si>
  <si>
    <t>2*1,4*3,89*1,1*0,001</t>
  </si>
  <si>
    <t>19</t>
  </si>
  <si>
    <t>13010420</t>
  </si>
  <si>
    <t>úhelník ocelový rovnostranný jakost S235JR (11 375) 50x50x5mm</t>
  </si>
  <si>
    <t>-772485854</t>
  </si>
  <si>
    <t>20</t>
  </si>
  <si>
    <t>346244381</t>
  </si>
  <si>
    <t>Plentování jednostranné v do 200 mm válcovaných nosníků cihlami</t>
  </si>
  <si>
    <t>-1532565685</t>
  </si>
  <si>
    <t>2*1,4*0,2</t>
  </si>
  <si>
    <t>Úpravy povrchů, podlahy a osazování výplní</t>
  </si>
  <si>
    <t>622252002</t>
  </si>
  <si>
    <t>Montáž profilů kontaktního zateplení lepených</t>
  </si>
  <si>
    <t>-557404480</t>
  </si>
  <si>
    <t>2*3,5</t>
  </si>
  <si>
    <t>22</t>
  </si>
  <si>
    <t>59051500</t>
  </si>
  <si>
    <t>profil dilatační stěnový/rohový PVC s výztužnou tkaninou</t>
  </si>
  <si>
    <t>-1368779472</t>
  </si>
  <si>
    <t>7*1,1 'Přepočtené koeficientem množství</t>
  </si>
  <si>
    <t>23</t>
  </si>
  <si>
    <t>631311131</t>
  </si>
  <si>
    <t>Doplnění dosavadních mazanin betonem prostým plochy do 1 m2 tloušťky přes 80 mm</t>
  </si>
  <si>
    <t>1089200719</t>
  </si>
  <si>
    <t>Podbetonování dveří</t>
  </si>
  <si>
    <t>1,3*0,3*0,1</t>
  </si>
  <si>
    <t>0,9*0,3*0,1</t>
  </si>
  <si>
    <t>Ostatní konstrukce a práce, bourání</t>
  </si>
  <si>
    <t>24</t>
  </si>
  <si>
    <t>962032631</t>
  </si>
  <si>
    <t>Bourání zdiva komínového z cihel pálených, šamotových nebo vápenopískových na MV nebo MVC</t>
  </si>
  <si>
    <t>-596768751</t>
  </si>
  <si>
    <t>0,7*0,7*2</t>
  </si>
  <si>
    <t>25</t>
  </si>
  <si>
    <t>962032691</t>
  </si>
  <si>
    <t>Příplatek k cenám za zvýšenou pracnost bourání zdiva nadstřešního</t>
  </si>
  <si>
    <t>-1606334083</t>
  </si>
  <si>
    <t>26</t>
  </si>
  <si>
    <t>967031132</t>
  </si>
  <si>
    <t>Přisekání rovných ostění v cihelném zdivu na MV nebo MVC</t>
  </si>
  <si>
    <t>23084898</t>
  </si>
  <si>
    <t>Otvor pro dveře do věže</t>
  </si>
  <si>
    <t>5*0,3</t>
  </si>
  <si>
    <t>27</t>
  </si>
  <si>
    <t>971033541</t>
  </si>
  <si>
    <t>Vybourání otvorů ve zdivu cihelném pl do 1 m2 na MVC nebo MV tl do 300 mm</t>
  </si>
  <si>
    <t>-1457448267</t>
  </si>
  <si>
    <t>Rozšíření otvoru pro dveře</t>
  </si>
  <si>
    <t>0,4*2,1*0,3</t>
  </si>
  <si>
    <t>762</t>
  </si>
  <si>
    <t>Konstrukce tesařské</t>
  </si>
  <si>
    <t>28</t>
  </si>
  <si>
    <t>762341210</t>
  </si>
  <si>
    <t>Montáž bednění střech rovných a šikmých sklonu do 60° z hrubých prken na sraz tl do 32 mm</t>
  </si>
  <si>
    <t>1592212747</t>
  </si>
  <si>
    <t>Zapravení po demontáži komína</t>
  </si>
  <si>
    <t>1*1,5</t>
  </si>
  <si>
    <t xml:space="preserve">Prodloužení střechy </t>
  </si>
  <si>
    <t>22,2*0,5*2</t>
  </si>
  <si>
    <t>29</t>
  </si>
  <si>
    <t>762342211</t>
  </si>
  <si>
    <t>Montáž laťování na střechách jednoduchých sklonu do 60° osové vzdálenosti do 150 mm</t>
  </si>
  <si>
    <t>-1277240478</t>
  </si>
  <si>
    <t>3,66*1,6</t>
  </si>
  <si>
    <t>30</t>
  </si>
  <si>
    <t>60514114</t>
  </si>
  <si>
    <t>řezivo jehličnaté lať impregnovaná dl 4 m</t>
  </si>
  <si>
    <t>-573191768</t>
  </si>
  <si>
    <t>Latě</t>
  </si>
  <si>
    <t>3,66*10*0,04*0,06</t>
  </si>
  <si>
    <t>Kontralatě</t>
  </si>
  <si>
    <t>12,8*0,04*0,06</t>
  </si>
  <si>
    <t>31</t>
  </si>
  <si>
    <t>762342511</t>
  </si>
  <si>
    <t>Montáž kontralatí na podklad bez tepelné izolace</t>
  </si>
  <si>
    <t>-2079752619</t>
  </si>
  <si>
    <t>8*1,6</t>
  </si>
  <si>
    <t>HZS2111</t>
  </si>
  <si>
    <t>Hodinová zúčtovací sazba tesař</t>
  </si>
  <si>
    <t>hod</t>
  </si>
  <si>
    <t>953882717</t>
  </si>
  <si>
    <t>Provedení lávky</t>
  </si>
  <si>
    <t>33</t>
  </si>
  <si>
    <t>512</t>
  </si>
  <si>
    <t>-1123101035</t>
  </si>
  <si>
    <t>Oprava stávající stříšky</t>
  </si>
  <si>
    <t>34</t>
  </si>
  <si>
    <t>HZS2492</t>
  </si>
  <si>
    <t>Hodinová zúčtovací sazba pomocný dělník PSV</t>
  </si>
  <si>
    <t>-1883102251</t>
  </si>
  <si>
    <t>PSV</t>
  </si>
  <si>
    <t>Práce a dodávky PSV</t>
  </si>
  <si>
    <t>741</t>
  </si>
  <si>
    <t>Elektroinstalace - silnoproud</t>
  </si>
  <si>
    <t>35</t>
  </si>
  <si>
    <t>74102R</t>
  </si>
  <si>
    <t>Chráničky pro Čez, osazení,…</t>
  </si>
  <si>
    <t>soubor</t>
  </si>
  <si>
    <t>1091623608</t>
  </si>
  <si>
    <t>764</t>
  </si>
  <si>
    <t>Konstrukce klempířské</t>
  </si>
  <si>
    <t>36</t>
  </si>
  <si>
    <t>764001821</t>
  </si>
  <si>
    <t>Demontáž krytiny ze svitků nebo tabulí do suti</t>
  </si>
  <si>
    <t>1888872760</t>
  </si>
  <si>
    <t>Vstup</t>
  </si>
  <si>
    <t>5,856</t>
  </si>
  <si>
    <t>37</t>
  </si>
  <si>
    <t>76400200R</t>
  </si>
  <si>
    <t>Drobný instalační materiál</t>
  </si>
  <si>
    <t>soub.</t>
  </si>
  <si>
    <t>-1512228735</t>
  </si>
  <si>
    <t>38</t>
  </si>
  <si>
    <t>764004801</t>
  </si>
  <si>
    <t>Demontáž podokapního žlabu do suti</t>
  </si>
  <si>
    <t>471649327</t>
  </si>
  <si>
    <t>1,38+3,66+1,38</t>
  </si>
  <si>
    <t>39</t>
  </si>
  <si>
    <t>764111651</t>
  </si>
  <si>
    <t>Krytina střechy rovné z taškových tabulí z Pz plechu s povrchovou úpravou sklonu do 30°</t>
  </si>
  <si>
    <t>1406225158</t>
  </si>
  <si>
    <t>40</t>
  </si>
  <si>
    <t>764121442</t>
  </si>
  <si>
    <t>Krytina střechy rovné ze šablon z Al plechu do 4 ks/m2 sklonu do 30°</t>
  </si>
  <si>
    <t>1153688056</t>
  </si>
  <si>
    <t>Zapravení po vybourání komína</t>
  </si>
  <si>
    <t>Prodloužení střechy</t>
  </si>
  <si>
    <t>22,2*0,3</t>
  </si>
  <si>
    <t>Věž</t>
  </si>
  <si>
    <t>6,2*0,3</t>
  </si>
  <si>
    <t>41</t>
  </si>
  <si>
    <t>764216604</t>
  </si>
  <si>
    <t>Oplechování rovných parapetů mechanicky kotvené z Pz s povrchovou úpravou rš 330 mm</t>
  </si>
  <si>
    <t>-1523459339</t>
  </si>
  <si>
    <t>42</t>
  </si>
  <si>
    <t>764216607</t>
  </si>
  <si>
    <t>Oplechování rovných parapetů mechanicky kotvené z Pz s povrchovou úpravou rš 670 mm</t>
  </si>
  <si>
    <t>-1618070618</t>
  </si>
  <si>
    <t>43</t>
  </si>
  <si>
    <t>764511602</t>
  </si>
  <si>
    <t>Žlab podokapní půlkruhový z Pz s povrchovou úpravou rš 330 mm</t>
  </si>
  <si>
    <t>1592021252</t>
  </si>
  <si>
    <t>44</t>
  </si>
  <si>
    <t>HZS2151</t>
  </si>
  <si>
    <t>Hodinová zúčtovací sazba klempíř</t>
  </si>
  <si>
    <t>171137385</t>
  </si>
  <si>
    <t xml:space="preserve">prodloužení stávajícíh žlabů ve 2 místech </t>
  </si>
  <si>
    <t>765</t>
  </si>
  <si>
    <t>Krytina skládaná</t>
  </si>
  <si>
    <t>45</t>
  </si>
  <si>
    <t>765191001</t>
  </si>
  <si>
    <t>Montáž pojistné hydroizolační nebo parotěsné fólie kladené ve sklonu do 20° lepením na bednění nebo izolaci</t>
  </si>
  <si>
    <t>-1431807898</t>
  </si>
  <si>
    <t>46</t>
  </si>
  <si>
    <t>28329036</t>
  </si>
  <si>
    <t>fólie kontaktní difuzně propustná pro doplňkovou hydroizolační vrstvu, třívrstvá mikroporézní PP 150g/m2 s integrovanou samolepící páskou</t>
  </si>
  <si>
    <t>-1861016463</t>
  </si>
  <si>
    <t>5,856*1,1 "Přepočtené koeficientem množství</t>
  </si>
  <si>
    <t>47</t>
  </si>
  <si>
    <t>765191901</t>
  </si>
  <si>
    <t>Demontáž pojistné hydroizolační fólie kladené ve sklonu do 30°</t>
  </si>
  <si>
    <t>2128107629</t>
  </si>
  <si>
    <t>781</t>
  </si>
  <si>
    <t>Dokončovací práce - obklady</t>
  </si>
  <si>
    <t>48</t>
  </si>
  <si>
    <t>781674113</t>
  </si>
  <si>
    <t>Montáž keramických obkladů parapetů š přes 150 do 200 mm lepených flexibilním lepidlem</t>
  </si>
  <si>
    <t>1263553131</t>
  </si>
  <si>
    <t xml:space="preserve">ozn. 1P : </t>
  </si>
  <si>
    <t>1,16</t>
  </si>
  <si>
    <t xml:space="preserve">ozn. 2P : </t>
  </si>
  <si>
    <t>1,18*2</t>
  </si>
  <si>
    <t xml:space="preserve">ozn. 3a/P : </t>
  </si>
  <si>
    <t>1,20*2</t>
  </si>
  <si>
    <t>49</t>
  </si>
  <si>
    <t>59761702</t>
  </si>
  <si>
    <t>obklad keramický nemrazuvzdorný povrch hladký/lesklý tl do 10mm přes 19 do 22ks/m2</t>
  </si>
  <si>
    <t>-1434186376</t>
  </si>
  <si>
    <t>5,92*1,15 "Přepočtené koeficientem množství</t>
  </si>
  <si>
    <t>783</t>
  </si>
  <si>
    <t>Dokončovací práce - nátěry</t>
  </si>
  <si>
    <t>50</t>
  </si>
  <si>
    <t>783807603</t>
  </si>
  <si>
    <t>Příplatek k cenám dvojnásobného krycího jednonásobného nátěru omítek za provedení styku 2 barev</t>
  </si>
  <si>
    <t>1282612685</t>
  </si>
  <si>
    <t>(9,36+20,08+12,96+3,3+3,1+17,1+2,29)*2</t>
  </si>
  <si>
    <t>51</t>
  </si>
  <si>
    <t>783823135</t>
  </si>
  <si>
    <t>Penetrační silikonový nátěr hladkých, tenkovrstvých zrnitých nebo štukových omítek</t>
  </si>
  <si>
    <t>1179638365</t>
  </si>
  <si>
    <t>52</t>
  </si>
  <si>
    <t>783827425</t>
  </si>
  <si>
    <t>Krycí dvojnásobný silikonový nátěr omítek stupně členitosti 1 a 2</t>
  </si>
  <si>
    <t>-1289438231</t>
  </si>
  <si>
    <t>(9,36+20,08+12,96+3,3+3,1+17,1+2,29)*0,5</t>
  </si>
  <si>
    <t>1.2 - Stavební část - MNP</t>
  </si>
  <si>
    <t>94 - Lešení a stavební výtahy</t>
  </si>
  <si>
    <t>M21 - Elektromontáže</t>
  </si>
  <si>
    <t>713 - Izolace tepelné</t>
  </si>
  <si>
    <t>766 - Konstrukce truhlářské, okna a dveře</t>
  </si>
  <si>
    <t>767 - Konstrukce zámečnické</t>
  </si>
  <si>
    <t>622319015R00</t>
  </si>
  <si>
    <t>Profil zakládací hliníkový, pro izolaci tl. 160 mm</t>
  </si>
  <si>
    <t>-1369999171</t>
  </si>
  <si>
    <t>94</t>
  </si>
  <si>
    <t>Lešení a stavební výtahy</t>
  </si>
  <si>
    <t>944944011R00</t>
  </si>
  <si>
    <t>Montáž ochranné sítě z umělých vláken</t>
  </si>
  <si>
    <t>-995396786</t>
  </si>
  <si>
    <t>944944031R00</t>
  </si>
  <si>
    <t>Montáž ochranné sítě příplatek k ceně za každý další i započatý měsíc použití ochranných sítí  z umělých vláken</t>
  </si>
  <si>
    <t>-226076687</t>
  </si>
  <si>
    <t>944944081R00</t>
  </si>
  <si>
    <t>Demontáž ochranné sítě z umělých vláken</t>
  </si>
  <si>
    <t>535691637</t>
  </si>
  <si>
    <t>944945013R00</t>
  </si>
  <si>
    <t>Montáž záchytné stříšky šířky přes 2 m</t>
  </si>
  <si>
    <t>1017253995</t>
  </si>
  <si>
    <t>944945193R00</t>
  </si>
  <si>
    <t>Montáž záchytné stříšky příplatek k ceně za každý další i započatý měsíc použití záchytné stříšky  šířky přes 2 m</t>
  </si>
  <si>
    <t>2027256824</t>
  </si>
  <si>
    <t>944945813R00</t>
  </si>
  <si>
    <t>Demontáž záchytné stříšky šířky přes 2 m</t>
  </si>
  <si>
    <t>-846335533</t>
  </si>
  <si>
    <t>Poznámka k položce:_x000D_
zřizované současně s lehkým nebo těžkým lešením,</t>
  </si>
  <si>
    <t>M21</t>
  </si>
  <si>
    <t>Elektromontáže</t>
  </si>
  <si>
    <t>M21-VL3</t>
  </si>
  <si>
    <t>Zpětná montáž hromosvodu</t>
  </si>
  <si>
    <t>113245138</t>
  </si>
  <si>
    <t>Poznámka k položce:_x000D_
Položka uvažuje také s případnou úpravou v zemi pro osazení zemnících úhelníků</t>
  </si>
  <si>
    <t>713</t>
  </si>
  <si>
    <t>Izolace tepelné</t>
  </si>
  <si>
    <t>713111231RK5</t>
  </si>
  <si>
    <t>Montáž tepelné izolace stropů parotěsná zábrana stropů shora s přelepením spojů, včetně dodávky fólie</t>
  </si>
  <si>
    <t>1481687638</t>
  </si>
  <si>
    <t>Poznámka k položce:_x000D_
včetně dodávky fólie a spojovacích prostředků.</t>
  </si>
  <si>
    <t>713111275RL3</t>
  </si>
  <si>
    <t>Montáž tepelné izolace stropů parotěsná zábrana napojení parozábrany na související konstrukce lepicím tmelem, s dodávkou materiálu</t>
  </si>
  <si>
    <t>956650196</t>
  </si>
  <si>
    <t>595907480R</t>
  </si>
  <si>
    <t>deska cementotřísková podlahová; l = 1 250 mm; š = 625 mm; tl. 16,0 mm; pero-drážka</t>
  </si>
  <si>
    <t>-938813919</t>
  </si>
  <si>
    <t>60515796R</t>
  </si>
  <si>
    <t>Hranol dřevina: jehličnatá</t>
  </si>
  <si>
    <t>-1599585930</t>
  </si>
  <si>
    <t>- původní položka</t>
  </si>
  <si>
    <t>-2,61171</t>
  </si>
  <si>
    <t>VCP</t>
  </si>
  <si>
    <t>Fošna</t>
  </si>
  <si>
    <t>18*4*0,27*0,05</t>
  </si>
  <si>
    <t>Prkno</t>
  </si>
  <si>
    <t>25*4*0,12*0,025</t>
  </si>
  <si>
    <t>1*1,5*0,025</t>
  </si>
  <si>
    <t>22,2*0,5*0,025*2</t>
  </si>
  <si>
    <t>762343101R00</t>
  </si>
  <si>
    <t>Montáž roštu pro tepelnou izolaci spodem</t>
  </si>
  <si>
    <t>201827136</t>
  </si>
  <si>
    <t>762512115R00</t>
  </si>
  <si>
    <t>Položení podlah pod PVC montáž  desek cementotřískových na pero a drážku</t>
  </si>
  <si>
    <t>-1576723020</t>
  </si>
  <si>
    <t>762595000R00</t>
  </si>
  <si>
    <t>Spojovací a ochranné prostředky hřebíky, vruty, impregnace</t>
  </si>
  <si>
    <t>1191061539</t>
  </si>
  <si>
    <t>762795000R00</t>
  </si>
  <si>
    <t>Spojovací a ochranné prostředky hřebíky, svory, fiksační prkna, impregnace</t>
  </si>
  <si>
    <t>1813416315</t>
  </si>
  <si>
    <t>-původní položka</t>
  </si>
  <si>
    <t>-2,351</t>
  </si>
  <si>
    <t>1*1*0,025</t>
  </si>
  <si>
    <t>762911121R00</t>
  </si>
  <si>
    <t>Impregnace řeziva tlakovakuová, ochrana proti dřevokazným houbám, plísním a dřevokaznému hmyzu</t>
  </si>
  <si>
    <t>1822037782</t>
  </si>
  <si>
    <t>-2,612</t>
  </si>
  <si>
    <t>998762202R00</t>
  </si>
  <si>
    <t>Přesun hmot pro konstrukce tesařské v objektech výšky do 12 m</t>
  </si>
  <si>
    <t>%</t>
  </si>
  <si>
    <t>-1644263138</t>
  </si>
  <si>
    <t>Poznámka k položce:_x000D_
50 m vodorovně</t>
  </si>
  <si>
    <t>998762294R00</t>
  </si>
  <si>
    <t>Přesun hmot pro konstrukce tesařské příplatek k ceně za zvětšený přesun přes vymezenou největší dopravní vzdálenost  do 1000 m</t>
  </si>
  <si>
    <t>365951105</t>
  </si>
  <si>
    <t>766</t>
  </si>
  <si>
    <t>Konstrukce truhlářské, okna a dveře</t>
  </si>
  <si>
    <t>648991113RT2</t>
  </si>
  <si>
    <t>Osazení parapetních desek z plastických hmot Dodávka a osazení parapetních desek z plastických hmot šířky 250 mm</t>
  </si>
  <si>
    <t>-907156720</t>
  </si>
  <si>
    <t>Poznámka k položce:_x000D_
a poloplastických hmot na montážní pěnu, zapravení omítky pod parapetem, těsnění spáry mezi parapetem a rámem okna, dodávka silikonu.</t>
  </si>
  <si>
    <t>-1,16</t>
  </si>
  <si>
    <t>-1,18*2</t>
  </si>
  <si>
    <t>-1,20*2</t>
  </si>
  <si>
    <t xml:space="preserve">ozn. 3b/P : - ZŮSTÁVÁ </t>
  </si>
  <si>
    <t>767</t>
  </si>
  <si>
    <t>Konstrukce zámečnické</t>
  </si>
  <si>
    <t>767951114R00</t>
  </si>
  <si>
    <t>Pozinkování ocelových výrobků objem zakázky od 100 do 300 kg</t>
  </si>
  <si>
    <t>kg</t>
  </si>
  <si>
    <t>-2060206027</t>
  </si>
  <si>
    <t>767990010RAC</t>
  </si>
  <si>
    <t>Ostatní atypické kovové prvky 10 - 50 kg/kus</t>
  </si>
  <si>
    <t>744553416</t>
  </si>
  <si>
    <t>764412350R00</t>
  </si>
  <si>
    <t>Oplechování parapetů z hliníku dodávka a montáž   , , rš 330 mm</t>
  </si>
  <si>
    <t>375112225</t>
  </si>
  <si>
    <t>Poznámka k položce:_x000D_
včetně rohů</t>
  </si>
  <si>
    <t>764412380R00</t>
  </si>
  <si>
    <t>Oplechování parapetů z hliníku dodávka a montáž   , , rš 600 mm</t>
  </si>
  <si>
    <t>-873129888</t>
  </si>
  <si>
    <t>2.1 - Hromosvod</t>
  </si>
  <si>
    <t>C21M - Elektromontáže</t>
  </si>
  <si>
    <t>D1 - Materiály</t>
  </si>
  <si>
    <t>D3 - Dodávky zařízení (specifikace)</t>
  </si>
  <si>
    <t>C21M</t>
  </si>
  <si>
    <t>210190002</t>
  </si>
  <si>
    <t>mont.oceloplech.rozvodnic do 50kg</t>
  </si>
  <si>
    <t>ks</t>
  </si>
  <si>
    <t>-11879482</t>
  </si>
  <si>
    <t>210220021</t>
  </si>
  <si>
    <t>uzem. v zemi FeZn do 120 mm2 vč.svorek;propoj.aj.</t>
  </si>
  <si>
    <t>-43107263</t>
  </si>
  <si>
    <t>210220101</t>
  </si>
  <si>
    <t>svodové vodiče FeZn do R=10mm;Al o10mm;Cu R=8mm vč</t>
  </si>
  <si>
    <t>164870907</t>
  </si>
  <si>
    <t>210220301</t>
  </si>
  <si>
    <t>svorky hromosvodové do 2 šroubu (SS;SR 03)</t>
  </si>
  <si>
    <t>183497870</t>
  </si>
  <si>
    <t>210220302</t>
  </si>
  <si>
    <t>svorky hromosv.nad 2 šrouby(ST;SJ;SK;SZ;SR01;02)</t>
  </si>
  <si>
    <t>-235454524</t>
  </si>
  <si>
    <t>210220372</t>
  </si>
  <si>
    <t>ochranný úhelník nebo trubka s držáky do zdiva</t>
  </si>
  <si>
    <t>352787094</t>
  </si>
  <si>
    <t>D1</t>
  </si>
  <si>
    <t>Materiály</t>
  </si>
  <si>
    <t>01</t>
  </si>
  <si>
    <t>Zemnící pás FEZN 30x4 v.bal. 25kg, Zn, (0,95 kg=1m)</t>
  </si>
  <si>
    <t>bal</t>
  </si>
  <si>
    <t>-948361302</t>
  </si>
  <si>
    <t>02</t>
  </si>
  <si>
    <t>Drát FEZN KOVO 31646, 10mm, 10kg=15 m (bal.10kg)</t>
  </si>
  <si>
    <t>-1192918909</t>
  </si>
  <si>
    <t>03</t>
  </si>
  <si>
    <t>Svorka odbočná KOVO 20732 SR 02 4 x M8 (pro pásek 30x4)</t>
  </si>
  <si>
    <t>-1827108331</t>
  </si>
  <si>
    <t>04</t>
  </si>
  <si>
    <t>DT 103140 SR 03 - lit. Svorka zemnící pro spojení páska-drát</t>
  </si>
  <si>
    <t>-173881987</t>
  </si>
  <si>
    <t>05</t>
  </si>
  <si>
    <t>DT 103340 SZ - lit. Svorka zkušební - litinová s litin. příl</t>
  </si>
  <si>
    <t>-1326087327</t>
  </si>
  <si>
    <t>06</t>
  </si>
  <si>
    <t>KOPOS 5220 AL XX PŘÍCHYTKA TYP OMEGA</t>
  </si>
  <si>
    <t>2025273162</t>
  </si>
  <si>
    <t>07</t>
  </si>
  <si>
    <t>Hmoždinka ELEMAN 1000987 do polystyrenu HDP60 25x58</t>
  </si>
  <si>
    <t>-629202692</t>
  </si>
  <si>
    <t>08</t>
  </si>
  <si>
    <t>DEHN 276006 Prstenec plast šedý H 5mm D 37mm pro podpěry vedení a podpěry tyčí DEHN DEHN</t>
  </si>
  <si>
    <t>-1299468779</t>
  </si>
  <si>
    <t>09</t>
  </si>
  <si>
    <t>DEHN 204004 Podpěra vedení snap, plast šedý H 36mm, pro prům. 8mm, se závitem M8 DEHN</t>
  </si>
  <si>
    <t>1434946421</t>
  </si>
  <si>
    <t>DT 443040 OT 17 O 20 nerez Ochranná trubka nerez - 1700 mm -</t>
  </si>
  <si>
    <t>853674167</t>
  </si>
  <si>
    <t>Drát hliníkový AlMgSi 8mm, měkký 6,7 kg=50m (bal.6,7kg)</t>
  </si>
  <si>
    <t>bat</t>
  </si>
  <si>
    <t>-743214425</t>
  </si>
  <si>
    <t>Svorka univerzální KOVO 20817 SU B drát-drát (2xpříložka)</t>
  </si>
  <si>
    <t>89948109</t>
  </si>
  <si>
    <t>Rozvodnice MET</t>
  </si>
  <si>
    <t>-311788690</t>
  </si>
  <si>
    <t>Spojmat</t>
  </si>
  <si>
    <t>1452004812</t>
  </si>
  <si>
    <t>D3</t>
  </si>
  <si>
    <t>Dodávky zařízení (specifikace)</t>
  </si>
  <si>
    <t>01.</t>
  </si>
  <si>
    <t>Revize hromosvodu</t>
  </si>
  <si>
    <t>2087810118</t>
  </si>
  <si>
    <t>02.</t>
  </si>
  <si>
    <t>Doprava, kompletace, režie,…</t>
  </si>
  <si>
    <t>449717732</t>
  </si>
  <si>
    <t>2.2 - ÚT</t>
  </si>
  <si>
    <t>OST - Ostatní</t>
  </si>
  <si>
    <t xml:space="preserve">    O01 - Stavební úpravy</t>
  </si>
  <si>
    <t>OST</t>
  </si>
  <si>
    <t>Ostatní</t>
  </si>
  <si>
    <t>O01</t>
  </si>
  <si>
    <t>Stavební úpravy</t>
  </si>
  <si>
    <t>611315413</t>
  </si>
  <si>
    <t>Oprava vnitřní vápenné hladké omítky tl do 20 mm stropů v rozsahu plochy přes 30 do 50 %</t>
  </si>
  <si>
    <t>-1302449901</t>
  </si>
  <si>
    <t>612325413</t>
  </si>
  <si>
    <t>Oprava vnitřní vápenocementové hladké omítky tl do 20 mm stěn v rozsahu plochy přes 30 do 50 %</t>
  </si>
  <si>
    <t>-897918282</t>
  </si>
  <si>
    <t>783817101</t>
  </si>
  <si>
    <t>Krycí jednonásobný syntetický nátěr hladkých betonových povrchů</t>
  </si>
  <si>
    <t>766000637</t>
  </si>
  <si>
    <t>783917151</t>
  </si>
  <si>
    <t>Krycí jednonásobný syntetický nátěr betonové podlahy</t>
  </si>
  <si>
    <t>1811332580</t>
  </si>
  <si>
    <t>Příloha č.1, dod.č.1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</si>
</sst>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7" fillId="0" borderId="0" xfId="0" applyFont="1"/>
    <xf numFmtId="0" fontId="37" fillId="0" borderId="1" xfId="0" applyFont="1" applyBorder="1"/>
    <xf numFmtId="0" fontId="37" fillId="0" borderId="2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10" workbookViewId="0">
      <selection activeCell="K6" sqref="K6:AO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84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6" t="s">
        <v>6</v>
      </c>
      <c r="BT2" s="16" t="s">
        <v>7</v>
      </c>
    </row>
    <row r="3" spans="1:74" s="179" customFormat="1" ht="25.5" customHeight="1">
      <c r="B3" s="180"/>
      <c r="C3" s="181"/>
      <c r="D3" s="181" t="s">
        <v>663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2"/>
      <c r="BS3" s="183" t="s">
        <v>6</v>
      </c>
      <c r="BT3" s="183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S4" s="16" t="s">
        <v>11</v>
      </c>
    </row>
    <row r="5" spans="1:74" ht="12" customHeight="1">
      <c r="B5" s="19"/>
      <c r="D5" s="22" t="s">
        <v>12</v>
      </c>
      <c r="K5" s="193" t="s">
        <v>13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R5" s="19"/>
      <c r="BS5" s="16" t="s">
        <v>6</v>
      </c>
    </row>
    <row r="6" spans="1:74" ht="36.950000000000003" customHeight="1">
      <c r="B6" s="19"/>
      <c r="D6" s="24" t="s">
        <v>14</v>
      </c>
      <c r="K6" s="194" t="s">
        <v>15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R6" s="19"/>
      <c r="BS6" s="16" t="s">
        <v>6</v>
      </c>
    </row>
    <row r="7" spans="1:74" ht="12" customHeight="1">
      <c r="B7" s="19"/>
      <c r="D7" s="25" t="s">
        <v>16</v>
      </c>
      <c r="K7" s="23" t="s">
        <v>1</v>
      </c>
      <c r="AK7" s="25" t="s">
        <v>17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18</v>
      </c>
      <c r="K8" s="23" t="s">
        <v>19</v>
      </c>
      <c r="AK8" s="25" t="s">
        <v>20</v>
      </c>
      <c r="AN8" s="23" t="s">
        <v>21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22</v>
      </c>
      <c r="AK10" s="25" t="s">
        <v>23</v>
      </c>
      <c r="AN10" s="23" t="s">
        <v>24</v>
      </c>
      <c r="AR10" s="19"/>
      <c r="BS10" s="16" t="s">
        <v>6</v>
      </c>
    </row>
    <row r="11" spans="1:74" ht="18.399999999999999" customHeight="1">
      <c r="B11" s="19"/>
      <c r="E11" s="23" t="s">
        <v>25</v>
      </c>
      <c r="AK11" s="25" t="s">
        <v>26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27</v>
      </c>
      <c r="AK13" s="25" t="s">
        <v>23</v>
      </c>
      <c r="AN13" s="23" t="s">
        <v>28</v>
      </c>
      <c r="AR13" s="19"/>
      <c r="BS13" s="16" t="s">
        <v>6</v>
      </c>
    </row>
    <row r="14" spans="1:74" ht="12.75">
      <c r="B14" s="19"/>
      <c r="E14" s="23" t="s">
        <v>29</v>
      </c>
      <c r="AK14" s="25" t="s">
        <v>26</v>
      </c>
      <c r="AN14" s="23" t="s">
        <v>30</v>
      </c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31</v>
      </c>
      <c r="AK16" s="25" t="s">
        <v>23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19</v>
      </c>
      <c r="AK17" s="25" t="s">
        <v>26</v>
      </c>
      <c r="AN17" s="23" t="s">
        <v>1</v>
      </c>
      <c r="AR17" s="19"/>
      <c r="BS17" s="16" t="s">
        <v>32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33</v>
      </c>
      <c r="AK19" s="25" t="s">
        <v>23</v>
      </c>
      <c r="AN19" s="23" t="s">
        <v>1</v>
      </c>
      <c r="AR19" s="19"/>
      <c r="BS19" s="16" t="s">
        <v>6</v>
      </c>
    </row>
    <row r="20" spans="2:71" ht="18.399999999999999" customHeight="1">
      <c r="B20" s="19"/>
      <c r="E20" s="23" t="s">
        <v>19</v>
      </c>
      <c r="AK20" s="25" t="s">
        <v>26</v>
      </c>
      <c r="AN20" s="23" t="s">
        <v>1</v>
      </c>
      <c r="AR20" s="19"/>
      <c r="BS20" s="16" t="s">
        <v>32</v>
      </c>
    </row>
    <row r="21" spans="2:71" ht="6.95" customHeight="1">
      <c r="B21" s="19"/>
      <c r="AR21" s="19"/>
    </row>
    <row r="22" spans="2:71" ht="12" customHeight="1">
      <c r="B22" s="19"/>
      <c r="D22" s="25" t="s">
        <v>34</v>
      </c>
      <c r="AR22" s="19"/>
    </row>
    <row r="23" spans="2:71" ht="16.5" customHeight="1">
      <c r="B23" s="19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6">
        <f>ROUND(AG94,2)</f>
        <v>46078.73</v>
      </c>
      <c r="AL26" s="197"/>
      <c r="AM26" s="197"/>
      <c r="AN26" s="197"/>
      <c r="AO26" s="197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198" t="s">
        <v>36</v>
      </c>
      <c r="M28" s="198"/>
      <c r="N28" s="198"/>
      <c r="O28" s="198"/>
      <c r="P28" s="198"/>
      <c r="W28" s="198" t="s">
        <v>37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38</v>
      </c>
      <c r="AL28" s="198"/>
      <c r="AM28" s="198"/>
      <c r="AN28" s="198"/>
      <c r="AO28" s="198"/>
      <c r="AR28" s="28"/>
    </row>
    <row r="29" spans="2:71" s="2" customFormat="1" ht="14.45" customHeight="1">
      <c r="B29" s="32"/>
      <c r="D29" s="25" t="s">
        <v>39</v>
      </c>
      <c r="F29" s="25" t="s">
        <v>40</v>
      </c>
      <c r="L29" s="186">
        <v>0.21</v>
      </c>
      <c r="M29" s="187"/>
      <c r="N29" s="187"/>
      <c r="O29" s="187"/>
      <c r="P29" s="187"/>
      <c r="W29" s="188">
        <f>ROUND(AZ94, 2)</f>
        <v>46078.73</v>
      </c>
      <c r="X29" s="187"/>
      <c r="Y29" s="187"/>
      <c r="Z29" s="187"/>
      <c r="AA29" s="187"/>
      <c r="AB29" s="187"/>
      <c r="AC29" s="187"/>
      <c r="AD29" s="187"/>
      <c r="AE29" s="187"/>
      <c r="AK29" s="188">
        <f>ROUND(AV94, 2)</f>
        <v>9676.5300000000007</v>
      </c>
      <c r="AL29" s="187"/>
      <c r="AM29" s="187"/>
      <c r="AN29" s="187"/>
      <c r="AO29" s="187"/>
      <c r="AR29" s="32"/>
    </row>
    <row r="30" spans="2:71" s="2" customFormat="1" ht="14.45" customHeight="1">
      <c r="B30" s="32"/>
      <c r="F30" s="25" t="s">
        <v>41</v>
      </c>
      <c r="L30" s="186">
        <v>0.12</v>
      </c>
      <c r="M30" s="187"/>
      <c r="N30" s="187"/>
      <c r="O30" s="187"/>
      <c r="P30" s="187"/>
      <c r="W30" s="188">
        <f>ROUND(BA94, 2)</f>
        <v>0</v>
      </c>
      <c r="X30" s="187"/>
      <c r="Y30" s="187"/>
      <c r="Z30" s="187"/>
      <c r="AA30" s="187"/>
      <c r="AB30" s="187"/>
      <c r="AC30" s="187"/>
      <c r="AD30" s="187"/>
      <c r="AE30" s="187"/>
      <c r="AK30" s="188">
        <f>ROUND(AW94, 2)</f>
        <v>0</v>
      </c>
      <c r="AL30" s="187"/>
      <c r="AM30" s="187"/>
      <c r="AN30" s="187"/>
      <c r="AO30" s="187"/>
      <c r="AR30" s="32"/>
    </row>
    <row r="31" spans="2:71" s="2" customFormat="1" ht="14.45" hidden="1" customHeight="1">
      <c r="B31" s="32"/>
      <c r="F31" s="25" t="s">
        <v>42</v>
      </c>
      <c r="L31" s="186">
        <v>0.21</v>
      </c>
      <c r="M31" s="187"/>
      <c r="N31" s="187"/>
      <c r="O31" s="187"/>
      <c r="P31" s="187"/>
      <c r="W31" s="188">
        <f>ROUND(BB94, 2)</f>
        <v>0</v>
      </c>
      <c r="X31" s="187"/>
      <c r="Y31" s="187"/>
      <c r="Z31" s="187"/>
      <c r="AA31" s="187"/>
      <c r="AB31" s="187"/>
      <c r="AC31" s="187"/>
      <c r="AD31" s="187"/>
      <c r="AE31" s="187"/>
      <c r="AK31" s="188">
        <v>0</v>
      </c>
      <c r="AL31" s="187"/>
      <c r="AM31" s="187"/>
      <c r="AN31" s="187"/>
      <c r="AO31" s="187"/>
      <c r="AR31" s="32"/>
    </row>
    <row r="32" spans="2:71" s="2" customFormat="1" ht="14.45" hidden="1" customHeight="1">
      <c r="B32" s="32"/>
      <c r="F32" s="25" t="s">
        <v>43</v>
      </c>
      <c r="L32" s="186">
        <v>0.12</v>
      </c>
      <c r="M32" s="187"/>
      <c r="N32" s="187"/>
      <c r="O32" s="187"/>
      <c r="P32" s="187"/>
      <c r="W32" s="188">
        <f>ROUND(BC94, 2)</f>
        <v>0</v>
      </c>
      <c r="X32" s="187"/>
      <c r="Y32" s="187"/>
      <c r="Z32" s="187"/>
      <c r="AA32" s="187"/>
      <c r="AB32" s="187"/>
      <c r="AC32" s="187"/>
      <c r="AD32" s="187"/>
      <c r="AE32" s="187"/>
      <c r="AK32" s="188">
        <v>0</v>
      </c>
      <c r="AL32" s="187"/>
      <c r="AM32" s="187"/>
      <c r="AN32" s="187"/>
      <c r="AO32" s="187"/>
      <c r="AR32" s="32"/>
    </row>
    <row r="33" spans="2:44" s="2" customFormat="1" ht="14.45" hidden="1" customHeight="1">
      <c r="B33" s="32"/>
      <c r="F33" s="25" t="s">
        <v>44</v>
      </c>
      <c r="L33" s="186">
        <v>0</v>
      </c>
      <c r="M33" s="187"/>
      <c r="N33" s="187"/>
      <c r="O33" s="187"/>
      <c r="P33" s="187"/>
      <c r="W33" s="188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K33" s="188">
        <v>0</v>
      </c>
      <c r="AL33" s="187"/>
      <c r="AM33" s="187"/>
      <c r="AN33" s="187"/>
      <c r="AO33" s="187"/>
      <c r="AR33" s="32"/>
    </row>
    <row r="34" spans="2:44" s="1" customFormat="1" ht="6.95" customHeight="1">
      <c r="B34" s="28"/>
      <c r="AR34" s="28"/>
    </row>
    <row r="35" spans="2:44" s="1" customFormat="1" ht="25.9" customHeight="1">
      <c r="B35" s="28"/>
      <c r="C35" s="33"/>
      <c r="D35" s="34" t="s">
        <v>45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46</v>
      </c>
      <c r="U35" s="35"/>
      <c r="V35" s="35"/>
      <c r="W35" s="35"/>
      <c r="X35" s="192" t="s">
        <v>47</v>
      </c>
      <c r="Y35" s="190"/>
      <c r="Z35" s="190"/>
      <c r="AA35" s="190"/>
      <c r="AB35" s="190"/>
      <c r="AC35" s="35"/>
      <c r="AD35" s="35"/>
      <c r="AE35" s="35"/>
      <c r="AF35" s="35"/>
      <c r="AG35" s="35"/>
      <c r="AH35" s="35"/>
      <c r="AI35" s="35"/>
      <c r="AJ35" s="35"/>
      <c r="AK35" s="189">
        <f>SUM(AK26:AK33)</f>
        <v>55755.26</v>
      </c>
      <c r="AL35" s="190"/>
      <c r="AM35" s="190"/>
      <c r="AN35" s="190"/>
      <c r="AO35" s="191"/>
      <c r="AP35" s="33"/>
      <c r="AQ35" s="33"/>
      <c r="AR35" s="28"/>
    </row>
    <row r="36" spans="2:44" s="1" customFormat="1" ht="6.95" customHeight="1">
      <c r="B36" s="28"/>
      <c r="AR36" s="28"/>
    </row>
    <row r="37" spans="2:44" s="1" customFormat="1" ht="14.45" customHeight="1">
      <c r="B37" s="28"/>
      <c r="AR37" s="28"/>
    </row>
    <row r="38" spans="2:44" ht="14.45" customHeight="1">
      <c r="B38" s="19"/>
      <c r="AR38" s="19"/>
    </row>
    <row r="39" spans="2:44" ht="14.45" customHeight="1">
      <c r="B39" s="19"/>
      <c r="AR39" s="19"/>
    </row>
    <row r="40" spans="2:44" ht="14.45" customHeight="1">
      <c r="B40" s="19"/>
      <c r="AR40" s="19"/>
    </row>
    <row r="41" spans="2:44" ht="14.45" customHeight="1">
      <c r="B41" s="19"/>
      <c r="AR41" s="19"/>
    </row>
    <row r="42" spans="2:44" ht="14.45" customHeight="1">
      <c r="B42" s="19"/>
      <c r="AR42" s="19"/>
    </row>
    <row r="43" spans="2:44" ht="14.45" customHeight="1">
      <c r="B43" s="19"/>
      <c r="AR43" s="19"/>
    </row>
    <row r="44" spans="2:44" ht="14.45" customHeight="1">
      <c r="B44" s="19"/>
      <c r="AR44" s="19"/>
    </row>
    <row r="45" spans="2:44" ht="14.45" customHeight="1">
      <c r="B45" s="19"/>
      <c r="AR45" s="19"/>
    </row>
    <row r="46" spans="2:44" ht="14.45" customHeight="1">
      <c r="B46" s="19"/>
      <c r="AR46" s="19"/>
    </row>
    <row r="47" spans="2:44" ht="14.45" customHeight="1">
      <c r="B47" s="19"/>
      <c r="AR47" s="19"/>
    </row>
    <row r="48" spans="2:44" ht="14.45" customHeight="1">
      <c r="B48" s="19"/>
      <c r="AR48" s="19"/>
    </row>
    <row r="49" spans="2:44" s="1" customFormat="1" ht="14.45" customHeight="1">
      <c r="B49" s="28"/>
      <c r="D49" s="37" t="s">
        <v>48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49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8"/>
      <c r="D60" s="39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50</v>
      </c>
      <c r="AI60" s="30"/>
      <c r="AJ60" s="30"/>
      <c r="AK60" s="30"/>
      <c r="AL60" s="30"/>
      <c r="AM60" s="39" t="s">
        <v>51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28"/>
      <c r="D64" s="37" t="s">
        <v>52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53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8"/>
      <c r="D75" s="39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50</v>
      </c>
      <c r="AI75" s="30"/>
      <c r="AJ75" s="30"/>
      <c r="AK75" s="30"/>
      <c r="AL75" s="30"/>
      <c r="AM75" s="39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20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5" t="s">
        <v>12</v>
      </c>
      <c r="L84" s="3" t="str">
        <f>K5</f>
        <v>251127</v>
      </c>
      <c r="AR84" s="44"/>
    </row>
    <row r="85" spans="1:91" s="4" customFormat="1" ht="36.950000000000003" customHeight="1">
      <c r="B85" s="45"/>
      <c r="C85" s="46" t="s">
        <v>14</v>
      </c>
      <c r="L85" s="209" t="str">
        <f>K6</f>
        <v>HZ Dvorce - VCP a MNP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5" t="s">
        <v>18</v>
      </c>
      <c r="L87" s="47" t="str">
        <f>IF(K8="","",K8)</f>
        <v xml:space="preserve"> </v>
      </c>
      <c r="AI87" s="25" t="s">
        <v>20</v>
      </c>
      <c r="AM87" s="211" t="str">
        <f>IF(AN8= "","",AN8)</f>
        <v>24. 11. 2025</v>
      </c>
      <c r="AN87" s="211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5" t="s">
        <v>22</v>
      </c>
      <c r="L89" s="3" t="str">
        <f>IF(E11= "","",E11)</f>
        <v>Obec Dvorce</v>
      </c>
      <c r="AI89" s="25" t="s">
        <v>31</v>
      </c>
      <c r="AM89" s="212" t="str">
        <f>IF(E17="","",E17)</f>
        <v xml:space="preserve"> </v>
      </c>
      <c r="AN89" s="213"/>
      <c r="AO89" s="213"/>
      <c r="AP89" s="213"/>
      <c r="AR89" s="28"/>
      <c r="AS89" s="214" t="s">
        <v>55</v>
      </c>
      <c r="AT89" s="21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5" t="s">
        <v>27</v>
      </c>
      <c r="L90" s="3" t="str">
        <f>IF(E14="","",E14)</f>
        <v>Jurčík - stavebnictví s.r.o.,</v>
      </c>
      <c r="AI90" s="25" t="s">
        <v>33</v>
      </c>
      <c r="AM90" s="212" t="str">
        <f>IF(E20="","",E20)</f>
        <v xml:space="preserve"> </v>
      </c>
      <c r="AN90" s="213"/>
      <c r="AO90" s="213"/>
      <c r="AP90" s="213"/>
      <c r="AR90" s="28"/>
      <c r="AS90" s="216"/>
      <c r="AT90" s="217"/>
      <c r="BD90" s="51"/>
    </row>
    <row r="91" spans="1:91" s="1" customFormat="1" ht="10.9" customHeight="1">
      <c r="B91" s="28"/>
      <c r="AR91" s="28"/>
      <c r="AS91" s="216"/>
      <c r="AT91" s="217"/>
      <c r="BD91" s="51"/>
    </row>
    <row r="92" spans="1:91" s="1" customFormat="1" ht="29.25" customHeight="1">
      <c r="B92" s="28"/>
      <c r="C92" s="204" t="s">
        <v>56</v>
      </c>
      <c r="D92" s="205"/>
      <c r="E92" s="205"/>
      <c r="F92" s="205"/>
      <c r="G92" s="205"/>
      <c r="H92" s="52"/>
      <c r="I92" s="206" t="s">
        <v>57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8" t="s">
        <v>58</v>
      </c>
      <c r="AH92" s="205"/>
      <c r="AI92" s="205"/>
      <c r="AJ92" s="205"/>
      <c r="AK92" s="205"/>
      <c r="AL92" s="205"/>
      <c r="AM92" s="205"/>
      <c r="AN92" s="206" t="s">
        <v>59</v>
      </c>
      <c r="AO92" s="205"/>
      <c r="AP92" s="207"/>
      <c r="AQ92" s="53" t="s">
        <v>60</v>
      </c>
      <c r="AR92" s="28"/>
      <c r="AS92" s="54" t="s">
        <v>61</v>
      </c>
      <c r="AT92" s="55" t="s">
        <v>62</v>
      </c>
      <c r="AU92" s="55" t="s">
        <v>63</v>
      </c>
      <c r="AV92" s="55" t="s">
        <v>64</v>
      </c>
      <c r="AW92" s="55" t="s">
        <v>65</v>
      </c>
      <c r="AX92" s="55" t="s">
        <v>66</v>
      </c>
      <c r="AY92" s="55" t="s">
        <v>67</v>
      </c>
      <c r="AZ92" s="55" t="s">
        <v>68</v>
      </c>
      <c r="BA92" s="55" t="s">
        <v>69</v>
      </c>
      <c r="BB92" s="55" t="s">
        <v>70</v>
      </c>
      <c r="BC92" s="55" t="s">
        <v>71</v>
      </c>
      <c r="BD92" s="56" t="s">
        <v>72</v>
      </c>
    </row>
    <row r="93" spans="1:91" s="1" customFormat="1" ht="10.9" customHeight="1">
      <c r="B93" s="28"/>
      <c r="AR93" s="28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73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202">
        <f>ROUND(SUM(AG95:AG98),2)</f>
        <v>46078.73</v>
      </c>
      <c r="AH94" s="202"/>
      <c r="AI94" s="202"/>
      <c r="AJ94" s="202"/>
      <c r="AK94" s="202"/>
      <c r="AL94" s="202"/>
      <c r="AM94" s="202"/>
      <c r="AN94" s="203">
        <f>SUM(AG94,AT94)</f>
        <v>55755.26</v>
      </c>
      <c r="AO94" s="203"/>
      <c r="AP94" s="203"/>
      <c r="AQ94" s="62" t="s">
        <v>1</v>
      </c>
      <c r="AR94" s="58"/>
      <c r="AS94" s="63">
        <f>ROUND(SUM(AS95:AS98),2)</f>
        <v>0</v>
      </c>
      <c r="AT94" s="64">
        <f>ROUND(SUM(AV94:AW94),2)</f>
        <v>9676.5300000000007</v>
      </c>
      <c r="AU94" s="65">
        <f>ROUND(SUM(AU95:AU98),5)</f>
        <v>124.41309</v>
      </c>
      <c r="AV94" s="64">
        <f>ROUND(AZ94*L29,2)</f>
        <v>9676.5300000000007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ROUND(SUM(AZ95:AZ98),2)</f>
        <v>46078.73</v>
      </c>
      <c r="BA94" s="64">
        <f>ROUND(SUM(BA95:BA98),2)</f>
        <v>0</v>
      </c>
      <c r="BB94" s="64">
        <f>ROUND(SUM(BB95:BB98),2)</f>
        <v>0</v>
      </c>
      <c r="BC94" s="64">
        <f>ROUND(SUM(BC95:BC98),2)</f>
        <v>0</v>
      </c>
      <c r="BD94" s="66">
        <f>ROUND(SUM(BD95:BD98),2)</f>
        <v>0</v>
      </c>
      <c r="BS94" s="67" t="s">
        <v>74</v>
      </c>
      <c r="BT94" s="67" t="s">
        <v>75</v>
      </c>
      <c r="BU94" s="68" t="s">
        <v>76</v>
      </c>
      <c r="BV94" s="67" t="s">
        <v>77</v>
      </c>
      <c r="BW94" s="67" t="s">
        <v>4</v>
      </c>
      <c r="BX94" s="67" t="s">
        <v>78</v>
      </c>
      <c r="CL94" s="67" t="s">
        <v>1</v>
      </c>
    </row>
    <row r="95" spans="1:91" s="6" customFormat="1" ht="16.5" customHeight="1">
      <c r="A95" s="69" t="s">
        <v>79</v>
      </c>
      <c r="B95" s="70"/>
      <c r="C95" s="71"/>
      <c r="D95" s="201" t="s">
        <v>80</v>
      </c>
      <c r="E95" s="201"/>
      <c r="F95" s="201"/>
      <c r="G95" s="201"/>
      <c r="H95" s="201"/>
      <c r="I95" s="72"/>
      <c r="J95" s="201" t="s">
        <v>81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'1.1 - Stavební část - VCP'!J30</f>
        <v>255352.71</v>
      </c>
      <c r="AH95" s="200"/>
      <c r="AI95" s="200"/>
      <c r="AJ95" s="200"/>
      <c r="AK95" s="200"/>
      <c r="AL95" s="200"/>
      <c r="AM95" s="200"/>
      <c r="AN95" s="199">
        <f>SUM(AG95,AT95)</f>
        <v>308976.77999999997</v>
      </c>
      <c r="AO95" s="200"/>
      <c r="AP95" s="200"/>
      <c r="AQ95" s="73" t="s">
        <v>82</v>
      </c>
      <c r="AR95" s="70"/>
      <c r="AS95" s="74">
        <v>0</v>
      </c>
      <c r="AT95" s="75">
        <f>ROUND(SUM(AV95:AW95),2)</f>
        <v>53624.07</v>
      </c>
      <c r="AU95" s="76">
        <f>'1.1 - Stavební část - VCP'!P134</f>
        <v>124.413088</v>
      </c>
      <c r="AV95" s="75">
        <f>'1.1 - Stavební část - VCP'!J33</f>
        <v>53624.07</v>
      </c>
      <c r="AW95" s="75">
        <f>'1.1 - Stavební část - VCP'!J34</f>
        <v>0</v>
      </c>
      <c r="AX95" s="75">
        <f>'1.1 - Stavební část - VCP'!J35</f>
        <v>0</v>
      </c>
      <c r="AY95" s="75">
        <f>'1.1 - Stavební část - VCP'!J36</f>
        <v>0</v>
      </c>
      <c r="AZ95" s="75">
        <f>'1.1 - Stavební část - VCP'!F33</f>
        <v>255352.71</v>
      </c>
      <c r="BA95" s="75">
        <f>'1.1 - Stavební část - VCP'!F34</f>
        <v>0</v>
      </c>
      <c r="BB95" s="75">
        <f>'1.1 - Stavební část - VCP'!F35</f>
        <v>0</v>
      </c>
      <c r="BC95" s="75">
        <f>'1.1 - Stavební část - VCP'!F36</f>
        <v>0</v>
      </c>
      <c r="BD95" s="77">
        <f>'1.1 - Stavební část - VCP'!F37</f>
        <v>0</v>
      </c>
      <c r="BT95" s="78" t="s">
        <v>83</v>
      </c>
      <c r="BV95" s="78" t="s">
        <v>77</v>
      </c>
      <c r="BW95" s="78" t="s">
        <v>84</v>
      </c>
      <c r="BX95" s="78" t="s">
        <v>4</v>
      </c>
      <c r="CL95" s="78" t="s">
        <v>1</v>
      </c>
      <c r="CM95" s="78" t="s">
        <v>85</v>
      </c>
    </row>
    <row r="96" spans="1:91" s="6" customFormat="1" ht="16.5" customHeight="1">
      <c r="A96" s="69" t="s">
        <v>79</v>
      </c>
      <c r="B96" s="70"/>
      <c r="C96" s="71"/>
      <c r="D96" s="201" t="s">
        <v>86</v>
      </c>
      <c r="E96" s="201"/>
      <c r="F96" s="201"/>
      <c r="G96" s="201"/>
      <c r="H96" s="201"/>
      <c r="I96" s="72"/>
      <c r="J96" s="201" t="s">
        <v>87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199">
        <f>'1.2 - Stavební část - MNP'!J30</f>
        <v>-232794.37</v>
      </c>
      <c r="AH96" s="200"/>
      <c r="AI96" s="200"/>
      <c r="AJ96" s="200"/>
      <c r="AK96" s="200"/>
      <c r="AL96" s="200"/>
      <c r="AM96" s="200"/>
      <c r="AN96" s="199">
        <f>SUM(AG96,AT96)</f>
        <v>-281681.19</v>
      </c>
      <c r="AO96" s="200"/>
      <c r="AP96" s="200"/>
      <c r="AQ96" s="73" t="s">
        <v>82</v>
      </c>
      <c r="AR96" s="70"/>
      <c r="AS96" s="74">
        <v>0</v>
      </c>
      <c r="AT96" s="75">
        <f>ROUND(SUM(AV96:AW96),2)</f>
        <v>-48886.82</v>
      </c>
      <c r="AU96" s="76">
        <f>'1.2 - Stavební část - MNP'!P125</f>
        <v>0</v>
      </c>
      <c r="AV96" s="75">
        <f>'1.2 - Stavební část - MNP'!J33</f>
        <v>-48886.82</v>
      </c>
      <c r="AW96" s="75">
        <f>'1.2 - Stavební část - MNP'!J34</f>
        <v>0</v>
      </c>
      <c r="AX96" s="75">
        <f>'1.2 - Stavební část - MNP'!J35</f>
        <v>0</v>
      </c>
      <c r="AY96" s="75">
        <f>'1.2 - Stavební část - MNP'!J36</f>
        <v>0</v>
      </c>
      <c r="AZ96" s="75">
        <f>'1.2 - Stavební část - MNP'!F33</f>
        <v>-232794.37</v>
      </c>
      <c r="BA96" s="75">
        <f>'1.2 - Stavební část - MNP'!F34</f>
        <v>0</v>
      </c>
      <c r="BB96" s="75">
        <f>'1.2 - Stavební část - MNP'!F35</f>
        <v>0</v>
      </c>
      <c r="BC96" s="75">
        <f>'1.2 - Stavební část - MNP'!F36</f>
        <v>0</v>
      </c>
      <c r="BD96" s="77">
        <f>'1.2 - Stavební část - MNP'!F37</f>
        <v>0</v>
      </c>
      <c r="BT96" s="78" t="s">
        <v>83</v>
      </c>
      <c r="BV96" s="78" t="s">
        <v>77</v>
      </c>
      <c r="BW96" s="78" t="s">
        <v>88</v>
      </c>
      <c r="BX96" s="78" t="s">
        <v>4</v>
      </c>
      <c r="CL96" s="78" t="s">
        <v>1</v>
      </c>
      <c r="CM96" s="78" t="s">
        <v>85</v>
      </c>
    </row>
    <row r="97" spans="1:91" s="6" customFormat="1" ht="16.5" customHeight="1">
      <c r="A97" s="69" t="s">
        <v>79</v>
      </c>
      <c r="B97" s="70"/>
      <c r="C97" s="71"/>
      <c r="D97" s="201" t="s">
        <v>89</v>
      </c>
      <c r="E97" s="201"/>
      <c r="F97" s="201"/>
      <c r="G97" s="201"/>
      <c r="H97" s="201"/>
      <c r="I97" s="72"/>
      <c r="J97" s="201" t="s">
        <v>90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199">
        <f>'2.1 - Hromosvod'!J30</f>
        <v>48955.47</v>
      </c>
      <c r="AH97" s="200"/>
      <c r="AI97" s="200"/>
      <c r="AJ97" s="200"/>
      <c r="AK97" s="200"/>
      <c r="AL97" s="200"/>
      <c r="AM97" s="200"/>
      <c r="AN97" s="199">
        <f>SUM(AG97,AT97)</f>
        <v>59236.12</v>
      </c>
      <c r="AO97" s="200"/>
      <c r="AP97" s="200"/>
      <c r="AQ97" s="73" t="s">
        <v>82</v>
      </c>
      <c r="AR97" s="70"/>
      <c r="AS97" s="74">
        <v>0</v>
      </c>
      <c r="AT97" s="75">
        <f>ROUND(SUM(AV97:AW97),2)</f>
        <v>10280.65</v>
      </c>
      <c r="AU97" s="76">
        <f>'2.1 - Hromosvod'!P119</f>
        <v>0</v>
      </c>
      <c r="AV97" s="75">
        <f>'2.1 - Hromosvod'!J33</f>
        <v>10280.65</v>
      </c>
      <c r="AW97" s="75">
        <f>'2.1 - Hromosvod'!J34</f>
        <v>0</v>
      </c>
      <c r="AX97" s="75">
        <f>'2.1 - Hromosvod'!J35</f>
        <v>0</v>
      </c>
      <c r="AY97" s="75">
        <f>'2.1 - Hromosvod'!J36</f>
        <v>0</v>
      </c>
      <c r="AZ97" s="75">
        <f>'2.1 - Hromosvod'!F33</f>
        <v>48955.47</v>
      </c>
      <c r="BA97" s="75">
        <f>'2.1 - Hromosvod'!F34</f>
        <v>0</v>
      </c>
      <c r="BB97" s="75">
        <f>'2.1 - Hromosvod'!F35</f>
        <v>0</v>
      </c>
      <c r="BC97" s="75">
        <f>'2.1 - Hromosvod'!F36</f>
        <v>0</v>
      </c>
      <c r="BD97" s="77">
        <f>'2.1 - Hromosvod'!F37</f>
        <v>0</v>
      </c>
      <c r="BT97" s="78" t="s">
        <v>83</v>
      </c>
      <c r="BV97" s="78" t="s">
        <v>77</v>
      </c>
      <c r="BW97" s="78" t="s">
        <v>91</v>
      </c>
      <c r="BX97" s="78" t="s">
        <v>4</v>
      </c>
      <c r="CL97" s="78" t="s">
        <v>1</v>
      </c>
      <c r="CM97" s="78" t="s">
        <v>85</v>
      </c>
    </row>
    <row r="98" spans="1:91" s="6" customFormat="1" ht="16.5" customHeight="1">
      <c r="A98" s="69" t="s">
        <v>79</v>
      </c>
      <c r="B98" s="70"/>
      <c r="C98" s="71"/>
      <c r="D98" s="201" t="s">
        <v>92</v>
      </c>
      <c r="E98" s="201"/>
      <c r="F98" s="201"/>
      <c r="G98" s="201"/>
      <c r="H98" s="201"/>
      <c r="I98" s="72"/>
      <c r="J98" s="201" t="s">
        <v>93</v>
      </c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199">
        <f>'2.2 - ÚT'!J30</f>
        <v>-25435.08</v>
      </c>
      <c r="AH98" s="200"/>
      <c r="AI98" s="200"/>
      <c r="AJ98" s="200"/>
      <c r="AK98" s="200"/>
      <c r="AL98" s="200"/>
      <c r="AM98" s="200"/>
      <c r="AN98" s="199">
        <f>SUM(AG98,AT98)</f>
        <v>-30776.45</v>
      </c>
      <c r="AO98" s="200"/>
      <c r="AP98" s="200"/>
      <c r="AQ98" s="73" t="s">
        <v>82</v>
      </c>
      <c r="AR98" s="70"/>
      <c r="AS98" s="79">
        <v>0</v>
      </c>
      <c r="AT98" s="80">
        <f>ROUND(SUM(AV98:AW98),2)</f>
        <v>-5341.37</v>
      </c>
      <c r="AU98" s="81">
        <f>'2.2 - ÚT'!P118</f>
        <v>0</v>
      </c>
      <c r="AV98" s="80">
        <f>'2.2 - ÚT'!J33</f>
        <v>-5341.37</v>
      </c>
      <c r="AW98" s="80">
        <f>'2.2 - ÚT'!J34</f>
        <v>0</v>
      </c>
      <c r="AX98" s="80">
        <f>'2.2 - ÚT'!J35</f>
        <v>0</v>
      </c>
      <c r="AY98" s="80">
        <f>'2.2 - ÚT'!J36</f>
        <v>0</v>
      </c>
      <c r="AZ98" s="80">
        <f>'2.2 - ÚT'!F33</f>
        <v>-25435.08</v>
      </c>
      <c r="BA98" s="80">
        <f>'2.2 - ÚT'!F34</f>
        <v>0</v>
      </c>
      <c r="BB98" s="80">
        <f>'2.2 - ÚT'!F35</f>
        <v>0</v>
      </c>
      <c r="BC98" s="80">
        <f>'2.2 - ÚT'!F36</f>
        <v>0</v>
      </c>
      <c r="BD98" s="82">
        <f>'2.2 - ÚT'!F37</f>
        <v>0</v>
      </c>
      <c r="BT98" s="78" t="s">
        <v>83</v>
      </c>
      <c r="BV98" s="78" t="s">
        <v>77</v>
      </c>
      <c r="BW98" s="78" t="s">
        <v>94</v>
      </c>
      <c r="BX98" s="78" t="s">
        <v>4</v>
      </c>
      <c r="CL98" s="78" t="s">
        <v>1</v>
      </c>
      <c r="CM98" s="78" t="s">
        <v>85</v>
      </c>
    </row>
    <row r="99" spans="1:91" s="1" customFormat="1" ht="30" customHeight="1">
      <c r="B99" s="28"/>
      <c r="AR99" s="28"/>
    </row>
    <row r="100" spans="1:91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28"/>
    </row>
  </sheetData>
  <mergeCells count="52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1.1 - Stavební část - VCP'!C2" display="/" xr:uid="{00000000-0004-0000-0000-000000000000}"/>
    <hyperlink ref="A96" location="'1.2 - Stavební část - MNP'!C2" display="/" xr:uid="{00000000-0004-0000-0000-000001000000}"/>
    <hyperlink ref="A97" location="'2.1 - Hromosvod'!C2" display="/" xr:uid="{00000000-0004-0000-0000-000002000000}"/>
    <hyperlink ref="A98" location="'2.2 - ÚT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1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95</v>
      </c>
      <c r="L4" s="19"/>
      <c r="M4" s="83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18" t="str">
        <f>'Rekapitulace stavby'!K6</f>
        <v>HZ Dvorce - VCP a MNP</v>
      </c>
      <c r="F7" s="219"/>
      <c r="G7" s="219"/>
      <c r="H7" s="219"/>
      <c r="L7" s="19"/>
    </row>
    <row r="8" spans="2:46" s="1" customFormat="1" ht="12" customHeight="1">
      <c r="B8" s="28"/>
      <c r="D8" s="25" t="s">
        <v>96</v>
      </c>
      <c r="L8" s="28"/>
    </row>
    <row r="9" spans="2:46" s="1" customFormat="1" ht="16.5" customHeight="1">
      <c r="B9" s="28"/>
      <c r="E9" s="209" t="s">
        <v>97</v>
      </c>
      <c r="F9" s="220"/>
      <c r="G9" s="220"/>
      <c r="H9" s="22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16</v>
      </c>
      <c r="F11" s="23" t="s">
        <v>1</v>
      </c>
      <c r="I11" s="25" t="s">
        <v>17</v>
      </c>
      <c r="J11" s="23" t="s">
        <v>1</v>
      </c>
      <c r="L11" s="28"/>
    </row>
    <row r="12" spans="2:46" s="1" customFormat="1" ht="12" customHeight="1">
      <c r="B12" s="28"/>
      <c r="D12" s="25" t="s">
        <v>18</v>
      </c>
      <c r="F12" s="23" t="s">
        <v>19</v>
      </c>
      <c r="I12" s="25" t="s">
        <v>20</v>
      </c>
      <c r="J12" s="48" t="str">
        <f>'Rekapitulace stavby'!AN8</f>
        <v>24. 11. 2025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22</v>
      </c>
      <c r="I14" s="25" t="s">
        <v>23</v>
      </c>
      <c r="J14" s="23" t="s">
        <v>24</v>
      </c>
      <c r="L14" s="28"/>
    </row>
    <row r="15" spans="2:46" s="1" customFormat="1" ht="18" customHeight="1">
      <c r="B15" s="28"/>
      <c r="E15" s="23" t="s">
        <v>25</v>
      </c>
      <c r="I15" s="25" t="s">
        <v>26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27</v>
      </c>
      <c r="I17" s="25" t="s">
        <v>23</v>
      </c>
      <c r="J17" s="23" t="s">
        <v>28</v>
      </c>
      <c r="L17" s="28"/>
    </row>
    <row r="18" spans="2:12" s="1" customFormat="1" ht="18" customHeight="1">
      <c r="B18" s="28"/>
      <c r="E18" s="23" t="s">
        <v>29</v>
      </c>
      <c r="I18" s="25" t="s">
        <v>26</v>
      </c>
      <c r="J18" s="23" t="s">
        <v>30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31</v>
      </c>
      <c r="I20" s="25" t="s">
        <v>23</v>
      </c>
      <c r="J20" s="23" t="s">
        <v>1</v>
      </c>
      <c r="L20" s="28"/>
    </row>
    <row r="21" spans="2:12" s="1" customFormat="1" ht="18" customHeight="1">
      <c r="B21" s="28"/>
      <c r="E21" s="23" t="s">
        <v>19</v>
      </c>
      <c r="I21" s="25" t="s">
        <v>26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33</v>
      </c>
      <c r="I23" s="25" t="s">
        <v>23</v>
      </c>
      <c r="J23" s="23" t="s">
        <v>1</v>
      </c>
      <c r="L23" s="28"/>
    </row>
    <row r="24" spans="2:12" s="1" customFormat="1" ht="18" customHeight="1">
      <c r="B24" s="28"/>
      <c r="E24" s="23" t="s">
        <v>19</v>
      </c>
      <c r="I24" s="25" t="s">
        <v>26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34</v>
      </c>
      <c r="L26" s="28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5" t="s">
        <v>35</v>
      </c>
      <c r="J30" s="61">
        <f>ROUND(J134, 2)</f>
        <v>255352.71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86" t="s">
        <v>39</v>
      </c>
      <c r="E33" s="25" t="s">
        <v>40</v>
      </c>
      <c r="F33" s="87">
        <f>ROUND((SUM(BE134:BE318)),  2)</f>
        <v>255352.71</v>
      </c>
      <c r="I33" s="88">
        <v>0.21</v>
      </c>
      <c r="J33" s="87">
        <f>ROUND(((SUM(BE134:BE318))*I33),  2)</f>
        <v>53624.07</v>
      </c>
      <c r="L33" s="28"/>
    </row>
    <row r="34" spans="2:12" s="1" customFormat="1" ht="14.45" customHeight="1">
      <c r="B34" s="28"/>
      <c r="E34" s="25" t="s">
        <v>41</v>
      </c>
      <c r="F34" s="87">
        <f>ROUND((SUM(BF134:BF318)),  2)</f>
        <v>0</v>
      </c>
      <c r="I34" s="88">
        <v>0.12</v>
      </c>
      <c r="J34" s="87">
        <f>ROUND(((SUM(BF134:BF318))*I34),  2)</f>
        <v>0</v>
      </c>
      <c r="L34" s="28"/>
    </row>
    <row r="35" spans="2:12" s="1" customFormat="1" ht="14.45" hidden="1" customHeight="1">
      <c r="B35" s="28"/>
      <c r="E35" s="25" t="s">
        <v>42</v>
      </c>
      <c r="F35" s="87">
        <f>ROUND((SUM(BG134:BG318)),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5" t="s">
        <v>43</v>
      </c>
      <c r="F36" s="87">
        <f>ROUND((SUM(BH134:BH318)),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5" t="s">
        <v>44</v>
      </c>
      <c r="F37" s="87">
        <f>ROUND((SUM(BI134:BI318)),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2"/>
      <c r="F39" s="52"/>
      <c r="G39" s="91" t="s">
        <v>46</v>
      </c>
      <c r="H39" s="92" t="s">
        <v>47</v>
      </c>
      <c r="I39" s="52"/>
      <c r="J39" s="93">
        <f>SUM(J30:J37)</f>
        <v>308976.77999999997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20" t="s">
        <v>98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14</v>
      </c>
      <c r="L84" s="28"/>
    </row>
    <row r="85" spans="2:47" s="1" customFormat="1" ht="16.5" customHeight="1">
      <c r="B85" s="28"/>
      <c r="E85" s="218" t="str">
        <f>E7</f>
        <v>HZ Dvorce - VCP a MNP</v>
      </c>
      <c r="F85" s="219"/>
      <c r="G85" s="219"/>
      <c r="H85" s="219"/>
      <c r="L85" s="28"/>
    </row>
    <row r="86" spans="2:47" s="1" customFormat="1" ht="12" customHeight="1">
      <c r="B86" s="28"/>
      <c r="C86" s="25" t="s">
        <v>96</v>
      </c>
      <c r="L86" s="28"/>
    </row>
    <row r="87" spans="2:47" s="1" customFormat="1" ht="16.5" customHeight="1">
      <c r="B87" s="28"/>
      <c r="E87" s="209" t="str">
        <f>E9</f>
        <v>1.1 - Stavební část - VCP</v>
      </c>
      <c r="F87" s="220"/>
      <c r="G87" s="220"/>
      <c r="H87" s="220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18</v>
      </c>
      <c r="F89" s="23" t="str">
        <f>F12</f>
        <v xml:space="preserve"> </v>
      </c>
      <c r="I89" s="25" t="s">
        <v>20</v>
      </c>
      <c r="J89" s="48" t="str">
        <f>IF(J12="","",J12)</f>
        <v>24. 11. 2025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22</v>
      </c>
      <c r="F91" s="23" t="str">
        <f>E15</f>
        <v>Obec Dvorce</v>
      </c>
      <c r="I91" s="25" t="s">
        <v>31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5" t="s">
        <v>27</v>
      </c>
      <c r="F92" s="23" t="str">
        <f>IF(E18="","",E18)</f>
        <v>Jurčík - stavebnictví s.r.o.,</v>
      </c>
      <c r="I92" s="25" t="s">
        <v>33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99</v>
      </c>
      <c r="D94" s="89"/>
      <c r="E94" s="89"/>
      <c r="F94" s="89"/>
      <c r="G94" s="89"/>
      <c r="H94" s="89"/>
      <c r="I94" s="89"/>
      <c r="J94" s="98" t="s">
        <v>100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101</v>
      </c>
      <c r="J96" s="61">
        <f>J134</f>
        <v>255352.71</v>
      </c>
      <c r="L96" s="28"/>
      <c r="AU96" s="16" t="s">
        <v>102</v>
      </c>
    </row>
    <row r="97" spans="2:12" s="8" customFormat="1" ht="24.95" customHeight="1">
      <c r="B97" s="100"/>
      <c r="D97" s="101" t="s">
        <v>103</v>
      </c>
      <c r="E97" s="102"/>
      <c r="F97" s="102"/>
      <c r="G97" s="102"/>
      <c r="H97" s="102"/>
      <c r="I97" s="102"/>
      <c r="J97" s="103">
        <f>J135</f>
        <v>50181.259999999995</v>
      </c>
      <c r="L97" s="100"/>
    </row>
    <row r="98" spans="2:12" s="8" customFormat="1" ht="24.95" customHeight="1">
      <c r="B98" s="100"/>
      <c r="D98" s="101" t="s">
        <v>104</v>
      </c>
      <c r="E98" s="102"/>
      <c r="F98" s="102"/>
      <c r="G98" s="102"/>
      <c r="H98" s="102"/>
      <c r="I98" s="102"/>
      <c r="J98" s="103">
        <f>J156</f>
        <v>761.74</v>
      </c>
      <c r="L98" s="100"/>
    </row>
    <row r="99" spans="2:12" s="8" customFormat="1" ht="24.95" customHeight="1">
      <c r="B99" s="100"/>
      <c r="D99" s="101" t="s">
        <v>105</v>
      </c>
      <c r="E99" s="102"/>
      <c r="F99" s="102"/>
      <c r="G99" s="102"/>
      <c r="H99" s="102"/>
      <c r="I99" s="102"/>
      <c r="J99" s="103">
        <f>J164</f>
        <v>4363.13</v>
      </c>
      <c r="L99" s="100"/>
    </row>
    <row r="100" spans="2:12" s="8" customFormat="1" ht="24.95" customHeight="1">
      <c r="B100" s="100"/>
      <c r="D100" s="101" t="s">
        <v>106</v>
      </c>
      <c r="E100" s="102"/>
      <c r="F100" s="102"/>
      <c r="G100" s="102"/>
      <c r="H100" s="102"/>
      <c r="I100" s="102"/>
      <c r="J100" s="103">
        <f>J180</f>
        <v>69684.58</v>
      </c>
      <c r="L100" s="100"/>
    </row>
    <row r="101" spans="2:12" s="8" customFormat="1" ht="24.95" customHeight="1">
      <c r="B101" s="100"/>
      <c r="D101" s="101" t="s">
        <v>107</v>
      </c>
      <c r="E101" s="102"/>
      <c r="F101" s="102"/>
      <c r="G101" s="102"/>
      <c r="H101" s="102"/>
      <c r="I101" s="102"/>
      <c r="J101" s="103">
        <f>J183</f>
        <v>3171.83</v>
      </c>
      <c r="L101" s="100"/>
    </row>
    <row r="102" spans="2:12" s="8" customFormat="1" ht="24.95" customHeight="1">
      <c r="B102" s="100"/>
      <c r="D102" s="101" t="s">
        <v>108</v>
      </c>
      <c r="E102" s="102"/>
      <c r="F102" s="102"/>
      <c r="G102" s="102"/>
      <c r="H102" s="102"/>
      <c r="I102" s="102"/>
      <c r="J102" s="103">
        <f>J192</f>
        <v>361.94</v>
      </c>
      <c r="L102" s="100"/>
    </row>
    <row r="103" spans="2:12" s="8" customFormat="1" ht="24.95" customHeight="1">
      <c r="B103" s="100"/>
      <c r="D103" s="101" t="s">
        <v>109</v>
      </c>
      <c r="E103" s="102"/>
      <c r="F103" s="102"/>
      <c r="G103" s="102"/>
      <c r="H103" s="102"/>
      <c r="I103" s="102"/>
      <c r="J103" s="103">
        <f>J195</f>
        <v>17538.760000000002</v>
      </c>
      <c r="L103" s="100"/>
    </row>
    <row r="104" spans="2:12" s="8" customFormat="1" ht="24.95" customHeight="1">
      <c r="B104" s="100"/>
      <c r="D104" s="101" t="s">
        <v>110</v>
      </c>
      <c r="E104" s="102"/>
      <c r="F104" s="102"/>
      <c r="G104" s="102"/>
      <c r="H104" s="102"/>
      <c r="I104" s="102"/>
      <c r="J104" s="103">
        <f>J207</f>
        <v>13789</v>
      </c>
      <c r="L104" s="100"/>
    </row>
    <row r="105" spans="2:12" s="9" customFormat="1" ht="19.899999999999999" customHeight="1">
      <c r="B105" s="104"/>
      <c r="D105" s="105" t="s">
        <v>111</v>
      </c>
      <c r="E105" s="106"/>
      <c r="F105" s="106"/>
      <c r="G105" s="106"/>
      <c r="H105" s="106"/>
      <c r="I105" s="106"/>
      <c r="J105" s="107">
        <f>J208</f>
        <v>3989.7999999999997</v>
      </c>
      <c r="L105" s="104"/>
    </row>
    <row r="106" spans="2:12" s="9" customFormat="1" ht="19.899999999999999" customHeight="1">
      <c r="B106" s="104"/>
      <c r="D106" s="105" t="s">
        <v>112</v>
      </c>
      <c r="E106" s="106"/>
      <c r="F106" s="106"/>
      <c r="G106" s="106"/>
      <c r="H106" s="106"/>
      <c r="I106" s="106"/>
      <c r="J106" s="107">
        <f>J223</f>
        <v>3012.92</v>
      </c>
      <c r="L106" s="104"/>
    </row>
    <row r="107" spans="2:12" s="9" customFormat="1" ht="19.899999999999999" customHeight="1">
      <c r="B107" s="104"/>
      <c r="D107" s="105" t="s">
        <v>113</v>
      </c>
      <c r="E107" s="106"/>
      <c r="F107" s="106"/>
      <c r="G107" s="106"/>
      <c r="H107" s="106"/>
      <c r="I107" s="106"/>
      <c r="J107" s="107">
        <f>J233</f>
        <v>6786.2800000000007</v>
      </c>
      <c r="L107" s="104"/>
    </row>
    <row r="108" spans="2:12" s="8" customFormat="1" ht="24.95" customHeight="1">
      <c r="B108" s="100"/>
      <c r="D108" s="101" t="s">
        <v>114</v>
      </c>
      <c r="E108" s="102"/>
      <c r="F108" s="102"/>
      <c r="G108" s="102"/>
      <c r="H108" s="102"/>
      <c r="I108" s="102"/>
      <c r="J108" s="103">
        <f>J243</f>
        <v>30396.1</v>
      </c>
      <c r="L108" s="100"/>
    </row>
    <row r="109" spans="2:12" s="8" customFormat="1" ht="24.95" customHeight="1">
      <c r="B109" s="100"/>
      <c r="D109" s="101" t="s">
        <v>115</v>
      </c>
      <c r="E109" s="102"/>
      <c r="F109" s="102"/>
      <c r="G109" s="102"/>
      <c r="H109" s="102"/>
      <c r="I109" s="102"/>
      <c r="J109" s="103">
        <f>J269</f>
        <v>65104.369999999995</v>
      </c>
      <c r="L109" s="100"/>
    </row>
    <row r="110" spans="2:12" s="9" customFormat="1" ht="19.899999999999999" customHeight="1">
      <c r="B110" s="104"/>
      <c r="D110" s="105" t="s">
        <v>116</v>
      </c>
      <c r="E110" s="106"/>
      <c r="F110" s="106"/>
      <c r="G110" s="106"/>
      <c r="H110" s="106"/>
      <c r="I110" s="106"/>
      <c r="J110" s="107">
        <f>J270</f>
        <v>4300</v>
      </c>
      <c r="L110" s="104"/>
    </row>
    <row r="111" spans="2:12" s="9" customFormat="1" ht="19.899999999999999" customHeight="1">
      <c r="B111" s="104"/>
      <c r="D111" s="105" t="s">
        <v>117</v>
      </c>
      <c r="E111" s="106"/>
      <c r="F111" s="106"/>
      <c r="G111" s="106"/>
      <c r="H111" s="106"/>
      <c r="I111" s="106"/>
      <c r="J111" s="107">
        <f>J272</f>
        <v>43089.25</v>
      </c>
      <c r="L111" s="104"/>
    </row>
    <row r="112" spans="2:12" s="9" customFormat="1" ht="19.899999999999999" customHeight="1">
      <c r="B112" s="104"/>
      <c r="D112" s="105" t="s">
        <v>118</v>
      </c>
      <c r="E112" s="106"/>
      <c r="F112" s="106"/>
      <c r="G112" s="106"/>
      <c r="H112" s="106"/>
      <c r="I112" s="106"/>
      <c r="J112" s="107">
        <f>J296</f>
        <v>950.27</v>
      </c>
      <c r="L112" s="104"/>
    </row>
    <row r="113" spans="2:12" s="9" customFormat="1" ht="19.899999999999999" customHeight="1">
      <c r="B113" s="104"/>
      <c r="D113" s="105" t="s">
        <v>119</v>
      </c>
      <c r="E113" s="106"/>
      <c r="F113" s="106"/>
      <c r="G113" s="106"/>
      <c r="H113" s="106"/>
      <c r="I113" s="106"/>
      <c r="J113" s="107">
        <f>J302</f>
        <v>4108.7800000000007</v>
      </c>
      <c r="L113" s="104"/>
    </row>
    <row r="114" spans="2:12" s="9" customFormat="1" ht="19.899999999999999" customHeight="1">
      <c r="B114" s="104"/>
      <c r="D114" s="105" t="s">
        <v>120</v>
      </c>
      <c r="E114" s="106"/>
      <c r="F114" s="106"/>
      <c r="G114" s="106"/>
      <c r="H114" s="106"/>
      <c r="I114" s="106"/>
      <c r="J114" s="107">
        <f>J313</f>
        <v>12656.07</v>
      </c>
      <c r="L114" s="104"/>
    </row>
    <row r="115" spans="2:12" s="1" customFormat="1" ht="21.75" customHeight="1">
      <c r="B115" s="28"/>
      <c r="L115" s="28"/>
    </row>
    <row r="116" spans="2:12" s="1" customFormat="1" ht="6.95" customHeight="1"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28"/>
    </row>
    <row r="120" spans="2:12" s="1" customFormat="1" ht="6.95" customHeight="1"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28"/>
    </row>
    <row r="121" spans="2:12" s="1" customFormat="1" ht="24.95" customHeight="1">
      <c r="B121" s="28"/>
      <c r="C121" s="20" t="s">
        <v>121</v>
      </c>
      <c r="L121" s="28"/>
    </row>
    <row r="122" spans="2:12" s="1" customFormat="1" ht="6.95" customHeight="1">
      <c r="B122" s="28"/>
      <c r="L122" s="28"/>
    </row>
    <row r="123" spans="2:12" s="1" customFormat="1" ht="12" customHeight="1">
      <c r="B123" s="28"/>
      <c r="C123" s="25" t="s">
        <v>14</v>
      </c>
      <c r="L123" s="28"/>
    </row>
    <row r="124" spans="2:12" s="1" customFormat="1" ht="16.5" customHeight="1">
      <c r="B124" s="28"/>
      <c r="E124" s="218" t="str">
        <f>E7</f>
        <v>HZ Dvorce - VCP a MNP</v>
      </c>
      <c r="F124" s="219"/>
      <c r="G124" s="219"/>
      <c r="H124" s="219"/>
      <c r="L124" s="28"/>
    </row>
    <row r="125" spans="2:12" s="1" customFormat="1" ht="12" customHeight="1">
      <c r="B125" s="28"/>
      <c r="C125" s="25" t="s">
        <v>96</v>
      </c>
      <c r="L125" s="28"/>
    </row>
    <row r="126" spans="2:12" s="1" customFormat="1" ht="16.5" customHeight="1">
      <c r="B126" s="28"/>
      <c r="E126" s="209" t="str">
        <f>E9</f>
        <v>1.1 - Stavební část - VCP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5" t="s">
        <v>18</v>
      </c>
      <c r="F128" s="23" t="str">
        <f>F12</f>
        <v xml:space="preserve"> </v>
      </c>
      <c r="I128" s="25" t="s">
        <v>20</v>
      </c>
      <c r="J128" s="48" t="str">
        <f>IF(J12="","",J12)</f>
        <v>24. 11. 2025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5" t="s">
        <v>22</v>
      </c>
      <c r="F130" s="23" t="str">
        <f>E15</f>
        <v>Obec Dvorce</v>
      </c>
      <c r="I130" s="25" t="s">
        <v>31</v>
      </c>
      <c r="J130" s="26" t="str">
        <f>E21</f>
        <v xml:space="preserve"> </v>
      </c>
      <c r="L130" s="28"/>
    </row>
    <row r="131" spans="2:65" s="1" customFormat="1" ht="15.2" customHeight="1">
      <c r="B131" s="28"/>
      <c r="C131" s="25" t="s">
        <v>27</v>
      </c>
      <c r="F131" s="23" t="str">
        <f>IF(E18="","",E18)</f>
        <v>Jurčík - stavebnictví s.r.o.,</v>
      </c>
      <c r="I131" s="25" t="s">
        <v>33</v>
      </c>
      <c r="J131" s="26" t="str">
        <f>E24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08"/>
      <c r="C133" s="109" t="s">
        <v>122</v>
      </c>
      <c r="D133" s="110" t="s">
        <v>60</v>
      </c>
      <c r="E133" s="110" t="s">
        <v>56</v>
      </c>
      <c r="F133" s="110" t="s">
        <v>57</v>
      </c>
      <c r="G133" s="110" t="s">
        <v>123</v>
      </c>
      <c r="H133" s="110" t="s">
        <v>124</v>
      </c>
      <c r="I133" s="110" t="s">
        <v>125</v>
      </c>
      <c r="J133" s="110" t="s">
        <v>100</v>
      </c>
      <c r="K133" s="111" t="s">
        <v>126</v>
      </c>
      <c r="L133" s="108"/>
      <c r="M133" s="54" t="s">
        <v>1</v>
      </c>
      <c r="N133" s="55" t="s">
        <v>39</v>
      </c>
      <c r="O133" s="55" t="s">
        <v>127</v>
      </c>
      <c r="P133" s="55" t="s">
        <v>128</v>
      </c>
      <c r="Q133" s="55" t="s">
        <v>129</v>
      </c>
      <c r="R133" s="55" t="s">
        <v>130</v>
      </c>
      <c r="S133" s="55" t="s">
        <v>131</v>
      </c>
      <c r="T133" s="56" t="s">
        <v>132</v>
      </c>
    </row>
    <row r="134" spans="2:65" s="1" customFormat="1" ht="22.9" customHeight="1">
      <c r="B134" s="28"/>
      <c r="C134" s="59" t="s">
        <v>133</v>
      </c>
      <c r="J134" s="112">
        <f>BK134</f>
        <v>255352.71</v>
      </c>
      <c r="L134" s="28"/>
      <c r="M134" s="57"/>
      <c r="N134" s="49"/>
      <c r="O134" s="49"/>
      <c r="P134" s="113">
        <f>P135+P156+P164+P180+P183+P192+P195+P207+P243+P269</f>
        <v>124.413088</v>
      </c>
      <c r="Q134" s="49"/>
      <c r="R134" s="113">
        <f>R135+R156+R164+R180+R183+R192+R195+R207+R243+R269</f>
        <v>1.32435334</v>
      </c>
      <c r="S134" s="49"/>
      <c r="T134" s="114">
        <f>T135+T156+T164+T180+T183+T192+T195+T207+T243+T269</f>
        <v>5.7405679200000002</v>
      </c>
      <c r="AT134" s="16" t="s">
        <v>74</v>
      </c>
      <c r="AU134" s="16" t="s">
        <v>102</v>
      </c>
      <c r="BK134" s="115">
        <f>BK135+BK156+BK164+BK180+BK183+BK192+BK195+BK207+BK243+BK269</f>
        <v>255352.71</v>
      </c>
    </row>
    <row r="135" spans="2:65" s="11" customFormat="1" ht="25.9" customHeight="1">
      <c r="B135" s="116"/>
      <c r="D135" s="117" t="s">
        <v>74</v>
      </c>
      <c r="E135" s="118" t="s">
        <v>83</v>
      </c>
      <c r="F135" s="118" t="s">
        <v>134</v>
      </c>
      <c r="J135" s="119">
        <f>BK135</f>
        <v>50181.259999999995</v>
      </c>
      <c r="L135" s="116"/>
      <c r="M135" s="120"/>
      <c r="P135" s="121">
        <f>SUM(P136:P155)</f>
        <v>8.7575620000000001</v>
      </c>
      <c r="R135" s="121">
        <f>SUM(R136:R155)</f>
        <v>0</v>
      </c>
      <c r="T135" s="122">
        <f>SUM(T136:T155)</f>
        <v>5.15</v>
      </c>
      <c r="AR135" s="117" t="s">
        <v>83</v>
      </c>
      <c r="AT135" s="123" t="s">
        <v>74</v>
      </c>
      <c r="AU135" s="123" t="s">
        <v>75</v>
      </c>
      <c r="AY135" s="117" t="s">
        <v>135</v>
      </c>
      <c r="BK135" s="124">
        <f>SUM(BK136:BK155)</f>
        <v>50181.259999999995</v>
      </c>
    </row>
    <row r="136" spans="2:65" s="1" customFormat="1" ht="24.2" customHeight="1">
      <c r="B136" s="125"/>
      <c r="C136" s="126" t="s">
        <v>83</v>
      </c>
      <c r="D136" s="126" t="s">
        <v>136</v>
      </c>
      <c r="E136" s="127" t="s">
        <v>137</v>
      </c>
      <c r="F136" s="128" t="s">
        <v>138</v>
      </c>
      <c r="G136" s="129" t="s">
        <v>139</v>
      </c>
      <c r="H136" s="130">
        <v>2.06</v>
      </c>
      <c r="I136" s="131">
        <v>9675</v>
      </c>
      <c r="J136" s="131">
        <f>ROUND(I136*H136,2)</f>
        <v>19930.5</v>
      </c>
      <c r="K136" s="128" t="s">
        <v>140</v>
      </c>
      <c r="L136" s="28"/>
      <c r="M136" s="132" t="s">
        <v>1</v>
      </c>
      <c r="N136" s="133" t="s">
        <v>40</v>
      </c>
      <c r="O136" s="134">
        <v>0</v>
      </c>
      <c r="P136" s="134">
        <f>O136*H136</f>
        <v>0</v>
      </c>
      <c r="Q136" s="134">
        <v>0</v>
      </c>
      <c r="R136" s="134">
        <f>Q136*H136</f>
        <v>0</v>
      </c>
      <c r="S136" s="134">
        <v>2.5</v>
      </c>
      <c r="T136" s="135">
        <f>S136*H136</f>
        <v>5.15</v>
      </c>
      <c r="AR136" s="136" t="s">
        <v>141</v>
      </c>
      <c r="AT136" s="136" t="s">
        <v>136</v>
      </c>
      <c r="AU136" s="136" t="s">
        <v>83</v>
      </c>
      <c r="AY136" s="16" t="s">
        <v>135</v>
      </c>
      <c r="BE136" s="137">
        <f>IF(N136="základní",J136,0)</f>
        <v>19930.5</v>
      </c>
      <c r="BF136" s="137">
        <f>IF(N136="snížená",J136,0)</f>
        <v>0</v>
      </c>
      <c r="BG136" s="137">
        <f>IF(N136="zákl. přenesená",J136,0)</f>
        <v>0</v>
      </c>
      <c r="BH136" s="137">
        <f>IF(N136="sníž. přenesená",J136,0)</f>
        <v>0</v>
      </c>
      <c r="BI136" s="137">
        <f>IF(N136="nulová",J136,0)</f>
        <v>0</v>
      </c>
      <c r="BJ136" s="16" t="s">
        <v>83</v>
      </c>
      <c r="BK136" s="137">
        <f>ROUND(I136*H136,2)</f>
        <v>19930.5</v>
      </c>
      <c r="BL136" s="16" t="s">
        <v>141</v>
      </c>
      <c r="BM136" s="136" t="s">
        <v>142</v>
      </c>
    </row>
    <row r="137" spans="2:65" s="1" customFormat="1" ht="29.25">
      <c r="B137" s="28"/>
      <c r="D137" s="138" t="s">
        <v>143</v>
      </c>
      <c r="F137" s="139" t="s">
        <v>144</v>
      </c>
      <c r="L137" s="28"/>
      <c r="M137" s="140"/>
      <c r="T137" s="51"/>
      <c r="AT137" s="16" t="s">
        <v>143</v>
      </c>
      <c r="AU137" s="16" t="s">
        <v>83</v>
      </c>
    </row>
    <row r="138" spans="2:65" s="12" customFormat="1">
      <c r="B138" s="141"/>
      <c r="D138" s="138" t="s">
        <v>145</v>
      </c>
      <c r="E138" s="142" t="s">
        <v>1</v>
      </c>
      <c r="F138" s="143" t="s">
        <v>146</v>
      </c>
      <c r="H138" s="142" t="s">
        <v>1</v>
      </c>
      <c r="L138" s="141"/>
      <c r="M138" s="144"/>
      <c r="T138" s="145"/>
      <c r="AT138" s="142" t="s">
        <v>145</v>
      </c>
      <c r="AU138" s="142" t="s">
        <v>83</v>
      </c>
      <c r="AV138" s="12" t="s">
        <v>83</v>
      </c>
      <c r="AW138" s="12" t="s">
        <v>32</v>
      </c>
      <c r="AX138" s="12" t="s">
        <v>75</v>
      </c>
      <c r="AY138" s="142" t="s">
        <v>135</v>
      </c>
    </row>
    <row r="139" spans="2:65" s="13" customFormat="1">
      <c r="B139" s="146"/>
      <c r="D139" s="138" t="s">
        <v>145</v>
      </c>
      <c r="E139" s="147" t="s">
        <v>1</v>
      </c>
      <c r="F139" s="148" t="s">
        <v>147</v>
      </c>
      <c r="H139" s="149">
        <v>1.7</v>
      </c>
      <c r="L139" s="146"/>
      <c r="M139" s="150"/>
      <c r="T139" s="151"/>
      <c r="AT139" s="147" t="s">
        <v>145</v>
      </c>
      <c r="AU139" s="147" t="s">
        <v>83</v>
      </c>
      <c r="AV139" s="13" t="s">
        <v>85</v>
      </c>
      <c r="AW139" s="13" t="s">
        <v>32</v>
      </c>
      <c r="AX139" s="13" t="s">
        <v>75</v>
      </c>
      <c r="AY139" s="147" t="s">
        <v>135</v>
      </c>
    </row>
    <row r="140" spans="2:65" s="12" customFormat="1">
      <c r="B140" s="141"/>
      <c r="D140" s="138" t="s">
        <v>145</v>
      </c>
      <c r="E140" s="142" t="s">
        <v>1</v>
      </c>
      <c r="F140" s="143" t="s">
        <v>148</v>
      </c>
      <c r="H140" s="142" t="s">
        <v>1</v>
      </c>
      <c r="L140" s="141"/>
      <c r="M140" s="144"/>
      <c r="T140" s="145"/>
      <c r="AT140" s="142" t="s">
        <v>145</v>
      </c>
      <c r="AU140" s="142" t="s">
        <v>83</v>
      </c>
      <c r="AV140" s="12" t="s">
        <v>83</v>
      </c>
      <c r="AW140" s="12" t="s">
        <v>32</v>
      </c>
      <c r="AX140" s="12" t="s">
        <v>75</v>
      </c>
      <c r="AY140" s="142" t="s">
        <v>135</v>
      </c>
    </row>
    <row r="141" spans="2:65" s="13" customFormat="1">
      <c r="B141" s="146"/>
      <c r="D141" s="138" t="s">
        <v>145</v>
      </c>
      <c r="E141" s="147" t="s">
        <v>1</v>
      </c>
      <c r="F141" s="148" t="s">
        <v>149</v>
      </c>
      <c r="H141" s="149">
        <v>0.36</v>
      </c>
      <c r="L141" s="146"/>
      <c r="M141" s="150"/>
      <c r="T141" s="151"/>
      <c r="AT141" s="147" t="s">
        <v>145</v>
      </c>
      <c r="AU141" s="147" t="s">
        <v>83</v>
      </c>
      <c r="AV141" s="13" t="s">
        <v>85</v>
      </c>
      <c r="AW141" s="13" t="s">
        <v>32</v>
      </c>
      <c r="AX141" s="13" t="s">
        <v>75</v>
      </c>
      <c r="AY141" s="147" t="s">
        <v>135</v>
      </c>
    </row>
    <row r="142" spans="2:65" s="14" customFormat="1">
      <c r="B142" s="152"/>
      <c r="D142" s="138" t="s">
        <v>145</v>
      </c>
      <c r="E142" s="153" t="s">
        <v>1</v>
      </c>
      <c r="F142" s="154" t="s">
        <v>150</v>
      </c>
      <c r="H142" s="155">
        <v>2.06</v>
      </c>
      <c r="L142" s="152"/>
      <c r="M142" s="156"/>
      <c r="T142" s="157"/>
      <c r="AT142" s="153" t="s">
        <v>145</v>
      </c>
      <c r="AU142" s="153" t="s">
        <v>83</v>
      </c>
      <c r="AV142" s="14" t="s">
        <v>141</v>
      </c>
      <c r="AW142" s="14" t="s">
        <v>32</v>
      </c>
      <c r="AX142" s="14" t="s">
        <v>83</v>
      </c>
      <c r="AY142" s="153" t="s">
        <v>135</v>
      </c>
    </row>
    <row r="143" spans="2:65" s="1" customFormat="1" ht="16.5" customHeight="1">
      <c r="B143" s="125"/>
      <c r="C143" s="126" t="s">
        <v>85</v>
      </c>
      <c r="D143" s="126" t="s">
        <v>136</v>
      </c>
      <c r="E143" s="127" t="s">
        <v>151</v>
      </c>
      <c r="F143" s="128" t="s">
        <v>152</v>
      </c>
      <c r="G143" s="129" t="s">
        <v>139</v>
      </c>
      <c r="H143" s="130">
        <v>12.081</v>
      </c>
      <c r="I143" s="131">
        <v>2191.5</v>
      </c>
      <c r="J143" s="131">
        <f>ROUND(I143*H143,2)</f>
        <v>26475.51</v>
      </c>
      <c r="K143" s="128" t="s">
        <v>140</v>
      </c>
      <c r="L143" s="28"/>
      <c r="M143" s="132" t="s">
        <v>1</v>
      </c>
      <c r="N143" s="133" t="s">
        <v>40</v>
      </c>
      <c r="O143" s="134">
        <v>0</v>
      </c>
      <c r="P143" s="134">
        <f>O143*H143</f>
        <v>0</v>
      </c>
      <c r="Q143" s="134">
        <v>0</v>
      </c>
      <c r="R143" s="134">
        <f>Q143*H143</f>
        <v>0</v>
      </c>
      <c r="S143" s="134">
        <v>0</v>
      </c>
      <c r="T143" s="135">
        <f>S143*H143</f>
        <v>0</v>
      </c>
      <c r="AR143" s="136" t="s">
        <v>141</v>
      </c>
      <c r="AT143" s="136" t="s">
        <v>136</v>
      </c>
      <c r="AU143" s="136" t="s">
        <v>83</v>
      </c>
      <c r="AY143" s="16" t="s">
        <v>135</v>
      </c>
      <c r="BE143" s="137">
        <f>IF(N143="základní",J143,0)</f>
        <v>26475.51</v>
      </c>
      <c r="BF143" s="137">
        <f>IF(N143="snížená",J143,0)</f>
        <v>0</v>
      </c>
      <c r="BG143" s="137">
        <f>IF(N143="zákl. přenesená",J143,0)</f>
        <v>0</v>
      </c>
      <c r="BH143" s="137">
        <f>IF(N143="sníž. přenesená",J143,0)</f>
        <v>0</v>
      </c>
      <c r="BI143" s="137">
        <f>IF(N143="nulová",J143,0)</f>
        <v>0</v>
      </c>
      <c r="BJ143" s="16" t="s">
        <v>83</v>
      </c>
      <c r="BK143" s="137">
        <f>ROUND(I143*H143,2)</f>
        <v>26475.51</v>
      </c>
      <c r="BL143" s="16" t="s">
        <v>141</v>
      </c>
      <c r="BM143" s="136" t="s">
        <v>153</v>
      </c>
    </row>
    <row r="144" spans="2:65" s="1" customFormat="1" ht="29.25">
      <c r="B144" s="28"/>
      <c r="D144" s="138" t="s">
        <v>143</v>
      </c>
      <c r="F144" s="139" t="s">
        <v>154</v>
      </c>
      <c r="L144" s="28"/>
      <c r="M144" s="140"/>
      <c r="T144" s="51"/>
      <c r="AT144" s="16" t="s">
        <v>143</v>
      </c>
      <c r="AU144" s="16" t="s">
        <v>83</v>
      </c>
    </row>
    <row r="145" spans="2:65" s="12" customFormat="1">
      <c r="B145" s="141"/>
      <c r="D145" s="138" t="s">
        <v>145</v>
      </c>
      <c r="E145" s="142" t="s">
        <v>1</v>
      </c>
      <c r="F145" s="143" t="s">
        <v>155</v>
      </c>
      <c r="H145" s="142" t="s">
        <v>1</v>
      </c>
      <c r="L145" s="141"/>
      <c r="M145" s="144"/>
      <c r="T145" s="145"/>
      <c r="AT145" s="142" t="s">
        <v>145</v>
      </c>
      <c r="AU145" s="142" t="s">
        <v>83</v>
      </c>
      <c r="AV145" s="12" t="s">
        <v>83</v>
      </c>
      <c r="AW145" s="12" t="s">
        <v>32</v>
      </c>
      <c r="AX145" s="12" t="s">
        <v>75</v>
      </c>
      <c r="AY145" s="142" t="s">
        <v>135</v>
      </c>
    </row>
    <row r="146" spans="2:65" s="13" customFormat="1">
      <c r="B146" s="146"/>
      <c r="D146" s="138" t="s">
        <v>145</v>
      </c>
      <c r="E146" s="147" t="s">
        <v>1</v>
      </c>
      <c r="F146" s="148" t="s">
        <v>156</v>
      </c>
      <c r="H146" s="149">
        <v>12.840999999999999</v>
      </c>
      <c r="L146" s="146"/>
      <c r="M146" s="150"/>
      <c r="T146" s="151"/>
      <c r="AT146" s="147" t="s">
        <v>145</v>
      </c>
      <c r="AU146" s="147" t="s">
        <v>83</v>
      </c>
      <c r="AV146" s="13" t="s">
        <v>85</v>
      </c>
      <c r="AW146" s="13" t="s">
        <v>32</v>
      </c>
      <c r="AX146" s="13" t="s">
        <v>75</v>
      </c>
      <c r="AY146" s="147" t="s">
        <v>135</v>
      </c>
    </row>
    <row r="147" spans="2:65" s="12" customFormat="1">
      <c r="B147" s="141"/>
      <c r="D147" s="138" t="s">
        <v>145</v>
      </c>
      <c r="E147" s="142" t="s">
        <v>1</v>
      </c>
      <c r="F147" s="143" t="s">
        <v>146</v>
      </c>
      <c r="H147" s="142" t="s">
        <v>1</v>
      </c>
      <c r="L147" s="141"/>
      <c r="M147" s="144"/>
      <c r="T147" s="145"/>
      <c r="AT147" s="142" t="s">
        <v>145</v>
      </c>
      <c r="AU147" s="142" t="s">
        <v>83</v>
      </c>
      <c r="AV147" s="12" t="s">
        <v>83</v>
      </c>
      <c r="AW147" s="12" t="s">
        <v>32</v>
      </c>
      <c r="AX147" s="12" t="s">
        <v>75</v>
      </c>
      <c r="AY147" s="142" t="s">
        <v>135</v>
      </c>
    </row>
    <row r="148" spans="2:65" s="13" customFormat="1">
      <c r="B148" s="146"/>
      <c r="D148" s="138" t="s">
        <v>145</v>
      </c>
      <c r="E148" s="147" t="s">
        <v>1</v>
      </c>
      <c r="F148" s="148" t="s">
        <v>157</v>
      </c>
      <c r="H148" s="149">
        <v>-0.4</v>
      </c>
      <c r="L148" s="146"/>
      <c r="M148" s="150"/>
      <c r="T148" s="151"/>
      <c r="AT148" s="147" t="s">
        <v>145</v>
      </c>
      <c r="AU148" s="147" t="s">
        <v>83</v>
      </c>
      <c r="AV148" s="13" t="s">
        <v>85</v>
      </c>
      <c r="AW148" s="13" t="s">
        <v>32</v>
      </c>
      <c r="AX148" s="13" t="s">
        <v>75</v>
      </c>
      <c r="AY148" s="147" t="s">
        <v>135</v>
      </c>
    </row>
    <row r="149" spans="2:65" s="12" customFormat="1">
      <c r="B149" s="141"/>
      <c r="D149" s="138" t="s">
        <v>145</v>
      </c>
      <c r="E149" s="142" t="s">
        <v>1</v>
      </c>
      <c r="F149" s="143" t="s">
        <v>148</v>
      </c>
      <c r="H149" s="142" t="s">
        <v>1</v>
      </c>
      <c r="L149" s="141"/>
      <c r="M149" s="144"/>
      <c r="T149" s="145"/>
      <c r="AT149" s="142" t="s">
        <v>145</v>
      </c>
      <c r="AU149" s="142" t="s">
        <v>83</v>
      </c>
      <c r="AV149" s="12" t="s">
        <v>83</v>
      </c>
      <c r="AW149" s="12" t="s">
        <v>32</v>
      </c>
      <c r="AX149" s="12" t="s">
        <v>75</v>
      </c>
      <c r="AY149" s="142" t="s">
        <v>135</v>
      </c>
    </row>
    <row r="150" spans="2:65" s="13" customFormat="1">
      <c r="B150" s="146"/>
      <c r="D150" s="138" t="s">
        <v>145</v>
      </c>
      <c r="E150" s="147" t="s">
        <v>1</v>
      </c>
      <c r="F150" s="148" t="s">
        <v>158</v>
      </c>
      <c r="H150" s="149">
        <v>-0.36</v>
      </c>
      <c r="L150" s="146"/>
      <c r="M150" s="150"/>
      <c r="T150" s="151"/>
      <c r="AT150" s="147" t="s">
        <v>145</v>
      </c>
      <c r="AU150" s="147" t="s">
        <v>83</v>
      </c>
      <c r="AV150" s="13" t="s">
        <v>85</v>
      </c>
      <c r="AW150" s="13" t="s">
        <v>32</v>
      </c>
      <c r="AX150" s="13" t="s">
        <v>75</v>
      </c>
      <c r="AY150" s="147" t="s">
        <v>135</v>
      </c>
    </row>
    <row r="151" spans="2:65" s="14" customFormat="1">
      <c r="B151" s="152"/>
      <c r="D151" s="138" t="s">
        <v>145</v>
      </c>
      <c r="E151" s="153" t="s">
        <v>1</v>
      </c>
      <c r="F151" s="154" t="s">
        <v>150</v>
      </c>
      <c r="H151" s="155">
        <v>12.081</v>
      </c>
      <c r="L151" s="152"/>
      <c r="M151" s="156"/>
      <c r="T151" s="157"/>
      <c r="AT151" s="153" t="s">
        <v>145</v>
      </c>
      <c r="AU151" s="153" t="s">
        <v>83</v>
      </c>
      <c r="AV151" s="14" t="s">
        <v>141</v>
      </c>
      <c r="AW151" s="14" t="s">
        <v>32</v>
      </c>
      <c r="AX151" s="14" t="s">
        <v>83</v>
      </c>
      <c r="AY151" s="153" t="s">
        <v>135</v>
      </c>
    </row>
    <row r="152" spans="2:65" s="1" customFormat="1" ht="24.2" customHeight="1">
      <c r="B152" s="125"/>
      <c r="C152" s="126" t="s">
        <v>159</v>
      </c>
      <c r="D152" s="126" t="s">
        <v>136</v>
      </c>
      <c r="E152" s="127" t="s">
        <v>160</v>
      </c>
      <c r="F152" s="128" t="s">
        <v>161</v>
      </c>
      <c r="G152" s="129" t="s">
        <v>139</v>
      </c>
      <c r="H152" s="130">
        <v>12.840999999999999</v>
      </c>
      <c r="I152" s="131">
        <v>294</v>
      </c>
      <c r="J152" s="131">
        <f>ROUND(I152*H152,2)</f>
        <v>3775.25</v>
      </c>
      <c r="K152" s="128" t="s">
        <v>162</v>
      </c>
      <c r="L152" s="28"/>
      <c r="M152" s="132" t="s">
        <v>1</v>
      </c>
      <c r="N152" s="133" t="s">
        <v>40</v>
      </c>
      <c r="O152" s="134">
        <v>0.68200000000000005</v>
      </c>
      <c r="P152" s="134">
        <f>O152*H152</f>
        <v>8.7575620000000001</v>
      </c>
      <c r="Q152" s="134">
        <v>0</v>
      </c>
      <c r="R152" s="134">
        <f>Q152*H152</f>
        <v>0</v>
      </c>
      <c r="S152" s="134">
        <v>0</v>
      </c>
      <c r="T152" s="135">
        <f>S152*H152</f>
        <v>0</v>
      </c>
      <c r="AR152" s="136" t="s">
        <v>141</v>
      </c>
      <c r="AT152" s="136" t="s">
        <v>136</v>
      </c>
      <c r="AU152" s="136" t="s">
        <v>83</v>
      </c>
      <c r="AY152" s="16" t="s">
        <v>135</v>
      </c>
      <c r="BE152" s="137">
        <f>IF(N152="základní",J152,0)</f>
        <v>3775.25</v>
      </c>
      <c r="BF152" s="137">
        <f>IF(N152="snížená",J152,0)</f>
        <v>0</v>
      </c>
      <c r="BG152" s="137">
        <f>IF(N152="zákl. přenesená",J152,0)</f>
        <v>0</v>
      </c>
      <c r="BH152" s="137">
        <f>IF(N152="sníž. přenesená",J152,0)</f>
        <v>0</v>
      </c>
      <c r="BI152" s="137">
        <f>IF(N152="nulová",J152,0)</f>
        <v>0</v>
      </c>
      <c r="BJ152" s="16" t="s">
        <v>83</v>
      </c>
      <c r="BK152" s="137">
        <f>ROUND(I152*H152,2)</f>
        <v>3775.25</v>
      </c>
      <c r="BL152" s="16" t="s">
        <v>141</v>
      </c>
      <c r="BM152" s="136" t="s">
        <v>163</v>
      </c>
    </row>
    <row r="153" spans="2:65" s="12" customFormat="1">
      <c r="B153" s="141"/>
      <c r="D153" s="138" t="s">
        <v>145</v>
      </c>
      <c r="E153" s="142" t="s">
        <v>1</v>
      </c>
      <c r="F153" s="143" t="s">
        <v>155</v>
      </c>
      <c r="H153" s="142" t="s">
        <v>1</v>
      </c>
      <c r="L153" s="141"/>
      <c r="M153" s="144"/>
      <c r="T153" s="145"/>
      <c r="AT153" s="142" t="s">
        <v>145</v>
      </c>
      <c r="AU153" s="142" t="s">
        <v>83</v>
      </c>
      <c r="AV153" s="12" t="s">
        <v>83</v>
      </c>
      <c r="AW153" s="12" t="s">
        <v>32</v>
      </c>
      <c r="AX153" s="12" t="s">
        <v>75</v>
      </c>
      <c r="AY153" s="142" t="s">
        <v>135</v>
      </c>
    </row>
    <row r="154" spans="2:65" s="13" customFormat="1">
      <c r="B154" s="146"/>
      <c r="D154" s="138" t="s">
        <v>145</v>
      </c>
      <c r="E154" s="147" t="s">
        <v>1</v>
      </c>
      <c r="F154" s="148" t="s">
        <v>156</v>
      </c>
      <c r="H154" s="149">
        <v>12.840999999999999</v>
      </c>
      <c r="L154" s="146"/>
      <c r="M154" s="150"/>
      <c r="T154" s="151"/>
      <c r="AT154" s="147" t="s">
        <v>145</v>
      </c>
      <c r="AU154" s="147" t="s">
        <v>83</v>
      </c>
      <c r="AV154" s="13" t="s">
        <v>85</v>
      </c>
      <c r="AW154" s="13" t="s">
        <v>32</v>
      </c>
      <c r="AX154" s="13" t="s">
        <v>75</v>
      </c>
      <c r="AY154" s="147" t="s">
        <v>135</v>
      </c>
    </row>
    <row r="155" spans="2:65" s="14" customFormat="1">
      <c r="B155" s="152"/>
      <c r="D155" s="138" t="s">
        <v>145</v>
      </c>
      <c r="E155" s="153" t="s">
        <v>1</v>
      </c>
      <c r="F155" s="154" t="s">
        <v>150</v>
      </c>
      <c r="H155" s="155">
        <v>12.840999999999999</v>
      </c>
      <c r="L155" s="152"/>
      <c r="M155" s="156"/>
      <c r="T155" s="157"/>
      <c r="AT155" s="153" t="s">
        <v>145</v>
      </c>
      <c r="AU155" s="153" t="s">
        <v>83</v>
      </c>
      <c r="AV155" s="14" t="s">
        <v>141</v>
      </c>
      <c r="AW155" s="14" t="s">
        <v>32</v>
      </c>
      <c r="AX155" s="14" t="s">
        <v>83</v>
      </c>
      <c r="AY155" s="153" t="s">
        <v>135</v>
      </c>
    </row>
    <row r="156" spans="2:65" s="11" customFormat="1" ht="25.9" customHeight="1">
      <c r="B156" s="116"/>
      <c r="D156" s="117" t="s">
        <v>74</v>
      </c>
      <c r="E156" s="118" t="s">
        <v>85</v>
      </c>
      <c r="F156" s="118" t="s">
        <v>164</v>
      </c>
      <c r="J156" s="119">
        <f>BK156</f>
        <v>761.74</v>
      </c>
      <c r="L156" s="116"/>
      <c r="M156" s="120"/>
      <c r="P156" s="121">
        <f>SUM(P157:P163)</f>
        <v>0</v>
      </c>
      <c r="R156" s="121">
        <f>SUM(R157:R163)</f>
        <v>0</v>
      </c>
      <c r="T156" s="122">
        <f>SUM(T157:T163)</f>
        <v>0</v>
      </c>
      <c r="AR156" s="117" t="s">
        <v>83</v>
      </c>
      <c r="AT156" s="123" t="s">
        <v>74</v>
      </c>
      <c r="AU156" s="123" t="s">
        <v>75</v>
      </c>
      <c r="AY156" s="117" t="s">
        <v>135</v>
      </c>
      <c r="BK156" s="124">
        <f>SUM(BK157:BK163)</f>
        <v>761.74</v>
      </c>
    </row>
    <row r="157" spans="2:65" s="1" customFormat="1" ht="24.2" customHeight="1">
      <c r="B157" s="125"/>
      <c r="C157" s="126" t="s">
        <v>141</v>
      </c>
      <c r="D157" s="126" t="s">
        <v>136</v>
      </c>
      <c r="E157" s="127" t="s">
        <v>165</v>
      </c>
      <c r="F157" s="128" t="s">
        <v>166</v>
      </c>
      <c r="G157" s="129" t="s">
        <v>167</v>
      </c>
      <c r="H157" s="130">
        <v>5.55</v>
      </c>
      <c r="I157" s="131">
        <v>137.25</v>
      </c>
      <c r="J157" s="131">
        <f>ROUND(I157*H157,2)</f>
        <v>761.74</v>
      </c>
      <c r="K157" s="128" t="s">
        <v>140</v>
      </c>
      <c r="L157" s="28"/>
      <c r="M157" s="132" t="s">
        <v>1</v>
      </c>
      <c r="N157" s="133" t="s">
        <v>40</v>
      </c>
      <c r="O157" s="134">
        <v>0</v>
      </c>
      <c r="P157" s="134">
        <f>O157*H157</f>
        <v>0</v>
      </c>
      <c r="Q157" s="134">
        <v>0</v>
      </c>
      <c r="R157" s="134">
        <f>Q157*H157</f>
        <v>0</v>
      </c>
      <c r="S157" s="134">
        <v>0</v>
      </c>
      <c r="T157" s="135">
        <f>S157*H157</f>
        <v>0</v>
      </c>
      <c r="AR157" s="136" t="s">
        <v>141</v>
      </c>
      <c r="AT157" s="136" t="s">
        <v>136</v>
      </c>
      <c r="AU157" s="136" t="s">
        <v>83</v>
      </c>
      <c r="AY157" s="16" t="s">
        <v>135</v>
      </c>
      <c r="BE157" s="137">
        <f>IF(N157="základní",J157,0)</f>
        <v>761.74</v>
      </c>
      <c r="BF157" s="137">
        <f>IF(N157="snížená",J157,0)</f>
        <v>0</v>
      </c>
      <c r="BG157" s="137">
        <f>IF(N157="zákl. přenesená",J157,0)</f>
        <v>0</v>
      </c>
      <c r="BH157" s="137">
        <f>IF(N157="sníž. přenesená",J157,0)</f>
        <v>0</v>
      </c>
      <c r="BI157" s="137">
        <f>IF(N157="nulová",J157,0)</f>
        <v>0</v>
      </c>
      <c r="BJ157" s="16" t="s">
        <v>83</v>
      </c>
      <c r="BK157" s="137">
        <f>ROUND(I157*H157,2)</f>
        <v>761.74</v>
      </c>
      <c r="BL157" s="16" t="s">
        <v>141</v>
      </c>
      <c r="BM157" s="136" t="s">
        <v>168</v>
      </c>
    </row>
    <row r="158" spans="2:65" s="12" customFormat="1">
      <c r="B158" s="141"/>
      <c r="D158" s="138" t="s">
        <v>145</v>
      </c>
      <c r="E158" s="142" t="s">
        <v>1</v>
      </c>
      <c r="F158" s="143" t="s">
        <v>169</v>
      </c>
      <c r="H158" s="142" t="s">
        <v>1</v>
      </c>
      <c r="L158" s="141"/>
      <c r="M158" s="144"/>
      <c r="T158" s="145"/>
      <c r="AT158" s="142" t="s">
        <v>145</v>
      </c>
      <c r="AU158" s="142" t="s">
        <v>83</v>
      </c>
      <c r="AV158" s="12" t="s">
        <v>83</v>
      </c>
      <c r="AW158" s="12" t="s">
        <v>32</v>
      </c>
      <c r="AX158" s="12" t="s">
        <v>75</v>
      </c>
      <c r="AY158" s="142" t="s">
        <v>135</v>
      </c>
    </row>
    <row r="159" spans="2:65" s="12" customFormat="1">
      <c r="B159" s="141"/>
      <c r="D159" s="138" t="s">
        <v>145</v>
      </c>
      <c r="E159" s="142" t="s">
        <v>1</v>
      </c>
      <c r="F159" s="143" t="s">
        <v>170</v>
      </c>
      <c r="H159" s="142" t="s">
        <v>1</v>
      </c>
      <c r="L159" s="141"/>
      <c r="M159" s="144"/>
      <c r="T159" s="145"/>
      <c r="AT159" s="142" t="s">
        <v>145</v>
      </c>
      <c r="AU159" s="142" t="s">
        <v>83</v>
      </c>
      <c r="AV159" s="12" t="s">
        <v>83</v>
      </c>
      <c r="AW159" s="12" t="s">
        <v>32</v>
      </c>
      <c r="AX159" s="12" t="s">
        <v>75</v>
      </c>
      <c r="AY159" s="142" t="s">
        <v>135</v>
      </c>
    </row>
    <row r="160" spans="2:65" s="13" customFormat="1">
      <c r="B160" s="146"/>
      <c r="D160" s="138" t="s">
        <v>145</v>
      </c>
      <c r="E160" s="147" t="s">
        <v>1</v>
      </c>
      <c r="F160" s="148" t="s">
        <v>171</v>
      </c>
      <c r="H160" s="149">
        <v>2</v>
      </c>
      <c r="L160" s="146"/>
      <c r="M160" s="150"/>
      <c r="T160" s="151"/>
      <c r="AT160" s="147" t="s">
        <v>145</v>
      </c>
      <c r="AU160" s="147" t="s">
        <v>83</v>
      </c>
      <c r="AV160" s="13" t="s">
        <v>85</v>
      </c>
      <c r="AW160" s="13" t="s">
        <v>32</v>
      </c>
      <c r="AX160" s="13" t="s">
        <v>75</v>
      </c>
      <c r="AY160" s="147" t="s">
        <v>135</v>
      </c>
    </row>
    <row r="161" spans="2:65" s="12" customFormat="1">
      <c r="B161" s="141"/>
      <c r="D161" s="138" t="s">
        <v>145</v>
      </c>
      <c r="E161" s="142" t="s">
        <v>1</v>
      </c>
      <c r="F161" s="143" t="s">
        <v>172</v>
      </c>
      <c r="H161" s="142" t="s">
        <v>1</v>
      </c>
      <c r="L161" s="141"/>
      <c r="M161" s="144"/>
      <c r="T161" s="145"/>
      <c r="AT161" s="142" t="s">
        <v>145</v>
      </c>
      <c r="AU161" s="142" t="s">
        <v>83</v>
      </c>
      <c r="AV161" s="12" t="s">
        <v>83</v>
      </c>
      <c r="AW161" s="12" t="s">
        <v>32</v>
      </c>
      <c r="AX161" s="12" t="s">
        <v>75</v>
      </c>
      <c r="AY161" s="142" t="s">
        <v>135</v>
      </c>
    </row>
    <row r="162" spans="2:65" s="13" customFormat="1">
      <c r="B162" s="146"/>
      <c r="D162" s="138" t="s">
        <v>145</v>
      </c>
      <c r="E162" s="147" t="s">
        <v>1</v>
      </c>
      <c r="F162" s="148" t="s">
        <v>173</v>
      </c>
      <c r="H162" s="149">
        <v>3.55</v>
      </c>
      <c r="L162" s="146"/>
      <c r="M162" s="150"/>
      <c r="T162" s="151"/>
      <c r="AT162" s="147" t="s">
        <v>145</v>
      </c>
      <c r="AU162" s="147" t="s">
        <v>83</v>
      </c>
      <c r="AV162" s="13" t="s">
        <v>85</v>
      </c>
      <c r="AW162" s="13" t="s">
        <v>32</v>
      </c>
      <c r="AX162" s="13" t="s">
        <v>75</v>
      </c>
      <c r="AY162" s="147" t="s">
        <v>135</v>
      </c>
    </row>
    <row r="163" spans="2:65" s="14" customFormat="1">
      <c r="B163" s="152"/>
      <c r="D163" s="138" t="s">
        <v>145</v>
      </c>
      <c r="E163" s="153" t="s">
        <v>1</v>
      </c>
      <c r="F163" s="154" t="s">
        <v>150</v>
      </c>
      <c r="H163" s="155">
        <v>5.55</v>
      </c>
      <c r="L163" s="152"/>
      <c r="M163" s="156"/>
      <c r="T163" s="157"/>
      <c r="AT163" s="153" t="s">
        <v>145</v>
      </c>
      <c r="AU163" s="153" t="s">
        <v>83</v>
      </c>
      <c r="AV163" s="14" t="s">
        <v>141</v>
      </c>
      <c r="AW163" s="14" t="s">
        <v>32</v>
      </c>
      <c r="AX163" s="14" t="s">
        <v>83</v>
      </c>
      <c r="AY163" s="153" t="s">
        <v>135</v>
      </c>
    </row>
    <row r="164" spans="2:65" s="11" customFormat="1" ht="25.9" customHeight="1">
      <c r="B164" s="116"/>
      <c r="D164" s="117" t="s">
        <v>74</v>
      </c>
      <c r="E164" s="118" t="s">
        <v>174</v>
      </c>
      <c r="F164" s="118" t="s">
        <v>175</v>
      </c>
      <c r="J164" s="119">
        <f>BK164</f>
        <v>4363.13</v>
      </c>
      <c r="L164" s="116"/>
      <c r="M164" s="120"/>
      <c r="P164" s="121">
        <f>SUM(P165:P179)</f>
        <v>0</v>
      </c>
      <c r="R164" s="121">
        <f>SUM(R165:R179)</f>
        <v>0</v>
      </c>
      <c r="T164" s="122">
        <f>SUM(T165:T179)</f>
        <v>0</v>
      </c>
      <c r="AR164" s="117" t="s">
        <v>83</v>
      </c>
      <c r="AT164" s="123" t="s">
        <v>74</v>
      </c>
      <c r="AU164" s="123" t="s">
        <v>75</v>
      </c>
      <c r="AY164" s="117" t="s">
        <v>135</v>
      </c>
      <c r="BK164" s="124">
        <f>SUM(BK165:BK179)</f>
        <v>4363.13</v>
      </c>
    </row>
    <row r="165" spans="2:65" s="1" customFormat="1" ht="33" customHeight="1">
      <c r="B165" s="125"/>
      <c r="C165" s="126" t="s">
        <v>174</v>
      </c>
      <c r="D165" s="126" t="s">
        <v>136</v>
      </c>
      <c r="E165" s="127" t="s">
        <v>176</v>
      </c>
      <c r="F165" s="128" t="s">
        <v>177</v>
      </c>
      <c r="G165" s="129" t="s">
        <v>167</v>
      </c>
      <c r="H165" s="130">
        <v>5.55</v>
      </c>
      <c r="I165" s="131">
        <v>121.95</v>
      </c>
      <c r="J165" s="131">
        <f>ROUND(I165*H165,2)</f>
        <v>676.82</v>
      </c>
      <c r="K165" s="128" t="s">
        <v>140</v>
      </c>
      <c r="L165" s="28"/>
      <c r="M165" s="132" t="s">
        <v>1</v>
      </c>
      <c r="N165" s="133" t="s">
        <v>40</v>
      </c>
      <c r="O165" s="134">
        <v>0</v>
      </c>
      <c r="P165" s="134">
        <f>O165*H165</f>
        <v>0</v>
      </c>
      <c r="Q165" s="134">
        <v>0</v>
      </c>
      <c r="R165" s="134">
        <f>Q165*H165</f>
        <v>0</v>
      </c>
      <c r="S165" s="134">
        <v>0</v>
      </c>
      <c r="T165" s="135">
        <f>S165*H165</f>
        <v>0</v>
      </c>
      <c r="AR165" s="136" t="s">
        <v>141</v>
      </c>
      <c r="AT165" s="136" t="s">
        <v>136</v>
      </c>
      <c r="AU165" s="136" t="s">
        <v>83</v>
      </c>
      <c r="AY165" s="16" t="s">
        <v>135</v>
      </c>
      <c r="BE165" s="137">
        <f>IF(N165="základní",J165,0)</f>
        <v>676.82</v>
      </c>
      <c r="BF165" s="137">
        <f>IF(N165="snížená",J165,0)</f>
        <v>0</v>
      </c>
      <c r="BG165" s="137">
        <f>IF(N165="zákl. přenesená",J165,0)</f>
        <v>0</v>
      </c>
      <c r="BH165" s="137">
        <f>IF(N165="sníž. přenesená",J165,0)</f>
        <v>0</v>
      </c>
      <c r="BI165" s="137">
        <f>IF(N165="nulová",J165,0)</f>
        <v>0</v>
      </c>
      <c r="BJ165" s="16" t="s">
        <v>83</v>
      </c>
      <c r="BK165" s="137">
        <f>ROUND(I165*H165,2)</f>
        <v>676.82</v>
      </c>
      <c r="BL165" s="16" t="s">
        <v>141</v>
      </c>
      <c r="BM165" s="136" t="s">
        <v>178</v>
      </c>
    </row>
    <row r="166" spans="2:65" s="12" customFormat="1">
      <c r="B166" s="141"/>
      <c r="D166" s="138" t="s">
        <v>145</v>
      </c>
      <c r="E166" s="142" t="s">
        <v>1</v>
      </c>
      <c r="F166" s="143" t="s">
        <v>169</v>
      </c>
      <c r="H166" s="142" t="s">
        <v>1</v>
      </c>
      <c r="L166" s="141"/>
      <c r="M166" s="144"/>
      <c r="T166" s="145"/>
      <c r="AT166" s="142" t="s">
        <v>145</v>
      </c>
      <c r="AU166" s="142" t="s">
        <v>83</v>
      </c>
      <c r="AV166" s="12" t="s">
        <v>83</v>
      </c>
      <c r="AW166" s="12" t="s">
        <v>32</v>
      </c>
      <c r="AX166" s="12" t="s">
        <v>75</v>
      </c>
      <c r="AY166" s="142" t="s">
        <v>135</v>
      </c>
    </row>
    <row r="167" spans="2:65" s="12" customFormat="1">
      <c r="B167" s="141"/>
      <c r="D167" s="138" t="s">
        <v>145</v>
      </c>
      <c r="E167" s="142" t="s">
        <v>1</v>
      </c>
      <c r="F167" s="143" t="s">
        <v>170</v>
      </c>
      <c r="H167" s="142" t="s">
        <v>1</v>
      </c>
      <c r="L167" s="141"/>
      <c r="M167" s="144"/>
      <c r="T167" s="145"/>
      <c r="AT167" s="142" t="s">
        <v>145</v>
      </c>
      <c r="AU167" s="142" t="s">
        <v>83</v>
      </c>
      <c r="AV167" s="12" t="s">
        <v>83</v>
      </c>
      <c r="AW167" s="12" t="s">
        <v>32</v>
      </c>
      <c r="AX167" s="12" t="s">
        <v>75</v>
      </c>
      <c r="AY167" s="142" t="s">
        <v>135</v>
      </c>
    </row>
    <row r="168" spans="2:65" s="13" customFormat="1">
      <c r="B168" s="146"/>
      <c r="D168" s="138" t="s">
        <v>145</v>
      </c>
      <c r="E168" s="147" t="s">
        <v>1</v>
      </c>
      <c r="F168" s="148" t="s">
        <v>171</v>
      </c>
      <c r="H168" s="149">
        <v>2</v>
      </c>
      <c r="L168" s="146"/>
      <c r="M168" s="150"/>
      <c r="T168" s="151"/>
      <c r="AT168" s="147" t="s">
        <v>145</v>
      </c>
      <c r="AU168" s="147" t="s">
        <v>83</v>
      </c>
      <c r="AV168" s="13" t="s">
        <v>85</v>
      </c>
      <c r="AW168" s="13" t="s">
        <v>32</v>
      </c>
      <c r="AX168" s="13" t="s">
        <v>75</v>
      </c>
      <c r="AY168" s="147" t="s">
        <v>135</v>
      </c>
    </row>
    <row r="169" spans="2:65" s="12" customFormat="1">
      <c r="B169" s="141"/>
      <c r="D169" s="138" t="s">
        <v>145</v>
      </c>
      <c r="E169" s="142" t="s">
        <v>1</v>
      </c>
      <c r="F169" s="143" t="s">
        <v>172</v>
      </c>
      <c r="H169" s="142" t="s">
        <v>1</v>
      </c>
      <c r="L169" s="141"/>
      <c r="M169" s="144"/>
      <c r="T169" s="145"/>
      <c r="AT169" s="142" t="s">
        <v>145</v>
      </c>
      <c r="AU169" s="142" t="s">
        <v>83</v>
      </c>
      <c r="AV169" s="12" t="s">
        <v>83</v>
      </c>
      <c r="AW169" s="12" t="s">
        <v>32</v>
      </c>
      <c r="AX169" s="12" t="s">
        <v>75</v>
      </c>
      <c r="AY169" s="142" t="s">
        <v>135</v>
      </c>
    </row>
    <row r="170" spans="2:65" s="13" customFormat="1">
      <c r="B170" s="146"/>
      <c r="D170" s="138" t="s">
        <v>145</v>
      </c>
      <c r="E170" s="147" t="s">
        <v>1</v>
      </c>
      <c r="F170" s="148" t="s">
        <v>173</v>
      </c>
      <c r="H170" s="149">
        <v>3.55</v>
      </c>
      <c r="L170" s="146"/>
      <c r="M170" s="150"/>
      <c r="T170" s="151"/>
      <c r="AT170" s="147" t="s">
        <v>145</v>
      </c>
      <c r="AU170" s="147" t="s">
        <v>83</v>
      </c>
      <c r="AV170" s="13" t="s">
        <v>85</v>
      </c>
      <c r="AW170" s="13" t="s">
        <v>32</v>
      </c>
      <c r="AX170" s="13" t="s">
        <v>75</v>
      </c>
      <c r="AY170" s="147" t="s">
        <v>135</v>
      </c>
    </row>
    <row r="171" spans="2:65" s="14" customFormat="1">
      <c r="B171" s="152"/>
      <c r="D171" s="138" t="s">
        <v>145</v>
      </c>
      <c r="E171" s="153" t="s">
        <v>1</v>
      </c>
      <c r="F171" s="154" t="s">
        <v>150</v>
      </c>
      <c r="H171" s="155">
        <v>5.55</v>
      </c>
      <c r="L171" s="152"/>
      <c r="M171" s="156"/>
      <c r="T171" s="157"/>
      <c r="AT171" s="153" t="s">
        <v>145</v>
      </c>
      <c r="AU171" s="153" t="s">
        <v>83</v>
      </c>
      <c r="AV171" s="14" t="s">
        <v>141</v>
      </c>
      <c r="AW171" s="14" t="s">
        <v>32</v>
      </c>
      <c r="AX171" s="14" t="s">
        <v>83</v>
      </c>
      <c r="AY171" s="153" t="s">
        <v>135</v>
      </c>
    </row>
    <row r="172" spans="2:65" s="1" customFormat="1" ht="37.9" customHeight="1">
      <c r="B172" s="125"/>
      <c r="C172" s="126" t="s">
        <v>179</v>
      </c>
      <c r="D172" s="126" t="s">
        <v>136</v>
      </c>
      <c r="E172" s="127" t="s">
        <v>180</v>
      </c>
      <c r="F172" s="128" t="s">
        <v>181</v>
      </c>
      <c r="G172" s="129" t="s">
        <v>167</v>
      </c>
      <c r="H172" s="130">
        <v>5.55</v>
      </c>
      <c r="I172" s="131">
        <v>664.2</v>
      </c>
      <c r="J172" s="131">
        <f>ROUND(I172*H172,2)</f>
        <v>3686.31</v>
      </c>
      <c r="K172" s="128" t="s">
        <v>140</v>
      </c>
      <c r="L172" s="28"/>
      <c r="M172" s="132" t="s">
        <v>1</v>
      </c>
      <c r="N172" s="133" t="s">
        <v>40</v>
      </c>
      <c r="O172" s="134">
        <v>0</v>
      </c>
      <c r="P172" s="134">
        <f>O172*H172</f>
        <v>0</v>
      </c>
      <c r="Q172" s="134">
        <v>0</v>
      </c>
      <c r="R172" s="134">
        <f>Q172*H172</f>
        <v>0</v>
      </c>
      <c r="S172" s="134">
        <v>0</v>
      </c>
      <c r="T172" s="135">
        <f>S172*H172</f>
        <v>0</v>
      </c>
      <c r="AR172" s="136" t="s">
        <v>141</v>
      </c>
      <c r="AT172" s="136" t="s">
        <v>136</v>
      </c>
      <c r="AU172" s="136" t="s">
        <v>83</v>
      </c>
      <c r="AY172" s="16" t="s">
        <v>135</v>
      </c>
      <c r="BE172" s="137">
        <f>IF(N172="základní",J172,0)</f>
        <v>3686.31</v>
      </c>
      <c r="BF172" s="137">
        <f>IF(N172="snížená",J172,0)</f>
        <v>0</v>
      </c>
      <c r="BG172" s="137">
        <f>IF(N172="zákl. přenesená",J172,0)</f>
        <v>0</v>
      </c>
      <c r="BH172" s="137">
        <f>IF(N172="sníž. přenesená",J172,0)</f>
        <v>0</v>
      </c>
      <c r="BI172" s="137">
        <f>IF(N172="nulová",J172,0)</f>
        <v>0</v>
      </c>
      <c r="BJ172" s="16" t="s">
        <v>83</v>
      </c>
      <c r="BK172" s="137">
        <f>ROUND(I172*H172,2)</f>
        <v>3686.31</v>
      </c>
      <c r="BL172" s="16" t="s">
        <v>141</v>
      </c>
      <c r="BM172" s="136" t="s">
        <v>182</v>
      </c>
    </row>
    <row r="173" spans="2:65" s="1" customFormat="1" ht="39">
      <c r="B173" s="28"/>
      <c r="D173" s="138" t="s">
        <v>143</v>
      </c>
      <c r="F173" s="139" t="s">
        <v>183</v>
      </c>
      <c r="L173" s="28"/>
      <c r="M173" s="140"/>
      <c r="T173" s="51"/>
      <c r="AT173" s="16" t="s">
        <v>143</v>
      </c>
      <c r="AU173" s="16" t="s">
        <v>83</v>
      </c>
    </row>
    <row r="174" spans="2:65" s="12" customFormat="1">
      <c r="B174" s="141"/>
      <c r="D174" s="138" t="s">
        <v>145</v>
      </c>
      <c r="E174" s="142" t="s">
        <v>1</v>
      </c>
      <c r="F174" s="143" t="s">
        <v>169</v>
      </c>
      <c r="H174" s="142" t="s">
        <v>1</v>
      </c>
      <c r="L174" s="141"/>
      <c r="M174" s="144"/>
      <c r="T174" s="145"/>
      <c r="AT174" s="142" t="s">
        <v>145</v>
      </c>
      <c r="AU174" s="142" t="s">
        <v>83</v>
      </c>
      <c r="AV174" s="12" t="s">
        <v>83</v>
      </c>
      <c r="AW174" s="12" t="s">
        <v>32</v>
      </c>
      <c r="AX174" s="12" t="s">
        <v>75</v>
      </c>
      <c r="AY174" s="142" t="s">
        <v>135</v>
      </c>
    </row>
    <row r="175" spans="2:65" s="12" customFormat="1">
      <c r="B175" s="141"/>
      <c r="D175" s="138" t="s">
        <v>145</v>
      </c>
      <c r="E175" s="142" t="s">
        <v>1</v>
      </c>
      <c r="F175" s="143" t="s">
        <v>170</v>
      </c>
      <c r="H175" s="142" t="s">
        <v>1</v>
      </c>
      <c r="L175" s="141"/>
      <c r="M175" s="144"/>
      <c r="T175" s="145"/>
      <c r="AT175" s="142" t="s">
        <v>145</v>
      </c>
      <c r="AU175" s="142" t="s">
        <v>83</v>
      </c>
      <c r="AV175" s="12" t="s">
        <v>83</v>
      </c>
      <c r="AW175" s="12" t="s">
        <v>32</v>
      </c>
      <c r="AX175" s="12" t="s">
        <v>75</v>
      </c>
      <c r="AY175" s="142" t="s">
        <v>135</v>
      </c>
    </row>
    <row r="176" spans="2:65" s="13" customFormat="1">
      <c r="B176" s="146"/>
      <c r="D176" s="138" t="s">
        <v>145</v>
      </c>
      <c r="E176" s="147" t="s">
        <v>1</v>
      </c>
      <c r="F176" s="148" t="s">
        <v>171</v>
      </c>
      <c r="H176" s="149">
        <v>2</v>
      </c>
      <c r="L176" s="146"/>
      <c r="M176" s="150"/>
      <c r="T176" s="151"/>
      <c r="AT176" s="147" t="s">
        <v>145</v>
      </c>
      <c r="AU176" s="147" t="s">
        <v>83</v>
      </c>
      <c r="AV176" s="13" t="s">
        <v>85</v>
      </c>
      <c r="AW176" s="13" t="s">
        <v>32</v>
      </c>
      <c r="AX176" s="13" t="s">
        <v>75</v>
      </c>
      <c r="AY176" s="147" t="s">
        <v>135</v>
      </c>
    </row>
    <row r="177" spans="2:65" s="12" customFormat="1">
      <c r="B177" s="141"/>
      <c r="D177" s="138" t="s">
        <v>145</v>
      </c>
      <c r="E177" s="142" t="s">
        <v>1</v>
      </c>
      <c r="F177" s="143" t="s">
        <v>172</v>
      </c>
      <c r="H177" s="142" t="s">
        <v>1</v>
      </c>
      <c r="L177" s="141"/>
      <c r="M177" s="144"/>
      <c r="T177" s="145"/>
      <c r="AT177" s="142" t="s">
        <v>145</v>
      </c>
      <c r="AU177" s="142" t="s">
        <v>83</v>
      </c>
      <c r="AV177" s="12" t="s">
        <v>83</v>
      </c>
      <c r="AW177" s="12" t="s">
        <v>32</v>
      </c>
      <c r="AX177" s="12" t="s">
        <v>75</v>
      </c>
      <c r="AY177" s="142" t="s">
        <v>135</v>
      </c>
    </row>
    <row r="178" spans="2:65" s="13" customFormat="1">
      <c r="B178" s="146"/>
      <c r="D178" s="138" t="s">
        <v>145</v>
      </c>
      <c r="E178" s="147" t="s">
        <v>1</v>
      </c>
      <c r="F178" s="148" t="s">
        <v>173</v>
      </c>
      <c r="H178" s="149">
        <v>3.55</v>
      </c>
      <c r="L178" s="146"/>
      <c r="M178" s="150"/>
      <c r="T178" s="151"/>
      <c r="AT178" s="147" t="s">
        <v>145</v>
      </c>
      <c r="AU178" s="147" t="s">
        <v>83</v>
      </c>
      <c r="AV178" s="13" t="s">
        <v>85</v>
      </c>
      <c r="AW178" s="13" t="s">
        <v>32</v>
      </c>
      <c r="AX178" s="13" t="s">
        <v>75</v>
      </c>
      <c r="AY178" s="147" t="s">
        <v>135</v>
      </c>
    </row>
    <row r="179" spans="2:65" s="14" customFormat="1">
      <c r="B179" s="152"/>
      <c r="D179" s="138" t="s">
        <v>145</v>
      </c>
      <c r="E179" s="153" t="s">
        <v>1</v>
      </c>
      <c r="F179" s="154" t="s">
        <v>150</v>
      </c>
      <c r="H179" s="155">
        <v>5.55</v>
      </c>
      <c r="L179" s="152"/>
      <c r="M179" s="156"/>
      <c r="T179" s="157"/>
      <c r="AT179" s="153" t="s">
        <v>145</v>
      </c>
      <c r="AU179" s="153" t="s">
        <v>83</v>
      </c>
      <c r="AV179" s="14" t="s">
        <v>141</v>
      </c>
      <c r="AW179" s="14" t="s">
        <v>32</v>
      </c>
      <c r="AX179" s="14" t="s">
        <v>83</v>
      </c>
      <c r="AY179" s="153" t="s">
        <v>135</v>
      </c>
    </row>
    <row r="180" spans="2:65" s="11" customFormat="1" ht="25.9" customHeight="1">
      <c r="B180" s="116"/>
      <c r="D180" s="117" t="s">
        <v>74</v>
      </c>
      <c r="E180" s="118" t="s">
        <v>184</v>
      </c>
      <c r="F180" s="118" t="s">
        <v>185</v>
      </c>
      <c r="J180" s="119">
        <f>BK180</f>
        <v>69684.58</v>
      </c>
      <c r="L180" s="116"/>
      <c r="M180" s="120"/>
      <c r="P180" s="121">
        <f>SUM(P181:P182)</f>
        <v>0</v>
      </c>
      <c r="R180" s="121">
        <f>SUM(R181:R182)</f>
        <v>3.3599999999999998E-2</v>
      </c>
      <c r="T180" s="122">
        <f>SUM(T181:T182)</f>
        <v>0</v>
      </c>
      <c r="AR180" s="117" t="s">
        <v>83</v>
      </c>
      <c r="AT180" s="123" t="s">
        <v>74</v>
      </c>
      <c r="AU180" s="123" t="s">
        <v>75</v>
      </c>
      <c r="AY180" s="117" t="s">
        <v>135</v>
      </c>
      <c r="BK180" s="124">
        <f>SUM(BK181:BK182)</f>
        <v>69684.58</v>
      </c>
    </row>
    <row r="181" spans="2:65" s="1" customFormat="1" ht="16.5" customHeight="1">
      <c r="B181" s="125"/>
      <c r="C181" s="126" t="s">
        <v>186</v>
      </c>
      <c r="D181" s="126" t="s">
        <v>136</v>
      </c>
      <c r="E181" s="127" t="s">
        <v>187</v>
      </c>
      <c r="F181" s="128" t="s">
        <v>188</v>
      </c>
      <c r="G181" s="129" t="s">
        <v>167</v>
      </c>
      <c r="H181" s="130">
        <v>297.66399999999999</v>
      </c>
      <c r="I181" s="131">
        <v>220</v>
      </c>
      <c r="J181" s="131">
        <f>ROUND(I181*H181,2)</f>
        <v>65486.080000000002</v>
      </c>
      <c r="K181" s="128" t="s">
        <v>189</v>
      </c>
      <c r="L181" s="28"/>
      <c r="M181" s="132" t="s">
        <v>1</v>
      </c>
      <c r="N181" s="133" t="s">
        <v>40</v>
      </c>
      <c r="O181" s="134">
        <v>0</v>
      </c>
      <c r="P181" s="134">
        <f>O181*H181</f>
        <v>0</v>
      </c>
      <c r="Q181" s="134">
        <v>0</v>
      </c>
      <c r="R181" s="134">
        <f>Q181*H181</f>
        <v>0</v>
      </c>
      <c r="S181" s="134">
        <v>0</v>
      </c>
      <c r="T181" s="135">
        <f>S181*H181</f>
        <v>0</v>
      </c>
      <c r="AR181" s="136" t="s">
        <v>141</v>
      </c>
      <c r="AT181" s="136" t="s">
        <v>136</v>
      </c>
      <c r="AU181" s="136" t="s">
        <v>83</v>
      </c>
      <c r="AY181" s="16" t="s">
        <v>135</v>
      </c>
      <c r="BE181" s="137">
        <f>IF(N181="základní",J181,0)</f>
        <v>65486.080000000002</v>
      </c>
      <c r="BF181" s="137">
        <f>IF(N181="snížená",J181,0)</f>
        <v>0</v>
      </c>
      <c r="BG181" s="137">
        <f>IF(N181="zákl. přenesená",J181,0)</f>
        <v>0</v>
      </c>
      <c r="BH181" s="137">
        <f>IF(N181="sníž. přenesená",J181,0)</f>
        <v>0</v>
      </c>
      <c r="BI181" s="137">
        <f>IF(N181="nulová",J181,0)</f>
        <v>0</v>
      </c>
      <c r="BJ181" s="16" t="s">
        <v>83</v>
      </c>
      <c r="BK181" s="137">
        <f>ROUND(I181*H181,2)</f>
        <v>65486.080000000002</v>
      </c>
      <c r="BL181" s="16" t="s">
        <v>141</v>
      </c>
      <c r="BM181" s="136" t="s">
        <v>190</v>
      </c>
    </row>
    <row r="182" spans="2:65" s="1" customFormat="1" ht="24.2" customHeight="1">
      <c r="B182" s="125"/>
      <c r="C182" s="158" t="s">
        <v>191</v>
      </c>
      <c r="D182" s="158" t="s">
        <v>192</v>
      </c>
      <c r="E182" s="159" t="s">
        <v>193</v>
      </c>
      <c r="F182" s="160" t="s">
        <v>194</v>
      </c>
      <c r="G182" s="161" t="s">
        <v>167</v>
      </c>
      <c r="H182" s="162">
        <v>15</v>
      </c>
      <c r="I182" s="163">
        <v>279.89999999999998</v>
      </c>
      <c r="J182" s="163">
        <f>ROUND(I182*H182,2)</f>
        <v>4198.5</v>
      </c>
      <c r="K182" s="160" t="s">
        <v>195</v>
      </c>
      <c r="L182" s="164"/>
      <c r="M182" s="165" t="s">
        <v>1</v>
      </c>
      <c r="N182" s="166" t="s">
        <v>40</v>
      </c>
      <c r="O182" s="134">
        <v>0</v>
      </c>
      <c r="P182" s="134">
        <f>O182*H182</f>
        <v>0</v>
      </c>
      <c r="Q182" s="134">
        <v>2.2399999999999998E-3</v>
      </c>
      <c r="R182" s="134">
        <f>Q182*H182</f>
        <v>3.3599999999999998E-2</v>
      </c>
      <c r="S182" s="134">
        <v>0</v>
      </c>
      <c r="T182" s="135">
        <f>S182*H182</f>
        <v>0</v>
      </c>
      <c r="AR182" s="136" t="s">
        <v>196</v>
      </c>
      <c r="AT182" s="136" t="s">
        <v>192</v>
      </c>
      <c r="AU182" s="136" t="s">
        <v>83</v>
      </c>
      <c r="AY182" s="16" t="s">
        <v>135</v>
      </c>
      <c r="BE182" s="137">
        <f>IF(N182="základní",J182,0)</f>
        <v>4198.5</v>
      </c>
      <c r="BF182" s="137">
        <f>IF(N182="snížená",J182,0)</f>
        <v>0</v>
      </c>
      <c r="BG182" s="137">
        <f>IF(N182="zákl. přenesená",J182,0)</f>
        <v>0</v>
      </c>
      <c r="BH182" s="137">
        <f>IF(N182="sníž. přenesená",J182,0)</f>
        <v>0</v>
      </c>
      <c r="BI182" s="137">
        <f>IF(N182="nulová",J182,0)</f>
        <v>0</v>
      </c>
      <c r="BJ182" s="16" t="s">
        <v>83</v>
      </c>
      <c r="BK182" s="137">
        <f>ROUND(I182*H182,2)</f>
        <v>4198.5</v>
      </c>
      <c r="BL182" s="16" t="s">
        <v>197</v>
      </c>
      <c r="BM182" s="136" t="s">
        <v>198</v>
      </c>
    </row>
    <row r="183" spans="2:65" s="11" customFormat="1" ht="25.9" customHeight="1">
      <c r="B183" s="116"/>
      <c r="D183" s="117" t="s">
        <v>74</v>
      </c>
      <c r="E183" s="118" t="s">
        <v>199</v>
      </c>
      <c r="F183" s="118" t="s">
        <v>200</v>
      </c>
      <c r="J183" s="119">
        <f>BK183</f>
        <v>3171.83</v>
      </c>
      <c r="L183" s="116"/>
      <c r="M183" s="120"/>
      <c r="P183" s="121">
        <f>SUM(P184:P191)</f>
        <v>0</v>
      </c>
      <c r="R183" s="121">
        <f>SUM(R184:R191)</f>
        <v>0</v>
      </c>
      <c r="T183" s="122">
        <f>SUM(T184:T191)</f>
        <v>0</v>
      </c>
      <c r="AR183" s="117" t="s">
        <v>83</v>
      </c>
      <c r="AT183" s="123" t="s">
        <v>74</v>
      </c>
      <c r="AU183" s="123" t="s">
        <v>75</v>
      </c>
      <c r="AY183" s="117" t="s">
        <v>135</v>
      </c>
      <c r="BK183" s="124">
        <f>SUM(BK184:BK191)</f>
        <v>3171.83</v>
      </c>
    </row>
    <row r="184" spans="2:65" s="1" customFormat="1" ht="21.75" customHeight="1">
      <c r="B184" s="125"/>
      <c r="C184" s="126" t="s">
        <v>201</v>
      </c>
      <c r="D184" s="126" t="s">
        <v>136</v>
      </c>
      <c r="E184" s="127" t="s">
        <v>202</v>
      </c>
      <c r="F184" s="128" t="s">
        <v>203</v>
      </c>
      <c r="G184" s="129" t="s">
        <v>204</v>
      </c>
      <c r="H184" s="130">
        <v>11.1</v>
      </c>
      <c r="I184" s="131">
        <v>285.75</v>
      </c>
      <c r="J184" s="131">
        <f>ROUND(I184*H184,2)</f>
        <v>3171.83</v>
      </c>
      <c r="K184" s="128" t="s">
        <v>140</v>
      </c>
      <c r="L184" s="28"/>
      <c r="M184" s="132" t="s">
        <v>1</v>
      </c>
      <c r="N184" s="133" t="s">
        <v>40</v>
      </c>
      <c r="O184" s="134">
        <v>0</v>
      </c>
      <c r="P184" s="134">
        <f>O184*H184</f>
        <v>0</v>
      </c>
      <c r="Q184" s="134">
        <v>0</v>
      </c>
      <c r="R184" s="134">
        <f>Q184*H184</f>
        <v>0</v>
      </c>
      <c r="S184" s="134">
        <v>0</v>
      </c>
      <c r="T184" s="135">
        <f>S184*H184</f>
        <v>0</v>
      </c>
      <c r="AR184" s="136" t="s">
        <v>141</v>
      </c>
      <c r="AT184" s="136" t="s">
        <v>136</v>
      </c>
      <c r="AU184" s="136" t="s">
        <v>83</v>
      </c>
      <c r="AY184" s="16" t="s">
        <v>135</v>
      </c>
      <c r="BE184" s="137">
        <f>IF(N184="základní",J184,0)</f>
        <v>3171.83</v>
      </c>
      <c r="BF184" s="137">
        <f>IF(N184="snížená",J184,0)</f>
        <v>0</v>
      </c>
      <c r="BG184" s="137">
        <f>IF(N184="zákl. přenesená",J184,0)</f>
        <v>0</v>
      </c>
      <c r="BH184" s="137">
        <f>IF(N184="sníž. přenesená",J184,0)</f>
        <v>0</v>
      </c>
      <c r="BI184" s="137">
        <f>IF(N184="nulová",J184,0)</f>
        <v>0</v>
      </c>
      <c r="BJ184" s="16" t="s">
        <v>83</v>
      </c>
      <c r="BK184" s="137">
        <f>ROUND(I184*H184,2)</f>
        <v>3171.83</v>
      </c>
      <c r="BL184" s="16" t="s">
        <v>141</v>
      </c>
      <c r="BM184" s="136" t="s">
        <v>205</v>
      </c>
    </row>
    <row r="185" spans="2:65" s="1" customFormat="1" ht="29.25">
      <c r="B185" s="28"/>
      <c r="D185" s="138" t="s">
        <v>143</v>
      </c>
      <c r="F185" s="139" t="s">
        <v>206</v>
      </c>
      <c r="L185" s="28"/>
      <c r="M185" s="140"/>
      <c r="T185" s="51"/>
      <c r="AT185" s="16" t="s">
        <v>143</v>
      </c>
      <c r="AU185" s="16" t="s">
        <v>83</v>
      </c>
    </row>
    <row r="186" spans="2:65" s="12" customFormat="1">
      <c r="B186" s="141"/>
      <c r="D186" s="138" t="s">
        <v>145</v>
      </c>
      <c r="E186" s="142" t="s">
        <v>1</v>
      </c>
      <c r="F186" s="143" t="s">
        <v>169</v>
      </c>
      <c r="H186" s="142" t="s">
        <v>1</v>
      </c>
      <c r="L186" s="141"/>
      <c r="M186" s="144"/>
      <c r="T186" s="145"/>
      <c r="AT186" s="142" t="s">
        <v>145</v>
      </c>
      <c r="AU186" s="142" t="s">
        <v>83</v>
      </c>
      <c r="AV186" s="12" t="s">
        <v>83</v>
      </c>
      <c r="AW186" s="12" t="s">
        <v>32</v>
      </c>
      <c r="AX186" s="12" t="s">
        <v>75</v>
      </c>
      <c r="AY186" s="142" t="s">
        <v>135</v>
      </c>
    </row>
    <row r="187" spans="2:65" s="12" customFormat="1">
      <c r="B187" s="141"/>
      <c r="D187" s="138" t="s">
        <v>145</v>
      </c>
      <c r="E187" s="142" t="s">
        <v>1</v>
      </c>
      <c r="F187" s="143" t="s">
        <v>170</v>
      </c>
      <c r="H187" s="142" t="s">
        <v>1</v>
      </c>
      <c r="L187" s="141"/>
      <c r="M187" s="144"/>
      <c r="T187" s="145"/>
      <c r="AT187" s="142" t="s">
        <v>145</v>
      </c>
      <c r="AU187" s="142" t="s">
        <v>83</v>
      </c>
      <c r="AV187" s="12" t="s">
        <v>83</v>
      </c>
      <c r="AW187" s="12" t="s">
        <v>32</v>
      </c>
      <c r="AX187" s="12" t="s">
        <v>75</v>
      </c>
      <c r="AY187" s="142" t="s">
        <v>135</v>
      </c>
    </row>
    <row r="188" spans="2:65" s="13" customFormat="1">
      <c r="B188" s="146"/>
      <c r="D188" s="138" t="s">
        <v>145</v>
      </c>
      <c r="E188" s="147" t="s">
        <v>1</v>
      </c>
      <c r="F188" s="148" t="s">
        <v>141</v>
      </c>
      <c r="H188" s="149">
        <v>4</v>
      </c>
      <c r="L188" s="146"/>
      <c r="M188" s="150"/>
      <c r="T188" s="151"/>
      <c r="AT188" s="147" t="s">
        <v>145</v>
      </c>
      <c r="AU188" s="147" t="s">
        <v>83</v>
      </c>
      <c r="AV188" s="13" t="s">
        <v>85</v>
      </c>
      <c r="AW188" s="13" t="s">
        <v>32</v>
      </c>
      <c r="AX188" s="13" t="s">
        <v>75</v>
      </c>
      <c r="AY188" s="147" t="s">
        <v>135</v>
      </c>
    </row>
    <row r="189" spans="2:65" s="12" customFormat="1">
      <c r="B189" s="141"/>
      <c r="D189" s="138" t="s">
        <v>145</v>
      </c>
      <c r="E189" s="142" t="s">
        <v>1</v>
      </c>
      <c r="F189" s="143" t="s">
        <v>172</v>
      </c>
      <c r="H189" s="142" t="s">
        <v>1</v>
      </c>
      <c r="L189" s="141"/>
      <c r="M189" s="144"/>
      <c r="T189" s="145"/>
      <c r="AT189" s="142" t="s">
        <v>145</v>
      </c>
      <c r="AU189" s="142" t="s">
        <v>83</v>
      </c>
      <c r="AV189" s="12" t="s">
        <v>83</v>
      </c>
      <c r="AW189" s="12" t="s">
        <v>32</v>
      </c>
      <c r="AX189" s="12" t="s">
        <v>75</v>
      </c>
      <c r="AY189" s="142" t="s">
        <v>135</v>
      </c>
    </row>
    <row r="190" spans="2:65" s="13" customFormat="1">
      <c r="B190" s="146"/>
      <c r="D190" s="138" t="s">
        <v>145</v>
      </c>
      <c r="E190" s="147" t="s">
        <v>1</v>
      </c>
      <c r="F190" s="148" t="s">
        <v>207</v>
      </c>
      <c r="H190" s="149">
        <v>7.1</v>
      </c>
      <c r="L190" s="146"/>
      <c r="M190" s="150"/>
      <c r="T190" s="151"/>
      <c r="AT190" s="147" t="s">
        <v>145</v>
      </c>
      <c r="AU190" s="147" t="s">
        <v>83</v>
      </c>
      <c r="AV190" s="13" t="s">
        <v>85</v>
      </c>
      <c r="AW190" s="13" t="s">
        <v>32</v>
      </c>
      <c r="AX190" s="13" t="s">
        <v>75</v>
      </c>
      <c r="AY190" s="147" t="s">
        <v>135</v>
      </c>
    </row>
    <row r="191" spans="2:65" s="14" customFormat="1">
      <c r="B191" s="152"/>
      <c r="D191" s="138" t="s">
        <v>145</v>
      </c>
      <c r="E191" s="153" t="s">
        <v>1</v>
      </c>
      <c r="F191" s="154" t="s">
        <v>150</v>
      </c>
      <c r="H191" s="155">
        <v>11.1</v>
      </c>
      <c r="L191" s="152"/>
      <c r="M191" s="156"/>
      <c r="T191" s="157"/>
      <c r="AT191" s="153" t="s">
        <v>145</v>
      </c>
      <c r="AU191" s="153" t="s">
        <v>83</v>
      </c>
      <c r="AV191" s="14" t="s">
        <v>141</v>
      </c>
      <c r="AW191" s="14" t="s">
        <v>32</v>
      </c>
      <c r="AX191" s="14" t="s">
        <v>83</v>
      </c>
      <c r="AY191" s="153" t="s">
        <v>135</v>
      </c>
    </row>
    <row r="192" spans="2:65" s="11" customFormat="1" ht="25.9" customHeight="1">
      <c r="B192" s="116"/>
      <c r="D192" s="117" t="s">
        <v>74</v>
      </c>
      <c r="E192" s="118" t="s">
        <v>208</v>
      </c>
      <c r="F192" s="118" t="s">
        <v>209</v>
      </c>
      <c r="J192" s="119">
        <f>BK192</f>
        <v>361.94</v>
      </c>
      <c r="L192" s="116"/>
      <c r="M192" s="120"/>
      <c r="P192" s="121">
        <f>SUM(P193:P194)</f>
        <v>0</v>
      </c>
      <c r="R192" s="121">
        <f>SUM(R193:R194)</f>
        <v>0</v>
      </c>
      <c r="T192" s="122">
        <f>SUM(T193:T194)</f>
        <v>0</v>
      </c>
      <c r="AR192" s="117" t="s">
        <v>83</v>
      </c>
      <c r="AT192" s="123" t="s">
        <v>74</v>
      </c>
      <c r="AU192" s="123" t="s">
        <v>75</v>
      </c>
      <c r="AY192" s="117" t="s">
        <v>135</v>
      </c>
      <c r="BK192" s="124">
        <f>SUM(BK193:BK194)</f>
        <v>361.94</v>
      </c>
    </row>
    <row r="193" spans="2:65" s="1" customFormat="1" ht="37.9" customHeight="1">
      <c r="B193" s="125"/>
      <c r="C193" s="126" t="s">
        <v>210</v>
      </c>
      <c r="D193" s="126" t="s">
        <v>136</v>
      </c>
      <c r="E193" s="127" t="s">
        <v>211</v>
      </c>
      <c r="F193" s="128" t="s">
        <v>212</v>
      </c>
      <c r="G193" s="129" t="s">
        <v>213</v>
      </c>
      <c r="H193" s="130">
        <v>0.72199999999999998</v>
      </c>
      <c r="I193" s="131">
        <v>501.3</v>
      </c>
      <c r="J193" s="131">
        <f>ROUND(I193*H193,2)</f>
        <v>361.94</v>
      </c>
      <c r="K193" s="128" t="s">
        <v>140</v>
      </c>
      <c r="L193" s="28"/>
      <c r="M193" s="132" t="s">
        <v>1</v>
      </c>
      <c r="N193" s="133" t="s">
        <v>40</v>
      </c>
      <c r="O193" s="134">
        <v>0</v>
      </c>
      <c r="P193" s="134">
        <f>O193*H193</f>
        <v>0</v>
      </c>
      <c r="Q193" s="134">
        <v>0</v>
      </c>
      <c r="R193" s="134">
        <f>Q193*H193</f>
        <v>0</v>
      </c>
      <c r="S193" s="134">
        <v>0</v>
      </c>
      <c r="T193" s="135">
        <f>S193*H193</f>
        <v>0</v>
      </c>
      <c r="AR193" s="136" t="s">
        <v>141</v>
      </c>
      <c r="AT193" s="136" t="s">
        <v>136</v>
      </c>
      <c r="AU193" s="136" t="s">
        <v>83</v>
      </c>
      <c r="AY193" s="16" t="s">
        <v>135</v>
      </c>
      <c r="BE193" s="137">
        <f>IF(N193="základní",J193,0)</f>
        <v>361.94</v>
      </c>
      <c r="BF193" s="137">
        <f>IF(N193="snížená",J193,0)</f>
        <v>0</v>
      </c>
      <c r="BG193" s="137">
        <f>IF(N193="zákl. přenesená",J193,0)</f>
        <v>0</v>
      </c>
      <c r="BH193" s="137">
        <f>IF(N193="sníž. přenesená",J193,0)</f>
        <v>0</v>
      </c>
      <c r="BI193" s="137">
        <f>IF(N193="nulová",J193,0)</f>
        <v>0</v>
      </c>
      <c r="BJ193" s="16" t="s">
        <v>83</v>
      </c>
      <c r="BK193" s="137">
        <f>ROUND(I193*H193,2)</f>
        <v>361.94</v>
      </c>
      <c r="BL193" s="16" t="s">
        <v>141</v>
      </c>
      <c r="BM193" s="136" t="s">
        <v>214</v>
      </c>
    </row>
    <row r="194" spans="2:65" s="1" customFormat="1" ht="19.5">
      <c r="B194" s="28"/>
      <c r="D194" s="138" t="s">
        <v>143</v>
      </c>
      <c r="F194" s="139" t="s">
        <v>215</v>
      </c>
      <c r="L194" s="28"/>
      <c r="M194" s="140"/>
      <c r="T194" s="51"/>
      <c r="AT194" s="16" t="s">
        <v>143</v>
      </c>
      <c r="AU194" s="16" t="s">
        <v>83</v>
      </c>
    </row>
    <row r="195" spans="2:65" s="11" customFormat="1" ht="25.9" customHeight="1">
      <c r="B195" s="116"/>
      <c r="D195" s="117" t="s">
        <v>74</v>
      </c>
      <c r="E195" s="118" t="s">
        <v>216</v>
      </c>
      <c r="F195" s="118" t="s">
        <v>217</v>
      </c>
      <c r="J195" s="119">
        <f>BK195</f>
        <v>17538.760000000002</v>
      </c>
      <c r="L195" s="116"/>
      <c r="M195" s="120"/>
      <c r="P195" s="121">
        <f>SUM(P196:P206)</f>
        <v>0</v>
      </c>
      <c r="R195" s="121">
        <f>SUM(R196:R206)</f>
        <v>0</v>
      </c>
      <c r="T195" s="122">
        <f>SUM(T196:T206)</f>
        <v>0</v>
      </c>
      <c r="AR195" s="117" t="s">
        <v>83</v>
      </c>
      <c r="AT195" s="123" t="s">
        <v>74</v>
      </c>
      <c r="AU195" s="123" t="s">
        <v>75</v>
      </c>
      <c r="AY195" s="117" t="s">
        <v>135</v>
      </c>
      <c r="BK195" s="124">
        <f>SUM(BK196:BK206)</f>
        <v>17538.760000000002</v>
      </c>
    </row>
    <row r="196" spans="2:65" s="1" customFormat="1" ht="24.2" customHeight="1">
      <c r="B196" s="125"/>
      <c r="C196" s="126" t="s">
        <v>218</v>
      </c>
      <c r="D196" s="126" t="s">
        <v>136</v>
      </c>
      <c r="E196" s="127" t="s">
        <v>219</v>
      </c>
      <c r="F196" s="128" t="s">
        <v>220</v>
      </c>
      <c r="G196" s="129" t="s">
        <v>213</v>
      </c>
      <c r="H196" s="130">
        <v>5.7409999999999997</v>
      </c>
      <c r="I196" s="131">
        <v>940.5</v>
      </c>
      <c r="J196" s="131">
        <f>ROUND(I196*H196,2)</f>
        <v>5399.41</v>
      </c>
      <c r="K196" s="128" t="s">
        <v>140</v>
      </c>
      <c r="L196" s="28"/>
      <c r="M196" s="132" t="s">
        <v>1</v>
      </c>
      <c r="N196" s="133" t="s">
        <v>40</v>
      </c>
      <c r="O196" s="134">
        <v>0</v>
      </c>
      <c r="P196" s="134">
        <f>O196*H196</f>
        <v>0</v>
      </c>
      <c r="Q196" s="134">
        <v>0</v>
      </c>
      <c r="R196" s="134">
        <f>Q196*H196</f>
        <v>0</v>
      </c>
      <c r="S196" s="134">
        <v>0</v>
      </c>
      <c r="T196" s="135">
        <f>S196*H196</f>
        <v>0</v>
      </c>
      <c r="AR196" s="136" t="s">
        <v>141</v>
      </c>
      <c r="AT196" s="136" t="s">
        <v>136</v>
      </c>
      <c r="AU196" s="136" t="s">
        <v>83</v>
      </c>
      <c r="AY196" s="16" t="s">
        <v>135</v>
      </c>
      <c r="BE196" s="137">
        <f>IF(N196="základní",J196,0)</f>
        <v>5399.41</v>
      </c>
      <c r="BF196" s="137">
        <f>IF(N196="snížená",J196,0)</f>
        <v>0</v>
      </c>
      <c r="BG196" s="137">
        <f>IF(N196="zákl. přenesená",J196,0)</f>
        <v>0</v>
      </c>
      <c r="BH196" s="137">
        <f>IF(N196="sníž. přenesená",J196,0)</f>
        <v>0</v>
      </c>
      <c r="BI196" s="137">
        <f>IF(N196="nulová",J196,0)</f>
        <v>0</v>
      </c>
      <c r="BJ196" s="16" t="s">
        <v>83</v>
      </c>
      <c r="BK196" s="137">
        <f>ROUND(I196*H196,2)</f>
        <v>5399.41</v>
      </c>
      <c r="BL196" s="16" t="s">
        <v>141</v>
      </c>
      <c r="BM196" s="136" t="s">
        <v>221</v>
      </c>
    </row>
    <row r="197" spans="2:65" s="1" customFormat="1" ht="21.75" customHeight="1">
      <c r="B197" s="125"/>
      <c r="C197" s="126" t="s">
        <v>8</v>
      </c>
      <c r="D197" s="126" t="s">
        <v>136</v>
      </c>
      <c r="E197" s="127" t="s">
        <v>222</v>
      </c>
      <c r="F197" s="128" t="s">
        <v>223</v>
      </c>
      <c r="G197" s="129" t="s">
        <v>213</v>
      </c>
      <c r="H197" s="130">
        <v>5.7409999999999997</v>
      </c>
      <c r="I197" s="131">
        <v>302.85000000000002</v>
      </c>
      <c r="J197" s="131">
        <f>ROUND(I197*H197,2)</f>
        <v>1738.66</v>
      </c>
      <c r="K197" s="128" t="s">
        <v>140</v>
      </c>
      <c r="L197" s="28"/>
      <c r="M197" s="132" t="s">
        <v>1</v>
      </c>
      <c r="N197" s="133" t="s">
        <v>40</v>
      </c>
      <c r="O197" s="134">
        <v>0</v>
      </c>
      <c r="P197" s="134">
        <f>O197*H197</f>
        <v>0</v>
      </c>
      <c r="Q197" s="134">
        <v>0</v>
      </c>
      <c r="R197" s="134">
        <f>Q197*H197</f>
        <v>0</v>
      </c>
      <c r="S197" s="134">
        <v>0</v>
      </c>
      <c r="T197" s="135">
        <f>S197*H197</f>
        <v>0</v>
      </c>
      <c r="AR197" s="136" t="s">
        <v>141</v>
      </c>
      <c r="AT197" s="136" t="s">
        <v>136</v>
      </c>
      <c r="AU197" s="136" t="s">
        <v>83</v>
      </c>
      <c r="AY197" s="16" t="s">
        <v>135</v>
      </c>
      <c r="BE197" s="137">
        <f>IF(N197="základní",J197,0)</f>
        <v>1738.66</v>
      </c>
      <c r="BF197" s="137">
        <f>IF(N197="snížená",J197,0)</f>
        <v>0</v>
      </c>
      <c r="BG197" s="137">
        <f>IF(N197="zákl. přenesená",J197,0)</f>
        <v>0</v>
      </c>
      <c r="BH197" s="137">
        <f>IF(N197="sníž. přenesená",J197,0)</f>
        <v>0</v>
      </c>
      <c r="BI197" s="137">
        <f>IF(N197="nulová",J197,0)</f>
        <v>0</v>
      </c>
      <c r="BJ197" s="16" t="s">
        <v>83</v>
      </c>
      <c r="BK197" s="137">
        <f>ROUND(I197*H197,2)</f>
        <v>1738.66</v>
      </c>
      <c r="BL197" s="16" t="s">
        <v>141</v>
      </c>
      <c r="BM197" s="136" t="s">
        <v>224</v>
      </c>
    </row>
    <row r="198" spans="2:65" s="1" customFormat="1" ht="29.25">
      <c r="B198" s="28"/>
      <c r="D198" s="138" t="s">
        <v>143</v>
      </c>
      <c r="F198" s="139" t="s">
        <v>225</v>
      </c>
      <c r="L198" s="28"/>
      <c r="M198" s="140"/>
      <c r="T198" s="51"/>
      <c r="AT198" s="16" t="s">
        <v>143</v>
      </c>
      <c r="AU198" s="16" t="s">
        <v>83</v>
      </c>
    </row>
    <row r="199" spans="2:65" s="1" customFormat="1" ht="24.2" customHeight="1">
      <c r="B199" s="125"/>
      <c r="C199" s="126" t="s">
        <v>226</v>
      </c>
      <c r="D199" s="126" t="s">
        <v>136</v>
      </c>
      <c r="E199" s="127" t="s">
        <v>227</v>
      </c>
      <c r="F199" s="128" t="s">
        <v>228</v>
      </c>
      <c r="G199" s="129" t="s">
        <v>213</v>
      </c>
      <c r="H199" s="130">
        <v>86.114999999999995</v>
      </c>
      <c r="I199" s="131">
        <v>25.38</v>
      </c>
      <c r="J199" s="131">
        <f>ROUND(I199*H199,2)</f>
        <v>2185.6</v>
      </c>
      <c r="K199" s="128" t="s">
        <v>140</v>
      </c>
      <c r="L199" s="28"/>
      <c r="M199" s="132" t="s">
        <v>1</v>
      </c>
      <c r="N199" s="133" t="s">
        <v>40</v>
      </c>
      <c r="O199" s="134">
        <v>0</v>
      </c>
      <c r="P199" s="134">
        <f>O199*H199</f>
        <v>0</v>
      </c>
      <c r="Q199" s="134">
        <v>0</v>
      </c>
      <c r="R199" s="134">
        <f>Q199*H199</f>
        <v>0</v>
      </c>
      <c r="S199" s="134">
        <v>0</v>
      </c>
      <c r="T199" s="135">
        <f>S199*H199</f>
        <v>0</v>
      </c>
      <c r="AR199" s="136" t="s">
        <v>141</v>
      </c>
      <c r="AT199" s="136" t="s">
        <v>136</v>
      </c>
      <c r="AU199" s="136" t="s">
        <v>83</v>
      </c>
      <c r="AY199" s="16" t="s">
        <v>135</v>
      </c>
      <c r="BE199" s="137">
        <f>IF(N199="základní",J199,0)</f>
        <v>2185.6</v>
      </c>
      <c r="BF199" s="137">
        <f>IF(N199="snížená",J199,0)</f>
        <v>0</v>
      </c>
      <c r="BG199" s="137">
        <f>IF(N199="zákl. přenesená",J199,0)</f>
        <v>0</v>
      </c>
      <c r="BH199" s="137">
        <f>IF(N199="sníž. přenesená",J199,0)</f>
        <v>0</v>
      </c>
      <c r="BI199" s="137">
        <f>IF(N199="nulová",J199,0)</f>
        <v>0</v>
      </c>
      <c r="BJ199" s="16" t="s">
        <v>83</v>
      </c>
      <c r="BK199" s="137">
        <f>ROUND(I199*H199,2)</f>
        <v>2185.6</v>
      </c>
      <c r="BL199" s="16" t="s">
        <v>141</v>
      </c>
      <c r="BM199" s="136" t="s">
        <v>229</v>
      </c>
    </row>
    <row r="200" spans="2:65" s="13" customFormat="1">
      <c r="B200" s="146"/>
      <c r="D200" s="138" t="s">
        <v>145</v>
      </c>
      <c r="E200" s="147" t="s">
        <v>1</v>
      </c>
      <c r="F200" s="148" t="s">
        <v>230</v>
      </c>
      <c r="H200" s="149">
        <v>86.114999999999995</v>
      </c>
      <c r="L200" s="146"/>
      <c r="M200" s="150"/>
      <c r="T200" s="151"/>
      <c r="AT200" s="147" t="s">
        <v>145</v>
      </c>
      <c r="AU200" s="147" t="s">
        <v>83</v>
      </c>
      <c r="AV200" s="13" t="s">
        <v>85</v>
      </c>
      <c r="AW200" s="13" t="s">
        <v>32</v>
      </c>
      <c r="AX200" s="13" t="s">
        <v>83</v>
      </c>
      <c r="AY200" s="147" t="s">
        <v>135</v>
      </c>
    </row>
    <row r="201" spans="2:65" s="1" customFormat="1" ht="37.9" customHeight="1">
      <c r="B201" s="125"/>
      <c r="C201" s="126" t="s">
        <v>231</v>
      </c>
      <c r="D201" s="126" t="s">
        <v>136</v>
      </c>
      <c r="E201" s="127" t="s">
        <v>232</v>
      </c>
      <c r="F201" s="128" t="s">
        <v>233</v>
      </c>
      <c r="G201" s="129" t="s">
        <v>213</v>
      </c>
      <c r="H201" s="130">
        <v>5.7409999999999997</v>
      </c>
      <c r="I201" s="131">
        <v>405.45</v>
      </c>
      <c r="J201" s="131">
        <f>ROUND(I201*H201,2)</f>
        <v>2327.69</v>
      </c>
      <c r="K201" s="128" t="s">
        <v>140</v>
      </c>
      <c r="L201" s="28"/>
      <c r="M201" s="132" t="s">
        <v>1</v>
      </c>
      <c r="N201" s="133" t="s">
        <v>40</v>
      </c>
      <c r="O201" s="134">
        <v>0</v>
      </c>
      <c r="P201" s="134">
        <f>O201*H201</f>
        <v>0</v>
      </c>
      <c r="Q201" s="134">
        <v>0</v>
      </c>
      <c r="R201" s="134">
        <f>Q201*H201</f>
        <v>0</v>
      </c>
      <c r="S201" s="134">
        <v>0</v>
      </c>
      <c r="T201" s="135">
        <f>S201*H201</f>
        <v>0</v>
      </c>
      <c r="AR201" s="136" t="s">
        <v>141</v>
      </c>
      <c r="AT201" s="136" t="s">
        <v>136</v>
      </c>
      <c r="AU201" s="136" t="s">
        <v>83</v>
      </c>
      <c r="AY201" s="16" t="s">
        <v>135</v>
      </c>
      <c r="BE201" s="137">
        <f>IF(N201="základní",J201,0)</f>
        <v>2327.69</v>
      </c>
      <c r="BF201" s="137">
        <f>IF(N201="snížená",J201,0)</f>
        <v>0</v>
      </c>
      <c r="BG201" s="137">
        <f>IF(N201="zákl. přenesená",J201,0)</f>
        <v>0</v>
      </c>
      <c r="BH201" s="137">
        <f>IF(N201="sníž. přenesená",J201,0)</f>
        <v>0</v>
      </c>
      <c r="BI201" s="137">
        <f>IF(N201="nulová",J201,0)</f>
        <v>0</v>
      </c>
      <c r="BJ201" s="16" t="s">
        <v>83</v>
      </c>
      <c r="BK201" s="137">
        <f>ROUND(I201*H201,2)</f>
        <v>2327.69</v>
      </c>
      <c r="BL201" s="16" t="s">
        <v>141</v>
      </c>
      <c r="BM201" s="136" t="s">
        <v>234</v>
      </c>
    </row>
    <row r="202" spans="2:65" s="1" customFormat="1" ht="58.5">
      <c r="B202" s="28"/>
      <c r="D202" s="138" t="s">
        <v>143</v>
      </c>
      <c r="F202" s="139" t="s">
        <v>235</v>
      </c>
      <c r="L202" s="28"/>
      <c r="M202" s="140"/>
      <c r="T202" s="51"/>
      <c r="AT202" s="16" t="s">
        <v>143</v>
      </c>
      <c r="AU202" s="16" t="s">
        <v>83</v>
      </c>
    </row>
    <row r="203" spans="2:65" s="1" customFormat="1" ht="37.9" customHeight="1">
      <c r="B203" s="125"/>
      <c r="C203" s="126" t="s">
        <v>236</v>
      </c>
      <c r="D203" s="126" t="s">
        <v>136</v>
      </c>
      <c r="E203" s="127" t="s">
        <v>237</v>
      </c>
      <c r="F203" s="128" t="s">
        <v>238</v>
      </c>
      <c r="G203" s="129" t="s">
        <v>213</v>
      </c>
      <c r="H203" s="130">
        <v>5.7409999999999997</v>
      </c>
      <c r="I203" s="131">
        <v>175.5</v>
      </c>
      <c r="J203" s="131">
        <f>ROUND(I203*H203,2)</f>
        <v>1007.55</v>
      </c>
      <c r="K203" s="128" t="s">
        <v>140</v>
      </c>
      <c r="L203" s="28"/>
      <c r="M203" s="132" t="s">
        <v>1</v>
      </c>
      <c r="N203" s="133" t="s">
        <v>40</v>
      </c>
      <c r="O203" s="134">
        <v>0</v>
      </c>
      <c r="P203" s="134">
        <f>O203*H203</f>
        <v>0</v>
      </c>
      <c r="Q203" s="134">
        <v>0</v>
      </c>
      <c r="R203" s="134">
        <f>Q203*H203</f>
        <v>0</v>
      </c>
      <c r="S203" s="134">
        <v>0</v>
      </c>
      <c r="T203" s="135">
        <f>S203*H203</f>
        <v>0</v>
      </c>
      <c r="AR203" s="136" t="s">
        <v>141</v>
      </c>
      <c r="AT203" s="136" t="s">
        <v>136</v>
      </c>
      <c r="AU203" s="136" t="s">
        <v>83</v>
      </c>
      <c r="AY203" s="16" t="s">
        <v>135</v>
      </c>
      <c r="BE203" s="137">
        <f>IF(N203="základní",J203,0)</f>
        <v>1007.55</v>
      </c>
      <c r="BF203" s="137">
        <f>IF(N203="snížená",J203,0)</f>
        <v>0</v>
      </c>
      <c r="BG203" s="137">
        <f>IF(N203="zákl. přenesená",J203,0)</f>
        <v>0</v>
      </c>
      <c r="BH203" s="137">
        <f>IF(N203="sníž. přenesená",J203,0)</f>
        <v>0</v>
      </c>
      <c r="BI203" s="137">
        <f>IF(N203="nulová",J203,0)</f>
        <v>0</v>
      </c>
      <c r="BJ203" s="16" t="s">
        <v>83</v>
      </c>
      <c r="BK203" s="137">
        <f>ROUND(I203*H203,2)</f>
        <v>1007.55</v>
      </c>
      <c r="BL203" s="16" t="s">
        <v>141</v>
      </c>
      <c r="BM203" s="136" t="s">
        <v>239</v>
      </c>
    </row>
    <row r="204" spans="2:65" s="1" customFormat="1" ht="29.25">
      <c r="B204" s="28"/>
      <c r="D204" s="138" t="s">
        <v>143</v>
      </c>
      <c r="F204" s="139" t="s">
        <v>240</v>
      </c>
      <c r="L204" s="28"/>
      <c r="M204" s="140"/>
      <c r="T204" s="51"/>
      <c r="AT204" s="16" t="s">
        <v>143</v>
      </c>
      <c r="AU204" s="16" t="s">
        <v>83</v>
      </c>
    </row>
    <row r="205" spans="2:65" s="1" customFormat="1" ht="24.2" customHeight="1">
      <c r="B205" s="125"/>
      <c r="C205" s="126" t="s">
        <v>197</v>
      </c>
      <c r="D205" s="126" t="s">
        <v>136</v>
      </c>
      <c r="E205" s="127" t="s">
        <v>241</v>
      </c>
      <c r="F205" s="128" t="s">
        <v>242</v>
      </c>
      <c r="G205" s="129" t="s">
        <v>213</v>
      </c>
      <c r="H205" s="130">
        <v>5.7409999999999997</v>
      </c>
      <c r="I205" s="131">
        <v>850</v>
      </c>
      <c r="J205" s="131">
        <f>ROUND(I205*H205,2)</f>
        <v>4879.8500000000004</v>
      </c>
      <c r="K205" s="128" t="s">
        <v>140</v>
      </c>
      <c r="L205" s="28"/>
      <c r="M205" s="132" t="s">
        <v>1</v>
      </c>
      <c r="N205" s="133" t="s">
        <v>40</v>
      </c>
      <c r="O205" s="134">
        <v>0</v>
      </c>
      <c r="P205" s="134">
        <f>O205*H205</f>
        <v>0</v>
      </c>
      <c r="Q205" s="134">
        <v>0</v>
      </c>
      <c r="R205" s="134">
        <f>Q205*H205</f>
        <v>0</v>
      </c>
      <c r="S205" s="134">
        <v>0</v>
      </c>
      <c r="T205" s="135">
        <f>S205*H205</f>
        <v>0</v>
      </c>
      <c r="AR205" s="136" t="s">
        <v>141</v>
      </c>
      <c r="AT205" s="136" t="s">
        <v>136</v>
      </c>
      <c r="AU205" s="136" t="s">
        <v>83</v>
      </c>
      <c r="AY205" s="16" t="s">
        <v>135</v>
      </c>
      <c r="BE205" s="137">
        <f>IF(N205="základní",J205,0)</f>
        <v>4879.8500000000004</v>
      </c>
      <c r="BF205" s="137">
        <f>IF(N205="snížená",J205,0)</f>
        <v>0</v>
      </c>
      <c r="BG205" s="137">
        <f>IF(N205="zákl. přenesená",J205,0)</f>
        <v>0</v>
      </c>
      <c r="BH205" s="137">
        <f>IF(N205="sníž. přenesená",J205,0)</f>
        <v>0</v>
      </c>
      <c r="BI205" s="137">
        <f>IF(N205="nulová",J205,0)</f>
        <v>0</v>
      </c>
      <c r="BJ205" s="16" t="s">
        <v>83</v>
      </c>
      <c r="BK205" s="137">
        <f>ROUND(I205*H205,2)</f>
        <v>4879.8500000000004</v>
      </c>
      <c r="BL205" s="16" t="s">
        <v>141</v>
      </c>
      <c r="BM205" s="136" t="s">
        <v>243</v>
      </c>
    </row>
    <row r="206" spans="2:65" s="1" customFormat="1" ht="19.5">
      <c r="B206" s="28"/>
      <c r="D206" s="138" t="s">
        <v>143</v>
      </c>
      <c r="F206" s="139" t="s">
        <v>244</v>
      </c>
      <c r="L206" s="28"/>
      <c r="M206" s="140"/>
      <c r="T206" s="51"/>
      <c r="AT206" s="16" t="s">
        <v>143</v>
      </c>
      <c r="AU206" s="16" t="s">
        <v>83</v>
      </c>
    </row>
    <row r="207" spans="2:65" s="11" customFormat="1" ht="25.9" customHeight="1">
      <c r="B207" s="116"/>
      <c r="D207" s="117" t="s">
        <v>74</v>
      </c>
      <c r="E207" s="118" t="s">
        <v>245</v>
      </c>
      <c r="F207" s="118" t="s">
        <v>246</v>
      </c>
      <c r="J207" s="119">
        <f>BK207</f>
        <v>13789</v>
      </c>
      <c r="L207" s="116"/>
      <c r="M207" s="120"/>
      <c r="P207" s="121">
        <f>P208+P223+P233</f>
        <v>15.100771999999999</v>
      </c>
      <c r="R207" s="121">
        <f>R208+R223+R233</f>
        <v>0.90056369999999997</v>
      </c>
      <c r="T207" s="122">
        <f>T208+T223+T233</f>
        <v>0.53610000000000002</v>
      </c>
      <c r="AR207" s="117" t="s">
        <v>83</v>
      </c>
      <c r="AT207" s="123" t="s">
        <v>74</v>
      </c>
      <c r="AU207" s="123" t="s">
        <v>75</v>
      </c>
      <c r="AY207" s="117" t="s">
        <v>135</v>
      </c>
      <c r="BK207" s="124">
        <f>BK208+BK223+BK233</f>
        <v>13789</v>
      </c>
    </row>
    <row r="208" spans="2:65" s="11" customFormat="1" ht="22.9" customHeight="1">
      <c r="B208" s="116"/>
      <c r="D208" s="117" t="s">
        <v>74</v>
      </c>
      <c r="E208" s="167" t="s">
        <v>159</v>
      </c>
      <c r="F208" s="167" t="s">
        <v>247</v>
      </c>
      <c r="J208" s="168">
        <f>BK208</f>
        <v>3989.7999999999997</v>
      </c>
      <c r="L208" s="116"/>
      <c r="M208" s="120"/>
      <c r="P208" s="121">
        <f>SUM(P209:P222)</f>
        <v>2.4777200000000001</v>
      </c>
      <c r="R208" s="121">
        <f>SUM(R209:R222)</f>
        <v>0.73159028000000004</v>
      </c>
      <c r="T208" s="122">
        <f>SUM(T209:T222)</f>
        <v>0</v>
      </c>
      <c r="AR208" s="117" t="s">
        <v>83</v>
      </c>
      <c r="AT208" s="123" t="s">
        <v>74</v>
      </c>
      <c r="AU208" s="123" t="s">
        <v>83</v>
      </c>
      <c r="AY208" s="117" t="s">
        <v>135</v>
      </c>
      <c r="BK208" s="124">
        <f>SUM(BK209:BK222)</f>
        <v>3989.7999999999997</v>
      </c>
    </row>
    <row r="209" spans="2:65" s="1" customFormat="1" ht="24.2" customHeight="1">
      <c r="B209" s="125"/>
      <c r="C209" s="126" t="s">
        <v>248</v>
      </c>
      <c r="D209" s="126" t="s">
        <v>136</v>
      </c>
      <c r="E209" s="127" t="s">
        <v>249</v>
      </c>
      <c r="F209" s="128" t="s">
        <v>250</v>
      </c>
      <c r="G209" s="129" t="s">
        <v>139</v>
      </c>
      <c r="H209" s="130">
        <v>0.33</v>
      </c>
      <c r="I209" s="131">
        <v>8460</v>
      </c>
      <c r="J209" s="131">
        <f>ROUND(I209*H209,2)</f>
        <v>2791.8</v>
      </c>
      <c r="K209" s="128" t="s">
        <v>162</v>
      </c>
      <c r="L209" s="28"/>
      <c r="M209" s="132" t="s">
        <v>1</v>
      </c>
      <c r="N209" s="133" t="s">
        <v>40</v>
      </c>
      <c r="O209" s="134">
        <v>4.7939999999999996</v>
      </c>
      <c r="P209" s="134">
        <f>O209*H209</f>
        <v>1.58202</v>
      </c>
      <c r="Q209" s="134">
        <v>1.8774999999999999</v>
      </c>
      <c r="R209" s="134">
        <f>Q209*H209</f>
        <v>0.61957499999999999</v>
      </c>
      <c r="S209" s="134">
        <v>0</v>
      </c>
      <c r="T209" s="135">
        <f>S209*H209</f>
        <v>0</v>
      </c>
      <c r="AR209" s="136" t="s">
        <v>141</v>
      </c>
      <c r="AT209" s="136" t="s">
        <v>136</v>
      </c>
      <c r="AU209" s="136" t="s">
        <v>85</v>
      </c>
      <c r="AY209" s="16" t="s">
        <v>135</v>
      </c>
      <c r="BE209" s="137">
        <f>IF(N209="základní",J209,0)</f>
        <v>2791.8</v>
      </c>
      <c r="BF209" s="137">
        <f>IF(N209="snížená",J209,0)</f>
        <v>0</v>
      </c>
      <c r="BG209" s="137">
        <f>IF(N209="zákl. přenesená",J209,0)</f>
        <v>0</v>
      </c>
      <c r="BH209" s="137">
        <f>IF(N209="sníž. přenesená",J209,0)</f>
        <v>0</v>
      </c>
      <c r="BI209" s="137">
        <f>IF(N209="nulová",J209,0)</f>
        <v>0</v>
      </c>
      <c r="BJ209" s="16" t="s">
        <v>83</v>
      </c>
      <c r="BK209" s="137">
        <f>ROUND(I209*H209,2)</f>
        <v>2791.8</v>
      </c>
      <c r="BL209" s="16" t="s">
        <v>141</v>
      </c>
      <c r="BM209" s="136" t="s">
        <v>251</v>
      </c>
    </row>
    <row r="210" spans="2:65" s="12" customFormat="1">
      <c r="B210" s="141"/>
      <c r="D210" s="138" t="s">
        <v>145</v>
      </c>
      <c r="E210" s="142" t="s">
        <v>1</v>
      </c>
      <c r="F210" s="143" t="s">
        <v>252</v>
      </c>
      <c r="H210" s="142" t="s">
        <v>1</v>
      </c>
      <c r="L210" s="141"/>
      <c r="M210" s="144"/>
      <c r="T210" s="145"/>
      <c r="AT210" s="142" t="s">
        <v>145</v>
      </c>
      <c r="AU210" s="142" t="s">
        <v>85</v>
      </c>
      <c r="AV210" s="12" t="s">
        <v>83</v>
      </c>
      <c r="AW210" s="12" t="s">
        <v>32</v>
      </c>
      <c r="AX210" s="12" t="s">
        <v>75</v>
      </c>
      <c r="AY210" s="142" t="s">
        <v>135</v>
      </c>
    </row>
    <row r="211" spans="2:65" s="13" customFormat="1">
      <c r="B211" s="146"/>
      <c r="D211" s="138" t="s">
        <v>145</v>
      </c>
      <c r="E211" s="147" t="s">
        <v>1</v>
      </c>
      <c r="F211" s="148" t="s">
        <v>253</v>
      </c>
      <c r="H211" s="149">
        <v>0.06</v>
      </c>
      <c r="L211" s="146"/>
      <c r="M211" s="150"/>
      <c r="T211" s="151"/>
      <c r="AT211" s="147" t="s">
        <v>145</v>
      </c>
      <c r="AU211" s="147" t="s">
        <v>85</v>
      </c>
      <c r="AV211" s="13" t="s">
        <v>85</v>
      </c>
      <c r="AW211" s="13" t="s">
        <v>32</v>
      </c>
      <c r="AX211" s="13" t="s">
        <v>75</v>
      </c>
      <c r="AY211" s="147" t="s">
        <v>135</v>
      </c>
    </row>
    <row r="212" spans="2:65" s="12" customFormat="1">
      <c r="B212" s="141"/>
      <c r="D212" s="138" t="s">
        <v>145</v>
      </c>
      <c r="E212" s="142" t="s">
        <v>1</v>
      </c>
      <c r="F212" s="143" t="s">
        <v>254</v>
      </c>
      <c r="H212" s="142" t="s">
        <v>1</v>
      </c>
      <c r="L212" s="141"/>
      <c r="M212" s="144"/>
      <c r="T212" s="145"/>
      <c r="AT212" s="142" t="s">
        <v>145</v>
      </c>
      <c r="AU212" s="142" t="s">
        <v>85</v>
      </c>
      <c r="AV212" s="12" t="s">
        <v>83</v>
      </c>
      <c r="AW212" s="12" t="s">
        <v>32</v>
      </c>
      <c r="AX212" s="12" t="s">
        <v>75</v>
      </c>
      <c r="AY212" s="142" t="s">
        <v>135</v>
      </c>
    </row>
    <row r="213" spans="2:65" s="13" customFormat="1">
      <c r="B213" s="146"/>
      <c r="D213" s="138" t="s">
        <v>145</v>
      </c>
      <c r="E213" s="147" t="s">
        <v>1</v>
      </c>
      <c r="F213" s="148" t="s">
        <v>255</v>
      </c>
      <c r="H213" s="149">
        <v>0.18</v>
      </c>
      <c r="L213" s="146"/>
      <c r="M213" s="150"/>
      <c r="T213" s="151"/>
      <c r="AT213" s="147" t="s">
        <v>145</v>
      </c>
      <c r="AU213" s="147" t="s">
        <v>85</v>
      </c>
      <c r="AV213" s="13" t="s">
        <v>85</v>
      </c>
      <c r="AW213" s="13" t="s">
        <v>32</v>
      </c>
      <c r="AX213" s="13" t="s">
        <v>75</v>
      </c>
      <c r="AY213" s="147" t="s">
        <v>135</v>
      </c>
    </row>
    <row r="214" spans="2:65" s="12" customFormat="1">
      <c r="B214" s="141"/>
      <c r="D214" s="138" t="s">
        <v>145</v>
      </c>
      <c r="E214" s="142" t="s">
        <v>1</v>
      </c>
      <c r="F214" s="143" t="s">
        <v>256</v>
      </c>
      <c r="H214" s="142" t="s">
        <v>1</v>
      </c>
      <c r="L214" s="141"/>
      <c r="M214" s="144"/>
      <c r="T214" s="145"/>
      <c r="AT214" s="142" t="s">
        <v>145</v>
      </c>
      <c r="AU214" s="142" t="s">
        <v>85</v>
      </c>
      <c r="AV214" s="12" t="s">
        <v>83</v>
      </c>
      <c r="AW214" s="12" t="s">
        <v>32</v>
      </c>
      <c r="AX214" s="12" t="s">
        <v>75</v>
      </c>
      <c r="AY214" s="142" t="s">
        <v>135</v>
      </c>
    </row>
    <row r="215" spans="2:65" s="13" customFormat="1">
      <c r="B215" s="146"/>
      <c r="D215" s="138" t="s">
        <v>145</v>
      </c>
      <c r="E215" s="147" t="s">
        <v>1</v>
      </c>
      <c r="F215" s="148" t="s">
        <v>257</v>
      </c>
      <c r="H215" s="149">
        <v>0.09</v>
      </c>
      <c r="L215" s="146"/>
      <c r="M215" s="150"/>
      <c r="T215" s="151"/>
      <c r="AT215" s="147" t="s">
        <v>145</v>
      </c>
      <c r="AU215" s="147" t="s">
        <v>85</v>
      </c>
      <c r="AV215" s="13" t="s">
        <v>85</v>
      </c>
      <c r="AW215" s="13" t="s">
        <v>32</v>
      </c>
      <c r="AX215" s="13" t="s">
        <v>75</v>
      </c>
      <c r="AY215" s="147" t="s">
        <v>135</v>
      </c>
    </row>
    <row r="216" spans="2:65" s="14" customFormat="1">
      <c r="B216" s="152"/>
      <c r="D216" s="138" t="s">
        <v>145</v>
      </c>
      <c r="E216" s="153" t="s">
        <v>1</v>
      </c>
      <c r="F216" s="154" t="s">
        <v>150</v>
      </c>
      <c r="H216" s="155">
        <v>0.33</v>
      </c>
      <c r="L216" s="152"/>
      <c r="M216" s="156"/>
      <c r="T216" s="157"/>
      <c r="AT216" s="153" t="s">
        <v>145</v>
      </c>
      <c r="AU216" s="153" t="s">
        <v>85</v>
      </c>
      <c r="AV216" s="14" t="s">
        <v>141</v>
      </c>
      <c r="AW216" s="14" t="s">
        <v>32</v>
      </c>
      <c r="AX216" s="14" t="s">
        <v>83</v>
      </c>
      <c r="AY216" s="153" t="s">
        <v>135</v>
      </c>
    </row>
    <row r="217" spans="2:65" s="1" customFormat="1" ht="24.2" customHeight="1">
      <c r="B217" s="125"/>
      <c r="C217" s="126" t="s">
        <v>258</v>
      </c>
      <c r="D217" s="126" t="s">
        <v>136</v>
      </c>
      <c r="E217" s="127" t="s">
        <v>259</v>
      </c>
      <c r="F217" s="128" t="s">
        <v>260</v>
      </c>
      <c r="G217" s="129" t="s">
        <v>213</v>
      </c>
      <c r="H217" s="130">
        <v>1.2E-2</v>
      </c>
      <c r="I217" s="131">
        <v>13100</v>
      </c>
      <c r="J217" s="131">
        <f>ROUND(I217*H217,2)</f>
        <v>157.19999999999999</v>
      </c>
      <c r="K217" s="128" t="s">
        <v>162</v>
      </c>
      <c r="L217" s="28"/>
      <c r="M217" s="132" t="s">
        <v>1</v>
      </c>
      <c r="N217" s="133" t="s">
        <v>40</v>
      </c>
      <c r="O217" s="134">
        <v>18.175000000000001</v>
      </c>
      <c r="P217" s="134">
        <f>O217*H217</f>
        <v>0.21810000000000002</v>
      </c>
      <c r="Q217" s="134">
        <v>1.9539999999999998E-2</v>
      </c>
      <c r="R217" s="134">
        <f>Q217*H217</f>
        <v>2.3447999999999999E-4</v>
      </c>
      <c r="S217" s="134">
        <v>0</v>
      </c>
      <c r="T217" s="135">
        <f>S217*H217</f>
        <v>0</v>
      </c>
      <c r="AR217" s="136" t="s">
        <v>141</v>
      </c>
      <c r="AT217" s="136" t="s">
        <v>136</v>
      </c>
      <c r="AU217" s="136" t="s">
        <v>85</v>
      </c>
      <c r="AY217" s="16" t="s">
        <v>135</v>
      </c>
      <c r="BE217" s="137">
        <f>IF(N217="základní",J217,0)</f>
        <v>157.19999999999999</v>
      </c>
      <c r="BF217" s="137">
        <f>IF(N217="snížená",J217,0)</f>
        <v>0</v>
      </c>
      <c r="BG217" s="137">
        <f>IF(N217="zákl. přenesená",J217,0)</f>
        <v>0</v>
      </c>
      <c r="BH217" s="137">
        <f>IF(N217="sníž. přenesená",J217,0)</f>
        <v>0</v>
      </c>
      <c r="BI217" s="137">
        <f>IF(N217="nulová",J217,0)</f>
        <v>0</v>
      </c>
      <c r="BJ217" s="16" t="s">
        <v>83</v>
      </c>
      <c r="BK217" s="137">
        <f>ROUND(I217*H217,2)</f>
        <v>157.19999999999999</v>
      </c>
      <c r="BL217" s="16" t="s">
        <v>141</v>
      </c>
      <c r="BM217" s="136" t="s">
        <v>261</v>
      </c>
    </row>
    <row r="218" spans="2:65" s="12" customFormat="1">
      <c r="B218" s="141"/>
      <c r="D218" s="138" t="s">
        <v>145</v>
      </c>
      <c r="E218" s="142" t="s">
        <v>1</v>
      </c>
      <c r="F218" s="143" t="s">
        <v>262</v>
      </c>
      <c r="H218" s="142" t="s">
        <v>1</v>
      </c>
      <c r="L218" s="141"/>
      <c r="M218" s="144"/>
      <c r="T218" s="145"/>
      <c r="AT218" s="142" t="s">
        <v>145</v>
      </c>
      <c r="AU218" s="142" t="s">
        <v>85</v>
      </c>
      <c r="AV218" s="12" t="s">
        <v>83</v>
      </c>
      <c r="AW218" s="12" t="s">
        <v>32</v>
      </c>
      <c r="AX218" s="12" t="s">
        <v>75</v>
      </c>
      <c r="AY218" s="142" t="s">
        <v>135</v>
      </c>
    </row>
    <row r="219" spans="2:65" s="13" customFormat="1">
      <c r="B219" s="146"/>
      <c r="D219" s="138" t="s">
        <v>145</v>
      </c>
      <c r="E219" s="147" t="s">
        <v>1</v>
      </c>
      <c r="F219" s="148" t="s">
        <v>263</v>
      </c>
      <c r="H219" s="149">
        <v>1.2E-2</v>
      </c>
      <c r="L219" s="146"/>
      <c r="M219" s="150"/>
      <c r="T219" s="151"/>
      <c r="AT219" s="147" t="s">
        <v>145</v>
      </c>
      <c r="AU219" s="147" t="s">
        <v>85</v>
      </c>
      <c r="AV219" s="13" t="s">
        <v>85</v>
      </c>
      <c r="AW219" s="13" t="s">
        <v>32</v>
      </c>
      <c r="AX219" s="13" t="s">
        <v>83</v>
      </c>
      <c r="AY219" s="147" t="s">
        <v>135</v>
      </c>
    </row>
    <row r="220" spans="2:65" s="1" customFormat="1" ht="24.2" customHeight="1">
      <c r="B220" s="125"/>
      <c r="C220" s="158" t="s">
        <v>264</v>
      </c>
      <c r="D220" s="158" t="s">
        <v>192</v>
      </c>
      <c r="E220" s="159" t="s">
        <v>265</v>
      </c>
      <c r="F220" s="160" t="s">
        <v>266</v>
      </c>
      <c r="G220" s="161" t="s">
        <v>213</v>
      </c>
      <c r="H220" s="162">
        <v>1.2E-2</v>
      </c>
      <c r="I220" s="163">
        <v>32600</v>
      </c>
      <c r="J220" s="163">
        <f>ROUND(I220*H220,2)</f>
        <v>391.2</v>
      </c>
      <c r="K220" s="160" t="s">
        <v>162</v>
      </c>
      <c r="L220" s="164"/>
      <c r="M220" s="165" t="s">
        <v>1</v>
      </c>
      <c r="N220" s="166" t="s">
        <v>40</v>
      </c>
      <c r="O220" s="134">
        <v>0</v>
      </c>
      <c r="P220" s="134">
        <f>O220*H220</f>
        <v>0</v>
      </c>
      <c r="Q220" s="134">
        <v>1</v>
      </c>
      <c r="R220" s="134">
        <f>Q220*H220</f>
        <v>1.2E-2</v>
      </c>
      <c r="S220" s="134">
        <v>0</v>
      </c>
      <c r="T220" s="135">
        <f>S220*H220</f>
        <v>0</v>
      </c>
      <c r="AR220" s="136" t="s">
        <v>191</v>
      </c>
      <c r="AT220" s="136" t="s">
        <v>192</v>
      </c>
      <c r="AU220" s="136" t="s">
        <v>85</v>
      </c>
      <c r="AY220" s="16" t="s">
        <v>135</v>
      </c>
      <c r="BE220" s="137">
        <f>IF(N220="základní",J220,0)</f>
        <v>391.2</v>
      </c>
      <c r="BF220" s="137">
        <f>IF(N220="snížená",J220,0)</f>
        <v>0</v>
      </c>
      <c r="BG220" s="137">
        <f>IF(N220="zákl. přenesená",J220,0)</f>
        <v>0</v>
      </c>
      <c r="BH220" s="137">
        <f>IF(N220="sníž. přenesená",J220,0)</f>
        <v>0</v>
      </c>
      <c r="BI220" s="137">
        <f>IF(N220="nulová",J220,0)</f>
        <v>0</v>
      </c>
      <c r="BJ220" s="16" t="s">
        <v>83</v>
      </c>
      <c r="BK220" s="137">
        <f>ROUND(I220*H220,2)</f>
        <v>391.2</v>
      </c>
      <c r="BL220" s="16" t="s">
        <v>141</v>
      </c>
      <c r="BM220" s="136" t="s">
        <v>267</v>
      </c>
    </row>
    <row r="221" spans="2:65" s="1" customFormat="1" ht="24.2" customHeight="1">
      <c r="B221" s="125"/>
      <c r="C221" s="126" t="s">
        <v>268</v>
      </c>
      <c r="D221" s="126" t="s">
        <v>136</v>
      </c>
      <c r="E221" s="127" t="s">
        <v>269</v>
      </c>
      <c r="F221" s="128" t="s">
        <v>270</v>
      </c>
      <c r="G221" s="129" t="s">
        <v>167</v>
      </c>
      <c r="H221" s="130">
        <v>0.56000000000000005</v>
      </c>
      <c r="I221" s="131">
        <v>1160</v>
      </c>
      <c r="J221" s="131">
        <f>ROUND(I221*H221,2)</f>
        <v>649.6</v>
      </c>
      <c r="K221" s="128" t="s">
        <v>162</v>
      </c>
      <c r="L221" s="28"/>
      <c r="M221" s="132" t="s">
        <v>1</v>
      </c>
      <c r="N221" s="133" t="s">
        <v>40</v>
      </c>
      <c r="O221" s="134">
        <v>1.21</v>
      </c>
      <c r="P221" s="134">
        <f>O221*H221</f>
        <v>0.67760000000000009</v>
      </c>
      <c r="Q221" s="134">
        <v>0.17818000000000001</v>
      </c>
      <c r="R221" s="134">
        <f>Q221*H221</f>
        <v>9.9780800000000017E-2</v>
      </c>
      <c r="S221" s="134">
        <v>0</v>
      </c>
      <c r="T221" s="135">
        <f>S221*H221</f>
        <v>0</v>
      </c>
      <c r="AR221" s="136" t="s">
        <v>141</v>
      </c>
      <c r="AT221" s="136" t="s">
        <v>136</v>
      </c>
      <c r="AU221" s="136" t="s">
        <v>85</v>
      </c>
      <c r="AY221" s="16" t="s">
        <v>135</v>
      </c>
      <c r="BE221" s="137">
        <f>IF(N221="základní",J221,0)</f>
        <v>649.6</v>
      </c>
      <c r="BF221" s="137">
        <f>IF(N221="snížená",J221,0)</f>
        <v>0</v>
      </c>
      <c r="BG221" s="137">
        <f>IF(N221="zákl. přenesená",J221,0)</f>
        <v>0</v>
      </c>
      <c r="BH221" s="137">
        <f>IF(N221="sníž. přenesená",J221,0)</f>
        <v>0</v>
      </c>
      <c r="BI221" s="137">
        <f>IF(N221="nulová",J221,0)</f>
        <v>0</v>
      </c>
      <c r="BJ221" s="16" t="s">
        <v>83</v>
      </c>
      <c r="BK221" s="137">
        <f>ROUND(I221*H221,2)</f>
        <v>649.6</v>
      </c>
      <c r="BL221" s="16" t="s">
        <v>141</v>
      </c>
      <c r="BM221" s="136" t="s">
        <v>271</v>
      </c>
    </row>
    <row r="222" spans="2:65" s="13" customFormat="1">
      <c r="B222" s="146"/>
      <c r="D222" s="138" t="s">
        <v>145</v>
      </c>
      <c r="E222" s="147" t="s">
        <v>1</v>
      </c>
      <c r="F222" s="148" t="s">
        <v>272</v>
      </c>
      <c r="H222" s="149">
        <v>0.56000000000000005</v>
      </c>
      <c r="L222" s="146"/>
      <c r="M222" s="150"/>
      <c r="T222" s="151"/>
      <c r="AT222" s="147" t="s">
        <v>145</v>
      </c>
      <c r="AU222" s="147" t="s">
        <v>85</v>
      </c>
      <c r="AV222" s="13" t="s">
        <v>85</v>
      </c>
      <c r="AW222" s="13" t="s">
        <v>32</v>
      </c>
      <c r="AX222" s="13" t="s">
        <v>83</v>
      </c>
      <c r="AY222" s="147" t="s">
        <v>135</v>
      </c>
    </row>
    <row r="223" spans="2:65" s="11" customFormat="1" ht="22.9" customHeight="1">
      <c r="B223" s="116"/>
      <c r="D223" s="117" t="s">
        <v>74</v>
      </c>
      <c r="E223" s="167" t="s">
        <v>179</v>
      </c>
      <c r="F223" s="167" t="s">
        <v>273</v>
      </c>
      <c r="J223" s="168">
        <f>BK223</f>
        <v>3012.92</v>
      </c>
      <c r="L223" s="116"/>
      <c r="M223" s="120"/>
      <c r="P223" s="121">
        <f>SUM(P224:P232)</f>
        <v>1.2704000000000002</v>
      </c>
      <c r="R223" s="121">
        <f>SUM(R224:R232)</f>
        <v>0.16897341999999999</v>
      </c>
      <c r="T223" s="122">
        <f>SUM(T224:T232)</f>
        <v>0</v>
      </c>
      <c r="AR223" s="117" t="s">
        <v>83</v>
      </c>
      <c r="AT223" s="123" t="s">
        <v>74</v>
      </c>
      <c r="AU223" s="123" t="s">
        <v>83</v>
      </c>
      <c r="AY223" s="117" t="s">
        <v>135</v>
      </c>
      <c r="BK223" s="124">
        <f>SUM(BK224:BK232)</f>
        <v>3012.92</v>
      </c>
    </row>
    <row r="224" spans="2:65" s="1" customFormat="1" ht="16.5" customHeight="1">
      <c r="B224" s="125"/>
      <c r="C224" s="126" t="s">
        <v>7</v>
      </c>
      <c r="D224" s="126" t="s">
        <v>136</v>
      </c>
      <c r="E224" s="127" t="s">
        <v>274</v>
      </c>
      <c r="F224" s="128" t="s">
        <v>275</v>
      </c>
      <c r="G224" s="129" t="s">
        <v>204</v>
      </c>
      <c r="H224" s="130">
        <v>7</v>
      </c>
      <c r="I224" s="131">
        <v>74.3</v>
      </c>
      <c r="J224" s="131">
        <f>ROUND(I224*H224,2)</f>
        <v>520.1</v>
      </c>
      <c r="K224" s="128" t="s">
        <v>162</v>
      </c>
      <c r="L224" s="28"/>
      <c r="M224" s="132" t="s">
        <v>1</v>
      </c>
      <c r="N224" s="133" t="s">
        <v>40</v>
      </c>
      <c r="O224" s="134">
        <v>0.14000000000000001</v>
      </c>
      <c r="P224" s="134">
        <f>O224*H224</f>
        <v>0.98000000000000009</v>
      </c>
      <c r="Q224" s="134">
        <v>0</v>
      </c>
      <c r="R224" s="134">
        <f>Q224*H224</f>
        <v>0</v>
      </c>
      <c r="S224" s="134">
        <v>0</v>
      </c>
      <c r="T224" s="135">
        <f>S224*H224</f>
        <v>0</v>
      </c>
      <c r="AR224" s="136" t="s">
        <v>141</v>
      </c>
      <c r="AT224" s="136" t="s">
        <v>136</v>
      </c>
      <c r="AU224" s="136" t="s">
        <v>85</v>
      </c>
      <c r="AY224" s="16" t="s">
        <v>135</v>
      </c>
      <c r="BE224" s="137">
        <f>IF(N224="základní",J224,0)</f>
        <v>520.1</v>
      </c>
      <c r="BF224" s="137">
        <f>IF(N224="snížená",J224,0)</f>
        <v>0</v>
      </c>
      <c r="BG224" s="137">
        <f>IF(N224="zákl. přenesená",J224,0)</f>
        <v>0</v>
      </c>
      <c r="BH224" s="137">
        <f>IF(N224="sníž. přenesená",J224,0)</f>
        <v>0</v>
      </c>
      <c r="BI224" s="137">
        <f>IF(N224="nulová",J224,0)</f>
        <v>0</v>
      </c>
      <c r="BJ224" s="16" t="s">
        <v>83</v>
      </c>
      <c r="BK224" s="137">
        <f>ROUND(I224*H224,2)</f>
        <v>520.1</v>
      </c>
      <c r="BL224" s="16" t="s">
        <v>141</v>
      </c>
      <c r="BM224" s="136" t="s">
        <v>276</v>
      </c>
    </row>
    <row r="225" spans="2:65" s="13" customFormat="1">
      <c r="B225" s="146"/>
      <c r="D225" s="138" t="s">
        <v>145</v>
      </c>
      <c r="E225" s="147" t="s">
        <v>1</v>
      </c>
      <c r="F225" s="148" t="s">
        <v>277</v>
      </c>
      <c r="H225" s="149">
        <v>7</v>
      </c>
      <c r="L225" s="146"/>
      <c r="M225" s="150"/>
      <c r="T225" s="151"/>
      <c r="AT225" s="147" t="s">
        <v>145</v>
      </c>
      <c r="AU225" s="147" t="s">
        <v>85</v>
      </c>
      <c r="AV225" s="13" t="s">
        <v>85</v>
      </c>
      <c r="AW225" s="13" t="s">
        <v>32</v>
      </c>
      <c r="AX225" s="13" t="s">
        <v>83</v>
      </c>
      <c r="AY225" s="147" t="s">
        <v>135</v>
      </c>
    </row>
    <row r="226" spans="2:65" s="1" customFormat="1" ht="21.75" customHeight="1">
      <c r="B226" s="125"/>
      <c r="C226" s="158" t="s">
        <v>278</v>
      </c>
      <c r="D226" s="158" t="s">
        <v>192</v>
      </c>
      <c r="E226" s="159" t="s">
        <v>279</v>
      </c>
      <c r="F226" s="160" t="s">
        <v>280</v>
      </c>
      <c r="G226" s="161" t="s">
        <v>204</v>
      </c>
      <c r="H226" s="162">
        <v>7.7</v>
      </c>
      <c r="I226" s="163">
        <v>267</v>
      </c>
      <c r="J226" s="163">
        <f>ROUND(I226*H226,2)</f>
        <v>2055.9</v>
      </c>
      <c r="K226" s="160" t="s">
        <v>162</v>
      </c>
      <c r="L226" s="164"/>
      <c r="M226" s="165" t="s">
        <v>1</v>
      </c>
      <c r="N226" s="166" t="s">
        <v>40</v>
      </c>
      <c r="O226" s="134">
        <v>0</v>
      </c>
      <c r="P226" s="134">
        <f>O226*H226</f>
        <v>0</v>
      </c>
      <c r="Q226" s="134">
        <v>5.0000000000000001E-4</v>
      </c>
      <c r="R226" s="134">
        <f>Q226*H226</f>
        <v>3.8500000000000001E-3</v>
      </c>
      <c r="S226" s="134">
        <v>0</v>
      </c>
      <c r="T226" s="135">
        <f>S226*H226</f>
        <v>0</v>
      </c>
      <c r="AR226" s="136" t="s">
        <v>191</v>
      </c>
      <c r="AT226" s="136" t="s">
        <v>192</v>
      </c>
      <c r="AU226" s="136" t="s">
        <v>85</v>
      </c>
      <c r="AY226" s="16" t="s">
        <v>135</v>
      </c>
      <c r="BE226" s="137">
        <f>IF(N226="základní",J226,0)</f>
        <v>2055.9</v>
      </c>
      <c r="BF226" s="137">
        <f>IF(N226="snížená",J226,0)</f>
        <v>0</v>
      </c>
      <c r="BG226" s="137">
        <f>IF(N226="zákl. přenesená",J226,0)</f>
        <v>0</v>
      </c>
      <c r="BH226" s="137">
        <f>IF(N226="sníž. přenesená",J226,0)</f>
        <v>0</v>
      </c>
      <c r="BI226" s="137">
        <f>IF(N226="nulová",J226,0)</f>
        <v>0</v>
      </c>
      <c r="BJ226" s="16" t="s">
        <v>83</v>
      </c>
      <c r="BK226" s="137">
        <f>ROUND(I226*H226,2)</f>
        <v>2055.9</v>
      </c>
      <c r="BL226" s="16" t="s">
        <v>141</v>
      </c>
      <c r="BM226" s="136" t="s">
        <v>281</v>
      </c>
    </row>
    <row r="227" spans="2:65" s="13" customFormat="1">
      <c r="B227" s="146"/>
      <c r="D227" s="138" t="s">
        <v>145</v>
      </c>
      <c r="F227" s="148" t="s">
        <v>282</v>
      </c>
      <c r="H227" s="149">
        <v>7.7</v>
      </c>
      <c r="L227" s="146"/>
      <c r="M227" s="150"/>
      <c r="T227" s="151"/>
      <c r="AT227" s="147" t="s">
        <v>145</v>
      </c>
      <c r="AU227" s="147" t="s">
        <v>85</v>
      </c>
      <c r="AV227" s="13" t="s">
        <v>85</v>
      </c>
      <c r="AW227" s="13" t="s">
        <v>3</v>
      </c>
      <c r="AX227" s="13" t="s">
        <v>83</v>
      </c>
      <c r="AY227" s="147" t="s">
        <v>135</v>
      </c>
    </row>
    <row r="228" spans="2:65" s="1" customFormat="1" ht="24.2" customHeight="1">
      <c r="B228" s="125"/>
      <c r="C228" s="126" t="s">
        <v>283</v>
      </c>
      <c r="D228" s="126" t="s">
        <v>136</v>
      </c>
      <c r="E228" s="127" t="s">
        <v>284</v>
      </c>
      <c r="F228" s="128" t="s">
        <v>285</v>
      </c>
      <c r="G228" s="129" t="s">
        <v>139</v>
      </c>
      <c r="H228" s="130">
        <v>6.6000000000000003E-2</v>
      </c>
      <c r="I228" s="131">
        <v>6620</v>
      </c>
      <c r="J228" s="131">
        <f>ROUND(I228*H228,2)</f>
        <v>436.92</v>
      </c>
      <c r="K228" s="128" t="s">
        <v>162</v>
      </c>
      <c r="L228" s="28"/>
      <c r="M228" s="132" t="s">
        <v>1</v>
      </c>
      <c r="N228" s="133" t="s">
        <v>40</v>
      </c>
      <c r="O228" s="134">
        <v>4.4000000000000004</v>
      </c>
      <c r="P228" s="134">
        <f>O228*H228</f>
        <v>0.29040000000000005</v>
      </c>
      <c r="Q228" s="134">
        <v>2.5018699999999998</v>
      </c>
      <c r="R228" s="134">
        <f>Q228*H228</f>
        <v>0.16512341999999999</v>
      </c>
      <c r="S228" s="134">
        <v>0</v>
      </c>
      <c r="T228" s="135">
        <f>S228*H228</f>
        <v>0</v>
      </c>
      <c r="AR228" s="136" t="s">
        <v>141</v>
      </c>
      <c r="AT228" s="136" t="s">
        <v>136</v>
      </c>
      <c r="AU228" s="136" t="s">
        <v>85</v>
      </c>
      <c r="AY228" s="16" t="s">
        <v>135</v>
      </c>
      <c r="BE228" s="137">
        <f>IF(N228="základní",J228,0)</f>
        <v>436.92</v>
      </c>
      <c r="BF228" s="137">
        <f>IF(N228="snížená",J228,0)</f>
        <v>0</v>
      </c>
      <c r="BG228" s="137">
        <f>IF(N228="zákl. přenesená",J228,0)</f>
        <v>0</v>
      </c>
      <c r="BH228" s="137">
        <f>IF(N228="sníž. přenesená",J228,0)</f>
        <v>0</v>
      </c>
      <c r="BI228" s="137">
        <f>IF(N228="nulová",J228,0)</f>
        <v>0</v>
      </c>
      <c r="BJ228" s="16" t="s">
        <v>83</v>
      </c>
      <c r="BK228" s="137">
        <f>ROUND(I228*H228,2)</f>
        <v>436.92</v>
      </c>
      <c r="BL228" s="16" t="s">
        <v>141</v>
      </c>
      <c r="BM228" s="136" t="s">
        <v>286</v>
      </c>
    </row>
    <row r="229" spans="2:65" s="12" customFormat="1">
      <c r="B229" s="141"/>
      <c r="D229" s="138" t="s">
        <v>145</v>
      </c>
      <c r="E229" s="142" t="s">
        <v>1</v>
      </c>
      <c r="F229" s="143" t="s">
        <v>287</v>
      </c>
      <c r="H229" s="142" t="s">
        <v>1</v>
      </c>
      <c r="L229" s="141"/>
      <c r="M229" s="144"/>
      <c r="T229" s="145"/>
      <c r="AT229" s="142" t="s">
        <v>145</v>
      </c>
      <c r="AU229" s="142" t="s">
        <v>85</v>
      </c>
      <c r="AV229" s="12" t="s">
        <v>83</v>
      </c>
      <c r="AW229" s="12" t="s">
        <v>32</v>
      </c>
      <c r="AX229" s="12" t="s">
        <v>75</v>
      </c>
      <c r="AY229" s="142" t="s">
        <v>135</v>
      </c>
    </row>
    <row r="230" spans="2:65" s="13" customFormat="1">
      <c r="B230" s="146"/>
      <c r="D230" s="138" t="s">
        <v>145</v>
      </c>
      <c r="E230" s="147" t="s">
        <v>1</v>
      </c>
      <c r="F230" s="148" t="s">
        <v>288</v>
      </c>
      <c r="H230" s="149">
        <v>3.9E-2</v>
      </c>
      <c r="L230" s="146"/>
      <c r="M230" s="150"/>
      <c r="T230" s="151"/>
      <c r="AT230" s="147" t="s">
        <v>145</v>
      </c>
      <c r="AU230" s="147" t="s">
        <v>85</v>
      </c>
      <c r="AV230" s="13" t="s">
        <v>85</v>
      </c>
      <c r="AW230" s="13" t="s">
        <v>32</v>
      </c>
      <c r="AX230" s="13" t="s">
        <v>75</v>
      </c>
      <c r="AY230" s="147" t="s">
        <v>135</v>
      </c>
    </row>
    <row r="231" spans="2:65" s="13" customFormat="1">
      <c r="B231" s="146"/>
      <c r="D231" s="138" t="s">
        <v>145</v>
      </c>
      <c r="E231" s="147" t="s">
        <v>1</v>
      </c>
      <c r="F231" s="148" t="s">
        <v>289</v>
      </c>
      <c r="H231" s="149">
        <v>2.7E-2</v>
      </c>
      <c r="L231" s="146"/>
      <c r="M231" s="150"/>
      <c r="T231" s="151"/>
      <c r="AT231" s="147" t="s">
        <v>145</v>
      </c>
      <c r="AU231" s="147" t="s">
        <v>85</v>
      </c>
      <c r="AV231" s="13" t="s">
        <v>85</v>
      </c>
      <c r="AW231" s="13" t="s">
        <v>32</v>
      </c>
      <c r="AX231" s="13" t="s">
        <v>75</v>
      </c>
      <c r="AY231" s="147" t="s">
        <v>135</v>
      </c>
    </row>
    <row r="232" spans="2:65" s="14" customFormat="1">
      <c r="B232" s="152"/>
      <c r="D232" s="138" t="s">
        <v>145</v>
      </c>
      <c r="E232" s="153" t="s">
        <v>1</v>
      </c>
      <c r="F232" s="154" t="s">
        <v>150</v>
      </c>
      <c r="H232" s="155">
        <v>6.6000000000000003E-2</v>
      </c>
      <c r="L232" s="152"/>
      <c r="M232" s="156"/>
      <c r="T232" s="157"/>
      <c r="AT232" s="153" t="s">
        <v>145</v>
      </c>
      <c r="AU232" s="153" t="s">
        <v>85</v>
      </c>
      <c r="AV232" s="14" t="s">
        <v>141</v>
      </c>
      <c r="AW232" s="14" t="s">
        <v>32</v>
      </c>
      <c r="AX232" s="14" t="s">
        <v>83</v>
      </c>
      <c r="AY232" s="153" t="s">
        <v>135</v>
      </c>
    </row>
    <row r="233" spans="2:65" s="11" customFormat="1" ht="22.9" customHeight="1">
      <c r="B233" s="116"/>
      <c r="D233" s="117" t="s">
        <v>74</v>
      </c>
      <c r="E233" s="167" t="s">
        <v>201</v>
      </c>
      <c r="F233" s="167" t="s">
        <v>290</v>
      </c>
      <c r="J233" s="168">
        <f>BK233</f>
        <v>6786.2800000000007</v>
      </c>
      <c r="L233" s="116"/>
      <c r="M233" s="120"/>
      <c r="P233" s="121">
        <f>SUM(P234:P242)</f>
        <v>11.352651999999999</v>
      </c>
      <c r="R233" s="121">
        <f>SUM(R234:R242)</f>
        <v>0</v>
      </c>
      <c r="T233" s="122">
        <f>SUM(T234:T242)</f>
        <v>0.53610000000000002</v>
      </c>
      <c r="AR233" s="117" t="s">
        <v>83</v>
      </c>
      <c r="AT233" s="123" t="s">
        <v>74</v>
      </c>
      <c r="AU233" s="123" t="s">
        <v>83</v>
      </c>
      <c r="AY233" s="117" t="s">
        <v>135</v>
      </c>
      <c r="BK233" s="124">
        <f>SUM(BK234:BK242)</f>
        <v>6786.2800000000007</v>
      </c>
    </row>
    <row r="234" spans="2:65" s="1" customFormat="1" ht="33" customHeight="1">
      <c r="B234" s="125"/>
      <c r="C234" s="126" t="s">
        <v>291</v>
      </c>
      <c r="D234" s="126" t="s">
        <v>136</v>
      </c>
      <c r="E234" s="127" t="s">
        <v>292</v>
      </c>
      <c r="F234" s="128" t="s">
        <v>293</v>
      </c>
      <c r="G234" s="129" t="s">
        <v>139</v>
      </c>
      <c r="H234" s="130">
        <v>0.98</v>
      </c>
      <c r="I234" s="131">
        <v>4890</v>
      </c>
      <c r="J234" s="131">
        <f>ROUND(I234*H234,2)</f>
        <v>4792.2</v>
      </c>
      <c r="K234" s="128" t="s">
        <v>162</v>
      </c>
      <c r="L234" s="28"/>
      <c r="M234" s="132" t="s">
        <v>1</v>
      </c>
      <c r="N234" s="133" t="s">
        <v>40</v>
      </c>
      <c r="O234" s="134">
        <v>7.88</v>
      </c>
      <c r="P234" s="134">
        <f>O234*H234</f>
        <v>7.7223999999999995</v>
      </c>
      <c r="Q234" s="134">
        <v>0</v>
      </c>
      <c r="R234" s="134">
        <f>Q234*H234</f>
        <v>0</v>
      </c>
      <c r="S234" s="134">
        <v>0</v>
      </c>
      <c r="T234" s="135">
        <f>S234*H234</f>
        <v>0</v>
      </c>
      <c r="AR234" s="136" t="s">
        <v>141</v>
      </c>
      <c r="AT234" s="136" t="s">
        <v>136</v>
      </c>
      <c r="AU234" s="136" t="s">
        <v>85</v>
      </c>
      <c r="AY234" s="16" t="s">
        <v>135</v>
      </c>
      <c r="BE234" s="137">
        <f>IF(N234="základní",J234,0)</f>
        <v>4792.2</v>
      </c>
      <c r="BF234" s="137">
        <f>IF(N234="snížená",J234,0)</f>
        <v>0</v>
      </c>
      <c r="BG234" s="137">
        <f>IF(N234="zákl. přenesená",J234,0)</f>
        <v>0</v>
      </c>
      <c r="BH234" s="137">
        <f>IF(N234="sníž. přenesená",J234,0)</f>
        <v>0</v>
      </c>
      <c r="BI234" s="137">
        <f>IF(N234="nulová",J234,0)</f>
        <v>0</v>
      </c>
      <c r="BJ234" s="16" t="s">
        <v>83</v>
      </c>
      <c r="BK234" s="137">
        <f>ROUND(I234*H234,2)</f>
        <v>4792.2</v>
      </c>
      <c r="BL234" s="16" t="s">
        <v>141</v>
      </c>
      <c r="BM234" s="136" t="s">
        <v>294</v>
      </c>
    </row>
    <row r="235" spans="2:65" s="13" customFormat="1">
      <c r="B235" s="146"/>
      <c r="D235" s="138" t="s">
        <v>145</v>
      </c>
      <c r="E235" s="147" t="s">
        <v>1</v>
      </c>
      <c r="F235" s="148" t="s">
        <v>295</v>
      </c>
      <c r="H235" s="149">
        <v>0.98</v>
      </c>
      <c r="L235" s="146"/>
      <c r="M235" s="150"/>
      <c r="T235" s="151"/>
      <c r="AT235" s="147" t="s">
        <v>145</v>
      </c>
      <c r="AU235" s="147" t="s">
        <v>85</v>
      </c>
      <c r="AV235" s="13" t="s">
        <v>85</v>
      </c>
      <c r="AW235" s="13" t="s">
        <v>32</v>
      </c>
      <c r="AX235" s="13" t="s">
        <v>83</v>
      </c>
      <c r="AY235" s="147" t="s">
        <v>135</v>
      </c>
    </row>
    <row r="236" spans="2:65" s="1" customFormat="1" ht="24.2" customHeight="1">
      <c r="B236" s="125"/>
      <c r="C236" s="126" t="s">
        <v>296</v>
      </c>
      <c r="D236" s="126" t="s">
        <v>136</v>
      </c>
      <c r="E236" s="127" t="s">
        <v>297</v>
      </c>
      <c r="F236" s="128" t="s">
        <v>298</v>
      </c>
      <c r="G236" s="129" t="s">
        <v>139</v>
      </c>
      <c r="H236" s="130">
        <v>0.98</v>
      </c>
      <c r="I236" s="131">
        <v>1130</v>
      </c>
      <c r="J236" s="131">
        <f>ROUND(I236*H236,2)</f>
        <v>1107.4000000000001</v>
      </c>
      <c r="K236" s="128" t="s">
        <v>162</v>
      </c>
      <c r="L236" s="28"/>
      <c r="M236" s="132" t="s">
        <v>1</v>
      </c>
      <c r="N236" s="133" t="s">
        <v>40</v>
      </c>
      <c r="O236" s="134">
        <v>1.764</v>
      </c>
      <c r="P236" s="134">
        <f>O236*H236</f>
        <v>1.72872</v>
      </c>
      <c r="Q236" s="134">
        <v>0</v>
      </c>
      <c r="R236" s="134">
        <f>Q236*H236</f>
        <v>0</v>
      </c>
      <c r="S236" s="134">
        <v>0</v>
      </c>
      <c r="T236" s="135">
        <f>S236*H236</f>
        <v>0</v>
      </c>
      <c r="AR236" s="136" t="s">
        <v>141</v>
      </c>
      <c r="AT236" s="136" t="s">
        <v>136</v>
      </c>
      <c r="AU236" s="136" t="s">
        <v>85</v>
      </c>
      <c r="AY236" s="16" t="s">
        <v>135</v>
      </c>
      <c r="BE236" s="137">
        <f>IF(N236="základní",J236,0)</f>
        <v>1107.4000000000001</v>
      </c>
      <c r="BF236" s="137">
        <f>IF(N236="snížená",J236,0)</f>
        <v>0</v>
      </c>
      <c r="BG236" s="137">
        <f>IF(N236="zákl. přenesená",J236,0)</f>
        <v>0</v>
      </c>
      <c r="BH236" s="137">
        <f>IF(N236="sníž. přenesená",J236,0)</f>
        <v>0</v>
      </c>
      <c r="BI236" s="137">
        <f>IF(N236="nulová",J236,0)</f>
        <v>0</v>
      </c>
      <c r="BJ236" s="16" t="s">
        <v>83</v>
      </c>
      <c r="BK236" s="137">
        <f>ROUND(I236*H236,2)</f>
        <v>1107.4000000000001</v>
      </c>
      <c r="BL236" s="16" t="s">
        <v>141</v>
      </c>
      <c r="BM236" s="136" t="s">
        <v>299</v>
      </c>
    </row>
    <row r="237" spans="2:65" s="1" customFormat="1" ht="24.2" customHeight="1">
      <c r="B237" s="125"/>
      <c r="C237" s="126" t="s">
        <v>300</v>
      </c>
      <c r="D237" s="126" t="s">
        <v>136</v>
      </c>
      <c r="E237" s="127" t="s">
        <v>301</v>
      </c>
      <c r="F237" s="128" t="s">
        <v>302</v>
      </c>
      <c r="G237" s="129" t="s">
        <v>167</v>
      </c>
      <c r="H237" s="130">
        <v>1.5</v>
      </c>
      <c r="I237" s="131">
        <v>198</v>
      </c>
      <c r="J237" s="131">
        <f>ROUND(I237*H237,2)</f>
        <v>297</v>
      </c>
      <c r="K237" s="128" t="s">
        <v>162</v>
      </c>
      <c r="L237" s="28"/>
      <c r="M237" s="132" t="s">
        <v>1</v>
      </c>
      <c r="N237" s="133" t="s">
        <v>40</v>
      </c>
      <c r="O237" s="134">
        <v>0.42499999999999999</v>
      </c>
      <c r="P237" s="134">
        <f>O237*H237</f>
        <v>0.63749999999999996</v>
      </c>
      <c r="Q237" s="134">
        <v>0</v>
      </c>
      <c r="R237" s="134">
        <f>Q237*H237</f>
        <v>0</v>
      </c>
      <c r="S237" s="134">
        <v>5.5E-2</v>
      </c>
      <c r="T237" s="135">
        <f>S237*H237</f>
        <v>8.2500000000000004E-2</v>
      </c>
      <c r="AR237" s="136" t="s">
        <v>141</v>
      </c>
      <c r="AT237" s="136" t="s">
        <v>136</v>
      </c>
      <c r="AU237" s="136" t="s">
        <v>85</v>
      </c>
      <c r="AY237" s="16" t="s">
        <v>135</v>
      </c>
      <c r="BE237" s="137">
        <f>IF(N237="základní",J237,0)</f>
        <v>297</v>
      </c>
      <c r="BF237" s="137">
        <f>IF(N237="snížená",J237,0)</f>
        <v>0</v>
      </c>
      <c r="BG237" s="137">
        <f>IF(N237="zákl. přenesená",J237,0)</f>
        <v>0</v>
      </c>
      <c r="BH237" s="137">
        <f>IF(N237="sníž. přenesená",J237,0)</f>
        <v>0</v>
      </c>
      <c r="BI237" s="137">
        <f>IF(N237="nulová",J237,0)</f>
        <v>0</v>
      </c>
      <c r="BJ237" s="16" t="s">
        <v>83</v>
      </c>
      <c r="BK237" s="137">
        <f>ROUND(I237*H237,2)</f>
        <v>297</v>
      </c>
      <c r="BL237" s="16" t="s">
        <v>141</v>
      </c>
      <c r="BM237" s="136" t="s">
        <v>303</v>
      </c>
    </row>
    <row r="238" spans="2:65" s="12" customFormat="1">
      <c r="B238" s="141"/>
      <c r="D238" s="138" t="s">
        <v>145</v>
      </c>
      <c r="E238" s="142" t="s">
        <v>1</v>
      </c>
      <c r="F238" s="143" t="s">
        <v>304</v>
      </c>
      <c r="H238" s="142" t="s">
        <v>1</v>
      </c>
      <c r="L238" s="141"/>
      <c r="M238" s="144"/>
      <c r="T238" s="145"/>
      <c r="AT238" s="142" t="s">
        <v>145</v>
      </c>
      <c r="AU238" s="142" t="s">
        <v>85</v>
      </c>
      <c r="AV238" s="12" t="s">
        <v>83</v>
      </c>
      <c r="AW238" s="12" t="s">
        <v>32</v>
      </c>
      <c r="AX238" s="12" t="s">
        <v>75</v>
      </c>
      <c r="AY238" s="142" t="s">
        <v>135</v>
      </c>
    </row>
    <row r="239" spans="2:65" s="13" customFormat="1">
      <c r="B239" s="146"/>
      <c r="D239" s="138" t="s">
        <v>145</v>
      </c>
      <c r="E239" s="147" t="s">
        <v>1</v>
      </c>
      <c r="F239" s="148" t="s">
        <v>305</v>
      </c>
      <c r="H239" s="149">
        <v>1.5</v>
      </c>
      <c r="L239" s="146"/>
      <c r="M239" s="150"/>
      <c r="T239" s="151"/>
      <c r="AT239" s="147" t="s">
        <v>145</v>
      </c>
      <c r="AU239" s="147" t="s">
        <v>85</v>
      </c>
      <c r="AV239" s="13" t="s">
        <v>85</v>
      </c>
      <c r="AW239" s="13" t="s">
        <v>32</v>
      </c>
      <c r="AX239" s="13" t="s">
        <v>83</v>
      </c>
      <c r="AY239" s="147" t="s">
        <v>135</v>
      </c>
    </row>
    <row r="240" spans="2:65" s="1" customFormat="1" ht="24.2" customHeight="1">
      <c r="B240" s="125"/>
      <c r="C240" s="126" t="s">
        <v>306</v>
      </c>
      <c r="D240" s="126" t="s">
        <v>136</v>
      </c>
      <c r="E240" s="127" t="s">
        <v>307</v>
      </c>
      <c r="F240" s="128" t="s">
        <v>308</v>
      </c>
      <c r="G240" s="129" t="s">
        <v>139</v>
      </c>
      <c r="H240" s="130">
        <v>0.252</v>
      </c>
      <c r="I240" s="131">
        <v>2340</v>
      </c>
      <c r="J240" s="131">
        <f>ROUND(I240*H240,2)</f>
        <v>589.67999999999995</v>
      </c>
      <c r="K240" s="128" t="s">
        <v>162</v>
      </c>
      <c r="L240" s="28"/>
      <c r="M240" s="132" t="s">
        <v>1</v>
      </c>
      <c r="N240" s="133" t="s">
        <v>40</v>
      </c>
      <c r="O240" s="134">
        <v>5.016</v>
      </c>
      <c r="P240" s="134">
        <f>O240*H240</f>
        <v>1.264032</v>
      </c>
      <c r="Q240" s="134">
        <v>0</v>
      </c>
      <c r="R240" s="134">
        <f>Q240*H240</f>
        <v>0</v>
      </c>
      <c r="S240" s="134">
        <v>1.8</v>
      </c>
      <c r="T240" s="135">
        <f>S240*H240</f>
        <v>0.4536</v>
      </c>
      <c r="AR240" s="136" t="s">
        <v>197</v>
      </c>
      <c r="AT240" s="136" t="s">
        <v>136</v>
      </c>
      <c r="AU240" s="136" t="s">
        <v>85</v>
      </c>
      <c r="AY240" s="16" t="s">
        <v>135</v>
      </c>
      <c r="BE240" s="137">
        <f>IF(N240="základní",J240,0)</f>
        <v>589.67999999999995</v>
      </c>
      <c r="BF240" s="137">
        <f>IF(N240="snížená",J240,0)</f>
        <v>0</v>
      </c>
      <c r="BG240" s="137">
        <f>IF(N240="zákl. přenesená",J240,0)</f>
        <v>0</v>
      </c>
      <c r="BH240" s="137">
        <f>IF(N240="sníž. přenesená",J240,0)</f>
        <v>0</v>
      </c>
      <c r="BI240" s="137">
        <f>IF(N240="nulová",J240,0)</f>
        <v>0</v>
      </c>
      <c r="BJ240" s="16" t="s">
        <v>83</v>
      </c>
      <c r="BK240" s="137">
        <f>ROUND(I240*H240,2)</f>
        <v>589.67999999999995</v>
      </c>
      <c r="BL240" s="16" t="s">
        <v>197</v>
      </c>
      <c r="BM240" s="136" t="s">
        <v>309</v>
      </c>
    </row>
    <row r="241" spans="2:65" s="12" customFormat="1">
      <c r="B241" s="141"/>
      <c r="D241" s="138" t="s">
        <v>145</v>
      </c>
      <c r="E241" s="142" t="s">
        <v>1</v>
      </c>
      <c r="F241" s="143" t="s">
        <v>310</v>
      </c>
      <c r="H241" s="142" t="s">
        <v>1</v>
      </c>
      <c r="L241" s="141"/>
      <c r="M241" s="144"/>
      <c r="T241" s="145"/>
      <c r="AT241" s="142" t="s">
        <v>145</v>
      </c>
      <c r="AU241" s="142" t="s">
        <v>85</v>
      </c>
      <c r="AV241" s="12" t="s">
        <v>83</v>
      </c>
      <c r="AW241" s="12" t="s">
        <v>32</v>
      </c>
      <c r="AX241" s="12" t="s">
        <v>75</v>
      </c>
      <c r="AY241" s="142" t="s">
        <v>135</v>
      </c>
    </row>
    <row r="242" spans="2:65" s="13" customFormat="1">
      <c r="B242" s="146"/>
      <c r="D242" s="138" t="s">
        <v>145</v>
      </c>
      <c r="E242" s="147" t="s">
        <v>1</v>
      </c>
      <c r="F242" s="148" t="s">
        <v>311</v>
      </c>
      <c r="H242" s="149">
        <v>0.252</v>
      </c>
      <c r="L242" s="146"/>
      <c r="M242" s="150"/>
      <c r="T242" s="151"/>
      <c r="AT242" s="147" t="s">
        <v>145</v>
      </c>
      <c r="AU242" s="147" t="s">
        <v>85</v>
      </c>
      <c r="AV242" s="13" t="s">
        <v>85</v>
      </c>
      <c r="AW242" s="13" t="s">
        <v>32</v>
      </c>
      <c r="AX242" s="13" t="s">
        <v>83</v>
      </c>
      <c r="AY242" s="147" t="s">
        <v>135</v>
      </c>
    </row>
    <row r="243" spans="2:65" s="11" customFormat="1" ht="25.9" customHeight="1">
      <c r="B243" s="116"/>
      <c r="D243" s="117" t="s">
        <v>74</v>
      </c>
      <c r="E243" s="118" t="s">
        <v>312</v>
      </c>
      <c r="F243" s="118" t="s">
        <v>313</v>
      </c>
      <c r="J243" s="119">
        <f>BK243</f>
        <v>30396.1</v>
      </c>
      <c r="L243" s="116"/>
      <c r="M243" s="120"/>
      <c r="P243" s="121">
        <f>SUM(P244:P268)</f>
        <v>60.545320000000004</v>
      </c>
      <c r="R243" s="121">
        <f>SUM(R244:R268)</f>
        <v>6.5706000000000014E-2</v>
      </c>
      <c r="T243" s="122">
        <f>SUM(T244:T268)</f>
        <v>0</v>
      </c>
      <c r="AR243" s="117" t="s">
        <v>85</v>
      </c>
      <c r="AT243" s="123" t="s">
        <v>74</v>
      </c>
      <c r="AU243" s="123" t="s">
        <v>75</v>
      </c>
      <c r="AY243" s="117" t="s">
        <v>135</v>
      </c>
      <c r="BK243" s="124">
        <f>SUM(BK244:BK268)</f>
        <v>30396.1</v>
      </c>
    </row>
    <row r="244" spans="2:65" s="1" customFormat="1" ht="33" customHeight="1">
      <c r="B244" s="125"/>
      <c r="C244" s="126" t="s">
        <v>314</v>
      </c>
      <c r="D244" s="126" t="s">
        <v>136</v>
      </c>
      <c r="E244" s="127" t="s">
        <v>315</v>
      </c>
      <c r="F244" s="128" t="s">
        <v>316</v>
      </c>
      <c r="G244" s="129" t="s">
        <v>167</v>
      </c>
      <c r="H244" s="130">
        <v>23.7</v>
      </c>
      <c r="I244" s="131">
        <v>146</v>
      </c>
      <c r="J244" s="131">
        <f>ROUND(I244*H244,2)</f>
        <v>3460.2</v>
      </c>
      <c r="K244" s="128" t="s">
        <v>162</v>
      </c>
      <c r="L244" s="28"/>
      <c r="M244" s="132" t="s">
        <v>1</v>
      </c>
      <c r="N244" s="133" t="s">
        <v>40</v>
      </c>
      <c r="O244" s="134">
        <v>0.28999999999999998</v>
      </c>
      <c r="P244" s="134">
        <f>O244*H244</f>
        <v>6.8729999999999993</v>
      </c>
      <c r="Q244" s="134">
        <v>0</v>
      </c>
      <c r="R244" s="134">
        <f>Q244*H244</f>
        <v>0</v>
      </c>
      <c r="S244" s="134">
        <v>0</v>
      </c>
      <c r="T244" s="135">
        <f>S244*H244</f>
        <v>0</v>
      </c>
      <c r="AR244" s="136" t="s">
        <v>197</v>
      </c>
      <c r="AT244" s="136" t="s">
        <v>136</v>
      </c>
      <c r="AU244" s="136" t="s">
        <v>83</v>
      </c>
      <c r="AY244" s="16" t="s">
        <v>135</v>
      </c>
      <c r="BE244" s="137">
        <f>IF(N244="základní",J244,0)</f>
        <v>3460.2</v>
      </c>
      <c r="BF244" s="137">
        <f>IF(N244="snížená",J244,0)</f>
        <v>0</v>
      </c>
      <c r="BG244" s="137">
        <f>IF(N244="zákl. přenesená",J244,0)</f>
        <v>0</v>
      </c>
      <c r="BH244" s="137">
        <f>IF(N244="sníž. přenesená",J244,0)</f>
        <v>0</v>
      </c>
      <c r="BI244" s="137">
        <f>IF(N244="nulová",J244,0)</f>
        <v>0</v>
      </c>
      <c r="BJ244" s="16" t="s">
        <v>83</v>
      </c>
      <c r="BK244" s="137">
        <f>ROUND(I244*H244,2)</f>
        <v>3460.2</v>
      </c>
      <c r="BL244" s="16" t="s">
        <v>197</v>
      </c>
      <c r="BM244" s="136" t="s">
        <v>317</v>
      </c>
    </row>
    <row r="245" spans="2:65" s="12" customFormat="1">
      <c r="B245" s="141"/>
      <c r="D245" s="138" t="s">
        <v>145</v>
      </c>
      <c r="E245" s="142" t="s">
        <v>1</v>
      </c>
      <c r="F245" s="143" t="s">
        <v>318</v>
      </c>
      <c r="H245" s="142" t="s">
        <v>1</v>
      </c>
      <c r="L245" s="141"/>
      <c r="M245" s="144"/>
      <c r="T245" s="145"/>
      <c r="AT245" s="142" t="s">
        <v>145</v>
      </c>
      <c r="AU245" s="142" t="s">
        <v>83</v>
      </c>
      <c r="AV245" s="12" t="s">
        <v>83</v>
      </c>
      <c r="AW245" s="12" t="s">
        <v>32</v>
      </c>
      <c r="AX245" s="12" t="s">
        <v>75</v>
      </c>
      <c r="AY245" s="142" t="s">
        <v>135</v>
      </c>
    </row>
    <row r="246" spans="2:65" s="13" customFormat="1">
      <c r="B246" s="146"/>
      <c r="D246" s="138" t="s">
        <v>145</v>
      </c>
      <c r="E246" s="147" t="s">
        <v>1</v>
      </c>
      <c r="F246" s="148" t="s">
        <v>319</v>
      </c>
      <c r="H246" s="149">
        <v>1.5</v>
      </c>
      <c r="L246" s="146"/>
      <c r="M246" s="150"/>
      <c r="T246" s="151"/>
      <c r="AT246" s="147" t="s">
        <v>145</v>
      </c>
      <c r="AU246" s="147" t="s">
        <v>83</v>
      </c>
      <c r="AV246" s="13" t="s">
        <v>85</v>
      </c>
      <c r="AW246" s="13" t="s">
        <v>32</v>
      </c>
      <c r="AX246" s="13" t="s">
        <v>75</v>
      </c>
      <c r="AY246" s="147" t="s">
        <v>135</v>
      </c>
    </row>
    <row r="247" spans="2:65" s="12" customFormat="1">
      <c r="B247" s="141"/>
      <c r="D247" s="138" t="s">
        <v>145</v>
      </c>
      <c r="E247" s="142" t="s">
        <v>1</v>
      </c>
      <c r="F247" s="143" t="s">
        <v>320</v>
      </c>
      <c r="H247" s="142" t="s">
        <v>1</v>
      </c>
      <c r="L247" s="141"/>
      <c r="M247" s="144"/>
      <c r="T247" s="145"/>
      <c r="AT247" s="142" t="s">
        <v>145</v>
      </c>
      <c r="AU247" s="142" t="s">
        <v>83</v>
      </c>
      <c r="AV247" s="12" t="s">
        <v>83</v>
      </c>
      <c r="AW247" s="12" t="s">
        <v>32</v>
      </c>
      <c r="AX247" s="12" t="s">
        <v>75</v>
      </c>
      <c r="AY247" s="142" t="s">
        <v>135</v>
      </c>
    </row>
    <row r="248" spans="2:65" s="13" customFormat="1">
      <c r="B248" s="146"/>
      <c r="D248" s="138" t="s">
        <v>145</v>
      </c>
      <c r="E248" s="147" t="s">
        <v>1</v>
      </c>
      <c r="F248" s="148" t="s">
        <v>321</v>
      </c>
      <c r="H248" s="149">
        <v>22.2</v>
      </c>
      <c r="L248" s="146"/>
      <c r="M248" s="150"/>
      <c r="T248" s="151"/>
      <c r="AT248" s="147" t="s">
        <v>145</v>
      </c>
      <c r="AU248" s="147" t="s">
        <v>83</v>
      </c>
      <c r="AV248" s="13" t="s">
        <v>85</v>
      </c>
      <c r="AW248" s="13" t="s">
        <v>32</v>
      </c>
      <c r="AX248" s="13" t="s">
        <v>75</v>
      </c>
      <c r="AY248" s="147" t="s">
        <v>135</v>
      </c>
    </row>
    <row r="249" spans="2:65" s="14" customFormat="1">
      <c r="B249" s="152"/>
      <c r="D249" s="138" t="s">
        <v>145</v>
      </c>
      <c r="E249" s="153" t="s">
        <v>1</v>
      </c>
      <c r="F249" s="154" t="s">
        <v>150</v>
      </c>
      <c r="H249" s="155">
        <v>23.7</v>
      </c>
      <c r="L249" s="152"/>
      <c r="M249" s="156"/>
      <c r="T249" s="157"/>
      <c r="AT249" s="153" t="s">
        <v>145</v>
      </c>
      <c r="AU249" s="153" t="s">
        <v>83</v>
      </c>
      <c r="AV249" s="14" t="s">
        <v>141</v>
      </c>
      <c r="AW249" s="14" t="s">
        <v>32</v>
      </c>
      <c r="AX249" s="14" t="s">
        <v>83</v>
      </c>
      <c r="AY249" s="153" t="s">
        <v>135</v>
      </c>
    </row>
    <row r="250" spans="2:65" s="1" customFormat="1" ht="24.2" customHeight="1">
      <c r="B250" s="125"/>
      <c r="C250" s="126" t="s">
        <v>322</v>
      </c>
      <c r="D250" s="126" t="s">
        <v>136</v>
      </c>
      <c r="E250" s="127" t="s">
        <v>323</v>
      </c>
      <c r="F250" s="128" t="s">
        <v>324</v>
      </c>
      <c r="G250" s="129" t="s">
        <v>167</v>
      </c>
      <c r="H250" s="130">
        <v>5.8559999999999999</v>
      </c>
      <c r="I250" s="131">
        <v>126</v>
      </c>
      <c r="J250" s="131">
        <f>ROUND(I250*H250,2)</f>
        <v>737.86</v>
      </c>
      <c r="K250" s="128" t="s">
        <v>162</v>
      </c>
      <c r="L250" s="28"/>
      <c r="M250" s="132" t="s">
        <v>1</v>
      </c>
      <c r="N250" s="133" t="s">
        <v>40</v>
      </c>
      <c r="O250" s="134">
        <v>0.22</v>
      </c>
      <c r="P250" s="134">
        <f>O250*H250</f>
        <v>1.2883199999999999</v>
      </c>
      <c r="Q250" s="134">
        <v>0</v>
      </c>
      <c r="R250" s="134">
        <f>Q250*H250</f>
        <v>0</v>
      </c>
      <c r="S250" s="134">
        <v>0</v>
      </c>
      <c r="T250" s="135">
        <f>S250*H250</f>
        <v>0</v>
      </c>
      <c r="AR250" s="136" t="s">
        <v>197</v>
      </c>
      <c r="AT250" s="136" t="s">
        <v>136</v>
      </c>
      <c r="AU250" s="136" t="s">
        <v>83</v>
      </c>
      <c r="AY250" s="16" t="s">
        <v>135</v>
      </c>
      <c r="BE250" s="137">
        <f>IF(N250="základní",J250,0)</f>
        <v>737.86</v>
      </c>
      <c r="BF250" s="137">
        <f>IF(N250="snížená",J250,0)</f>
        <v>0</v>
      </c>
      <c r="BG250" s="137">
        <f>IF(N250="zákl. přenesená",J250,0)</f>
        <v>0</v>
      </c>
      <c r="BH250" s="137">
        <f>IF(N250="sníž. přenesená",J250,0)</f>
        <v>0</v>
      </c>
      <c r="BI250" s="137">
        <f>IF(N250="nulová",J250,0)</f>
        <v>0</v>
      </c>
      <c r="BJ250" s="16" t="s">
        <v>83</v>
      </c>
      <c r="BK250" s="137">
        <f>ROUND(I250*H250,2)</f>
        <v>737.86</v>
      </c>
      <c r="BL250" s="16" t="s">
        <v>197</v>
      </c>
      <c r="BM250" s="136" t="s">
        <v>325</v>
      </c>
    </row>
    <row r="251" spans="2:65" s="13" customFormat="1">
      <c r="B251" s="146"/>
      <c r="D251" s="138" t="s">
        <v>145</v>
      </c>
      <c r="E251" s="147" t="s">
        <v>1</v>
      </c>
      <c r="F251" s="148" t="s">
        <v>326</v>
      </c>
      <c r="H251" s="149">
        <v>5.8559999999999999</v>
      </c>
      <c r="L251" s="146"/>
      <c r="M251" s="150"/>
      <c r="T251" s="151"/>
      <c r="AT251" s="147" t="s">
        <v>145</v>
      </c>
      <c r="AU251" s="147" t="s">
        <v>83</v>
      </c>
      <c r="AV251" s="13" t="s">
        <v>85</v>
      </c>
      <c r="AW251" s="13" t="s">
        <v>32</v>
      </c>
      <c r="AX251" s="13" t="s">
        <v>83</v>
      </c>
      <c r="AY251" s="147" t="s">
        <v>135</v>
      </c>
    </row>
    <row r="252" spans="2:65" s="1" customFormat="1" ht="16.5" customHeight="1">
      <c r="B252" s="125"/>
      <c r="C252" s="158" t="s">
        <v>327</v>
      </c>
      <c r="D252" s="158" t="s">
        <v>192</v>
      </c>
      <c r="E252" s="159" t="s">
        <v>328</v>
      </c>
      <c r="F252" s="160" t="s">
        <v>329</v>
      </c>
      <c r="G252" s="161" t="s">
        <v>139</v>
      </c>
      <c r="H252" s="162">
        <v>0.11899999999999999</v>
      </c>
      <c r="I252" s="163">
        <v>9960</v>
      </c>
      <c r="J252" s="163">
        <f>ROUND(I252*H252,2)</f>
        <v>1185.24</v>
      </c>
      <c r="K252" s="160" t="s">
        <v>162</v>
      </c>
      <c r="L252" s="164"/>
      <c r="M252" s="165" t="s">
        <v>1</v>
      </c>
      <c r="N252" s="166" t="s">
        <v>40</v>
      </c>
      <c r="O252" s="134">
        <v>0</v>
      </c>
      <c r="P252" s="134">
        <f>O252*H252</f>
        <v>0</v>
      </c>
      <c r="Q252" s="134">
        <v>0.55000000000000004</v>
      </c>
      <c r="R252" s="134">
        <f>Q252*H252</f>
        <v>6.5450000000000008E-2</v>
      </c>
      <c r="S252" s="134">
        <v>0</v>
      </c>
      <c r="T252" s="135">
        <f>S252*H252</f>
        <v>0</v>
      </c>
      <c r="AR252" s="136" t="s">
        <v>196</v>
      </c>
      <c r="AT252" s="136" t="s">
        <v>192</v>
      </c>
      <c r="AU252" s="136" t="s">
        <v>83</v>
      </c>
      <c r="AY252" s="16" t="s">
        <v>135</v>
      </c>
      <c r="BE252" s="137">
        <f>IF(N252="základní",J252,0)</f>
        <v>1185.24</v>
      </c>
      <c r="BF252" s="137">
        <f>IF(N252="snížená",J252,0)</f>
        <v>0</v>
      </c>
      <c r="BG252" s="137">
        <f>IF(N252="zákl. přenesená",J252,0)</f>
        <v>0</v>
      </c>
      <c r="BH252" s="137">
        <f>IF(N252="sníž. přenesená",J252,0)</f>
        <v>0</v>
      </c>
      <c r="BI252" s="137">
        <f>IF(N252="nulová",J252,0)</f>
        <v>0</v>
      </c>
      <c r="BJ252" s="16" t="s">
        <v>83</v>
      </c>
      <c r="BK252" s="137">
        <f>ROUND(I252*H252,2)</f>
        <v>1185.24</v>
      </c>
      <c r="BL252" s="16" t="s">
        <v>197</v>
      </c>
      <c r="BM252" s="136" t="s">
        <v>330</v>
      </c>
    </row>
    <row r="253" spans="2:65" s="12" customFormat="1">
      <c r="B253" s="141"/>
      <c r="D253" s="138" t="s">
        <v>145</v>
      </c>
      <c r="E253" s="142" t="s">
        <v>1</v>
      </c>
      <c r="F253" s="143" t="s">
        <v>331</v>
      </c>
      <c r="H253" s="142" t="s">
        <v>1</v>
      </c>
      <c r="L253" s="141"/>
      <c r="M253" s="144"/>
      <c r="T253" s="145"/>
      <c r="AT253" s="142" t="s">
        <v>145</v>
      </c>
      <c r="AU253" s="142" t="s">
        <v>83</v>
      </c>
      <c r="AV253" s="12" t="s">
        <v>83</v>
      </c>
      <c r="AW253" s="12" t="s">
        <v>32</v>
      </c>
      <c r="AX253" s="12" t="s">
        <v>75</v>
      </c>
      <c r="AY253" s="142" t="s">
        <v>135</v>
      </c>
    </row>
    <row r="254" spans="2:65" s="13" customFormat="1">
      <c r="B254" s="146"/>
      <c r="D254" s="138" t="s">
        <v>145</v>
      </c>
      <c r="E254" s="147" t="s">
        <v>1</v>
      </c>
      <c r="F254" s="148" t="s">
        <v>332</v>
      </c>
      <c r="H254" s="149">
        <v>8.7999999999999995E-2</v>
      </c>
      <c r="L254" s="146"/>
      <c r="M254" s="150"/>
      <c r="T254" s="151"/>
      <c r="AT254" s="147" t="s">
        <v>145</v>
      </c>
      <c r="AU254" s="147" t="s">
        <v>83</v>
      </c>
      <c r="AV254" s="13" t="s">
        <v>85</v>
      </c>
      <c r="AW254" s="13" t="s">
        <v>32</v>
      </c>
      <c r="AX254" s="13" t="s">
        <v>75</v>
      </c>
      <c r="AY254" s="147" t="s">
        <v>135</v>
      </c>
    </row>
    <row r="255" spans="2:65" s="12" customFormat="1">
      <c r="B255" s="141"/>
      <c r="D255" s="138" t="s">
        <v>145</v>
      </c>
      <c r="E255" s="142" t="s">
        <v>1</v>
      </c>
      <c r="F255" s="143" t="s">
        <v>333</v>
      </c>
      <c r="H255" s="142" t="s">
        <v>1</v>
      </c>
      <c r="L255" s="141"/>
      <c r="M255" s="144"/>
      <c r="T255" s="145"/>
      <c r="AT255" s="142" t="s">
        <v>145</v>
      </c>
      <c r="AU255" s="142" t="s">
        <v>83</v>
      </c>
      <c r="AV255" s="12" t="s">
        <v>83</v>
      </c>
      <c r="AW255" s="12" t="s">
        <v>32</v>
      </c>
      <c r="AX255" s="12" t="s">
        <v>75</v>
      </c>
      <c r="AY255" s="142" t="s">
        <v>135</v>
      </c>
    </row>
    <row r="256" spans="2:65" s="13" customFormat="1">
      <c r="B256" s="146"/>
      <c r="D256" s="138" t="s">
        <v>145</v>
      </c>
      <c r="E256" s="147" t="s">
        <v>1</v>
      </c>
      <c r="F256" s="148" t="s">
        <v>334</v>
      </c>
      <c r="H256" s="149">
        <v>3.1E-2</v>
      </c>
      <c r="L256" s="146"/>
      <c r="M256" s="150"/>
      <c r="T256" s="151"/>
      <c r="AT256" s="147" t="s">
        <v>145</v>
      </c>
      <c r="AU256" s="147" t="s">
        <v>83</v>
      </c>
      <c r="AV256" s="13" t="s">
        <v>85</v>
      </c>
      <c r="AW256" s="13" t="s">
        <v>32</v>
      </c>
      <c r="AX256" s="13" t="s">
        <v>75</v>
      </c>
      <c r="AY256" s="147" t="s">
        <v>135</v>
      </c>
    </row>
    <row r="257" spans="2:65" s="14" customFormat="1">
      <c r="B257" s="152"/>
      <c r="D257" s="138" t="s">
        <v>145</v>
      </c>
      <c r="E257" s="153" t="s">
        <v>1</v>
      </c>
      <c r="F257" s="154" t="s">
        <v>150</v>
      </c>
      <c r="H257" s="155">
        <v>0.11899999999999999</v>
      </c>
      <c r="L257" s="152"/>
      <c r="M257" s="156"/>
      <c r="T257" s="157"/>
      <c r="AT257" s="153" t="s">
        <v>145</v>
      </c>
      <c r="AU257" s="153" t="s">
        <v>83</v>
      </c>
      <c r="AV257" s="14" t="s">
        <v>141</v>
      </c>
      <c r="AW257" s="14" t="s">
        <v>32</v>
      </c>
      <c r="AX257" s="14" t="s">
        <v>83</v>
      </c>
      <c r="AY257" s="153" t="s">
        <v>135</v>
      </c>
    </row>
    <row r="258" spans="2:65" s="1" customFormat="1" ht="16.5" customHeight="1">
      <c r="B258" s="125"/>
      <c r="C258" s="126" t="s">
        <v>335</v>
      </c>
      <c r="D258" s="126" t="s">
        <v>136</v>
      </c>
      <c r="E258" s="127" t="s">
        <v>336</v>
      </c>
      <c r="F258" s="128" t="s">
        <v>337</v>
      </c>
      <c r="G258" s="129" t="s">
        <v>204</v>
      </c>
      <c r="H258" s="130">
        <v>12.8</v>
      </c>
      <c r="I258" s="131">
        <v>18.5</v>
      </c>
      <c r="J258" s="131">
        <f>ROUND(I258*H258,2)</f>
        <v>236.8</v>
      </c>
      <c r="K258" s="128" t="s">
        <v>162</v>
      </c>
      <c r="L258" s="28"/>
      <c r="M258" s="132" t="s">
        <v>1</v>
      </c>
      <c r="N258" s="133" t="s">
        <v>40</v>
      </c>
      <c r="O258" s="134">
        <v>0.03</v>
      </c>
      <c r="P258" s="134">
        <f>O258*H258</f>
        <v>0.38400000000000001</v>
      </c>
      <c r="Q258" s="134">
        <v>2.0000000000000002E-5</v>
      </c>
      <c r="R258" s="134">
        <f>Q258*H258</f>
        <v>2.5600000000000004E-4</v>
      </c>
      <c r="S258" s="134">
        <v>0</v>
      </c>
      <c r="T258" s="135">
        <f>S258*H258</f>
        <v>0</v>
      </c>
      <c r="AR258" s="136" t="s">
        <v>197</v>
      </c>
      <c r="AT258" s="136" t="s">
        <v>136</v>
      </c>
      <c r="AU258" s="136" t="s">
        <v>83</v>
      </c>
      <c r="AY258" s="16" t="s">
        <v>135</v>
      </c>
      <c r="BE258" s="137">
        <f>IF(N258="základní",J258,0)</f>
        <v>236.8</v>
      </c>
      <c r="BF258" s="137">
        <f>IF(N258="snížená",J258,0)</f>
        <v>0</v>
      </c>
      <c r="BG258" s="137">
        <f>IF(N258="zákl. přenesená",J258,0)</f>
        <v>0</v>
      </c>
      <c r="BH258" s="137">
        <f>IF(N258="sníž. přenesená",J258,0)</f>
        <v>0</v>
      </c>
      <c r="BI258" s="137">
        <f>IF(N258="nulová",J258,0)</f>
        <v>0</v>
      </c>
      <c r="BJ258" s="16" t="s">
        <v>83</v>
      </c>
      <c r="BK258" s="137">
        <f>ROUND(I258*H258,2)</f>
        <v>236.8</v>
      </c>
      <c r="BL258" s="16" t="s">
        <v>197</v>
      </c>
      <c r="BM258" s="136" t="s">
        <v>338</v>
      </c>
    </row>
    <row r="259" spans="2:65" s="13" customFormat="1">
      <c r="B259" s="146"/>
      <c r="D259" s="138" t="s">
        <v>145</v>
      </c>
      <c r="E259" s="147" t="s">
        <v>1</v>
      </c>
      <c r="F259" s="148" t="s">
        <v>339</v>
      </c>
      <c r="H259" s="149">
        <v>12.8</v>
      </c>
      <c r="L259" s="146"/>
      <c r="M259" s="150"/>
      <c r="T259" s="151"/>
      <c r="AT259" s="147" t="s">
        <v>145</v>
      </c>
      <c r="AU259" s="147" t="s">
        <v>83</v>
      </c>
      <c r="AV259" s="13" t="s">
        <v>85</v>
      </c>
      <c r="AW259" s="13" t="s">
        <v>32</v>
      </c>
      <c r="AX259" s="13" t="s">
        <v>83</v>
      </c>
      <c r="AY259" s="147" t="s">
        <v>135</v>
      </c>
    </row>
    <row r="260" spans="2:65" s="1" customFormat="1" ht="16.5" customHeight="1">
      <c r="B260" s="125"/>
      <c r="C260" s="126" t="s">
        <v>196</v>
      </c>
      <c r="D260" s="126" t="s">
        <v>136</v>
      </c>
      <c r="E260" s="127" t="s">
        <v>340</v>
      </c>
      <c r="F260" s="128" t="s">
        <v>341</v>
      </c>
      <c r="G260" s="129" t="s">
        <v>342</v>
      </c>
      <c r="H260" s="130">
        <v>20</v>
      </c>
      <c r="I260" s="131">
        <v>503</v>
      </c>
      <c r="J260" s="131">
        <f>ROUND(I260*H260,2)</f>
        <v>10060</v>
      </c>
      <c r="K260" s="128" t="s">
        <v>162</v>
      </c>
      <c r="L260" s="28"/>
      <c r="M260" s="132" t="s">
        <v>1</v>
      </c>
      <c r="N260" s="133" t="s">
        <v>40</v>
      </c>
      <c r="O260" s="134">
        <v>1</v>
      </c>
      <c r="P260" s="134">
        <f>O260*H260</f>
        <v>20</v>
      </c>
      <c r="Q260" s="134">
        <v>0</v>
      </c>
      <c r="R260" s="134">
        <f>Q260*H260</f>
        <v>0</v>
      </c>
      <c r="S260" s="134">
        <v>0</v>
      </c>
      <c r="T260" s="135">
        <f>S260*H260</f>
        <v>0</v>
      </c>
      <c r="AR260" s="136" t="s">
        <v>197</v>
      </c>
      <c r="AT260" s="136" t="s">
        <v>136</v>
      </c>
      <c r="AU260" s="136" t="s">
        <v>83</v>
      </c>
      <c r="AY260" s="16" t="s">
        <v>135</v>
      </c>
      <c r="BE260" s="137">
        <f>IF(N260="základní",J260,0)</f>
        <v>10060</v>
      </c>
      <c r="BF260" s="137">
        <f>IF(N260="snížená",J260,0)</f>
        <v>0</v>
      </c>
      <c r="BG260" s="137">
        <f>IF(N260="zákl. přenesená",J260,0)</f>
        <v>0</v>
      </c>
      <c r="BH260" s="137">
        <f>IF(N260="sníž. přenesená",J260,0)</f>
        <v>0</v>
      </c>
      <c r="BI260" s="137">
        <f>IF(N260="nulová",J260,0)</f>
        <v>0</v>
      </c>
      <c r="BJ260" s="16" t="s">
        <v>83</v>
      </c>
      <c r="BK260" s="137">
        <f>ROUND(I260*H260,2)</f>
        <v>10060</v>
      </c>
      <c r="BL260" s="16" t="s">
        <v>197</v>
      </c>
      <c r="BM260" s="136" t="s">
        <v>343</v>
      </c>
    </row>
    <row r="261" spans="2:65" s="12" customFormat="1">
      <c r="B261" s="141"/>
      <c r="D261" s="138" t="s">
        <v>145</v>
      </c>
      <c r="E261" s="142" t="s">
        <v>1</v>
      </c>
      <c r="F261" s="143" t="s">
        <v>344</v>
      </c>
      <c r="H261" s="142" t="s">
        <v>1</v>
      </c>
      <c r="L261" s="141"/>
      <c r="M261" s="144"/>
      <c r="T261" s="145"/>
      <c r="AT261" s="142" t="s">
        <v>145</v>
      </c>
      <c r="AU261" s="142" t="s">
        <v>83</v>
      </c>
      <c r="AV261" s="12" t="s">
        <v>83</v>
      </c>
      <c r="AW261" s="12" t="s">
        <v>32</v>
      </c>
      <c r="AX261" s="12" t="s">
        <v>75</v>
      </c>
      <c r="AY261" s="142" t="s">
        <v>135</v>
      </c>
    </row>
    <row r="262" spans="2:65" s="13" customFormat="1">
      <c r="B262" s="146"/>
      <c r="D262" s="138" t="s">
        <v>145</v>
      </c>
      <c r="E262" s="147" t="s">
        <v>1</v>
      </c>
      <c r="F262" s="148" t="s">
        <v>268</v>
      </c>
      <c r="H262" s="149">
        <v>20</v>
      </c>
      <c r="L262" s="146"/>
      <c r="M262" s="150"/>
      <c r="T262" s="151"/>
      <c r="AT262" s="147" t="s">
        <v>145</v>
      </c>
      <c r="AU262" s="147" t="s">
        <v>83</v>
      </c>
      <c r="AV262" s="13" t="s">
        <v>85</v>
      </c>
      <c r="AW262" s="13" t="s">
        <v>32</v>
      </c>
      <c r="AX262" s="13" t="s">
        <v>83</v>
      </c>
      <c r="AY262" s="147" t="s">
        <v>135</v>
      </c>
    </row>
    <row r="263" spans="2:65" s="1" customFormat="1" ht="16.5" customHeight="1">
      <c r="B263" s="125"/>
      <c r="C263" s="126" t="s">
        <v>345</v>
      </c>
      <c r="D263" s="126" t="s">
        <v>136</v>
      </c>
      <c r="E263" s="127" t="s">
        <v>340</v>
      </c>
      <c r="F263" s="128" t="s">
        <v>341</v>
      </c>
      <c r="G263" s="129" t="s">
        <v>342</v>
      </c>
      <c r="H263" s="130">
        <v>12</v>
      </c>
      <c r="I263" s="131">
        <v>503</v>
      </c>
      <c r="J263" s="131">
        <f>ROUND(I263*H263,2)</f>
        <v>6036</v>
      </c>
      <c r="K263" s="128" t="s">
        <v>162</v>
      </c>
      <c r="L263" s="28"/>
      <c r="M263" s="132" t="s">
        <v>1</v>
      </c>
      <c r="N263" s="133" t="s">
        <v>40</v>
      </c>
      <c r="O263" s="134">
        <v>1</v>
      </c>
      <c r="P263" s="134">
        <f>O263*H263</f>
        <v>12</v>
      </c>
      <c r="Q263" s="134">
        <v>0</v>
      </c>
      <c r="R263" s="134">
        <f>Q263*H263</f>
        <v>0</v>
      </c>
      <c r="S263" s="134">
        <v>0</v>
      </c>
      <c r="T263" s="135">
        <f>S263*H263</f>
        <v>0</v>
      </c>
      <c r="AR263" s="136" t="s">
        <v>346</v>
      </c>
      <c r="AT263" s="136" t="s">
        <v>136</v>
      </c>
      <c r="AU263" s="136" t="s">
        <v>83</v>
      </c>
      <c r="AY263" s="16" t="s">
        <v>135</v>
      </c>
      <c r="BE263" s="137">
        <f>IF(N263="základní",J263,0)</f>
        <v>6036</v>
      </c>
      <c r="BF263" s="137">
        <f>IF(N263="snížená",J263,0)</f>
        <v>0</v>
      </c>
      <c r="BG263" s="137">
        <f>IF(N263="zákl. přenesená",J263,0)</f>
        <v>0</v>
      </c>
      <c r="BH263" s="137">
        <f>IF(N263="sníž. přenesená",J263,0)</f>
        <v>0</v>
      </c>
      <c r="BI263" s="137">
        <f>IF(N263="nulová",J263,0)</f>
        <v>0</v>
      </c>
      <c r="BJ263" s="16" t="s">
        <v>83</v>
      </c>
      <c r="BK263" s="137">
        <f>ROUND(I263*H263,2)</f>
        <v>6036</v>
      </c>
      <c r="BL263" s="16" t="s">
        <v>346</v>
      </c>
      <c r="BM263" s="136" t="s">
        <v>347</v>
      </c>
    </row>
    <row r="264" spans="2:65" s="12" customFormat="1">
      <c r="B264" s="141"/>
      <c r="D264" s="138" t="s">
        <v>145</v>
      </c>
      <c r="E264" s="142" t="s">
        <v>1</v>
      </c>
      <c r="F264" s="143" t="s">
        <v>348</v>
      </c>
      <c r="H264" s="142" t="s">
        <v>1</v>
      </c>
      <c r="L264" s="141"/>
      <c r="M264" s="144"/>
      <c r="T264" s="145"/>
      <c r="AT264" s="142" t="s">
        <v>145</v>
      </c>
      <c r="AU264" s="142" t="s">
        <v>83</v>
      </c>
      <c r="AV264" s="12" t="s">
        <v>83</v>
      </c>
      <c r="AW264" s="12" t="s">
        <v>32</v>
      </c>
      <c r="AX264" s="12" t="s">
        <v>75</v>
      </c>
      <c r="AY264" s="142" t="s">
        <v>135</v>
      </c>
    </row>
    <row r="265" spans="2:65" s="13" customFormat="1">
      <c r="B265" s="146"/>
      <c r="D265" s="138" t="s">
        <v>145</v>
      </c>
      <c r="E265" s="147" t="s">
        <v>1</v>
      </c>
      <c r="F265" s="148" t="s">
        <v>8</v>
      </c>
      <c r="H265" s="149">
        <v>12</v>
      </c>
      <c r="L265" s="146"/>
      <c r="M265" s="150"/>
      <c r="T265" s="151"/>
      <c r="AT265" s="147" t="s">
        <v>145</v>
      </c>
      <c r="AU265" s="147" t="s">
        <v>83</v>
      </c>
      <c r="AV265" s="13" t="s">
        <v>85</v>
      </c>
      <c r="AW265" s="13" t="s">
        <v>32</v>
      </c>
      <c r="AX265" s="13" t="s">
        <v>83</v>
      </c>
      <c r="AY265" s="147" t="s">
        <v>135</v>
      </c>
    </row>
    <row r="266" spans="2:65" s="1" customFormat="1" ht="16.5" customHeight="1">
      <c r="B266" s="125"/>
      <c r="C266" s="126" t="s">
        <v>349</v>
      </c>
      <c r="D266" s="126" t="s">
        <v>136</v>
      </c>
      <c r="E266" s="127" t="s">
        <v>350</v>
      </c>
      <c r="F266" s="128" t="s">
        <v>351</v>
      </c>
      <c r="G266" s="129" t="s">
        <v>342</v>
      </c>
      <c r="H266" s="130">
        <v>20</v>
      </c>
      <c r="I266" s="131">
        <v>434</v>
      </c>
      <c r="J266" s="131">
        <f>ROUND(I266*H266,2)</f>
        <v>8680</v>
      </c>
      <c r="K266" s="128" t="s">
        <v>162</v>
      </c>
      <c r="L266" s="28"/>
      <c r="M266" s="132" t="s">
        <v>1</v>
      </c>
      <c r="N266" s="133" t="s">
        <v>40</v>
      </c>
      <c r="O266" s="134">
        <v>1</v>
      </c>
      <c r="P266" s="134">
        <f>O266*H266</f>
        <v>20</v>
      </c>
      <c r="Q266" s="134">
        <v>0</v>
      </c>
      <c r="R266" s="134">
        <f>Q266*H266</f>
        <v>0</v>
      </c>
      <c r="S266" s="134">
        <v>0</v>
      </c>
      <c r="T266" s="135">
        <f>S266*H266</f>
        <v>0</v>
      </c>
      <c r="AR266" s="136" t="s">
        <v>197</v>
      </c>
      <c r="AT266" s="136" t="s">
        <v>136</v>
      </c>
      <c r="AU266" s="136" t="s">
        <v>83</v>
      </c>
      <c r="AY266" s="16" t="s">
        <v>135</v>
      </c>
      <c r="BE266" s="137">
        <f>IF(N266="základní",J266,0)</f>
        <v>8680</v>
      </c>
      <c r="BF266" s="137">
        <f>IF(N266="snížená",J266,0)</f>
        <v>0</v>
      </c>
      <c r="BG266" s="137">
        <f>IF(N266="zákl. přenesená",J266,0)</f>
        <v>0</v>
      </c>
      <c r="BH266" s="137">
        <f>IF(N266="sníž. přenesená",J266,0)</f>
        <v>0</v>
      </c>
      <c r="BI266" s="137">
        <f>IF(N266="nulová",J266,0)</f>
        <v>0</v>
      </c>
      <c r="BJ266" s="16" t="s">
        <v>83</v>
      </c>
      <c r="BK266" s="137">
        <f>ROUND(I266*H266,2)</f>
        <v>8680</v>
      </c>
      <c r="BL266" s="16" t="s">
        <v>197</v>
      </c>
      <c r="BM266" s="136" t="s">
        <v>352</v>
      </c>
    </row>
    <row r="267" spans="2:65" s="12" customFormat="1">
      <c r="B267" s="141"/>
      <c r="D267" s="138" t="s">
        <v>145</v>
      </c>
      <c r="E267" s="142" t="s">
        <v>1</v>
      </c>
      <c r="F267" s="143" t="s">
        <v>344</v>
      </c>
      <c r="H267" s="142" t="s">
        <v>1</v>
      </c>
      <c r="L267" s="141"/>
      <c r="M267" s="144"/>
      <c r="T267" s="145"/>
      <c r="AT267" s="142" t="s">
        <v>145</v>
      </c>
      <c r="AU267" s="142" t="s">
        <v>83</v>
      </c>
      <c r="AV267" s="12" t="s">
        <v>83</v>
      </c>
      <c r="AW267" s="12" t="s">
        <v>32</v>
      </c>
      <c r="AX267" s="12" t="s">
        <v>75</v>
      </c>
      <c r="AY267" s="142" t="s">
        <v>135</v>
      </c>
    </row>
    <row r="268" spans="2:65" s="13" customFormat="1">
      <c r="B268" s="146"/>
      <c r="D268" s="138" t="s">
        <v>145</v>
      </c>
      <c r="E268" s="147" t="s">
        <v>1</v>
      </c>
      <c r="F268" s="148" t="s">
        <v>268</v>
      </c>
      <c r="H268" s="149">
        <v>20</v>
      </c>
      <c r="L268" s="146"/>
      <c r="M268" s="150"/>
      <c r="T268" s="151"/>
      <c r="AT268" s="147" t="s">
        <v>145</v>
      </c>
      <c r="AU268" s="147" t="s">
        <v>83</v>
      </c>
      <c r="AV268" s="13" t="s">
        <v>85</v>
      </c>
      <c r="AW268" s="13" t="s">
        <v>32</v>
      </c>
      <c r="AX268" s="13" t="s">
        <v>83</v>
      </c>
      <c r="AY268" s="147" t="s">
        <v>135</v>
      </c>
    </row>
    <row r="269" spans="2:65" s="11" customFormat="1" ht="25.9" customHeight="1">
      <c r="B269" s="116"/>
      <c r="D269" s="117" t="s">
        <v>74</v>
      </c>
      <c r="E269" s="118" t="s">
        <v>353</v>
      </c>
      <c r="F269" s="118" t="s">
        <v>354</v>
      </c>
      <c r="J269" s="119">
        <f>BK269</f>
        <v>65104.369999999995</v>
      </c>
      <c r="L269" s="116"/>
      <c r="M269" s="120"/>
      <c r="P269" s="121">
        <f>P270+P272+P296+P302+P313</f>
        <v>40.009433999999999</v>
      </c>
      <c r="R269" s="121">
        <f>R270+R272+R296+R302+R313</f>
        <v>0.32448363999999996</v>
      </c>
      <c r="T269" s="122">
        <f>T270+T272+T296+T302+T313</f>
        <v>5.4467920000000003E-2</v>
      </c>
      <c r="AR269" s="117" t="s">
        <v>85</v>
      </c>
      <c r="AT269" s="123" t="s">
        <v>74</v>
      </c>
      <c r="AU269" s="123" t="s">
        <v>75</v>
      </c>
      <c r="AY269" s="117" t="s">
        <v>135</v>
      </c>
      <c r="BK269" s="124">
        <f>BK270+BK272+BK296+BK302+BK313</f>
        <v>65104.369999999995</v>
      </c>
    </row>
    <row r="270" spans="2:65" s="11" customFormat="1" ht="22.9" customHeight="1">
      <c r="B270" s="116"/>
      <c r="D270" s="117" t="s">
        <v>74</v>
      </c>
      <c r="E270" s="167" t="s">
        <v>355</v>
      </c>
      <c r="F270" s="167" t="s">
        <v>356</v>
      </c>
      <c r="J270" s="168">
        <f>BK270</f>
        <v>4300</v>
      </c>
      <c r="L270" s="116"/>
      <c r="M270" s="120"/>
      <c r="P270" s="121">
        <f>P271</f>
        <v>0</v>
      </c>
      <c r="R270" s="121">
        <f>R271</f>
        <v>0</v>
      </c>
      <c r="T270" s="122">
        <f>T271</f>
        <v>0</v>
      </c>
      <c r="AR270" s="117" t="s">
        <v>85</v>
      </c>
      <c r="AT270" s="123" t="s">
        <v>74</v>
      </c>
      <c r="AU270" s="123" t="s">
        <v>83</v>
      </c>
      <c r="AY270" s="117" t="s">
        <v>135</v>
      </c>
      <c r="BK270" s="124">
        <f>BK271</f>
        <v>4300</v>
      </c>
    </row>
    <row r="271" spans="2:65" s="1" customFormat="1" ht="16.5" customHeight="1">
      <c r="B271" s="125"/>
      <c r="C271" s="126" t="s">
        <v>357</v>
      </c>
      <c r="D271" s="126" t="s">
        <v>136</v>
      </c>
      <c r="E271" s="127" t="s">
        <v>358</v>
      </c>
      <c r="F271" s="128" t="s">
        <v>359</v>
      </c>
      <c r="G271" s="129" t="s">
        <v>360</v>
      </c>
      <c r="H271" s="130">
        <v>2</v>
      </c>
      <c r="I271" s="131">
        <v>2150</v>
      </c>
      <c r="J271" s="131">
        <f>ROUND(I271*H271,2)</f>
        <v>4300</v>
      </c>
      <c r="K271" s="128" t="s">
        <v>189</v>
      </c>
      <c r="L271" s="28"/>
      <c r="M271" s="132" t="s">
        <v>1</v>
      </c>
      <c r="N271" s="133" t="s">
        <v>40</v>
      </c>
      <c r="O271" s="134">
        <v>0</v>
      </c>
      <c r="P271" s="134">
        <f>O271*H271</f>
        <v>0</v>
      </c>
      <c r="Q271" s="134">
        <v>0</v>
      </c>
      <c r="R271" s="134">
        <f>Q271*H271</f>
        <v>0</v>
      </c>
      <c r="S271" s="134">
        <v>0</v>
      </c>
      <c r="T271" s="135">
        <f>S271*H271</f>
        <v>0</v>
      </c>
      <c r="AR271" s="136" t="s">
        <v>197</v>
      </c>
      <c r="AT271" s="136" t="s">
        <v>136</v>
      </c>
      <c r="AU271" s="136" t="s">
        <v>85</v>
      </c>
      <c r="AY271" s="16" t="s">
        <v>135</v>
      </c>
      <c r="BE271" s="137">
        <f>IF(N271="základní",J271,0)</f>
        <v>4300</v>
      </c>
      <c r="BF271" s="137">
        <f>IF(N271="snížená",J271,0)</f>
        <v>0</v>
      </c>
      <c r="BG271" s="137">
        <f>IF(N271="zákl. přenesená",J271,0)</f>
        <v>0</v>
      </c>
      <c r="BH271" s="137">
        <f>IF(N271="sníž. přenesená",J271,0)</f>
        <v>0</v>
      </c>
      <c r="BI271" s="137">
        <f>IF(N271="nulová",J271,0)</f>
        <v>0</v>
      </c>
      <c r="BJ271" s="16" t="s">
        <v>83</v>
      </c>
      <c r="BK271" s="137">
        <f>ROUND(I271*H271,2)</f>
        <v>4300</v>
      </c>
      <c r="BL271" s="16" t="s">
        <v>197</v>
      </c>
      <c r="BM271" s="136" t="s">
        <v>361</v>
      </c>
    </row>
    <row r="272" spans="2:65" s="11" customFormat="1" ht="22.9" customHeight="1">
      <c r="B272" s="116"/>
      <c r="D272" s="117" t="s">
        <v>74</v>
      </c>
      <c r="E272" s="167" t="s">
        <v>362</v>
      </c>
      <c r="F272" s="167" t="s">
        <v>363</v>
      </c>
      <c r="J272" s="168">
        <f>BK272</f>
        <v>43089.25</v>
      </c>
      <c r="L272" s="116"/>
      <c r="M272" s="120"/>
      <c r="P272" s="121">
        <f>SUM(P273:P295)</f>
        <v>25.428329999999999</v>
      </c>
      <c r="R272" s="121">
        <f>SUM(R273:R295)</f>
        <v>0.17457379999999997</v>
      </c>
      <c r="T272" s="122">
        <f>SUM(T273:T295)</f>
        <v>5.370664E-2</v>
      </c>
      <c r="AR272" s="117" t="s">
        <v>85</v>
      </c>
      <c r="AT272" s="123" t="s">
        <v>74</v>
      </c>
      <c r="AU272" s="123" t="s">
        <v>83</v>
      </c>
      <c r="AY272" s="117" t="s">
        <v>135</v>
      </c>
      <c r="BK272" s="124">
        <f>SUM(BK273:BK295)</f>
        <v>43089.25</v>
      </c>
    </row>
    <row r="273" spans="2:65" s="1" customFormat="1" ht="16.5" customHeight="1">
      <c r="B273" s="125"/>
      <c r="C273" s="126" t="s">
        <v>364</v>
      </c>
      <c r="D273" s="126" t="s">
        <v>136</v>
      </c>
      <c r="E273" s="127" t="s">
        <v>365</v>
      </c>
      <c r="F273" s="128" t="s">
        <v>366</v>
      </c>
      <c r="G273" s="129" t="s">
        <v>167</v>
      </c>
      <c r="H273" s="130">
        <v>5.8559999999999999</v>
      </c>
      <c r="I273" s="131">
        <v>197</v>
      </c>
      <c r="J273" s="131">
        <f>ROUND(I273*H273,2)</f>
        <v>1153.6300000000001</v>
      </c>
      <c r="K273" s="128" t="s">
        <v>162</v>
      </c>
      <c r="L273" s="28"/>
      <c r="M273" s="132" t="s">
        <v>1</v>
      </c>
      <c r="N273" s="133" t="s">
        <v>40</v>
      </c>
      <c r="O273" s="134">
        <v>0.36</v>
      </c>
      <c r="P273" s="134">
        <f>O273*H273</f>
        <v>2.1081599999999998</v>
      </c>
      <c r="Q273" s="134">
        <v>0</v>
      </c>
      <c r="R273" s="134">
        <f>Q273*H273</f>
        <v>0</v>
      </c>
      <c r="S273" s="134">
        <v>5.94E-3</v>
      </c>
      <c r="T273" s="135">
        <f>S273*H273</f>
        <v>3.4784639999999999E-2</v>
      </c>
      <c r="AR273" s="136" t="s">
        <v>197</v>
      </c>
      <c r="AT273" s="136" t="s">
        <v>136</v>
      </c>
      <c r="AU273" s="136" t="s">
        <v>85</v>
      </c>
      <c r="AY273" s="16" t="s">
        <v>135</v>
      </c>
      <c r="BE273" s="137">
        <f>IF(N273="základní",J273,0)</f>
        <v>1153.6300000000001</v>
      </c>
      <c r="BF273" s="137">
        <f>IF(N273="snížená",J273,0)</f>
        <v>0</v>
      </c>
      <c r="BG273" s="137">
        <f>IF(N273="zákl. přenesená",J273,0)</f>
        <v>0</v>
      </c>
      <c r="BH273" s="137">
        <f>IF(N273="sníž. přenesená",J273,0)</f>
        <v>0</v>
      </c>
      <c r="BI273" s="137">
        <f>IF(N273="nulová",J273,0)</f>
        <v>0</v>
      </c>
      <c r="BJ273" s="16" t="s">
        <v>83</v>
      </c>
      <c r="BK273" s="137">
        <f>ROUND(I273*H273,2)</f>
        <v>1153.6300000000001</v>
      </c>
      <c r="BL273" s="16" t="s">
        <v>197</v>
      </c>
      <c r="BM273" s="136" t="s">
        <v>367</v>
      </c>
    </row>
    <row r="274" spans="2:65" s="12" customFormat="1">
      <c r="B274" s="141"/>
      <c r="D274" s="138" t="s">
        <v>145</v>
      </c>
      <c r="E274" s="142" t="s">
        <v>1</v>
      </c>
      <c r="F274" s="143" t="s">
        <v>368</v>
      </c>
      <c r="H274" s="142" t="s">
        <v>1</v>
      </c>
      <c r="L274" s="141"/>
      <c r="M274" s="144"/>
      <c r="T274" s="145"/>
      <c r="AT274" s="142" t="s">
        <v>145</v>
      </c>
      <c r="AU274" s="142" t="s">
        <v>85</v>
      </c>
      <c r="AV274" s="12" t="s">
        <v>83</v>
      </c>
      <c r="AW274" s="12" t="s">
        <v>32</v>
      </c>
      <c r="AX274" s="12" t="s">
        <v>75</v>
      </c>
      <c r="AY274" s="142" t="s">
        <v>135</v>
      </c>
    </row>
    <row r="275" spans="2:65" s="13" customFormat="1">
      <c r="B275" s="146"/>
      <c r="D275" s="138" t="s">
        <v>145</v>
      </c>
      <c r="E275" s="147" t="s">
        <v>1</v>
      </c>
      <c r="F275" s="148" t="s">
        <v>369</v>
      </c>
      <c r="H275" s="149">
        <v>5.8559999999999999</v>
      </c>
      <c r="L275" s="146"/>
      <c r="M275" s="150"/>
      <c r="T275" s="151"/>
      <c r="AT275" s="147" t="s">
        <v>145</v>
      </c>
      <c r="AU275" s="147" t="s">
        <v>85</v>
      </c>
      <c r="AV275" s="13" t="s">
        <v>85</v>
      </c>
      <c r="AW275" s="13" t="s">
        <v>32</v>
      </c>
      <c r="AX275" s="13" t="s">
        <v>83</v>
      </c>
      <c r="AY275" s="147" t="s">
        <v>135</v>
      </c>
    </row>
    <row r="276" spans="2:65" s="1" customFormat="1" ht="16.5" customHeight="1">
      <c r="B276" s="125"/>
      <c r="C276" s="126" t="s">
        <v>370</v>
      </c>
      <c r="D276" s="126" t="s">
        <v>136</v>
      </c>
      <c r="E276" s="127" t="s">
        <v>371</v>
      </c>
      <c r="F276" s="128" t="s">
        <v>372</v>
      </c>
      <c r="G276" s="129" t="s">
        <v>373</v>
      </c>
      <c r="H276" s="130">
        <v>1</v>
      </c>
      <c r="I276" s="131">
        <v>2200</v>
      </c>
      <c r="J276" s="131">
        <f>ROUND(I276*H276,2)</f>
        <v>2200</v>
      </c>
      <c r="K276" s="128" t="s">
        <v>162</v>
      </c>
      <c r="L276" s="28"/>
      <c r="M276" s="132" t="s">
        <v>1</v>
      </c>
      <c r="N276" s="133" t="s">
        <v>40</v>
      </c>
      <c r="O276" s="134">
        <v>0.25600000000000001</v>
      </c>
      <c r="P276" s="134">
        <f>O276*H276</f>
        <v>0.25600000000000001</v>
      </c>
      <c r="Q276" s="134">
        <v>0</v>
      </c>
      <c r="R276" s="134">
        <f>Q276*H276</f>
        <v>0</v>
      </c>
      <c r="S276" s="134">
        <v>2.2300000000000002E-3</v>
      </c>
      <c r="T276" s="135">
        <f>S276*H276</f>
        <v>2.2300000000000002E-3</v>
      </c>
      <c r="AR276" s="136" t="s">
        <v>141</v>
      </c>
      <c r="AT276" s="136" t="s">
        <v>136</v>
      </c>
      <c r="AU276" s="136" t="s">
        <v>85</v>
      </c>
      <c r="AY276" s="16" t="s">
        <v>135</v>
      </c>
      <c r="BE276" s="137">
        <f>IF(N276="základní",J276,0)</f>
        <v>2200</v>
      </c>
      <c r="BF276" s="137">
        <f>IF(N276="snížená",J276,0)</f>
        <v>0</v>
      </c>
      <c r="BG276" s="137">
        <f>IF(N276="zákl. přenesená",J276,0)</f>
        <v>0</v>
      </c>
      <c r="BH276" s="137">
        <f>IF(N276="sníž. přenesená",J276,0)</f>
        <v>0</v>
      </c>
      <c r="BI276" s="137">
        <f>IF(N276="nulová",J276,0)</f>
        <v>0</v>
      </c>
      <c r="BJ276" s="16" t="s">
        <v>83</v>
      </c>
      <c r="BK276" s="137">
        <f>ROUND(I276*H276,2)</f>
        <v>2200</v>
      </c>
      <c r="BL276" s="16" t="s">
        <v>141</v>
      </c>
      <c r="BM276" s="136" t="s">
        <v>374</v>
      </c>
    </row>
    <row r="277" spans="2:65" s="1" customFormat="1" ht="16.5" customHeight="1">
      <c r="B277" s="125"/>
      <c r="C277" s="126" t="s">
        <v>375</v>
      </c>
      <c r="D277" s="126" t="s">
        <v>136</v>
      </c>
      <c r="E277" s="127" t="s">
        <v>376</v>
      </c>
      <c r="F277" s="128" t="s">
        <v>377</v>
      </c>
      <c r="G277" s="129" t="s">
        <v>204</v>
      </c>
      <c r="H277" s="130">
        <v>6.42</v>
      </c>
      <c r="I277" s="131">
        <v>103</v>
      </c>
      <c r="J277" s="131">
        <f>ROUND(I277*H277,2)</f>
        <v>661.26</v>
      </c>
      <c r="K277" s="128" t="s">
        <v>162</v>
      </c>
      <c r="L277" s="28"/>
      <c r="M277" s="132" t="s">
        <v>1</v>
      </c>
      <c r="N277" s="133" t="s">
        <v>40</v>
      </c>
      <c r="O277" s="134">
        <v>0.189</v>
      </c>
      <c r="P277" s="134">
        <f>O277*H277</f>
        <v>1.2133799999999999</v>
      </c>
      <c r="Q277" s="134">
        <v>0</v>
      </c>
      <c r="R277" s="134">
        <f>Q277*H277</f>
        <v>0</v>
      </c>
      <c r="S277" s="134">
        <v>2.5999999999999999E-3</v>
      </c>
      <c r="T277" s="135">
        <f>S277*H277</f>
        <v>1.6691999999999999E-2</v>
      </c>
      <c r="AR277" s="136" t="s">
        <v>197</v>
      </c>
      <c r="AT277" s="136" t="s">
        <v>136</v>
      </c>
      <c r="AU277" s="136" t="s">
        <v>85</v>
      </c>
      <c r="AY277" s="16" t="s">
        <v>135</v>
      </c>
      <c r="BE277" s="137">
        <f>IF(N277="základní",J277,0)</f>
        <v>661.26</v>
      </c>
      <c r="BF277" s="137">
        <f>IF(N277="snížená",J277,0)</f>
        <v>0</v>
      </c>
      <c r="BG277" s="137">
        <f>IF(N277="zákl. přenesená",J277,0)</f>
        <v>0</v>
      </c>
      <c r="BH277" s="137">
        <f>IF(N277="sníž. přenesená",J277,0)</f>
        <v>0</v>
      </c>
      <c r="BI277" s="137">
        <f>IF(N277="nulová",J277,0)</f>
        <v>0</v>
      </c>
      <c r="BJ277" s="16" t="s">
        <v>83</v>
      </c>
      <c r="BK277" s="137">
        <f>ROUND(I277*H277,2)</f>
        <v>661.26</v>
      </c>
      <c r="BL277" s="16" t="s">
        <v>197</v>
      </c>
      <c r="BM277" s="136" t="s">
        <v>378</v>
      </c>
    </row>
    <row r="278" spans="2:65" s="13" customFormat="1">
      <c r="B278" s="146"/>
      <c r="D278" s="138" t="s">
        <v>145</v>
      </c>
      <c r="E278" s="147" t="s">
        <v>1</v>
      </c>
      <c r="F278" s="148" t="s">
        <v>379</v>
      </c>
      <c r="H278" s="149">
        <v>6.42</v>
      </c>
      <c r="L278" s="146"/>
      <c r="M278" s="150"/>
      <c r="T278" s="151"/>
      <c r="AT278" s="147" t="s">
        <v>145</v>
      </c>
      <c r="AU278" s="147" t="s">
        <v>85</v>
      </c>
      <c r="AV278" s="13" t="s">
        <v>85</v>
      </c>
      <c r="AW278" s="13" t="s">
        <v>32</v>
      </c>
      <c r="AX278" s="13" t="s">
        <v>83</v>
      </c>
      <c r="AY278" s="147" t="s">
        <v>135</v>
      </c>
    </row>
    <row r="279" spans="2:65" s="1" customFormat="1" ht="24.2" customHeight="1">
      <c r="B279" s="125"/>
      <c r="C279" s="126" t="s">
        <v>380</v>
      </c>
      <c r="D279" s="126" t="s">
        <v>136</v>
      </c>
      <c r="E279" s="127" t="s">
        <v>381</v>
      </c>
      <c r="F279" s="128" t="s">
        <v>382</v>
      </c>
      <c r="G279" s="129" t="s">
        <v>167</v>
      </c>
      <c r="H279" s="130">
        <v>5.8559999999999999</v>
      </c>
      <c r="I279" s="131">
        <v>707</v>
      </c>
      <c r="J279" s="131">
        <f>ROUND(I279*H279,2)</f>
        <v>4140.1899999999996</v>
      </c>
      <c r="K279" s="128" t="s">
        <v>162</v>
      </c>
      <c r="L279" s="28"/>
      <c r="M279" s="132" t="s">
        <v>1</v>
      </c>
      <c r="N279" s="133" t="s">
        <v>40</v>
      </c>
      <c r="O279" s="134">
        <v>0.22</v>
      </c>
      <c r="P279" s="134">
        <f>O279*H279</f>
        <v>1.2883199999999999</v>
      </c>
      <c r="Q279" s="134">
        <v>6.6E-3</v>
      </c>
      <c r="R279" s="134">
        <f>Q279*H279</f>
        <v>3.8649599999999999E-2</v>
      </c>
      <c r="S279" s="134">
        <v>0</v>
      </c>
      <c r="T279" s="135">
        <f>S279*H279</f>
        <v>0</v>
      </c>
      <c r="AR279" s="136" t="s">
        <v>197</v>
      </c>
      <c r="AT279" s="136" t="s">
        <v>136</v>
      </c>
      <c r="AU279" s="136" t="s">
        <v>85</v>
      </c>
      <c r="AY279" s="16" t="s">
        <v>135</v>
      </c>
      <c r="BE279" s="137">
        <f>IF(N279="základní",J279,0)</f>
        <v>4140.1899999999996</v>
      </c>
      <c r="BF279" s="137">
        <f>IF(N279="snížená",J279,0)</f>
        <v>0</v>
      </c>
      <c r="BG279" s="137">
        <f>IF(N279="zákl. přenesená",J279,0)</f>
        <v>0</v>
      </c>
      <c r="BH279" s="137">
        <f>IF(N279="sníž. přenesená",J279,0)</f>
        <v>0</v>
      </c>
      <c r="BI279" s="137">
        <f>IF(N279="nulová",J279,0)</f>
        <v>0</v>
      </c>
      <c r="BJ279" s="16" t="s">
        <v>83</v>
      </c>
      <c r="BK279" s="137">
        <f>ROUND(I279*H279,2)</f>
        <v>4140.1899999999996</v>
      </c>
      <c r="BL279" s="16" t="s">
        <v>197</v>
      </c>
      <c r="BM279" s="136" t="s">
        <v>383</v>
      </c>
    </row>
    <row r="280" spans="2:65" s="13" customFormat="1">
      <c r="B280" s="146"/>
      <c r="D280" s="138" t="s">
        <v>145</v>
      </c>
      <c r="E280" s="147" t="s">
        <v>1</v>
      </c>
      <c r="F280" s="148" t="s">
        <v>326</v>
      </c>
      <c r="H280" s="149">
        <v>5.8559999999999999</v>
      </c>
      <c r="L280" s="146"/>
      <c r="M280" s="150"/>
      <c r="T280" s="151"/>
      <c r="AT280" s="147" t="s">
        <v>145</v>
      </c>
      <c r="AU280" s="147" t="s">
        <v>85</v>
      </c>
      <c r="AV280" s="13" t="s">
        <v>85</v>
      </c>
      <c r="AW280" s="13" t="s">
        <v>32</v>
      </c>
      <c r="AX280" s="13" t="s">
        <v>83</v>
      </c>
      <c r="AY280" s="147" t="s">
        <v>135</v>
      </c>
    </row>
    <row r="281" spans="2:65" s="1" customFormat="1" ht="24.2" customHeight="1">
      <c r="B281" s="125"/>
      <c r="C281" s="126" t="s">
        <v>384</v>
      </c>
      <c r="D281" s="126" t="s">
        <v>136</v>
      </c>
      <c r="E281" s="127" t="s">
        <v>385</v>
      </c>
      <c r="F281" s="128" t="s">
        <v>386</v>
      </c>
      <c r="G281" s="129" t="s">
        <v>167</v>
      </c>
      <c r="H281" s="130">
        <v>10.02</v>
      </c>
      <c r="I281" s="131">
        <v>1700</v>
      </c>
      <c r="J281" s="131">
        <f>ROUND(I281*H281,2)</f>
        <v>17034</v>
      </c>
      <c r="K281" s="128" t="s">
        <v>162</v>
      </c>
      <c r="L281" s="28"/>
      <c r="M281" s="132" t="s">
        <v>1</v>
      </c>
      <c r="N281" s="133" t="s">
        <v>40</v>
      </c>
      <c r="O281" s="134">
        <v>0.7</v>
      </c>
      <c r="P281" s="134">
        <f>O281*H281</f>
        <v>7.0139999999999993</v>
      </c>
      <c r="Q281" s="134">
        <v>2.7599999999999999E-3</v>
      </c>
      <c r="R281" s="134">
        <f>Q281*H281</f>
        <v>2.7655199999999998E-2</v>
      </c>
      <c r="S281" s="134">
        <v>0</v>
      </c>
      <c r="T281" s="135">
        <f>S281*H281</f>
        <v>0</v>
      </c>
      <c r="AR281" s="136" t="s">
        <v>197</v>
      </c>
      <c r="AT281" s="136" t="s">
        <v>136</v>
      </c>
      <c r="AU281" s="136" t="s">
        <v>85</v>
      </c>
      <c r="AY281" s="16" t="s">
        <v>135</v>
      </c>
      <c r="BE281" s="137">
        <f>IF(N281="základní",J281,0)</f>
        <v>17034</v>
      </c>
      <c r="BF281" s="137">
        <f>IF(N281="snížená",J281,0)</f>
        <v>0</v>
      </c>
      <c r="BG281" s="137">
        <f>IF(N281="zákl. přenesená",J281,0)</f>
        <v>0</v>
      </c>
      <c r="BH281" s="137">
        <f>IF(N281="sníž. přenesená",J281,0)</f>
        <v>0</v>
      </c>
      <c r="BI281" s="137">
        <f>IF(N281="nulová",J281,0)</f>
        <v>0</v>
      </c>
      <c r="BJ281" s="16" t="s">
        <v>83</v>
      </c>
      <c r="BK281" s="137">
        <f>ROUND(I281*H281,2)</f>
        <v>17034</v>
      </c>
      <c r="BL281" s="16" t="s">
        <v>197</v>
      </c>
      <c r="BM281" s="136" t="s">
        <v>387</v>
      </c>
    </row>
    <row r="282" spans="2:65" s="12" customFormat="1">
      <c r="B282" s="141"/>
      <c r="D282" s="138" t="s">
        <v>145</v>
      </c>
      <c r="E282" s="142" t="s">
        <v>1</v>
      </c>
      <c r="F282" s="143" t="s">
        <v>388</v>
      </c>
      <c r="H282" s="142" t="s">
        <v>1</v>
      </c>
      <c r="L282" s="141"/>
      <c r="M282" s="144"/>
      <c r="T282" s="145"/>
      <c r="AT282" s="142" t="s">
        <v>145</v>
      </c>
      <c r="AU282" s="142" t="s">
        <v>85</v>
      </c>
      <c r="AV282" s="12" t="s">
        <v>83</v>
      </c>
      <c r="AW282" s="12" t="s">
        <v>32</v>
      </c>
      <c r="AX282" s="12" t="s">
        <v>75</v>
      </c>
      <c r="AY282" s="142" t="s">
        <v>135</v>
      </c>
    </row>
    <row r="283" spans="2:65" s="13" customFormat="1">
      <c r="B283" s="146"/>
      <c r="D283" s="138" t="s">
        <v>145</v>
      </c>
      <c r="E283" s="147" t="s">
        <v>1</v>
      </c>
      <c r="F283" s="148" t="s">
        <v>319</v>
      </c>
      <c r="H283" s="149">
        <v>1.5</v>
      </c>
      <c r="L283" s="146"/>
      <c r="M283" s="150"/>
      <c r="T283" s="151"/>
      <c r="AT283" s="147" t="s">
        <v>145</v>
      </c>
      <c r="AU283" s="147" t="s">
        <v>85</v>
      </c>
      <c r="AV283" s="13" t="s">
        <v>85</v>
      </c>
      <c r="AW283" s="13" t="s">
        <v>32</v>
      </c>
      <c r="AX283" s="13" t="s">
        <v>75</v>
      </c>
      <c r="AY283" s="147" t="s">
        <v>135</v>
      </c>
    </row>
    <row r="284" spans="2:65" s="12" customFormat="1">
      <c r="B284" s="141"/>
      <c r="D284" s="138" t="s">
        <v>145</v>
      </c>
      <c r="E284" s="142" t="s">
        <v>1</v>
      </c>
      <c r="F284" s="143" t="s">
        <v>389</v>
      </c>
      <c r="H284" s="142" t="s">
        <v>1</v>
      </c>
      <c r="L284" s="141"/>
      <c r="M284" s="144"/>
      <c r="T284" s="145"/>
      <c r="AT284" s="142" t="s">
        <v>145</v>
      </c>
      <c r="AU284" s="142" t="s">
        <v>85</v>
      </c>
      <c r="AV284" s="12" t="s">
        <v>83</v>
      </c>
      <c r="AW284" s="12" t="s">
        <v>32</v>
      </c>
      <c r="AX284" s="12" t="s">
        <v>75</v>
      </c>
      <c r="AY284" s="142" t="s">
        <v>135</v>
      </c>
    </row>
    <row r="285" spans="2:65" s="13" customFormat="1">
      <c r="B285" s="146"/>
      <c r="D285" s="138" t="s">
        <v>145</v>
      </c>
      <c r="E285" s="147" t="s">
        <v>1</v>
      </c>
      <c r="F285" s="148" t="s">
        <v>390</v>
      </c>
      <c r="H285" s="149">
        <v>6.66</v>
      </c>
      <c r="L285" s="146"/>
      <c r="M285" s="150"/>
      <c r="T285" s="151"/>
      <c r="AT285" s="147" t="s">
        <v>145</v>
      </c>
      <c r="AU285" s="147" t="s">
        <v>85</v>
      </c>
      <c r="AV285" s="13" t="s">
        <v>85</v>
      </c>
      <c r="AW285" s="13" t="s">
        <v>32</v>
      </c>
      <c r="AX285" s="13" t="s">
        <v>75</v>
      </c>
      <c r="AY285" s="147" t="s">
        <v>135</v>
      </c>
    </row>
    <row r="286" spans="2:65" s="12" customFormat="1">
      <c r="B286" s="141"/>
      <c r="D286" s="138" t="s">
        <v>145</v>
      </c>
      <c r="E286" s="142" t="s">
        <v>1</v>
      </c>
      <c r="F286" s="143" t="s">
        <v>391</v>
      </c>
      <c r="H286" s="142" t="s">
        <v>1</v>
      </c>
      <c r="L286" s="141"/>
      <c r="M286" s="144"/>
      <c r="T286" s="145"/>
      <c r="AT286" s="142" t="s">
        <v>145</v>
      </c>
      <c r="AU286" s="142" t="s">
        <v>85</v>
      </c>
      <c r="AV286" s="12" t="s">
        <v>83</v>
      </c>
      <c r="AW286" s="12" t="s">
        <v>32</v>
      </c>
      <c r="AX286" s="12" t="s">
        <v>75</v>
      </c>
      <c r="AY286" s="142" t="s">
        <v>135</v>
      </c>
    </row>
    <row r="287" spans="2:65" s="13" customFormat="1">
      <c r="B287" s="146"/>
      <c r="D287" s="138" t="s">
        <v>145</v>
      </c>
      <c r="E287" s="147" t="s">
        <v>1</v>
      </c>
      <c r="F287" s="148" t="s">
        <v>392</v>
      </c>
      <c r="H287" s="149">
        <v>1.86</v>
      </c>
      <c r="L287" s="146"/>
      <c r="M287" s="150"/>
      <c r="T287" s="151"/>
      <c r="AT287" s="147" t="s">
        <v>145</v>
      </c>
      <c r="AU287" s="147" t="s">
        <v>85</v>
      </c>
      <c r="AV287" s="13" t="s">
        <v>85</v>
      </c>
      <c r="AW287" s="13" t="s">
        <v>32</v>
      </c>
      <c r="AX287" s="13" t="s">
        <v>75</v>
      </c>
      <c r="AY287" s="147" t="s">
        <v>135</v>
      </c>
    </row>
    <row r="288" spans="2:65" s="14" customFormat="1">
      <c r="B288" s="152"/>
      <c r="D288" s="138" t="s">
        <v>145</v>
      </c>
      <c r="E288" s="153" t="s">
        <v>1</v>
      </c>
      <c r="F288" s="154" t="s">
        <v>150</v>
      </c>
      <c r="H288" s="155">
        <v>10.02</v>
      </c>
      <c r="L288" s="152"/>
      <c r="M288" s="156"/>
      <c r="T288" s="157"/>
      <c r="AT288" s="153" t="s">
        <v>145</v>
      </c>
      <c r="AU288" s="153" t="s">
        <v>85</v>
      </c>
      <c r="AV288" s="14" t="s">
        <v>141</v>
      </c>
      <c r="AW288" s="14" t="s">
        <v>32</v>
      </c>
      <c r="AX288" s="14" t="s">
        <v>83</v>
      </c>
      <c r="AY288" s="153" t="s">
        <v>135</v>
      </c>
    </row>
    <row r="289" spans="2:65" s="1" customFormat="1" ht="24.2" customHeight="1">
      <c r="B289" s="125"/>
      <c r="C289" s="126" t="s">
        <v>393</v>
      </c>
      <c r="D289" s="126" t="s">
        <v>136</v>
      </c>
      <c r="E289" s="127" t="s">
        <v>394</v>
      </c>
      <c r="F289" s="128" t="s">
        <v>395</v>
      </c>
      <c r="G289" s="129" t="s">
        <v>204</v>
      </c>
      <c r="H289" s="130">
        <v>0.86</v>
      </c>
      <c r="I289" s="131">
        <v>475</v>
      </c>
      <c r="J289" s="131">
        <f>ROUND(I289*H289,2)</f>
        <v>408.5</v>
      </c>
      <c r="K289" s="128" t="s">
        <v>162</v>
      </c>
      <c r="L289" s="28"/>
      <c r="M289" s="132" t="s">
        <v>1</v>
      </c>
      <c r="N289" s="133" t="s">
        <v>40</v>
      </c>
      <c r="O289" s="134">
        <v>0.34699999999999998</v>
      </c>
      <c r="P289" s="134">
        <f>O289*H289</f>
        <v>0.29841999999999996</v>
      </c>
      <c r="Q289" s="134">
        <v>2.9499999999999999E-3</v>
      </c>
      <c r="R289" s="134">
        <f>Q289*H289</f>
        <v>2.5369999999999998E-3</v>
      </c>
      <c r="S289" s="134">
        <v>0</v>
      </c>
      <c r="T289" s="135">
        <f>S289*H289</f>
        <v>0</v>
      </c>
      <c r="AR289" s="136" t="s">
        <v>197</v>
      </c>
      <c r="AT289" s="136" t="s">
        <v>136</v>
      </c>
      <c r="AU289" s="136" t="s">
        <v>85</v>
      </c>
      <c r="AY289" s="16" t="s">
        <v>135</v>
      </c>
      <c r="BE289" s="137">
        <f>IF(N289="základní",J289,0)</f>
        <v>408.5</v>
      </c>
      <c r="BF289" s="137">
        <f>IF(N289="snížená",J289,0)</f>
        <v>0</v>
      </c>
      <c r="BG289" s="137">
        <f>IF(N289="zákl. přenesená",J289,0)</f>
        <v>0</v>
      </c>
      <c r="BH289" s="137">
        <f>IF(N289="sníž. přenesená",J289,0)</f>
        <v>0</v>
      </c>
      <c r="BI289" s="137">
        <f>IF(N289="nulová",J289,0)</f>
        <v>0</v>
      </c>
      <c r="BJ289" s="16" t="s">
        <v>83</v>
      </c>
      <c r="BK289" s="137">
        <f>ROUND(I289*H289,2)</f>
        <v>408.5</v>
      </c>
      <c r="BL289" s="16" t="s">
        <v>197</v>
      </c>
      <c r="BM289" s="136" t="s">
        <v>396</v>
      </c>
    </row>
    <row r="290" spans="2:65" s="1" customFormat="1" ht="24.2" customHeight="1">
      <c r="B290" s="125"/>
      <c r="C290" s="126" t="s">
        <v>397</v>
      </c>
      <c r="D290" s="126" t="s">
        <v>136</v>
      </c>
      <c r="E290" s="127" t="s">
        <v>398</v>
      </c>
      <c r="F290" s="128" t="s">
        <v>399</v>
      </c>
      <c r="G290" s="129" t="s">
        <v>204</v>
      </c>
      <c r="H290" s="130">
        <v>14.99</v>
      </c>
      <c r="I290" s="131">
        <v>737</v>
      </c>
      <c r="J290" s="131">
        <f>ROUND(I290*H290,2)</f>
        <v>11047.63</v>
      </c>
      <c r="K290" s="128" t="s">
        <v>162</v>
      </c>
      <c r="L290" s="28"/>
      <c r="M290" s="132" t="s">
        <v>1</v>
      </c>
      <c r="N290" s="133" t="s">
        <v>40</v>
      </c>
      <c r="O290" s="134">
        <v>0.46300000000000002</v>
      </c>
      <c r="P290" s="134">
        <f>O290*H290</f>
        <v>6.9403700000000006</v>
      </c>
      <c r="Q290" s="134">
        <v>5.8799999999999998E-3</v>
      </c>
      <c r="R290" s="134">
        <f>Q290*H290</f>
        <v>8.8141200000000003E-2</v>
      </c>
      <c r="S290" s="134">
        <v>0</v>
      </c>
      <c r="T290" s="135">
        <f>S290*H290</f>
        <v>0</v>
      </c>
      <c r="AR290" s="136" t="s">
        <v>197</v>
      </c>
      <c r="AT290" s="136" t="s">
        <v>136</v>
      </c>
      <c r="AU290" s="136" t="s">
        <v>85</v>
      </c>
      <c r="AY290" s="16" t="s">
        <v>135</v>
      </c>
      <c r="BE290" s="137">
        <f>IF(N290="základní",J290,0)</f>
        <v>11047.63</v>
      </c>
      <c r="BF290" s="137">
        <f>IF(N290="snížená",J290,0)</f>
        <v>0</v>
      </c>
      <c r="BG290" s="137">
        <f>IF(N290="zákl. přenesená",J290,0)</f>
        <v>0</v>
      </c>
      <c r="BH290" s="137">
        <f>IF(N290="sníž. přenesená",J290,0)</f>
        <v>0</v>
      </c>
      <c r="BI290" s="137">
        <f>IF(N290="nulová",J290,0)</f>
        <v>0</v>
      </c>
      <c r="BJ290" s="16" t="s">
        <v>83</v>
      </c>
      <c r="BK290" s="137">
        <f>ROUND(I290*H290,2)</f>
        <v>11047.63</v>
      </c>
      <c r="BL290" s="16" t="s">
        <v>197</v>
      </c>
      <c r="BM290" s="136" t="s">
        <v>400</v>
      </c>
    </row>
    <row r="291" spans="2:65" s="1" customFormat="1" ht="24.2" customHeight="1">
      <c r="B291" s="125"/>
      <c r="C291" s="126" t="s">
        <v>401</v>
      </c>
      <c r="D291" s="126" t="s">
        <v>136</v>
      </c>
      <c r="E291" s="127" t="s">
        <v>402</v>
      </c>
      <c r="F291" s="128" t="s">
        <v>403</v>
      </c>
      <c r="G291" s="129" t="s">
        <v>204</v>
      </c>
      <c r="H291" s="130">
        <v>6.42</v>
      </c>
      <c r="I291" s="131">
        <v>612</v>
      </c>
      <c r="J291" s="131">
        <f>ROUND(I291*H291,2)</f>
        <v>3929.04</v>
      </c>
      <c r="K291" s="128" t="s">
        <v>162</v>
      </c>
      <c r="L291" s="28"/>
      <c r="M291" s="132" t="s">
        <v>1</v>
      </c>
      <c r="N291" s="133" t="s">
        <v>40</v>
      </c>
      <c r="O291" s="134">
        <v>0.20399999999999999</v>
      </c>
      <c r="P291" s="134">
        <f>O291*H291</f>
        <v>1.30968</v>
      </c>
      <c r="Q291" s="134">
        <v>2.7399999999999998E-3</v>
      </c>
      <c r="R291" s="134">
        <f>Q291*H291</f>
        <v>1.75908E-2</v>
      </c>
      <c r="S291" s="134">
        <v>0</v>
      </c>
      <c r="T291" s="135">
        <f>S291*H291</f>
        <v>0</v>
      </c>
      <c r="AR291" s="136" t="s">
        <v>197</v>
      </c>
      <c r="AT291" s="136" t="s">
        <v>136</v>
      </c>
      <c r="AU291" s="136" t="s">
        <v>85</v>
      </c>
      <c r="AY291" s="16" t="s">
        <v>135</v>
      </c>
      <c r="BE291" s="137">
        <f>IF(N291="základní",J291,0)</f>
        <v>3929.04</v>
      </c>
      <c r="BF291" s="137">
        <f>IF(N291="snížená",J291,0)</f>
        <v>0</v>
      </c>
      <c r="BG291" s="137">
        <f>IF(N291="zákl. přenesená",J291,0)</f>
        <v>0</v>
      </c>
      <c r="BH291" s="137">
        <f>IF(N291="sníž. přenesená",J291,0)</f>
        <v>0</v>
      </c>
      <c r="BI291" s="137">
        <f>IF(N291="nulová",J291,0)</f>
        <v>0</v>
      </c>
      <c r="BJ291" s="16" t="s">
        <v>83</v>
      </c>
      <c r="BK291" s="137">
        <f>ROUND(I291*H291,2)</f>
        <v>3929.04</v>
      </c>
      <c r="BL291" s="16" t="s">
        <v>197</v>
      </c>
      <c r="BM291" s="136" t="s">
        <v>404</v>
      </c>
    </row>
    <row r="292" spans="2:65" s="13" customFormat="1">
      <c r="B292" s="146"/>
      <c r="D292" s="138" t="s">
        <v>145</v>
      </c>
      <c r="E292" s="147" t="s">
        <v>1</v>
      </c>
      <c r="F292" s="148" t="s">
        <v>379</v>
      </c>
      <c r="H292" s="149">
        <v>6.42</v>
      </c>
      <c r="L292" s="146"/>
      <c r="M292" s="150"/>
      <c r="T292" s="151"/>
      <c r="AT292" s="147" t="s">
        <v>145</v>
      </c>
      <c r="AU292" s="147" t="s">
        <v>85</v>
      </c>
      <c r="AV292" s="13" t="s">
        <v>85</v>
      </c>
      <c r="AW292" s="13" t="s">
        <v>32</v>
      </c>
      <c r="AX292" s="13" t="s">
        <v>83</v>
      </c>
      <c r="AY292" s="147" t="s">
        <v>135</v>
      </c>
    </row>
    <row r="293" spans="2:65" s="1" customFormat="1" ht="16.5" customHeight="1">
      <c r="B293" s="125"/>
      <c r="C293" s="126" t="s">
        <v>405</v>
      </c>
      <c r="D293" s="126" t="s">
        <v>136</v>
      </c>
      <c r="E293" s="127" t="s">
        <v>406</v>
      </c>
      <c r="F293" s="128" t="s">
        <v>407</v>
      </c>
      <c r="G293" s="129" t="s">
        <v>342</v>
      </c>
      <c r="H293" s="130">
        <v>5</v>
      </c>
      <c r="I293" s="131">
        <v>503</v>
      </c>
      <c r="J293" s="131">
        <f>ROUND(I293*H293,2)</f>
        <v>2515</v>
      </c>
      <c r="K293" s="128" t="s">
        <v>162</v>
      </c>
      <c r="L293" s="28"/>
      <c r="M293" s="132" t="s">
        <v>1</v>
      </c>
      <c r="N293" s="133" t="s">
        <v>40</v>
      </c>
      <c r="O293" s="134">
        <v>1</v>
      </c>
      <c r="P293" s="134">
        <f>O293*H293</f>
        <v>5</v>
      </c>
      <c r="Q293" s="134">
        <v>0</v>
      </c>
      <c r="R293" s="134">
        <f>Q293*H293</f>
        <v>0</v>
      </c>
      <c r="S293" s="134">
        <v>0</v>
      </c>
      <c r="T293" s="135">
        <f>S293*H293</f>
        <v>0</v>
      </c>
      <c r="AR293" s="136" t="s">
        <v>197</v>
      </c>
      <c r="AT293" s="136" t="s">
        <v>136</v>
      </c>
      <c r="AU293" s="136" t="s">
        <v>85</v>
      </c>
      <c r="AY293" s="16" t="s">
        <v>135</v>
      </c>
      <c r="BE293" s="137">
        <f>IF(N293="základní",J293,0)</f>
        <v>2515</v>
      </c>
      <c r="BF293" s="137">
        <f>IF(N293="snížená",J293,0)</f>
        <v>0</v>
      </c>
      <c r="BG293" s="137">
        <f>IF(N293="zákl. přenesená",J293,0)</f>
        <v>0</v>
      </c>
      <c r="BH293" s="137">
        <f>IF(N293="sníž. přenesená",J293,0)</f>
        <v>0</v>
      </c>
      <c r="BI293" s="137">
        <f>IF(N293="nulová",J293,0)</f>
        <v>0</v>
      </c>
      <c r="BJ293" s="16" t="s">
        <v>83</v>
      </c>
      <c r="BK293" s="137">
        <f>ROUND(I293*H293,2)</f>
        <v>2515</v>
      </c>
      <c r="BL293" s="16" t="s">
        <v>197</v>
      </c>
      <c r="BM293" s="136" t="s">
        <v>408</v>
      </c>
    </row>
    <row r="294" spans="2:65" s="12" customFormat="1">
      <c r="B294" s="141"/>
      <c r="D294" s="138" t="s">
        <v>145</v>
      </c>
      <c r="E294" s="142" t="s">
        <v>1</v>
      </c>
      <c r="F294" s="143" t="s">
        <v>409</v>
      </c>
      <c r="H294" s="142" t="s">
        <v>1</v>
      </c>
      <c r="L294" s="141"/>
      <c r="M294" s="144"/>
      <c r="T294" s="145"/>
      <c r="AT294" s="142" t="s">
        <v>145</v>
      </c>
      <c r="AU294" s="142" t="s">
        <v>85</v>
      </c>
      <c r="AV294" s="12" t="s">
        <v>83</v>
      </c>
      <c r="AW294" s="12" t="s">
        <v>32</v>
      </c>
      <c r="AX294" s="12" t="s">
        <v>75</v>
      </c>
      <c r="AY294" s="142" t="s">
        <v>135</v>
      </c>
    </row>
    <row r="295" spans="2:65" s="13" customFormat="1">
      <c r="B295" s="146"/>
      <c r="D295" s="138" t="s">
        <v>145</v>
      </c>
      <c r="E295" s="147" t="s">
        <v>1</v>
      </c>
      <c r="F295" s="148" t="s">
        <v>174</v>
      </c>
      <c r="H295" s="149">
        <v>5</v>
      </c>
      <c r="L295" s="146"/>
      <c r="M295" s="150"/>
      <c r="T295" s="151"/>
      <c r="AT295" s="147" t="s">
        <v>145</v>
      </c>
      <c r="AU295" s="147" t="s">
        <v>85</v>
      </c>
      <c r="AV295" s="13" t="s">
        <v>85</v>
      </c>
      <c r="AW295" s="13" t="s">
        <v>32</v>
      </c>
      <c r="AX295" s="13" t="s">
        <v>83</v>
      </c>
      <c r="AY295" s="147" t="s">
        <v>135</v>
      </c>
    </row>
    <row r="296" spans="2:65" s="11" customFormat="1" ht="22.9" customHeight="1">
      <c r="B296" s="116"/>
      <c r="D296" s="117" t="s">
        <v>74</v>
      </c>
      <c r="E296" s="167" t="s">
        <v>410</v>
      </c>
      <c r="F296" s="167" t="s">
        <v>411</v>
      </c>
      <c r="J296" s="168">
        <f>BK296</f>
        <v>950.27</v>
      </c>
      <c r="L296" s="116"/>
      <c r="M296" s="120"/>
      <c r="P296" s="121">
        <f>SUM(P297:P301)</f>
        <v>0.75542399999999998</v>
      </c>
      <c r="R296" s="121">
        <f>SUM(R297:R301)</f>
        <v>1.0248599999999998E-3</v>
      </c>
      <c r="T296" s="122">
        <f>SUM(T297:T301)</f>
        <v>7.6127999999999992E-4</v>
      </c>
      <c r="AR296" s="117" t="s">
        <v>85</v>
      </c>
      <c r="AT296" s="123" t="s">
        <v>74</v>
      </c>
      <c r="AU296" s="123" t="s">
        <v>83</v>
      </c>
      <c r="AY296" s="117" t="s">
        <v>135</v>
      </c>
      <c r="BK296" s="124">
        <f>SUM(BK297:BK301)</f>
        <v>950.27</v>
      </c>
    </row>
    <row r="297" spans="2:65" s="1" customFormat="1" ht="37.9" customHeight="1">
      <c r="B297" s="125"/>
      <c r="C297" s="126" t="s">
        <v>412</v>
      </c>
      <c r="D297" s="126" t="s">
        <v>136</v>
      </c>
      <c r="E297" s="127" t="s">
        <v>413</v>
      </c>
      <c r="F297" s="128" t="s">
        <v>414</v>
      </c>
      <c r="G297" s="129" t="s">
        <v>167</v>
      </c>
      <c r="H297" s="130">
        <v>5.8559999999999999</v>
      </c>
      <c r="I297" s="131">
        <v>82.5</v>
      </c>
      <c r="J297" s="131">
        <f>ROUND(I297*H297,2)</f>
        <v>483.12</v>
      </c>
      <c r="K297" s="128" t="s">
        <v>162</v>
      </c>
      <c r="L297" s="28"/>
      <c r="M297" s="132" t="s">
        <v>1</v>
      </c>
      <c r="N297" s="133" t="s">
        <v>40</v>
      </c>
      <c r="O297" s="134">
        <v>0.1</v>
      </c>
      <c r="P297" s="134">
        <f>O297*H297</f>
        <v>0.58560000000000001</v>
      </c>
      <c r="Q297" s="134">
        <v>1.0000000000000001E-5</v>
      </c>
      <c r="R297" s="134">
        <f>Q297*H297</f>
        <v>5.8560000000000002E-5</v>
      </c>
      <c r="S297" s="134">
        <v>0</v>
      </c>
      <c r="T297" s="135">
        <f>S297*H297</f>
        <v>0</v>
      </c>
      <c r="AR297" s="136" t="s">
        <v>197</v>
      </c>
      <c r="AT297" s="136" t="s">
        <v>136</v>
      </c>
      <c r="AU297" s="136" t="s">
        <v>85</v>
      </c>
      <c r="AY297" s="16" t="s">
        <v>135</v>
      </c>
      <c r="BE297" s="137">
        <f>IF(N297="základní",J297,0)</f>
        <v>483.12</v>
      </c>
      <c r="BF297" s="137">
        <f>IF(N297="snížená",J297,0)</f>
        <v>0</v>
      </c>
      <c r="BG297" s="137">
        <f>IF(N297="zákl. přenesená",J297,0)</f>
        <v>0</v>
      </c>
      <c r="BH297" s="137">
        <f>IF(N297="sníž. přenesená",J297,0)</f>
        <v>0</v>
      </c>
      <c r="BI297" s="137">
        <f>IF(N297="nulová",J297,0)</f>
        <v>0</v>
      </c>
      <c r="BJ297" s="16" t="s">
        <v>83</v>
      </c>
      <c r="BK297" s="137">
        <f>ROUND(I297*H297,2)</f>
        <v>483.12</v>
      </c>
      <c r="BL297" s="16" t="s">
        <v>197</v>
      </c>
      <c r="BM297" s="136" t="s">
        <v>415</v>
      </c>
    </row>
    <row r="298" spans="2:65" s="13" customFormat="1">
      <c r="B298" s="146"/>
      <c r="D298" s="138" t="s">
        <v>145</v>
      </c>
      <c r="E298" s="147" t="s">
        <v>1</v>
      </c>
      <c r="F298" s="148" t="s">
        <v>326</v>
      </c>
      <c r="H298" s="149">
        <v>5.8559999999999999</v>
      </c>
      <c r="L298" s="146"/>
      <c r="M298" s="150"/>
      <c r="T298" s="151"/>
      <c r="AT298" s="147" t="s">
        <v>145</v>
      </c>
      <c r="AU298" s="147" t="s">
        <v>85</v>
      </c>
      <c r="AV298" s="13" t="s">
        <v>85</v>
      </c>
      <c r="AW298" s="13" t="s">
        <v>32</v>
      </c>
      <c r="AX298" s="13" t="s">
        <v>83</v>
      </c>
      <c r="AY298" s="147" t="s">
        <v>135</v>
      </c>
    </row>
    <row r="299" spans="2:65" s="1" customFormat="1" ht="37.9" customHeight="1">
      <c r="B299" s="125"/>
      <c r="C299" s="158" t="s">
        <v>416</v>
      </c>
      <c r="D299" s="158" t="s">
        <v>192</v>
      </c>
      <c r="E299" s="159" t="s">
        <v>417</v>
      </c>
      <c r="F299" s="160" t="s">
        <v>418</v>
      </c>
      <c r="G299" s="161" t="s">
        <v>167</v>
      </c>
      <c r="H299" s="162">
        <v>6.4420000000000002</v>
      </c>
      <c r="I299" s="163">
        <v>56.7</v>
      </c>
      <c r="J299" s="163">
        <f>ROUND(I299*H299,2)</f>
        <v>365.26</v>
      </c>
      <c r="K299" s="160" t="s">
        <v>162</v>
      </c>
      <c r="L299" s="164"/>
      <c r="M299" s="165" t="s">
        <v>1</v>
      </c>
      <c r="N299" s="166" t="s">
        <v>40</v>
      </c>
      <c r="O299" s="134">
        <v>0</v>
      </c>
      <c r="P299" s="134">
        <f>O299*H299</f>
        <v>0</v>
      </c>
      <c r="Q299" s="134">
        <v>1.4999999999999999E-4</v>
      </c>
      <c r="R299" s="134">
        <f>Q299*H299</f>
        <v>9.6629999999999991E-4</v>
      </c>
      <c r="S299" s="134">
        <v>0</v>
      </c>
      <c r="T299" s="135">
        <f>S299*H299</f>
        <v>0</v>
      </c>
      <c r="AR299" s="136" t="s">
        <v>196</v>
      </c>
      <c r="AT299" s="136" t="s">
        <v>192</v>
      </c>
      <c r="AU299" s="136" t="s">
        <v>85</v>
      </c>
      <c r="AY299" s="16" t="s">
        <v>135</v>
      </c>
      <c r="BE299" s="137">
        <f>IF(N299="základní",J299,0)</f>
        <v>365.26</v>
      </c>
      <c r="BF299" s="137">
        <f>IF(N299="snížená",J299,0)</f>
        <v>0</v>
      </c>
      <c r="BG299" s="137">
        <f>IF(N299="zákl. přenesená",J299,0)</f>
        <v>0</v>
      </c>
      <c r="BH299" s="137">
        <f>IF(N299="sníž. přenesená",J299,0)</f>
        <v>0</v>
      </c>
      <c r="BI299" s="137">
        <f>IF(N299="nulová",J299,0)</f>
        <v>0</v>
      </c>
      <c r="BJ299" s="16" t="s">
        <v>83</v>
      </c>
      <c r="BK299" s="137">
        <f>ROUND(I299*H299,2)</f>
        <v>365.26</v>
      </c>
      <c r="BL299" s="16" t="s">
        <v>197</v>
      </c>
      <c r="BM299" s="136" t="s">
        <v>419</v>
      </c>
    </row>
    <row r="300" spans="2:65" s="13" customFormat="1">
      <c r="B300" s="146"/>
      <c r="D300" s="138" t="s">
        <v>145</v>
      </c>
      <c r="E300" s="147" t="s">
        <v>1</v>
      </c>
      <c r="F300" s="148" t="s">
        <v>420</v>
      </c>
      <c r="H300" s="149">
        <v>6.4420000000000002</v>
      </c>
      <c r="L300" s="146"/>
      <c r="M300" s="150"/>
      <c r="T300" s="151"/>
      <c r="AT300" s="147" t="s">
        <v>145</v>
      </c>
      <c r="AU300" s="147" t="s">
        <v>85</v>
      </c>
      <c r="AV300" s="13" t="s">
        <v>85</v>
      </c>
      <c r="AW300" s="13" t="s">
        <v>32</v>
      </c>
      <c r="AX300" s="13" t="s">
        <v>83</v>
      </c>
      <c r="AY300" s="147" t="s">
        <v>135</v>
      </c>
    </row>
    <row r="301" spans="2:65" s="1" customFormat="1" ht="24.2" customHeight="1">
      <c r="B301" s="125"/>
      <c r="C301" s="126" t="s">
        <v>421</v>
      </c>
      <c r="D301" s="126" t="s">
        <v>136</v>
      </c>
      <c r="E301" s="127" t="s">
        <v>422</v>
      </c>
      <c r="F301" s="128" t="s">
        <v>423</v>
      </c>
      <c r="G301" s="129" t="s">
        <v>167</v>
      </c>
      <c r="H301" s="130">
        <v>5.8559999999999999</v>
      </c>
      <c r="I301" s="131">
        <v>17.399999999999999</v>
      </c>
      <c r="J301" s="131">
        <f>ROUND(I301*H301,2)</f>
        <v>101.89</v>
      </c>
      <c r="K301" s="128" t="s">
        <v>162</v>
      </c>
      <c r="L301" s="28"/>
      <c r="M301" s="132" t="s">
        <v>1</v>
      </c>
      <c r="N301" s="133" t="s">
        <v>40</v>
      </c>
      <c r="O301" s="134">
        <v>2.9000000000000001E-2</v>
      </c>
      <c r="P301" s="134">
        <f>O301*H301</f>
        <v>0.169824</v>
      </c>
      <c r="Q301" s="134">
        <v>0</v>
      </c>
      <c r="R301" s="134">
        <f>Q301*H301</f>
        <v>0</v>
      </c>
      <c r="S301" s="134">
        <v>1.2999999999999999E-4</v>
      </c>
      <c r="T301" s="135">
        <f>S301*H301</f>
        <v>7.6127999999999992E-4</v>
      </c>
      <c r="AR301" s="136" t="s">
        <v>197</v>
      </c>
      <c r="AT301" s="136" t="s">
        <v>136</v>
      </c>
      <c r="AU301" s="136" t="s">
        <v>85</v>
      </c>
      <c r="AY301" s="16" t="s">
        <v>135</v>
      </c>
      <c r="BE301" s="137">
        <f>IF(N301="základní",J301,0)</f>
        <v>101.89</v>
      </c>
      <c r="BF301" s="137">
        <f>IF(N301="snížená",J301,0)</f>
        <v>0</v>
      </c>
      <c r="BG301" s="137">
        <f>IF(N301="zákl. přenesená",J301,0)</f>
        <v>0</v>
      </c>
      <c r="BH301" s="137">
        <f>IF(N301="sníž. přenesená",J301,0)</f>
        <v>0</v>
      </c>
      <c r="BI301" s="137">
        <f>IF(N301="nulová",J301,0)</f>
        <v>0</v>
      </c>
      <c r="BJ301" s="16" t="s">
        <v>83</v>
      </c>
      <c r="BK301" s="137">
        <f>ROUND(I301*H301,2)</f>
        <v>101.89</v>
      </c>
      <c r="BL301" s="16" t="s">
        <v>197</v>
      </c>
      <c r="BM301" s="136" t="s">
        <v>424</v>
      </c>
    </row>
    <row r="302" spans="2:65" s="11" customFormat="1" ht="22.9" customHeight="1">
      <c r="B302" s="116"/>
      <c r="D302" s="117" t="s">
        <v>74</v>
      </c>
      <c r="E302" s="167" t="s">
        <v>425</v>
      </c>
      <c r="F302" s="167" t="s">
        <v>426</v>
      </c>
      <c r="J302" s="168">
        <f>BK302</f>
        <v>4108.7800000000007</v>
      </c>
      <c r="L302" s="116"/>
      <c r="M302" s="120"/>
      <c r="P302" s="121">
        <f>SUM(P303:P312)</f>
        <v>1.2787200000000001</v>
      </c>
      <c r="R302" s="121">
        <f>SUM(R303:R312)</f>
        <v>0.11956327999999999</v>
      </c>
      <c r="T302" s="122">
        <f>SUM(T303:T312)</f>
        <v>0</v>
      </c>
      <c r="AR302" s="117" t="s">
        <v>85</v>
      </c>
      <c r="AT302" s="123" t="s">
        <v>74</v>
      </c>
      <c r="AU302" s="123" t="s">
        <v>83</v>
      </c>
      <c r="AY302" s="117" t="s">
        <v>135</v>
      </c>
      <c r="BK302" s="124">
        <f>SUM(BK303:BK312)</f>
        <v>4108.7800000000007</v>
      </c>
    </row>
    <row r="303" spans="2:65" s="1" customFormat="1" ht="24.2" customHeight="1">
      <c r="B303" s="125"/>
      <c r="C303" s="126" t="s">
        <v>427</v>
      </c>
      <c r="D303" s="126" t="s">
        <v>136</v>
      </c>
      <c r="E303" s="127" t="s">
        <v>428</v>
      </c>
      <c r="F303" s="128" t="s">
        <v>429</v>
      </c>
      <c r="G303" s="129" t="s">
        <v>204</v>
      </c>
      <c r="H303" s="130">
        <v>5.92</v>
      </c>
      <c r="I303" s="131">
        <v>157</v>
      </c>
      <c r="J303" s="131">
        <f>ROUND(I303*H303,2)</f>
        <v>929.44</v>
      </c>
      <c r="K303" s="128" t="s">
        <v>162</v>
      </c>
      <c r="L303" s="28"/>
      <c r="M303" s="132" t="s">
        <v>1</v>
      </c>
      <c r="N303" s="133" t="s">
        <v>40</v>
      </c>
      <c r="O303" s="134">
        <v>0.216</v>
      </c>
      <c r="P303" s="134">
        <f>O303*H303</f>
        <v>1.2787200000000001</v>
      </c>
      <c r="Q303" s="134">
        <v>9.7999999999999997E-4</v>
      </c>
      <c r="R303" s="134">
        <f>Q303*H303</f>
        <v>5.8015999999999996E-3</v>
      </c>
      <c r="S303" s="134">
        <v>0</v>
      </c>
      <c r="T303" s="135">
        <f>S303*H303</f>
        <v>0</v>
      </c>
      <c r="AR303" s="136" t="s">
        <v>197</v>
      </c>
      <c r="AT303" s="136" t="s">
        <v>136</v>
      </c>
      <c r="AU303" s="136" t="s">
        <v>85</v>
      </c>
      <c r="AY303" s="16" t="s">
        <v>135</v>
      </c>
      <c r="BE303" s="137">
        <f>IF(N303="základní",J303,0)</f>
        <v>929.44</v>
      </c>
      <c r="BF303" s="137">
        <f>IF(N303="snížená",J303,0)</f>
        <v>0</v>
      </c>
      <c r="BG303" s="137">
        <f>IF(N303="zákl. přenesená",J303,0)</f>
        <v>0</v>
      </c>
      <c r="BH303" s="137">
        <f>IF(N303="sníž. přenesená",J303,0)</f>
        <v>0</v>
      </c>
      <c r="BI303" s="137">
        <f>IF(N303="nulová",J303,0)</f>
        <v>0</v>
      </c>
      <c r="BJ303" s="16" t="s">
        <v>83</v>
      </c>
      <c r="BK303" s="137">
        <f>ROUND(I303*H303,2)</f>
        <v>929.44</v>
      </c>
      <c r="BL303" s="16" t="s">
        <v>197</v>
      </c>
      <c r="BM303" s="136" t="s">
        <v>430</v>
      </c>
    </row>
    <row r="304" spans="2:65" s="12" customFormat="1">
      <c r="B304" s="141"/>
      <c r="D304" s="138" t="s">
        <v>145</v>
      </c>
      <c r="E304" s="142" t="s">
        <v>1</v>
      </c>
      <c r="F304" s="143" t="s">
        <v>431</v>
      </c>
      <c r="H304" s="142" t="s">
        <v>1</v>
      </c>
      <c r="L304" s="141"/>
      <c r="M304" s="144"/>
      <c r="T304" s="145"/>
      <c r="AT304" s="142" t="s">
        <v>145</v>
      </c>
      <c r="AU304" s="142" t="s">
        <v>85</v>
      </c>
      <c r="AV304" s="12" t="s">
        <v>83</v>
      </c>
      <c r="AW304" s="12" t="s">
        <v>32</v>
      </c>
      <c r="AX304" s="12" t="s">
        <v>75</v>
      </c>
      <c r="AY304" s="142" t="s">
        <v>135</v>
      </c>
    </row>
    <row r="305" spans="2:65" s="13" customFormat="1">
      <c r="B305" s="146"/>
      <c r="D305" s="138" t="s">
        <v>145</v>
      </c>
      <c r="E305" s="147" t="s">
        <v>1</v>
      </c>
      <c r="F305" s="148" t="s">
        <v>432</v>
      </c>
      <c r="H305" s="149">
        <v>1.1599999999999999</v>
      </c>
      <c r="L305" s="146"/>
      <c r="M305" s="150"/>
      <c r="T305" s="151"/>
      <c r="AT305" s="147" t="s">
        <v>145</v>
      </c>
      <c r="AU305" s="147" t="s">
        <v>85</v>
      </c>
      <c r="AV305" s="13" t="s">
        <v>85</v>
      </c>
      <c r="AW305" s="13" t="s">
        <v>32</v>
      </c>
      <c r="AX305" s="13" t="s">
        <v>75</v>
      </c>
      <c r="AY305" s="147" t="s">
        <v>135</v>
      </c>
    </row>
    <row r="306" spans="2:65" s="12" customFormat="1">
      <c r="B306" s="141"/>
      <c r="D306" s="138" t="s">
        <v>145</v>
      </c>
      <c r="E306" s="142" t="s">
        <v>1</v>
      </c>
      <c r="F306" s="143" t="s">
        <v>433</v>
      </c>
      <c r="H306" s="142" t="s">
        <v>1</v>
      </c>
      <c r="L306" s="141"/>
      <c r="M306" s="144"/>
      <c r="T306" s="145"/>
      <c r="AT306" s="142" t="s">
        <v>145</v>
      </c>
      <c r="AU306" s="142" t="s">
        <v>85</v>
      </c>
      <c r="AV306" s="12" t="s">
        <v>83</v>
      </c>
      <c r="AW306" s="12" t="s">
        <v>32</v>
      </c>
      <c r="AX306" s="12" t="s">
        <v>75</v>
      </c>
      <c r="AY306" s="142" t="s">
        <v>135</v>
      </c>
    </row>
    <row r="307" spans="2:65" s="13" customFormat="1">
      <c r="B307" s="146"/>
      <c r="D307" s="138" t="s">
        <v>145</v>
      </c>
      <c r="E307" s="147" t="s">
        <v>1</v>
      </c>
      <c r="F307" s="148" t="s">
        <v>434</v>
      </c>
      <c r="H307" s="149">
        <v>2.36</v>
      </c>
      <c r="L307" s="146"/>
      <c r="M307" s="150"/>
      <c r="T307" s="151"/>
      <c r="AT307" s="147" t="s">
        <v>145</v>
      </c>
      <c r="AU307" s="147" t="s">
        <v>85</v>
      </c>
      <c r="AV307" s="13" t="s">
        <v>85</v>
      </c>
      <c r="AW307" s="13" t="s">
        <v>32</v>
      </c>
      <c r="AX307" s="13" t="s">
        <v>75</v>
      </c>
      <c r="AY307" s="147" t="s">
        <v>135</v>
      </c>
    </row>
    <row r="308" spans="2:65" s="12" customFormat="1">
      <c r="B308" s="141"/>
      <c r="D308" s="138" t="s">
        <v>145</v>
      </c>
      <c r="E308" s="142" t="s">
        <v>1</v>
      </c>
      <c r="F308" s="143" t="s">
        <v>435</v>
      </c>
      <c r="H308" s="142" t="s">
        <v>1</v>
      </c>
      <c r="L308" s="141"/>
      <c r="M308" s="144"/>
      <c r="T308" s="145"/>
      <c r="AT308" s="142" t="s">
        <v>145</v>
      </c>
      <c r="AU308" s="142" t="s">
        <v>85</v>
      </c>
      <c r="AV308" s="12" t="s">
        <v>83</v>
      </c>
      <c r="AW308" s="12" t="s">
        <v>32</v>
      </c>
      <c r="AX308" s="12" t="s">
        <v>75</v>
      </c>
      <c r="AY308" s="142" t="s">
        <v>135</v>
      </c>
    </row>
    <row r="309" spans="2:65" s="13" customFormat="1">
      <c r="B309" s="146"/>
      <c r="D309" s="138" t="s">
        <v>145</v>
      </c>
      <c r="E309" s="147" t="s">
        <v>1</v>
      </c>
      <c r="F309" s="148" t="s">
        <v>436</v>
      </c>
      <c r="H309" s="149">
        <v>2.4</v>
      </c>
      <c r="L309" s="146"/>
      <c r="M309" s="150"/>
      <c r="T309" s="151"/>
      <c r="AT309" s="147" t="s">
        <v>145</v>
      </c>
      <c r="AU309" s="147" t="s">
        <v>85</v>
      </c>
      <c r="AV309" s="13" t="s">
        <v>85</v>
      </c>
      <c r="AW309" s="13" t="s">
        <v>32</v>
      </c>
      <c r="AX309" s="13" t="s">
        <v>75</v>
      </c>
      <c r="AY309" s="147" t="s">
        <v>135</v>
      </c>
    </row>
    <row r="310" spans="2:65" s="14" customFormat="1">
      <c r="B310" s="152"/>
      <c r="D310" s="138" t="s">
        <v>145</v>
      </c>
      <c r="E310" s="153" t="s">
        <v>1</v>
      </c>
      <c r="F310" s="154" t="s">
        <v>150</v>
      </c>
      <c r="H310" s="155">
        <v>5.92</v>
      </c>
      <c r="L310" s="152"/>
      <c r="M310" s="156"/>
      <c r="T310" s="157"/>
      <c r="AT310" s="153" t="s">
        <v>145</v>
      </c>
      <c r="AU310" s="153" t="s">
        <v>85</v>
      </c>
      <c r="AV310" s="14" t="s">
        <v>141</v>
      </c>
      <c r="AW310" s="14" t="s">
        <v>32</v>
      </c>
      <c r="AX310" s="14" t="s">
        <v>83</v>
      </c>
      <c r="AY310" s="153" t="s">
        <v>135</v>
      </c>
    </row>
    <row r="311" spans="2:65" s="1" customFormat="1" ht="24.2" customHeight="1">
      <c r="B311" s="125"/>
      <c r="C311" s="158" t="s">
        <v>437</v>
      </c>
      <c r="D311" s="158" t="s">
        <v>192</v>
      </c>
      <c r="E311" s="159" t="s">
        <v>438</v>
      </c>
      <c r="F311" s="160" t="s">
        <v>439</v>
      </c>
      <c r="G311" s="161" t="s">
        <v>167</v>
      </c>
      <c r="H311" s="162">
        <v>6.8079999999999998</v>
      </c>
      <c r="I311" s="163">
        <v>467</v>
      </c>
      <c r="J311" s="163">
        <f>ROUND(I311*H311,2)</f>
        <v>3179.34</v>
      </c>
      <c r="K311" s="160" t="s">
        <v>162</v>
      </c>
      <c r="L311" s="164"/>
      <c r="M311" s="165" t="s">
        <v>1</v>
      </c>
      <c r="N311" s="166" t="s">
        <v>40</v>
      </c>
      <c r="O311" s="134">
        <v>0</v>
      </c>
      <c r="P311" s="134">
        <f>O311*H311</f>
        <v>0</v>
      </c>
      <c r="Q311" s="134">
        <v>1.6709999999999999E-2</v>
      </c>
      <c r="R311" s="134">
        <f>Q311*H311</f>
        <v>0.11376167999999999</v>
      </c>
      <c r="S311" s="134">
        <v>0</v>
      </c>
      <c r="T311" s="135">
        <f>S311*H311</f>
        <v>0</v>
      </c>
      <c r="AR311" s="136" t="s">
        <v>196</v>
      </c>
      <c r="AT311" s="136" t="s">
        <v>192</v>
      </c>
      <c r="AU311" s="136" t="s">
        <v>85</v>
      </c>
      <c r="AY311" s="16" t="s">
        <v>135</v>
      </c>
      <c r="BE311" s="137">
        <f>IF(N311="základní",J311,0)</f>
        <v>3179.34</v>
      </c>
      <c r="BF311" s="137">
        <f>IF(N311="snížená",J311,0)</f>
        <v>0</v>
      </c>
      <c r="BG311" s="137">
        <f>IF(N311="zákl. přenesená",J311,0)</f>
        <v>0</v>
      </c>
      <c r="BH311" s="137">
        <f>IF(N311="sníž. přenesená",J311,0)</f>
        <v>0</v>
      </c>
      <c r="BI311" s="137">
        <f>IF(N311="nulová",J311,0)</f>
        <v>0</v>
      </c>
      <c r="BJ311" s="16" t="s">
        <v>83</v>
      </c>
      <c r="BK311" s="137">
        <f>ROUND(I311*H311,2)</f>
        <v>3179.34</v>
      </c>
      <c r="BL311" s="16" t="s">
        <v>197</v>
      </c>
      <c r="BM311" s="136" t="s">
        <v>440</v>
      </c>
    </row>
    <row r="312" spans="2:65" s="13" customFormat="1">
      <c r="B312" s="146"/>
      <c r="D312" s="138" t="s">
        <v>145</v>
      </c>
      <c r="E312" s="147" t="s">
        <v>1</v>
      </c>
      <c r="F312" s="148" t="s">
        <v>441</v>
      </c>
      <c r="H312" s="149">
        <v>6.8079999999999998</v>
      </c>
      <c r="L312" s="146"/>
      <c r="M312" s="150"/>
      <c r="T312" s="151"/>
      <c r="AT312" s="147" t="s">
        <v>145</v>
      </c>
      <c r="AU312" s="147" t="s">
        <v>85</v>
      </c>
      <c r="AV312" s="13" t="s">
        <v>85</v>
      </c>
      <c r="AW312" s="13" t="s">
        <v>32</v>
      </c>
      <c r="AX312" s="13" t="s">
        <v>83</v>
      </c>
      <c r="AY312" s="147" t="s">
        <v>135</v>
      </c>
    </row>
    <row r="313" spans="2:65" s="11" customFormat="1" ht="22.9" customHeight="1">
      <c r="B313" s="116"/>
      <c r="D313" s="117" t="s">
        <v>74</v>
      </c>
      <c r="E313" s="167" t="s">
        <v>442</v>
      </c>
      <c r="F313" s="167" t="s">
        <v>443</v>
      </c>
      <c r="J313" s="168">
        <f>BK313</f>
        <v>12656.07</v>
      </c>
      <c r="L313" s="116"/>
      <c r="M313" s="120"/>
      <c r="P313" s="121">
        <f>SUM(P314:P318)</f>
        <v>12.546959999999999</v>
      </c>
      <c r="R313" s="121">
        <f>SUM(R314:R318)</f>
        <v>2.9321699999999999E-2</v>
      </c>
      <c r="T313" s="122">
        <f>SUM(T314:T318)</f>
        <v>0</v>
      </c>
      <c r="AR313" s="117" t="s">
        <v>85</v>
      </c>
      <c r="AT313" s="123" t="s">
        <v>74</v>
      </c>
      <c r="AU313" s="123" t="s">
        <v>83</v>
      </c>
      <c r="AY313" s="117" t="s">
        <v>135</v>
      </c>
      <c r="BK313" s="124">
        <f>SUM(BK314:BK318)</f>
        <v>12656.07</v>
      </c>
    </row>
    <row r="314" spans="2:65" s="1" customFormat="1" ht="37.9" customHeight="1">
      <c r="B314" s="125"/>
      <c r="C314" s="126" t="s">
        <v>444</v>
      </c>
      <c r="D314" s="126" t="s">
        <v>136</v>
      </c>
      <c r="E314" s="127" t="s">
        <v>445</v>
      </c>
      <c r="F314" s="128" t="s">
        <v>446</v>
      </c>
      <c r="G314" s="129" t="s">
        <v>204</v>
      </c>
      <c r="H314" s="130">
        <v>136.38</v>
      </c>
      <c r="I314" s="131">
        <v>14.9</v>
      </c>
      <c r="J314" s="131">
        <f>ROUND(I314*H314,2)</f>
        <v>2032.06</v>
      </c>
      <c r="K314" s="128" t="s">
        <v>162</v>
      </c>
      <c r="L314" s="28"/>
      <c r="M314" s="132" t="s">
        <v>1</v>
      </c>
      <c r="N314" s="133" t="s">
        <v>40</v>
      </c>
      <c r="O314" s="134">
        <v>2.5999999999999999E-2</v>
      </c>
      <c r="P314" s="134">
        <f>O314*H314</f>
        <v>3.5458799999999999</v>
      </c>
      <c r="Q314" s="134">
        <v>0</v>
      </c>
      <c r="R314" s="134">
        <f>Q314*H314</f>
        <v>0</v>
      </c>
      <c r="S314" s="134">
        <v>0</v>
      </c>
      <c r="T314" s="135">
        <f>S314*H314</f>
        <v>0</v>
      </c>
      <c r="AR314" s="136" t="s">
        <v>197</v>
      </c>
      <c r="AT314" s="136" t="s">
        <v>136</v>
      </c>
      <c r="AU314" s="136" t="s">
        <v>85</v>
      </c>
      <c r="AY314" s="16" t="s">
        <v>135</v>
      </c>
      <c r="BE314" s="137">
        <f>IF(N314="základní",J314,0)</f>
        <v>2032.06</v>
      </c>
      <c r="BF314" s="137">
        <f>IF(N314="snížená",J314,0)</f>
        <v>0</v>
      </c>
      <c r="BG314" s="137">
        <f>IF(N314="zákl. přenesená",J314,0)</f>
        <v>0</v>
      </c>
      <c r="BH314" s="137">
        <f>IF(N314="sníž. přenesená",J314,0)</f>
        <v>0</v>
      </c>
      <c r="BI314" s="137">
        <f>IF(N314="nulová",J314,0)</f>
        <v>0</v>
      </c>
      <c r="BJ314" s="16" t="s">
        <v>83</v>
      </c>
      <c r="BK314" s="137">
        <f>ROUND(I314*H314,2)</f>
        <v>2032.06</v>
      </c>
      <c r="BL314" s="16" t="s">
        <v>197</v>
      </c>
      <c r="BM314" s="136" t="s">
        <v>447</v>
      </c>
    </row>
    <row r="315" spans="2:65" s="13" customFormat="1">
      <c r="B315" s="146"/>
      <c r="D315" s="138" t="s">
        <v>145</v>
      </c>
      <c r="E315" s="147" t="s">
        <v>1</v>
      </c>
      <c r="F315" s="148" t="s">
        <v>448</v>
      </c>
      <c r="H315" s="149">
        <v>136.38</v>
      </c>
      <c r="L315" s="146"/>
      <c r="M315" s="150"/>
      <c r="T315" s="151"/>
      <c r="AT315" s="147" t="s">
        <v>145</v>
      </c>
      <c r="AU315" s="147" t="s">
        <v>85</v>
      </c>
      <c r="AV315" s="13" t="s">
        <v>85</v>
      </c>
      <c r="AW315" s="13" t="s">
        <v>32</v>
      </c>
      <c r="AX315" s="13" t="s">
        <v>83</v>
      </c>
      <c r="AY315" s="147" t="s">
        <v>135</v>
      </c>
    </row>
    <row r="316" spans="2:65" s="1" customFormat="1" ht="24.2" customHeight="1">
      <c r="B316" s="125"/>
      <c r="C316" s="126" t="s">
        <v>449</v>
      </c>
      <c r="D316" s="126" t="s">
        <v>136</v>
      </c>
      <c r="E316" s="127" t="s">
        <v>450</v>
      </c>
      <c r="F316" s="128" t="s">
        <v>451</v>
      </c>
      <c r="G316" s="129" t="s">
        <v>167</v>
      </c>
      <c r="H316" s="130">
        <v>34.094999999999999</v>
      </c>
      <c r="I316" s="131">
        <v>60.6</v>
      </c>
      <c r="J316" s="131">
        <f>ROUND(I316*H316,2)</f>
        <v>2066.16</v>
      </c>
      <c r="K316" s="128" t="s">
        <v>162</v>
      </c>
      <c r="L316" s="28"/>
      <c r="M316" s="132" t="s">
        <v>1</v>
      </c>
      <c r="N316" s="133" t="s">
        <v>40</v>
      </c>
      <c r="O316" s="134">
        <v>7.4999999999999997E-2</v>
      </c>
      <c r="P316" s="134">
        <f>O316*H316</f>
        <v>2.5571249999999996</v>
      </c>
      <c r="Q316" s="134">
        <v>1.3999999999999999E-4</v>
      </c>
      <c r="R316" s="134">
        <f>Q316*H316</f>
        <v>4.7732999999999994E-3</v>
      </c>
      <c r="S316" s="134">
        <v>0</v>
      </c>
      <c r="T316" s="135">
        <f>S316*H316</f>
        <v>0</v>
      </c>
      <c r="AR316" s="136" t="s">
        <v>197</v>
      </c>
      <c r="AT316" s="136" t="s">
        <v>136</v>
      </c>
      <c r="AU316" s="136" t="s">
        <v>85</v>
      </c>
      <c r="AY316" s="16" t="s">
        <v>135</v>
      </c>
      <c r="BE316" s="137">
        <f>IF(N316="základní",J316,0)</f>
        <v>2066.16</v>
      </c>
      <c r="BF316" s="137">
        <f>IF(N316="snížená",J316,0)</f>
        <v>0</v>
      </c>
      <c r="BG316" s="137">
        <f>IF(N316="zákl. přenesená",J316,0)</f>
        <v>0</v>
      </c>
      <c r="BH316" s="137">
        <f>IF(N316="sníž. přenesená",J316,0)</f>
        <v>0</v>
      </c>
      <c r="BI316" s="137">
        <f>IF(N316="nulová",J316,0)</f>
        <v>0</v>
      </c>
      <c r="BJ316" s="16" t="s">
        <v>83</v>
      </c>
      <c r="BK316" s="137">
        <f>ROUND(I316*H316,2)</f>
        <v>2066.16</v>
      </c>
      <c r="BL316" s="16" t="s">
        <v>197</v>
      </c>
      <c r="BM316" s="136" t="s">
        <v>452</v>
      </c>
    </row>
    <row r="317" spans="2:65" s="1" customFormat="1" ht="24.2" customHeight="1">
      <c r="B317" s="125"/>
      <c r="C317" s="126" t="s">
        <v>453</v>
      </c>
      <c r="D317" s="126" t="s">
        <v>136</v>
      </c>
      <c r="E317" s="127" t="s">
        <v>454</v>
      </c>
      <c r="F317" s="128" t="s">
        <v>455</v>
      </c>
      <c r="G317" s="129" t="s">
        <v>167</v>
      </c>
      <c r="H317" s="130">
        <v>34.094999999999999</v>
      </c>
      <c r="I317" s="131">
        <v>251</v>
      </c>
      <c r="J317" s="131">
        <f>ROUND(I317*H317,2)</f>
        <v>8557.85</v>
      </c>
      <c r="K317" s="128" t="s">
        <v>162</v>
      </c>
      <c r="L317" s="28"/>
      <c r="M317" s="132" t="s">
        <v>1</v>
      </c>
      <c r="N317" s="133" t="s">
        <v>40</v>
      </c>
      <c r="O317" s="134">
        <v>0.189</v>
      </c>
      <c r="P317" s="134">
        <f>O317*H317</f>
        <v>6.4439549999999999</v>
      </c>
      <c r="Q317" s="134">
        <v>7.2000000000000005E-4</v>
      </c>
      <c r="R317" s="134">
        <f>Q317*H317</f>
        <v>2.4548400000000001E-2</v>
      </c>
      <c r="S317" s="134">
        <v>0</v>
      </c>
      <c r="T317" s="135">
        <f>S317*H317</f>
        <v>0</v>
      </c>
      <c r="AR317" s="136" t="s">
        <v>197</v>
      </c>
      <c r="AT317" s="136" t="s">
        <v>136</v>
      </c>
      <c r="AU317" s="136" t="s">
        <v>85</v>
      </c>
      <c r="AY317" s="16" t="s">
        <v>135</v>
      </c>
      <c r="BE317" s="137">
        <f>IF(N317="základní",J317,0)</f>
        <v>8557.85</v>
      </c>
      <c r="BF317" s="137">
        <f>IF(N317="snížená",J317,0)</f>
        <v>0</v>
      </c>
      <c r="BG317" s="137">
        <f>IF(N317="zákl. přenesená",J317,0)</f>
        <v>0</v>
      </c>
      <c r="BH317" s="137">
        <f>IF(N317="sníž. přenesená",J317,0)</f>
        <v>0</v>
      </c>
      <c r="BI317" s="137">
        <f>IF(N317="nulová",J317,0)</f>
        <v>0</v>
      </c>
      <c r="BJ317" s="16" t="s">
        <v>83</v>
      </c>
      <c r="BK317" s="137">
        <f>ROUND(I317*H317,2)</f>
        <v>8557.85</v>
      </c>
      <c r="BL317" s="16" t="s">
        <v>197</v>
      </c>
      <c r="BM317" s="136" t="s">
        <v>456</v>
      </c>
    </row>
    <row r="318" spans="2:65" s="13" customFormat="1">
      <c r="B318" s="146"/>
      <c r="D318" s="138" t="s">
        <v>145</v>
      </c>
      <c r="E318" s="147" t="s">
        <v>1</v>
      </c>
      <c r="F318" s="148" t="s">
        <v>457</v>
      </c>
      <c r="H318" s="149">
        <v>34.094999999999999</v>
      </c>
      <c r="L318" s="146"/>
      <c r="M318" s="169"/>
      <c r="N318" s="170"/>
      <c r="O318" s="170"/>
      <c r="P318" s="170"/>
      <c r="Q318" s="170"/>
      <c r="R318" s="170"/>
      <c r="S318" s="170"/>
      <c r="T318" s="171"/>
      <c r="AT318" s="147" t="s">
        <v>145</v>
      </c>
      <c r="AU318" s="147" t="s">
        <v>85</v>
      </c>
      <c r="AV318" s="13" t="s">
        <v>85</v>
      </c>
      <c r="AW318" s="13" t="s">
        <v>32</v>
      </c>
      <c r="AX318" s="13" t="s">
        <v>83</v>
      </c>
      <c r="AY318" s="147" t="s">
        <v>135</v>
      </c>
    </row>
    <row r="319" spans="2:65" s="1" customFormat="1" ht="6.95" customHeight="1">
      <c r="B319" s="40"/>
      <c r="C319" s="41"/>
      <c r="D319" s="41"/>
      <c r="E319" s="41"/>
      <c r="F319" s="41"/>
      <c r="G319" s="41"/>
      <c r="H319" s="41"/>
      <c r="I319" s="41"/>
      <c r="J319" s="41"/>
      <c r="K319" s="41"/>
      <c r="L319" s="28"/>
    </row>
  </sheetData>
  <autoFilter ref="C133:K318" xr:uid="{00000000-0009-0000-0000-000001000000}"/>
  <mergeCells count="8">
    <mergeCell ref="E124:H124"/>
    <mergeCell ref="E126:H12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88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95</v>
      </c>
      <c r="L4" s="19"/>
      <c r="M4" s="83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18" t="str">
        <f>'Rekapitulace stavby'!K6</f>
        <v>HZ Dvorce - VCP a MNP</v>
      </c>
      <c r="F7" s="219"/>
      <c r="G7" s="219"/>
      <c r="H7" s="219"/>
      <c r="L7" s="19"/>
    </row>
    <row r="8" spans="2:46" s="1" customFormat="1" ht="12" customHeight="1">
      <c r="B8" s="28"/>
      <c r="D8" s="25" t="s">
        <v>96</v>
      </c>
      <c r="L8" s="28"/>
    </row>
    <row r="9" spans="2:46" s="1" customFormat="1" ht="16.5" customHeight="1">
      <c r="B9" s="28"/>
      <c r="E9" s="209" t="s">
        <v>458</v>
      </c>
      <c r="F9" s="220"/>
      <c r="G9" s="220"/>
      <c r="H9" s="22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16</v>
      </c>
      <c r="F11" s="23" t="s">
        <v>1</v>
      </c>
      <c r="I11" s="25" t="s">
        <v>17</v>
      </c>
      <c r="J11" s="23" t="s">
        <v>1</v>
      </c>
      <c r="L11" s="28"/>
    </row>
    <row r="12" spans="2:46" s="1" customFormat="1" ht="12" customHeight="1">
      <c r="B12" s="28"/>
      <c r="D12" s="25" t="s">
        <v>18</v>
      </c>
      <c r="F12" s="23" t="s">
        <v>19</v>
      </c>
      <c r="I12" s="25" t="s">
        <v>20</v>
      </c>
      <c r="J12" s="48" t="str">
        <f>'Rekapitulace stavby'!AN8</f>
        <v>24. 11. 2025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22</v>
      </c>
      <c r="I14" s="25" t="s">
        <v>23</v>
      </c>
      <c r="J14" s="23" t="s">
        <v>24</v>
      </c>
      <c r="L14" s="28"/>
    </row>
    <row r="15" spans="2:46" s="1" customFormat="1" ht="18" customHeight="1">
      <c r="B15" s="28"/>
      <c r="E15" s="23" t="s">
        <v>25</v>
      </c>
      <c r="I15" s="25" t="s">
        <v>26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27</v>
      </c>
      <c r="I17" s="25" t="s">
        <v>23</v>
      </c>
      <c r="J17" s="23" t="s">
        <v>28</v>
      </c>
      <c r="L17" s="28"/>
    </row>
    <row r="18" spans="2:12" s="1" customFormat="1" ht="18" customHeight="1">
      <c r="B18" s="28"/>
      <c r="E18" s="23" t="s">
        <v>29</v>
      </c>
      <c r="I18" s="25" t="s">
        <v>26</v>
      </c>
      <c r="J18" s="23" t="s">
        <v>30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31</v>
      </c>
      <c r="I20" s="25" t="s">
        <v>23</v>
      </c>
      <c r="J20" s="23" t="s">
        <v>1</v>
      </c>
      <c r="L20" s="28"/>
    </row>
    <row r="21" spans="2:12" s="1" customFormat="1" ht="18" customHeight="1">
      <c r="B21" s="28"/>
      <c r="E21" s="23" t="s">
        <v>19</v>
      </c>
      <c r="I21" s="25" t="s">
        <v>26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33</v>
      </c>
      <c r="I23" s="25" t="s">
        <v>23</v>
      </c>
      <c r="J23" s="23" t="s">
        <v>1</v>
      </c>
      <c r="L23" s="28"/>
    </row>
    <row r="24" spans="2:12" s="1" customFormat="1" ht="18" customHeight="1">
      <c r="B24" s="28"/>
      <c r="E24" s="23" t="s">
        <v>19</v>
      </c>
      <c r="I24" s="25" t="s">
        <v>26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34</v>
      </c>
      <c r="L26" s="28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5" t="s">
        <v>35</v>
      </c>
      <c r="J30" s="61">
        <f>ROUND(J125, 2)</f>
        <v>-232794.37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86" t="s">
        <v>39</v>
      </c>
      <c r="E33" s="25" t="s">
        <v>40</v>
      </c>
      <c r="F33" s="87">
        <f>ROUND((SUM(BE125:BE210)),  2)</f>
        <v>-232794.37</v>
      </c>
      <c r="I33" s="88">
        <v>0.21</v>
      </c>
      <c r="J33" s="87">
        <f>ROUND(((SUM(BE125:BE210))*I33),  2)</f>
        <v>-48886.82</v>
      </c>
      <c r="L33" s="28"/>
    </row>
    <row r="34" spans="2:12" s="1" customFormat="1" ht="14.45" customHeight="1">
      <c r="B34" s="28"/>
      <c r="E34" s="25" t="s">
        <v>41</v>
      </c>
      <c r="F34" s="87">
        <f>ROUND((SUM(BF125:BF210)),  2)</f>
        <v>0</v>
      </c>
      <c r="I34" s="88">
        <v>0.12</v>
      </c>
      <c r="J34" s="87">
        <f>ROUND(((SUM(BF125:BF210))*I34),  2)</f>
        <v>0</v>
      </c>
      <c r="L34" s="28"/>
    </row>
    <row r="35" spans="2:12" s="1" customFormat="1" ht="14.45" hidden="1" customHeight="1">
      <c r="B35" s="28"/>
      <c r="E35" s="25" t="s">
        <v>42</v>
      </c>
      <c r="F35" s="87">
        <f>ROUND((SUM(BG125:BG210)),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5" t="s">
        <v>43</v>
      </c>
      <c r="F36" s="87">
        <f>ROUND((SUM(BH125:BH210)),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5" t="s">
        <v>44</v>
      </c>
      <c r="F37" s="87">
        <f>ROUND((SUM(BI125:BI210)),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2"/>
      <c r="F39" s="52"/>
      <c r="G39" s="91" t="s">
        <v>46</v>
      </c>
      <c r="H39" s="92" t="s">
        <v>47</v>
      </c>
      <c r="I39" s="52"/>
      <c r="J39" s="93">
        <f>SUM(J30:J37)</f>
        <v>-281681.19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20" t="s">
        <v>98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14</v>
      </c>
      <c r="L84" s="28"/>
    </row>
    <row r="85" spans="2:47" s="1" customFormat="1" ht="16.5" customHeight="1">
      <c r="B85" s="28"/>
      <c r="E85" s="218" t="str">
        <f>E7</f>
        <v>HZ Dvorce - VCP a MNP</v>
      </c>
      <c r="F85" s="219"/>
      <c r="G85" s="219"/>
      <c r="H85" s="219"/>
      <c r="L85" s="28"/>
    </row>
    <row r="86" spans="2:47" s="1" customFormat="1" ht="12" customHeight="1">
      <c r="B86" s="28"/>
      <c r="C86" s="25" t="s">
        <v>96</v>
      </c>
      <c r="L86" s="28"/>
    </row>
    <row r="87" spans="2:47" s="1" customFormat="1" ht="16.5" customHeight="1">
      <c r="B87" s="28"/>
      <c r="E87" s="209" t="str">
        <f>E9</f>
        <v>1.2 - Stavební část - MNP</v>
      </c>
      <c r="F87" s="220"/>
      <c r="G87" s="220"/>
      <c r="H87" s="220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18</v>
      </c>
      <c r="F89" s="23" t="str">
        <f>F12</f>
        <v xml:space="preserve"> </v>
      </c>
      <c r="I89" s="25" t="s">
        <v>20</v>
      </c>
      <c r="J89" s="48" t="str">
        <f>IF(J12="","",J12)</f>
        <v>24. 11. 2025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22</v>
      </c>
      <c r="F91" s="23" t="str">
        <f>E15</f>
        <v>Obec Dvorce</v>
      </c>
      <c r="I91" s="25" t="s">
        <v>31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5" t="s">
        <v>27</v>
      </c>
      <c r="F92" s="23" t="str">
        <f>IF(E18="","",E18)</f>
        <v>Jurčík - stavebnictví s.r.o.,</v>
      </c>
      <c r="I92" s="25" t="s">
        <v>33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99</v>
      </c>
      <c r="D94" s="89"/>
      <c r="E94" s="89"/>
      <c r="F94" s="89"/>
      <c r="G94" s="89"/>
      <c r="H94" s="89"/>
      <c r="I94" s="89"/>
      <c r="J94" s="98" t="s">
        <v>100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101</v>
      </c>
      <c r="J96" s="61">
        <f>J125</f>
        <v>-232794.37</v>
      </c>
      <c r="L96" s="28"/>
      <c r="AU96" s="16" t="s">
        <v>102</v>
      </c>
    </row>
    <row r="97" spans="2:12" s="8" customFormat="1" ht="24.95" customHeight="1">
      <c r="B97" s="100"/>
      <c r="D97" s="101" t="s">
        <v>106</v>
      </c>
      <c r="E97" s="102"/>
      <c r="F97" s="102"/>
      <c r="G97" s="102"/>
      <c r="H97" s="102"/>
      <c r="I97" s="102"/>
      <c r="J97" s="103">
        <f>J126</f>
        <v>-18892.439999999999</v>
      </c>
      <c r="L97" s="100"/>
    </row>
    <row r="98" spans="2:12" s="8" customFormat="1" ht="24.95" customHeight="1">
      <c r="B98" s="100"/>
      <c r="D98" s="101" t="s">
        <v>459</v>
      </c>
      <c r="E98" s="102"/>
      <c r="F98" s="102"/>
      <c r="G98" s="102"/>
      <c r="H98" s="102"/>
      <c r="I98" s="102"/>
      <c r="J98" s="103">
        <f>J128</f>
        <v>-16974.5</v>
      </c>
      <c r="L98" s="100"/>
    </row>
    <row r="99" spans="2:12" s="8" customFormat="1" ht="24.95" customHeight="1">
      <c r="B99" s="100"/>
      <c r="D99" s="101" t="s">
        <v>460</v>
      </c>
      <c r="E99" s="102"/>
      <c r="F99" s="102"/>
      <c r="G99" s="102"/>
      <c r="H99" s="102"/>
      <c r="I99" s="102"/>
      <c r="J99" s="103">
        <f>J136</f>
        <v>-25000</v>
      </c>
      <c r="L99" s="100"/>
    </row>
    <row r="100" spans="2:12" s="8" customFormat="1" ht="24.95" customHeight="1">
      <c r="B100" s="100"/>
      <c r="D100" s="101" t="s">
        <v>461</v>
      </c>
      <c r="E100" s="102"/>
      <c r="F100" s="102"/>
      <c r="G100" s="102"/>
      <c r="H100" s="102"/>
      <c r="I100" s="102"/>
      <c r="J100" s="103">
        <f>J139</f>
        <v>-36233.58</v>
      </c>
      <c r="L100" s="100"/>
    </row>
    <row r="101" spans="2:12" s="8" customFormat="1" ht="24.95" customHeight="1">
      <c r="B101" s="100"/>
      <c r="D101" s="101" t="s">
        <v>114</v>
      </c>
      <c r="E101" s="102"/>
      <c r="F101" s="102"/>
      <c r="G101" s="102"/>
      <c r="H101" s="102"/>
      <c r="I101" s="102"/>
      <c r="J101" s="103">
        <f>J143</f>
        <v>-93709.359999999986</v>
      </c>
      <c r="L101" s="100"/>
    </row>
    <row r="102" spans="2:12" s="8" customFormat="1" ht="24.95" customHeight="1">
      <c r="B102" s="100"/>
      <c r="D102" s="101" t="s">
        <v>462</v>
      </c>
      <c r="E102" s="102"/>
      <c r="F102" s="102"/>
      <c r="G102" s="102"/>
      <c r="H102" s="102"/>
      <c r="I102" s="102"/>
      <c r="J102" s="103">
        <f>J191</f>
        <v>-3439.52</v>
      </c>
      <c r="L102" s="100"/>
    </row>
    <row r="103" spans="2:12" s="8" customFormat="1" ht="24.95" customHeight="1">
      <c r="B103" s="100"/>
      <c r="D103" s="101" t="s">
        <v>463</v>
      </c>
      <c r="E103" s="102"/>
      <c r="F103" s="102"/>
      <c r="G103" s="102"/>
      <c r="H103" s="102"/>
      <c r="I103" s="102"/>
      <c r="J103" s="103">
        <f>J202</f>
        <v>-18909</v>
      </c>
      <c r="L103" s="100"/>
    </row>
    <row r="104" spans="2:12" s="8" customFormat="1" ht="24.95" customHeight="1">
      <c r="B104" s="100"/>
      <c r="D104" s="101" t="s">
        <v>115</v>
      </c>
      <c r="E104" s="102"/>
      <c r="F104" s="102"/>
      <c r="G104" s="102"/>
      <c r="H104" s="102"/>
      <c r="I104" s="102"/>
      <c r="J104" s="103">
        <f>J205</f>
        <v>-19635.969999999998</v>
      </c>
      <c r="L104" s="100"/>
    </row>
    <row r="105" spans="2:12" s="9" customFormat="1" ht="19.899999999999999" customHeight="1">
      <c r="B105" s="104"/>
      <c r="D105" s="105" t="s">
        <v>117</v>
      </c>
      <c r="E105" s="106"/>
      <c r="F105" s="106"/>
      <c r="G105" s="106"/>
      <c r="H105" s="106"/>
      <c r="I105" s="106"/>
      <c r="J105" s="107">
        <f>J206</f>
        <v>-19635.969999999998</v>
      </c>
      <c r="L105" s="104"/>
    </row>
    <row r="106" spans="2:12" s="1" customFormat="1" ht="21.75" customHeight="1">
      <c r="B106" s="28"/>
      <c r="L106" s="28"/>
    </row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8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8"/>
    </row>
    <row r="112" spans="2:12" s="1" customFormat="1" ht="24.95" customHeight="1">
      <c r="B112" s="28"/>
      <c r="C112" s="20" t="s">
        <v>121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5" t="s">
        <v>14</v>
      </c>
      <c r="L114" s="28"/>
    </row>
    <row r="115" spans="2:65" s="1" customFormat="1" ht="16.5" customHeight="1">
      <c r="B115" s="28"/>
      <c r="E115" s="218" t="str">
        <f>E7</f>
        <v>HZ Dvorce - VCP a MNP</v>
      </c>
      <c r="F115" s="219"/>
      <c r="G115" s="219"/>
      <c r="H115" s="219"/>
      <c r="L115" s="28"/>
    </row>
    <row r="116" spans="2:65" s="1" customFormat="1" ht="12" customHeight="1">
      <c r="B116" s="28"/>
      <c r="C116" s="25" t="s">
        <v>96</v>
      </c>
      <c r="L116" s="28"/>
    </row>
    <row r="117" spans="2:65" s="1" customFormat="1" ht="16.5" customHeight="1">
      <c r="B117" s="28"/>
      <c r="E117" s="209" t="str">
        <f>E9</f>
        <v>1.2 - Stavební část - MNP</v>
      </c>
      <c r="F117" s="220"/>
      <c r="G117" s="220"/>
      <c r="H117" s="220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5" t="s">
        <v>18</v>
      </c>
      <c r="F119" s="23" t="str">
        <f>F12</f>
        <v xml:space="preserve"> </v>
      </c>
      <c r="I119" s="25" t="s">
        <v>20</v>
      </c>
      <c r="J119" s="48" t="str">
        <f>IF(J12="","",J12)</f>
        <v>24. 11. 2025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5" t="s">
        <v>22</v>
      </c>
      <c r="F121" s="23" t="str">
        <f>E15</f>
        <v>Obec Dvorce</v>
      </c>
      <c r="I121" s="25" t="s">
        <v>31</v>
      </c>
      <c r="J121" s="26" t="str">
        <f>E21</f>
        <v xml:space="preserve"> </v>
      </c>
      <c r="L121" s="28"/>
    </row>
    <row r="122" spans="2:65" s="1" customFormat="1" ht="15.2" customHeight="1">
      <c r="B122" s="28"/>
      <c r="C122" s="25" t="s">
        <v>27</v>
      </c>
      <c r="F122" s="23" t="str">
        <f>IF(E18="","",E18)</f>
        <v>Jurčík - stavebnictví s.r.o.,</v>
      </c>
      <c r="I122" s="25" t="s">
        <v>33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08"/>
      <c r="C124" s="109" t="s">
        <v>122</v>
      </c>
      <c r="D124" s="110" t="s">
        <v>60</v>
      </c>
      <c r="E124" s="110" t="s">
        <v>56</v>
      </c>
      <c r="F124" s="110" t="s">
        <v>57</v>
      </c>
      <c r="G124" s="110" t="s">
        <v>123</v>
      </c>
      <c r="H124" s="110" t="s">
        <v>124</v>
      </c>
      <c r="I124" s="110" t="s">
        <v>125</v>
      </c>
      <c r="J124" s="110" t="s">
        <v>100</v>
      </c>
      <c r="K124" s="111" t="s">
        <v>126</v>
      </c>
      <c r="L124" s="108"/>
      <c r="M124" s="54" t="s">
        <v>1</v>
      </c>
      <c r="N124" s="55" t="s">
        <v>39</v>
      </c>
      <c r="O124" s="55" t="s">
        <v>127</v>
      </c>
      <c r="P124" s="55" t="s">
        <v>128</v>
      </c>
      <c r="Q124" s="55" t="s">
        <v>129</v>
      </c>
      <c r="R124" s="55" t="s">
        <v>130</v>
      </c>
      <c r="S124" s="55" t="s">
        <v>131</v>
      </c>
      <c r="T124" s="56" t="s">
        <v>132</v>
      </c>
    </row>
    <row r="125" spans="2:65" s="1" customFormat="1" ht="22.9" customHeight="1">
      <c r="B125" s="28"/>
      <c r="C125" s="59" t="s">
        <v>133</v>
      </c>
      <c r="J125" s="112">
        <f>BK125</f>
        <v>-232794.37</v>
      </c>
      <c r="L125" s="28"/>
      <c r="M125" s="57"/>
      <c r="N125" s="49"/>
      <c r="O125" s="49"/>
      <c r="P125" s="113">
        <f>P126+P128+P136+P139+P143+P191+P202+P205</f>
        <v>0</v>
      </c>
      <c r="Q125" s="49"/>
      <c r="R125" s="113">
        <f>R126+R128+R136+R139+R143+R191+R202+R205</f>
        <v>0</v>
      </c>
      <c r="S125" s="49"/>
      <c r="T125" s="114">
        <f>T126+T128+T136+T139+T143+T191+T202+T205</f>
        <v>0</v>
      </c>
      <c r="AT125" s="16" t="s">
        <v>74</v>
      </c>
      <c r="AU125" s="16" t="s">
        <v>102</v>
      </c>
      <c r="BK125" s="115">
        <f>BK126+BK128+BK136+BK139+BK143+BK191+BK202+BK205</f>
        <v>-232794.37</v>
      </c>
    </row>
    <row r="126" spans="2:65" s="11" customFormat="1" ht="25.9" customHeight="1">
      <c r="B126" s="116"/>
      <c r="D126" s="117" t="s">
        <v>74</v>
      </c>
      <c r="E126" s="118" t="s">
        <v>184</v>
      </c>
      <c r="F126" s="118" t="s">
        <v>185</v>
      </c>
      <c r="J126" s="119">
        <f>BK126</f>
        <v>-18892.439999999999</v>
      </c>
      <c r="L126" s="116"/>
      <c r="M126" s="120"/>
      <c r="P126" s="121">
        <f>P127</f>
        <v>0</v>
      </c>
      <c r="R126" s="121">
        <f>R127</f>
        <v>0</v>
      </c>
      <c r="T126" s="122">
        <f>T127</f>
        <v>0</v>
      </c>
      <c r="AR126" s="117" t="s">
        <v>83</v>
      </c>
      <c r="AT126" s="123" t="s">
        <v>74</v>
      </c>
      <c r="AU126" s="123" t="s">
        <v>75</v>
      </c>
      <c r="AY126" s="117" t="s">
        <v>135</v>
      </c>
      <c r="BK126" s="124">
        <f>BK127</f>
        <v>-18892.439999999999</v>
      </c>
    </row>
    <row r="127" spans="2:65" s="1" customFormat="1" ht="16.5" customHeight="1">
      <c r="B127" s="125"/>
      <c r="C127" s="126" t="s">
        <v>83</v>
      </c>
      <c r="D127" s="126" t="s">
        <v>136</v>
      </c>
      <c r="E127" s="127" t="s">
        <v>464</v>
      </c>
      <c r="F127" s="128" t="s">
        <v>465</v>
      </c>
      <c r="G127" s="129" t="s">
        <v>204</v>
      </c>
      <c r="H127" s="130">
        <v>-57.12</v>
      </c>
      <c r="I127" s="131">
        <v>330.75</v>
      </c>
      <c r="J127" s="131">
        <f>ROUND(I127*H127,2)</f>
        <v>-18892.439999999999</v>
      </c>
      <c r="K127" s="128" t="s">
        <v>1</v>
      </c>
      <c r="L127" s="28"/>
      <c r="M127" s="132" t="s">
        <v>1</v>
      </c>
      <c r="N127" s="133" t="s">
        <v>40</v>
      </c>
      <c r="O127" s="134">
        <v>0</v>
      </c>
      <c r="P127" s="134">
        <f>O127*H127</f>
        <v>0</v>
      </c>
      <c r="Q127" s="134">
        <v>0</v>
      </c>
      <c r="R127" s="134">
        <f>Q127*H127</f>
        <v>0</v>
      </c>
      <c r="S127" s="134">
        <v>0</v>
      </c>
      <c r="T127" s="135">
        <f>S127*H127</f>
        <v>0</v>
      </c>
      <c r="AR127" s="136" t="s">
        <v>141</v>
      </c>
      <c r="AT127" s="136" t="s">
        <v>136</v>
      </c>
      <c r="AU127" s="136" t="s">
        <v>83</v>
      </c>
      <c r="AY127" s="16" t="s">
        <v>135</v>
      </c>
      <c r="BE127" s="137">
        <f>IF(N127="základní",J127,0)</f>
        <v>-18892.439999999999</v>
      </c>
      <c r="BF127" s="137">
        <f>IF(N127="snížená",J127,0)</f>
        <v>0</v>
      </c>
      <c r="BG127" s="137">
        <f>IF(N127="zákl. přenesená",J127,0)</f>
        <v>0</v>
      </c>
      <c r="BH127" s="137">
        <f>IF(N127="sníž. přenesená",J127,0)</f>
        <v>0</v>
      </c>
      <c r="BI127" s="137">
        <f>IF(N127="nulová",J127,0)</f>
        <v>0</v>
      </c>
      <c r="BJ127" s="16" t="s">
        <v>83</v>
      </c>
      <c r="BK127" s="137">
        <f>ROUND(I127*H127,2)</f>
        <v>-18892.439999999999</v>
      </c>
      <c r="BL127" s="16" t="s">
        <v>141</v>
      </c>
      <c r="BM127" s="136" t="s">
        <v>466</v>
      </c>
    </row>
    <row r="128" spans="2:65" s="11" customFormat="1" ht="25.9" customHeight="1">
      <c r="B128" s="116"/>
      <c r="D128" s="117" t="s">
        <v>74</v>
      </c>
      <c r="E128" s="118" t="s">
        <v>467</v>
      </c>
      <c r="F128" s="118" t="s">
        <v>468</v>
      </c>
      <c r="J128" s="119">
        <f>BK128</f>
        <v>-16974.5</v>
      </c>
      <c r="L128" s="116"/>
      <c r="M128" s="120"/>
      <c r="P128" s="121">
        <f>SUM(P129:P135)</f>
        <v>0</v>
      </c>
      <c r="R128" s="121">
        <f>SUM(R129:R135)</f>
        <v>0</v>
      </c>
      <c r="T128" s="122">
        <f>SUM(T129:T135)</f>
        <v>0</v>
      </c>
      <c r="AR128" s="117" t="s">
        <v>83</v>
      </c>
      <c r="AT128" s="123" t="s">
        <v>74</v>
      </c>
      <c r="AU128" s="123" t="s">
        <v>75</v>
      </c>
      <c r="AY128" s="117" t="s">
        <v>135</v>
      </c>
      <c r="BK128" s="124">
        <f>SUM(BK129:BK135)</f>
        <v>-16974.5</v>
      </c>
    </row>
    <row r="129" spans="2:65" s="1" customFormat="1" ht="16.5" customHeight="1">
      <c r="B129" s="125"/>
      <c r="C129" s="126" t="s">
        <v>85</v>
      </c>
      <c r="D129" s="126" t="s">
        <v>136</v>
      </c>
      <c r="E129" s="127" t="s">
        <v>469</v>
      </c>
      <c r="F129" s="128" t="s">
        <v>470</v>
      </c>
      <c r="G129" s="129" t="s">
        <v>167</v>
      </c>
      <c r="H129" s="130">
        <v>-472</v>
      </c>
      <c r="I129" s="131">
        <v>10</v>
      </c>
      <c r="J129" s="131">
        <f t="shared" ref="J129:J134" si="0">ROUND(I129*H129,2)</f>
        <v>-4720</v>
      </c>
      <c r="K129" s="128" t="s">
        <v>140</v>
      </c>
      <c r="L129" s="28"/>
      <c r="M129" s="132" t="s">
        <v>1</v>
      </c>
      <c r="N129" s="133" t="s">
        <v>40</v>
      </c>
      <c r="O129" s="134">
        <v>0</v>
      </c>
      <c r="P129" s="134">
        <f t="shared" ref="P129:P134" si="1">O129*H129</f>
        <v>0</v>
      </c>
      <c r="Q129" s="134">
        <v>0</v>
      </c>
      <c r="R129" s="134">
        <f t="shared" ref="R129:R134" si="2">Q129*H129</f>
        <v>0</v>
      </c>
      <c r="S129" s="134">
        <v>0</v>
      </c>
      <c r="T129" s="135">
        <f t="shared" ref="T129:T134" si="3">S129*H129</f>
        <v>0</v>
      </c>
      <c r="AR129" s="136" t="s">
        <v>141</v>
      </c>
      <c r="AT129" s="136" t="s">
        <v>136</v>
      </c>
      <c r="AU129" s="136" t="s">
        <v>83</v>
      </c>
      <c r="AY129" s="16" t="s">
        <v>135</v>
      </c>
      <c r="BE129" s="137">
        <f t="shared" ref="BE129:BE134" si="4">IF(N129="základní",J129,0)</f>
        <v>-4720</v>
      </c>
      <c r="BF129" s="137">
        <f t="shared" ref="BF129:BF134" si="5">IF(N129="snížená",J129,0)</f>
        <v>0</v>
      </c>
      <c r="BG129" s="137">
        <f t="shared" ref="BG129:BG134" si="6">IF(N129="zákl. přenesená",J129,0)</f>
        <v>0</v>
      </c>
      <c r="BH129" s="137">
        <f t="shared" ref="BH129:BH134" si="7">IF(N129="sníž. přenesená",J129,0)</f>
        <v>0</v>
      </c>
      <c r="BI129" s="137">
        <f t="shared" ref="BI129:BI134" si="8">IF(N129="nulová",J129,0)</f>
        <v>0</v>
      </c>
      <c r="BJ129" s="16" t="s">
        <v>83</v>
      </c>
      <c r="BK129" s="137">
        <f t="shared" ref="BK129:BK134" si="9">ROUND(I129*H129,2)</f>
        <v>-4720</v>
      </c>
      <c r="BL129" s="16" t="s">
        <v>141</v>
      </c>
      <c r="BM129" s="136" t="s">
        <v>471</v>
      </c>
    </row>
    <row r="130" spans="2:65" s="1" customFormat="1" ht="37.9" customHeight="1">
      <c r="B130" s="125"/>
      <c r="C130" s="126" t="s">
        <v>159</v>
      </c>
      <c r="D130" s="126" t="s">
        <v>136</v>
      </c>
      <c r="E130" s="127" t="s">
        <v>472</v>
      </c>
      <c r="F130" s="128" t="s">
        <v>473</v>
      </c>
      <c r="G130" s="129" t="s">
        <v>167</v>
      </c>
      <c r="H130" s="130">
        <v>-944</v>
      </c>
      <c r="I130" s="131">
        <v>3</v>
      </c>
      <c r="J130" s="131">
        <f t="shared" si="0"/>
        <v>-2832</v>
      </c>
      <c r="K130" s="128" t="s">
        <v>140</v>
      </c>
      <c r="L130" s="28"/>
      <c r="M130" s="132" t="s">
        <v>1</v>
      </c>
      <c r="N130" s="133" t="s">
        <v>40</v>
      </c>
      <c r="O130" s="134">
        <v>0</v>
      </c>
      <c r="P130" s="134">
        <f t="shared" si="1"/>
        <v>0</v>
      </c>
      <c r="Q130" s="134">
        <v>0</v>
      </c>
      <c r="R130" s="134">
        <f t="shared" si="2"/>
        <v>0</v>
      </c>
      <c r="S130" s="134">
        <v>0</v>
      </c>
      <c r="T130" s="135">
        <f t="shared" si="3"/>
        <v>0</v>
      </c>
      <c r="AR130" s="136" t="s">
        <v>141</v>
      </c>
      <c r="AT130" s="136" t="s">
        <v>136</v>
      </c>
      <c r="AU130" s="136" t="s">
        <v>83</v>
      </c>
      <c r="AY130" s="16" t="s">
        <v>135</v>
      </c>
      <c r="BE130" s="137">
        <f t="shared" si="4"/>
        <v>-2832</v>
      </c>
      <c r="BF130" s="137">
        <f t="shared" si="5"/>
        <v>0</v>
      </c>
      <c r="BG130" s="137">
        <f t="shared" si="6"/>
        <v>0</v>
      </c>
      <c r="BH130" s="137">
        <f t="shared" si="7"/>
        <v>0</v>
      </c>
      <c r="BI130" s="137">
        <f t="shared" si="8"/>
        <v>0</v>
      </c>
      <c r="BJ130" s="16" t="s">
        <v>83</v>
      </c>
      <c r="BK130" s="137">
        <f t="shared" si="9"/>
        <v>-2832</v>
      </c>
      <c r="BL130" s="16" t="s">
        <v>141</v>
      </c>
      <c r="BM130" s="136" t="s">
        <v>474</v>
      </c>
    </row>
    <row r="131" spans="2:65" s="1" customFormat="1" ht="16.5" customHeight="1">
      <c r="B131" s="125"/>
      <c r="C131" s="126" t="s">
        <v>141</v>
      </c>
      <c r="D131" s="126" t="s">
        <v>136</v>
      </c>
      <c r="E131" s="127" t="s">
        <v>475</v>
      </c>
      <c r="F131" s="128" t="s">
        <v>476</v>
      </c>
      <c r="G131" s="129" t="s">
        <v>167</v>
      </c>
      <c r="H131" s="130">
        <v>-472</v>
      </c>
      <c r="I131" s="131">
        <v>10</v>
      </c>
      <c r="J131" s="131">
        <f t="shared" si="0"/>
        <v>-4720</v>
      </c>
      <c r="K131" s="128" t="s">
        <v>140</v>
      </c>
      <c r="L131" s="28"/>
      <c r="M131" s="132" t="s">
        <v>1</v>
      </c>
      <c r="N131" s="133" t="s">
        <v>40</v>
      </c>
      <c r="O131" s="134">
        <v>0</v>
      </c>
      <c r="P131" s="134">
        <f t="shared" si="1"/>
        <v>0</v>
      </c>
      <c r="Q131" s="134">
        <v>0</v>
      </c>
      <c r="R131" s="134">
        <f t="shared" si="2"/>
        <v>0</v>
      </c>
      <c r="S131" s="134">
        <v>0</v>
      </c>
      <c r="T131" s="135">
        <f t="shared" si="3"/>
        <v>0</v>
      </c>
      <c r="AR131" s="136" t="s">
        <v>141</v>
      </c>
      <c r="AT131" s="136" t="s">
        <v>136</v>
      </c>
      <c r="AU131" s="136" t="s">
        <v>83</v>
      </c>
      <c r="AY131" s="16" t="s">
        <v>135</v>
      </c>
      <c r="BE131" s="137">
        <f t="shared" si="4"/>
        <v>-4720</v>
      </c>
      <c r="BF131" s="137">
        <f t="shared" si="5"/>
        <v>0</v>
      </c>
      <c r="BG131" s="137">
        <f t="shared" si="6"/>
        <v>0</v>
      </c>
      <c r="BH131" s="137">
        <f t="shared" si="7"/>
        <v>0</v>
      </c>
      <c r="BI131" s="137">
        <f t="shared" si="8"/>
        <v>0</v>
      </c>
      <c r="BJ131" s="16" t="s">
        <v>83</v>
      </c>
      <c r="BK131" s="137">
        <f t="shared" si="9"/>
        <v>-4720</v>
      </c>
      <c r="BL131" s="16" t="s">
        <v>141</v>
      </c>
      <c r="BM131" s="136" t="s">
        <v>477</v>
      </c>
    </row>
    <row r="132" spans="2:65" s="1" customFormat="1" ht="16.5" customHeight="1">
      <c r="B132" s="125"/>
      <c r="C132" s="126" t="s">
        <v>174</v>
      </c>
      <c r="D132" s="126" t="s">
        <v>136</v>
      </c>
      <c r="E132" s="127" t="s">
        <v>478</v>
      </c>
      <c r="F132" s="128" t="s">
        <v>479</v>
      </c>
      <c r="G132" s="129" t="s">
        <v>204</v>
      </c>
      <c r="H132" s="130">
        <v>-11</v>
      </c>
      <c r="I132" s="131">
        <v>248.4</v>
      </c>
      <c r="J132" s="131">
        <f t="shared" si="0"/>
        <v>-2732.4</v>
      </c>
      <c r="K132" s="128" t="s">
        <v>140</v>
      </c>
      <c r="L132" s="28"/>
      <c r="M132" s="132" t="s">
        <v>1</v>
      </c>
      <c r="N132" s="133" t="s">
        <v>40</v>
      </c>
      <c r="O132" s="134">
        <v>0</v>
      </c>
      <c r="P132" s="134">
        <f t="shared" si="1"/>
        <v>0</v>
      </c>
      <c r="Q132" s="134">
        <v>0</v>
      </c>
      <c r="R132" s="134">
        <f t="shared" si="2"/>
        <v>0</v>
      </c>
      <c r="S132" s="134">
        <v>0</v>
      </c>
      <c r="T132" s="135">
        <f t="shared" si="3"/>
        <v>0</v>
      </c>
      <c r="AR132" s="136" t="s">
        <v>141</v>
      </c>
      <c r="AT132" s="136" t="s">
        <v>136</v>
      </c>
      <c r="AU132" s="136" t="s">
        <v>83</v>
      </c>
      <c r="AY132" s="16" t="s">
        <v>135</v>
      </c>
      <c r="BE132" s="137">
        <f t="shared" si="4"/>
        <v>-2732.4</v>
      </c>
      <c r="BF132" s="137">
        <f t="shared" si="5"/>
        <v>0</v>
      </c>
      <c r="BG132" s="137">
        <f t="shared" si="6"/>
        <v>0</v>
      </c>
      <c r="BH132" s="137">
        <f t="shared" si="7"/>
        <v>0</v>
      </c>
      <c r="BI132" s="137">
        <f t="shared" si="8"/>
        <v>0</v>
      </c>
      <c r="BJ132" s="16" t="s">
        <v>83</v>
      </c>
      <c r="BK132" s="137">
        <f t="shared" si="9"/>
        <v>-2732.4</v>
      </c>
      <c r="BL132" s="16" t="s">
        <v>141</v>
      </c>
      <c r="BM132" s="136" t="s">
        <v>480</v>
      </c>
    </row>
    <row r="133" spans="2:65" s="1" customFormat="1" ht="33" customHeight="1">
      <c r="B133" s="125"/>
      <c r="C133" s="126" t="s">
        <v>179</v>
      </c>
      <c r="D133" s="126" t="s">
        <v>136</v>
      </c>
      <c r="E133" s="127" t="s">
        <v>481</v>
      </c>
      <c r="F133" s="128" t="s">
        <v>482</v>
      </c>
      <c r="G133" s="129" t="s">
        <v>204</v>
      </c>
      <c r="H133" s="130">
        <v>-22</v>
      </c>
      <c r="I133" s="131">
        <v>46.17</v>
      </c>
      <c r="J133" s="131">
        <f t="shared" si="0"/>
        <v>-1015.74</v>
      </c>
      <c r="K133" s="128" t="s">
        <v>140</v>
      </c>
      <c r="L133" s="28"/>
      <c r="M133" s="132" t="s">
        <v>1</v>
      </c>
      <c r="N133" s="133" t="s">
        <v>40</v>
      </c>
      <c r="O133" s="134">
        <v>0</v>
      </c>
      <c r="P133" s="134">
        <f t="shared" si="1"/>
        <v>0</v>
      </c>
      <c r="Q133" s="134">
        <v>0</v>
      </c>
      <c r="R133" s="134">
        <f t="shared" si="2"/>
        <v>0</v>
      </c>
      <c r="S133" s="134">
        <v>0</v>
      </c>
      <c r="T133" s="135">
        <f t="shared" si="3"/>
        <v>0</v>
      </c>
      <c r="AR133" s="136" t="s">
        <v>141</v>
      </c>
      <c r="AT133" s="136" t="s">
        <v>136</v>
      </c>
      <c r="AU133" s="136" t="s">
        <v>83</v>
      </c>
      <c r="AY133" s="16" t="s">
        <v>135</v>
      </c>
      <c r="BE133" s="137">
        <f t="shared" si="4"/>
        <v>-1015.74</v>
      </c>
      <c r="BF133" s="137">
        <f t="shared" si="5"/>
        <v>0</v>
      </c>
      <c r="BG133" s="137">
        <f t="shared" si="6"/>
        <v>0</v>
      </c>
      <c r="BH133" s="137">
        <f t="shared" si="7"/>
        <v>0</v>
      </c>
      <c r="BI133" s="137">
        <f t="shared" si="8"/>
        <v>0</v>
      </c>
      <c r="BJ133" s="16" t="s">
        <v>83</v>
      </c>
      <c r="BK133" s="137">
        <f t="shared" si="9"/>
        <v>-1015.74</v>
      </c>
      <c r="BL133" s="16" t="s">
        <v>141</v>
      </c>
      <c r="BM133" s="136" t="s">
        <v>483</v>
      </c>
    </row>
    <row r="134" spans="2:65" s="1" customFormat="1" ht="16.5" customHeight="1">
      <c r="B134" s="125"/>
      <c r="C134" s="126" t="s">
        <v>186</v>
      </c>
      <c r="D134" s="126" t="s">
        <v>136</v>
      </c>
      <c r="E134" s="127" t="s">
        <v>484</v>
      </c>
      <c r="F134" s="128" t="s">
        <v>485</v>
      </c>
      <c r="G134" s="129" t="s">
        <v>204</v>
      </c>
      <c r="H134" s="130">
        <v>-11</v>
      </c>
      <c r="I134" s="131">
        <v>86.76</v>
      </c>
      <c r="J134" s="131">
        <f t="shared" si="0"/>
        <v>-954.36</v>
      </c>
      <c r="K134" s="128" t="s">
        <v>140</v>
      </c>
      <c r="L134" s="28"/>
      <c r="M134" s="132" t="s">
        <v>1</v>
      </c>
      <c r="N134" s="133" t="s">
        <v>40</v>
      </c>
      <c r="O134" s="134">
        <v>0</v>
      </c>
      <c r="P134" s="134">
        <f t="shared" si="1"/>
        <v>0</v>
      </c>
      <c r="Q134" s="134">
        <v>0</v>
      </c>
      <c r="R134" s="134">
        <f t="shared" si="2"/>
        <v>0</v>
      </c>
      <c r="S134" s="134">
        <v>0</v>
      </c>
      <c r="T134" s="135">
        <f t="shared" si="3"/>
        <v>0</v>
      </c>
      <c r="AR134" s="136" t="s">
        <v>141</v>
      </c>
      <c r="AT134" s="136" t="s">
        <v>136</v>
      </c>
      <c r="AU134" s="136" t="s">
        <v>83</v>
      </c>
      <c r="AY134" s="16" t="s">
        <v>135</v>
      </c>
      <c r="BE134" s="137">
        <f t="shared" si="4"/>
        <v>-954.36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6" t="s">
        <v>83</v>
      </c>
      <c r="BK134" s="137">
        <f t="shared" si="9"/>
        <v>-954.36</v>
      </c>
      <c r="BL134" s="16" t="s">
        <v>141</v>
      </c>
      <c r="BM134" s="136" t="s">
        <v>486</v>
      </c>
    </row>
    <row r="135" spans="2:65" s="1" customFormat="1" ht="19.5">
      <c r="B135" s="28"/>
      <c r="D135" s="138" t="s">
        <v>143</v>
      </c>
      <c r="F135" s="139" t="s">
        <v>487</v>
      </c>
      <c r="L135" s="28"/>
      <c r="M135" s="140"/>
      <c r="T135" s="51"/>
      <c r="AT135" s="16" t="s">
        <v>143</v>
      </c>
      <c r="AU135" s="16" t="s">
        <v>83</v>
      </c>
    </row>
    <row r="136" spans="2:65" s="11" customFormat="1" ht="25.9" customHeight="1">
      <c r="B136" s="116"/>
      <c r="D136" s="117" t="s">
        <v>74</v>
      </c>
      <c r="E136" s="118" t="s">
        <v>488</v>
      </c>
      <c r="F136" s="118" t="s">
        <v>489</v>
      </c>
      <c r="J136" s="119">
        <f>BK136</f>
        <v>-25000</v>
      </c>
      <c r="L136" s="116"/>
      <c r="M136" s="120"/>
      <c r="P136" s="121">
        <f>SUM(P137:P138)</f>
        <v>0</v>
      </c>
      <c r="R136" s="121">
        <f>SUM(R137:R138)</f>
        <v>0</v>
      </c>
      <c r="T136" s="122">
        <f>SUM(T137:T138)</f>
        <v>0</v>
      </c>
      <c r="AR136" s="117" t="s">
        <v>83</v>
      </c>
      <c r="AT136" s="123" t="s">
        <v>74</v>
      </c>
      <c r="AU136" s="123" t="s">
        <v>75</v>
      </c>
      <c r="AY136" s="117" t="s">
        <v>135</v>
      </c>
      <c r="BK136" s="124">
        <f>SUM(BK137:BK138)</f>
        <v>-25000</v>
      </c>
    </row>
    <row r="137" spans="2:65" s="1" customFormat="1" ht="16.5" customHeight="1">
      <c r="B137" s="125"/>
      <c r="C137" s="126" t="s">
        <v>191</v>
      </c>
      <c r="D137" s="126" t="s">
        <v>136</v>
      </c>
      <c r="E137" s="127" t="s">
        <v>490</v>
      </c>
      <c r="F137" s="128" t="s">
        <v>491</v>
      </c>
      <c r="G137" s="129" t="s">
        <v>360</v>
      </c>
      <c r="H137" s="130">
        <v>-1</v>
      </c>
      <c r="I137" s="131">
        <v>25000</v>
      </c>
      <c r="J137" s="131">
        <f>ROUND(I137*H137,2)</f>
        <v>-25000</v>
      </c>
      <c r="K137" s="128" t="s">
        <v>140</v>
      </c>
      <c r="L137" s="28"/>
      <c r="M137" s="132" t="s">
        <v>1</v>
      </c>
      <c r="N137" s="133" t="s">
        <v>40</v>
      </c>
      <c r="O137" s="134">
        <v>0</v>
      </c>
      <c r="P137" s="134">
        <f>O137*H137</f>
        <v>0</v>
      </c>
      <c r="Q137" s="134">
        <v>0</v>
      </c>
      <c r="R137" s="134">
        <f>Q137*H137</f>
        <v>0</v>
      </c>
      <c r="S137" s="134">
        <v>0</v>
      </c>
      <c r="T137" s="135">
        <f>S137*H137</f>
        <v>0</v>
      </c>
      <c r="AR137" s="136" t="s">
        <v>141</v>
      </c>
      <c r="AT137" s="136" t="s">
        <v>136</v>
      </c>
      <c r="AU137" s="136" t="s">
        <v>83</v>
      </c>
      <c r="AY137" s="16" t="s">
        <v>135</v>
      </c>
      <c r="BE137" s="137">
        <f>IF(N137="základní",J137,0)</f>
        <v>-25000</v>
      </c>
      <c r="BF137" s="137">
        <f>IF(N137="snížená",J137,0)</f>
        <v>0</v>
      </c>
      <c r="BG137" s="137">
        <f>IF(N137="zákl. přenesená",J137,0)</f>
        <v>0</v>
      </c>
      <c r="BH137" s="137">
        <f>IF(N137="sníž. přenesená",J137,0)</f>
        <v>0</v>
      </c>
      <c r="BI137" s="137">
        <f>IF(N137="nulová",J137,0)</f>
        <v>0</v>
      </c>
      <c r="BJ137" s="16" t="s">
        <v>83</v>
      </c>
      <c r="BK137" s="137">
        <f>ROUND(I137*H137,2)</f>
        <v>-25000</v>
      </c>
      <c r="BL137" s="16" t="s">
        <v>141</v>
      </c>
      <c r="BM137" s="136" t="s">
        <v>492</v>
      </c>
    </row>
    <row r="138" spans="2:65" s="1" customFormat="1" ht="29.25">
      <c r="B138" s="28"/>
      <c r="D138" s="138" t="s">
        <v>143</v>
      </c>
      <c r="F138" s="139" t="s">
        <v>493</v>
      </c>
      <c r="L138" s="28"/>
      <c r="M138" s="140"/>
      <c r="T138" s="51"/>
      <c r="AT138" s="16" t="s">
        <v>143</v>
      </c>
      <c r="AU138" s="16" t="s">
        <v>83</v>
      </c>
    </row>
    <row r="139" spans="2:65" s="11" customFormat="1" ht="25.9" customHeight="1">
      <c r="B139" s="116"/>
      <c r="D139" s="117" t="s">
        <v>74</v>
      </c>
      <c r="E139" s="118" t="s">
        <v>494</v>
      </c>
      <c r="F139" s="118" t="s">
        <v>495</v>
      </c>
      <c r="J139" s="119">
        <f>BK139</f>
        <v>-36233.58</v>
      </c>
      <c r="L139" s="116"/>
      <c r="M139" s="120"/>
      <c r="P139" s="121">
        <f>SUM(P140:P142)</f>
        <v>0</v>
      </c>
      <c r="R139" s="121">
        <f>SUM(R140:R142)</f>
        <v>0</v>
      </c>
      <c r="T139" s="122">
        <f>SUM(T140:T142)</f>
        <v>0</v>
      </c>
      <c r="AR139" s="117" t="s">
        <v>85</v>
      </c>
      <c r="AT139" s="123" t="s">
        <v>74</v>
      </c>
      <c r="AU139" s="123" t="s">
        <v>75</v>
      </c>
      <c r="AY139" s="117" t="s">
        <v>135</v>
      </c>
      <c r="BK139" s="124">
        <f>SUM(BK140:BK142)</f>
        <v>-36233.58</v>
      </c>
    </row>
    <row r="140" spans="2:65" s="1" customFormat="1" ht="33" customHeight="1">
      <c r="B140" s="125"/>
      <c r="C140" s="126" t="s">
        <v>201</v>
      </c>
      <c r="D140" s="126" t="s">
        <v>136</v>
      </c>
      <c r="E140" s="127" t="s">
        <v>496</v>
      </c>
      <c r="F140" s="128" t="s">
        <v>497</v>
      </c>
      <c r="G140" s="129" t="s">
        <v>167</v>
      </c>
      <c r="H140" s="130">
        <v>-263.56</v>
      </c>
      <c r="I140" s="131">
        <v>117.9</v>
      </c>
      <c r="J140" s="131">
        <f>ROUND(I140*H140,2)</f>
        <v>-31073.72</v>
      </c>
      <c r="K140" s="128" t="s">
        <v>1</v>
      </c>
      <c r="L140" s="28"/>
      <c r="M140" s="132" t="s">
        <v>1</v>
      </c>
      <c r="N140" s="133" t="s">
        <v>40</v>
      </c>
      <c r="O140" s="134">
        <v>0</v>
      </c>
      <c r="P140" s="134">
        <f>O140*H140</f>
        <v>0</v>
      </c>
      <c r="Q140" s="134">
        <v>0</v>
      </c>
      <c r="R140" s="134">
        <f>Q140*H140</f>
        <v>0</v>
      </c>
      <c r="S140" s="134">
        <v>0</v>
      </c>
      <c r="T140" s="135">
        <f>S140*H140</f>
        <v>0</v>
      </c>
      <c r="AR140" s="136" t="s">
        <v>197</v>
      </c>
      <c r="AT140" s="136" t="s">
        <v>136</v>
      </c>
      <c r="AU140" s="136" t="s">
        <v>83</v>
      </c>
      <c r="AY140" s="16" t="s">
        <v>135</v>
      </c>
      <c r="BE140" s="137">
        <f>IF(N140="základní",J140,0)</f>
        <v>-31073.72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16" t="s">
        <v>83</v>
      </c>
      <c r="BK140" s="137">
        <f>ROUND(I140*H140,2)</f>
        <v>-31073.72</v>
      </c>
      <c r="BL140" s="16" t="s">
        <v>197</v>
      </c>
      <c r="BM140" s="136" t="s">
        <v>498</v>
      </c>
    </row>
    <row r="141" spans="2:65" s="1" customFormat="1" ht="19.5">
      <c r="B141" s="28"/>
      <c r="D141" s="138" t="s">
        <v>143</v>
      </c>
      <c r="F141" s="139" t="s">
        <v>499</v>
      </c>
      <c r="L141" s="28"/>
      <c r="M141" s="140"/>
      <c r="T141" s="51"/>
      <c r="AT141" s="16" t="s">
        <v>143</v>
      </c>
      <c r="AU141" s="16" t="s">
        <v>83</v>
      </c>
    </row>
    <row r="142" spans="2:65" s="1" customFormat="1" ht="37.9" customHeight="1">
      <c r="B142" s="125"/>
      <c r="C142" s="126" t="s">
        <v>210</v>
      </c>
      <c r="D142" s="126" t="s">
        <v>136</v>
      </c>
      <c r="E142" s="127" t="s">
        <v>500</v>
      </c>
      <c r="F142" s="128" t="s">
        <v>501</v>
      </c>
      <c r="G142" s="129" t="s">
        <v>204</v>
      </c>
      <c r="H142" s="130">
        <v>-106.17</v>
      </c>
      <c r="I142" s="131">
        <v>48.6</v>
      </c>
      <c r="J142" s="131">
        <f>ROUND(I142*H142,2)</f>
        <v>-5159.8599999999997</v>
      </c>
      <c r="K142" s="128" t="s">
        <v>1</v>
      </c>
      <c r="L142" s="28"/>
      <c r="M142" s="132" t="s">
        <v>1</v>
      </c>
      <c r="N142" s="133" t="s">
        <v>40</v>
      </c>
      <c r="O142" s="134">
        <v>0</v>
      </c>
      <c r="P142" s="134">
        <f>O142*H142</f>
        <v>0</v>
      </c>
      <c r="Q142" s="134">
        <v>0</v>
      </c>
      <c r="R142" s="134">
        <f>Q142*H142</f>
        <v>0</v>
      </c>
      <c r="S142" s="134">
        <v>0</v>
      </c>
      <c r="T142" s="135">
        <f>S142*H142</f>
        <v>0</v>
      </c>
      <c r="AR142" s="136" t="s">
        <v>197</v>
      </c>
      <c r="AT142" s="136" t="s">
        <v>136</v>
      </c>
      <c r="AU142" s="136" t="s">
        <v>83</v>
      </c>
      <c r="AY142" s="16" t="s">
        <v>135</v>
      </c>
      <c r="BE142" s="137">
        <f>IF(N142="základní",J142,0)</f>
        <v>-5159.8599999999997</v>
      </c>
      <c r="BF142" s="137">
        <f>IF(N142="snížená",J142,0)</f>
        <v>0</v>
      </c>
      <c r="BG142" s="137">
        <f>IF(N142="zákl. přenesená",J142,0)</f>
        <v>0</v>
      </c>
      <c r="BH142" s="137">
        <f>IF(N142="sníž. přenesená",J142,0)</f>
        <v>0</v>
      </c>
      <c r="BI142" s="137">
        <f>IF(N142="nulová",J142,0)</f>
        <v>0</v>
      </c>
      <c r="BJ142" s="16" t="s">
        <v>83</v>
      </c>
      <c r="BK142" s="137">
        <f>ROUND(I142*H142,2)</f>
        <v>-5159.8599999999997</v>
      </c>
      <c r="BL142" s="16" t="s">
        <v>197</v>
      </c>
      <c r="BM142" s="136" t="s">
        <v>502</v>
      </c>
    </row>
    <row r="143" spans="2:65" s="11" customFormat="1" ht="25.9" customHeight="1">
      <c r="B143" s="116"/>
      <c r="D143" s="117" t="s">
        <v>74</v>
      </c>
      <c r="E143" s="118" t="s">
        <v>312</v>
      </c>
      <c r="F143" s="118" t="s">
        <v>313</v>
      </c>
      <c r="J143" s="119">
        <f>BK143</f>
        <v>-93709.359999999986</v>
      </c>
      <c r="L143" s="116"/>
      <c r="M143" s="120"/>
      <c r="P143" s="121">
        <f>SUM(P144:P190)</f>
        <v>0</v>
      </c>
      <c r="R143" s="121">
        <f>SUM(R144:R190)</f>
        <v>0</v>
      </c>
      <c r="T143" s="122">
        <f>SUM(T144:T190)</f>
        <v>0</v>
      </c>
      <c r="AR143" s="117" t="s">
        <v>85</v>
      </c>
      <c r="AT143" s="123" t="s">
        <v>74</v>
      </c>
      <c r="AU143" s="123" t="s">
        <v>75</v>
      </c>
      <c r="AY143" s="117" t="s">
        <v>135</v>
      </c>
      <c r="BK143" s="124">
        <f>SUM(BK144:BK190)</f>
        <v>-93709.359999999986</v>
      </c>
    </row>
    <row r="144" spans="2:65" s="1" customFormat="1" ht="24.2" customHeight="1">
      <c r="B144" s="125"/>
      <c r="C144" s="126" t="s">
        <v>218</v>
      </c>
      <c r="D144" s="126" t="s">
        <v>136</v>
      </c>
      <c r="E144" s="127" t="s">
        <v>503</v>
      </c>
      <c r="F144" s="128" t="s">
        <v>504</v>
      </c>
      <c r="G144" s="129" t="s">
        <v>167</v>
      </c>
      <c r="H144" s="130">
        <v>-78.375</v>
      </c>
      <c r="I144" s="131">
        <v>549</v>
      </c>
      <c r="J144" s="131">
        <f>ROUND(I144*H144,2)</f>
        <v>-43027.88</v>
      </c>
      <c r="K144" s="128" t="s">
        <v>140</v>
      </c>
      <c r="L144" s="28"/>
      <c r="M144" s="132" t="s">
        <v>1</v>
      </c>
      <c r="N144" s="133" t="s">
        <v>40</v>
      </c>
      <c r="O144" s="134">
        <v>0</v>
      </c>
      <c r="P144" s="134">
        <f>O144*H144</f>
        <v>0</v>
      </c>
      <c r="Q144" s="134">
        <v>0</v>
      </c>
      <c r="R144" s="134">
        <f>Q144*H144</f>
        <v>0</v>
      </c>
      <c r="S144" s="134">
        <v>0</v>
      </c>
      <c r="T144" s="135">
        <f>S144*H144</f>
        <v>0</v>
      </c>
      <c r="AR144" s="136" t="s">
        <v>197</v>
      </c>
      <c r="AT144" s="136" t="s">
        <v>136</v>
      </c>
      <c r="AU144" s="136" t="s">
        <v>83</v>
      </c>
      <c r="AY144" s="16" t="s">
        <v>135</v>
      </c>
      <c r="BE144" s="137">
        <f>IF(N144="základní",J144,0)</f>
        <v>-43027.88</v>
      </c>
      <c r="BF144" s="137">
        <f>IF(N144="snížená",J144,0)</f>
        <v>0</v>
      </c>
      <c r="BG144" s="137">
        <f>IF(N144="zákl. přenesená",J144,0)</f>
        <v>0</v>
      </c>
      <c r="BH144" s="137">
        <f>IF(N144="sníž. přenesená",J144,0)</f>
        <v>0</v>
      </c>
      <c r="BI144" s="137">
        <f>IF(N144="nulová",J144,0)</f>
        <v>0</v>
      </c>
      <c r="BJ144" s="16" t="s">
        <v>83</v>
      </c>
      <c r="BK144" s="137">
        <f>ROUND(I144*H144,2)</f>
        <v>-43027.88</v>
      </c>
      <c r="BL144" s="16" t="s">
        <v>197</v>
      </c>
      <c r="BM144" s="136" t="s">
        <v>505</v>
      </c>
    </row>
    <row r="145" spans="2:65" s="1" customFormat="1" ht="16.5" customHeight="1">
      <c r="B145" s="125"/>
      <c r="C145" s="126" t="s">
        <v>8</v>
      </c>
      <c r="D145" s="126" t="s">
        <v>136</v>
      </c>
      <c r="E145" s="127" t="s">
        <v>506</v>
      </c>
      <c r="F145" s="128" t="s">
        <v>507</v>
      </c>
      <c r="G145" s="129" t="s">
        <v>139</v>
      </c>
      <c r="H145" s="130">
        <v>-0.747</v>
      </c>
      <c r="I145" s="131">
        <v>11500</v>
      </c>
      <c r="J145" s="131">
        <f>ROUND(I145*H145,2)</f>
        <v>-8590.5</v>
      </c>
      <c r="K145" s="128" t="s">
        <v>140</v>
      </c>
      <c r="L145" s="28"/>
      <c r="M145" s="132" t="s">
        <v>1</v>
      </c>
      <c r="N145" s="133" t="s">
        <v>40</v>
      </c>
      <c r="O145" s="134">
        <v>0</v>
      </c>
      <c r="P145" s="134">
        <f>O145*H145</f>
        <v>0</v>
      </c>
      <c r="Q145" s="134">
        <v>0</v>
      </c>
      <c r="R145" s="134">
        <f>Q145*H145</f>
        <v>0</v>
      </c>
      <c r="S145" s="134">
        <v>0</v>
      </c>
      <c r="T145" s="135">
        <f>S145*H145</f>
        <v>0</v>
      </c>
      <c r="AR145" s="136" t="s">
        <v>197</v>
      </c>
      <c r="AT145" s="136" t="s">
        <v>136</v>
      </c>
      <c r="AU145" s="136" t="s">
        <v>83</v>
      </c>
      <c r="AY145" s="16" t="s">
        <v>135</v>
      </c>
      <c r="BE145" s="137">
        <f>IF(N145="základní",J145,0)</f>
        <v>-8590.5</v>
      </c>
      <c r="BF145" s="137">
        <f>IF(N145="snížená",J145,0)</f>
        <v>0</v>
      </c>
      <c r="BG145" s="137">
        <f>IF(N145="zákl. přenesená",J145,0)</f>
        <v>0</v>
      </c>
      <c r="BH145" s="137">
        <f>IF(N145="sníž. přenesená",J145,0)</f>
        <v>0</v>
      </c>
      <c r="BI145" s="137">
        <f>IF(N145="nulová",J145,0)</f>
        <v>0</v>
      </c>
      <c r="BJ145" s="16" t="s">
        <v>83</v>
      </c>
      <c r="BK145" s="137">
        <f>ROUND(I145*H145,2)</f>
        <v>-8590.5</v>
      </c>
      <c r="BL145" s="16" t="s">
        <v>197</v>
      </c>
      <c r="BM145" s="136" t="s">
        <v>508</v>
      </c>
    </row>
    <row r="146" spans="2:65" s="12" customFormat="1">
      <c r="B146" s="141"/>
      <c r="D146" s="138" t="s">
        <v>145</v>
      </c>
      <c r="E146" s="142" t="s">
        <v>1</v>
      </c>
      <c r="F146" s="143" t="s">
        <v>509</v>
      </c>
      <c r="H146" s="142" t="s">
        <v>1</v>
      </c>
      <c r="L146" s="141"/>
      <c r="M146" s="144"/>
      <c r="T146" s="145"/>
      <c r="AT146" s="142" t="s">
        <v>145</v>
      </c>
      <c r="AU146" s="142" t="s">
        <v>83</v>
      </c>
      <c r="AV146" s="12" t="s">
        <v>83</v>
      </c>
      <c r="AW146" s="12" t="s">
        <v>32</v>
      </c>
      <c r="AX146" s="12" t="s">
        <v>75</v>
      </c>
      <c r="AY146" s="142" t="s">
        <v>135</v>
      </c>
    </row>
    <row r="147" spans="2:65" s="13" customFormat="1">
      <c r="B147" s="146"/>
      <c r="D147" s="138" t="s">
        <v>145</v>
      </c>
      <c r="E147" s="147" t="s">
        <v>1</v>
      </c>
      <c r="F147" s="148" t="s">
        <v>510</v>
      </c>
      <c r="H147" s="149">
        <v>-2.6120000000000001</v>
      </c>
      <c r="L147" s="146"/>
      <c r="M147" s="150"/>
      <c r="T147" s="151"/>
      <c r="AT147" s="147" t="s">
        <v>145</v>
      </c>
      <c r="AU147" s="147" t="s">
        <v>83</v>
      </c>
      <c r="AV147" s="13" t="s">
        <v>85</v>
      </c>
      <c r="AW147" s="13" t="s">
        <v>32</v>
      </c>
      <c r="AX147" s="13" t="s">
        <v>75</v>
      </c>
      <c r="AY147" s="147" t="s">
        <v>135</v>
      </c>
    </row>
    <row r="148" spans="2:65" s="12" customFormat="1">
      <c r="B148" s="141"/>
      <c r="D148" s="138" t="s">
        <v>145</v>
      </c>
      <c r="E148" s="142" t="s">
        <v>1</v>
      </c>
      <c r="F148" s="143" t="s">
        <v>511</v>
      </c>
      <c r="H148" s="142" t="s">
        <v>1</v>
      </c>
      <c r="L148" s="141"/>
      <c r="M148" s="144"/>
      <c r="T148" s="145"/>
      <c r="AT148" s="142" t="s">
        <v>145</v>
      </c>
      <c r="AU148" s="142" t="s">
        <v>83</v>
      </c>
      <c r="AV148" s="12" t="s">
        <v>83</v>
      </c>
      <c r="AW148" s="12" t="s">
        <v>32</v>
      </c>
      <c r="AX148" s="12" t="s">
        <v>75</v>
      </c>
      <c r="AY148" s="142" t="s">
        <v>135</v>
      </c>
    </row>
    <row r="149" spans="2:65" s="12" customFormat="1">
      <c r="B149" s="141"/>
      <c r="D149" s="138" t="s">
        <v>145</v>
      </c>
      <c r="E149" s="142" t="s">
        <v>1</v>
      </c>
      <c r="F149" s="143" t="s">
        <v>512</v>
      </c>
      <c r="H149" s="142" t="s">
        <v>1</v>
      </c>
      <c r="L149" s="141"/>
      <c r="M149" s="144"/>
      <c r="T149" s="145"/>
      <c r="AT149" s="142" t="s">
        <v>145</v>
      </c>
      <c r="AU149" s="142" t="s">
        <v>83</v>
      </c>
      <c r="AV149" s="12" t="s">
        <v>83</v>
      </c>
      <c r="AW149" s="12" t="s">
        <v>32</v>
      </c>
      <c r="AX149" s="12" t="s">
        <v>75</v>
      </c>
      <c r="AY149" s="142" t="s">
        <v>135</v>
      </c>
    </row>
    <row r="150" spans="2:65" s="13" customFormat="1">
      <c r="B150" s="146"/>
      <c r="D150" s="138" t="s">
        <v>145</v>
      </c>
      <c r="E150" s="147" t="s">
        <v>1</v>
      </c>
      <c r="F150" s="148" t="s">
        <v>513</v>
      </c>
      <c r="H150" s="149">
        <v>0.97199999999999998</v>
      </c>
      <c r="L150" s="146"/>
      <c r="M150" s="150"/>
      <c r="T150" s="151"/>
      <c r="AT150" s="147" t="s">
        <v>145</v>
      </c>
      <c r="AU150" s="147" t="s">
        <v>83</v>
      </c>
      <c r="AV150" s="13" t="s">
        <v>85</v>
      </c>
      <c r="AW150" s="13" t="s">
        <v>32</v>
      </c>
      <c r="AX150" s="13" t="s">
        <v>75</v>
      </c>
      <c r="AY150" s="147" t="s">
        <v>135</v>
      </c>
    </row>
    <row r="151" spans="2:65" s="12" customFormat="1">
      <c r="B151" s="141"/>
      <c r="D151" s="138" t="s">
        <v>145</v>
      </c>
      <c r="E151" s="142" t="s">
        <v>1</v>
      </c>
      <c r="F151" s="143" t="s">
        <v>514</v>
      </c>
      <c r="H151" s="142" t="s">
        <v>1</v>
      </c>
      <c r="L151" s="141"/>
      <c r="M151" s="144"/>
      <c r="T151" s="145"/>
      <c r="AT151" s="142" t="s">
        <v>145</v>
      </c>
      <c r="AU151" s="142" t="s">
        <v>83</v>
      </c>
      <c r="AV151" s="12" t="s">
        <v>83</v>
      </c>
      <c r="AW151" s="12" t="s">
        <v>32</v>
      </c>
      <c r="AX151" s="12" t="s">
        <v>75</v>
      </c>
      <c r="AY151" s="142" t="s">
        <v>135</v>
      </c>
    </row>
    <row r="152" spans="2:65" s="13" customFormat="1">
      <c r="B152" s="146"/>
      <c r="D152" s="138" t="s">
        <v>145</v>
      </c>
      <c r="E152" s="147" t="s">
        <v>1</v>
      </c>
      <c r="F152" s="148" t="s">
        <v>515</v>
      </c>
      <c r="H152" s="149">
        <v>0.3</v>
      </c>
      <c r="L152" s="146"/>
      <c r="M152" s="150"/>
      <c r="T152" s="151"/>
      <c r="AT152" s="147" t="s">
        <v>145</v>
      </c>
      <c r="AU152" s="147" t="s">
        <v>83</v>
      </c>
      <c r="AV152" s="13" t="s">
        <v>85</v>
      </c>
      <c r="AW152" s="13" t="s">
        <v>32</v>
      </c>
      <c r="AX152" s="13" t="s">
        <v>75</v>
      </c>
      <c r="AY152" s="147" t="s">
        <v>135</v>
      </c>
    </row>
    <row r="153" spans="2:65" s="12" customFormat="1">
      <c r="B153" s="141"/>
      <c r="D153" s="138" t="s">
        <v>145</v>
      </c>
      <c r="E153" s="142" t="s">
        <v>1</v>
      </c>
      <c r="F153" s="143" t="s">
        <v>318</v>
      </c>
      <c r="H153" s="142" t="s">
        <v>1</v>
      </c>
      <c r="L153" s="141"/>
      <c r="M153" s="144"/>
      <c r="T153" s="145"/>
      <c r="AT153" s="142" t="s">
        <v>145</v>
      </c>
      <c r="AU153" s="142" t="s">
        <v>83</v>
      </c>
      <c r="AV153" s="12" t="s">
        <v>83</v>
      </c>
      <c r="AW153" s="12" t="s">
        <v>32</v>
      </c>
      <c r="AX153" s="12" t="s">
        <v>75</v>
      </c>
      <c r="AY153" s="142" t="s">
        <v>135</v>
      </c>
    </row>
    <row r="154" spans="2:65" s="13" customFormat="1">
      <c r="B154" s="146"/>
      <c r="D154" s="138" t="s">
        <v>145</v>
      </c>
      <c r="E154" s="147" t="s">
        <v>1</v>
      </c>
      <c r="F154" s="148" t="s">
        <v>516</v>
      </c>
      <c r="H154" s="149">
        <v>3.7999999999999999E-2</v>
      </c>
      <c r="L154" s="146"/>
      <c r="M154" s="150"/>
      <c r="T154" s="151"/>
      <c r="AT154" s="147" t="s">
        <v>145</v>
      </c>
      <c r="AU154" s="147" t="s">
        <v>83</v>
      </c>
      <c r="AV154" s="13" t="s">
        <v>85</v>
      </c>
      <c r="AW154" s="13" t="s">
        <v>32</v>
      </c>
      <c r="AX154" s="13" t="s">
        <v>75</v>
      </c>
      <c r="AY154" s="147" t="s">
        <v>135</v>
      </c>
    </row>
    <row r="155" spans="2:65" s="12" customFormat="1">
      <c r="B155" s="141"/>
      <c r="D155" s="138" t="s">
        <v>145</v>
      </c>
      <c r="E155" s="142" t="s">
        <v>1</v>
      </c>
      <c r="F155" s="143" t="s">
        <v>320</v>
      </c>
      <c r="H155" s="142" t="s">
        <v>1</v>
      </c>
      <c r="L155" s="141"/>
      <c r="M155" s="144"/>
      <c r="T155" s="145"/>
      <c r="AT155" s="142" t="s">
        <v>145</v>
      </c>
      <c r="AU155" s="142" t="s">
        <v>83</v>
      </c>
      <c r="AV155" s="12" t="s">
        <v>83</v>
      </c>
      <c r="AW155" s="12" t="s">
        <v>32</v>
      </c>
      <c r="AX155" s="12" t="s">
        <v>75</v>
      </c>
      <c r="AY155" s="142" t="s">
        <v>135</v>
      </c>
    </row>
    <row r="156" spans="2:65" s="13" customFormat="1">
      <c r="B156" s="146"/>
      <c r="D156" s="138" t="s">
        <v>145</v>
      </c>
      <c r="E156" s="147" t="s">
        <v>1</v>
      </c>
      <c r="F156" s="148" t="s">
        <v>517</v>
      </c>
      <c r="H156" s="149">
        <v>0.55500000000000005</v>
      </c>
      <c r="L156" s="146"/>
      <c r="M156" s="150"/>
      <c r="T156" s="151"/>
      <c r="AT156" s="147" t="s">
        <v>145</v>
      </c>
      <c r="AU156" s="147" t="s">
        <v>83</v>
      </c>
      <c r="AV156" s="13" t="s">
        <v>85</v>
      </c>
      <c r="AW156" s="13" t="s">
        <v>32</v>
      </c>
      <c r="AX156" s="13" t="s">
        <v>75</v>
      </c>
      <c r="AY156" s="147" t="s">
        <v>135</v>
      </c>
    </row>
    <row r="157" spans="2:65" s="14" customFormat="1">
      <c r="B157" s="152"/>
      <c r="D157" s="138" t="s">
        <v>145</v>
      </c>
      <c r="E157" s="153" t="s">
        <v>1</v>
      </c>
      <c r="F157" s="154" t="s">
        <v>150</v>
      </c>
      <c r="H157" s="155">
        <v>-0.747</v>
      </c>
      <c r="L157" s="152"/>
      <c r="M157" s="156"/>
      <c r="T157" s="157"/>
      <c r="AT157" s="153" t="s">
        <v>145</v>
      </c>
      <c r="AU157" s="153" t="s">
        <v>83</v>
      </c>
      <c r="AV157" s="14" t="s">
        <v>141</v>
      </c>
      <c r="AW157" s="14" t="s">
        <v>32</v>
      </c>
      <c r="AX157" s="14" t="s">
        <v>83</v>
      </c>
      <c r="AY157" s="153" t="s">
        <v>135</v>
      </c>
    </row>
    <row r="158" spans="2:65" s="1" customFormat="1" ht="16.5" customHeight="1">
      <c r="B158" s="125"/>
      <c r="C158" s="126" t="s">
        <v>226</v>
      </c>
      <c r="D158" s="126" t="s">
        <v>136</v>
      </c>
      <c r="E158" s="127" t="s">
        <v>518</v>
      </c>
      <c r="F158" s="128" t="s">
        <v>519</v>
      </c>
      <c r="G158" s="129" t="s">
        <v>204</v>
      </c>
      <c r="H158" s="130">
        <v>-241.90100000000001</v>
      </c>
      <c r="I158" s="131">
        <v>76.23</v>
      </c>
      <c r="J158" s="131">
        <f>ROUND(I158*H158,2)</f>
        <v>-18440.11</v>
      </c>
      <c r="K158" s="128" t="s">
        <v>140</v>
      </c>
      <c r="L158" s="28"/>
      <c r="M158" s="132" t="s">
        <v>1</v>
      </c>
      <c r="N158" s="133" t="s">
        <v>40</v>
      </c>
      <c r="O158" s="134">
        <v>0</v>
      </c>
      <c r="P158" s="134">
        <f>O158*H158</f>
        <v>0</v>
      </c>
      <c r="Q158" s="134">
        <v>0</v>
      </c>
      <c r="R158" s="134">
        <f>Q158*H158</f>
        <v>0</v>
      </c>
      <c r="S158" s="134">
        <v>0</v>
      </c>
      <c r="T158" s="135">
        <f>S158*H158</f>
        <v>0</v>
      </c>
      <c r="AR158" s="136" t="s">
        <v>197</v>
      </c>
      <c r="AT158" s="136" t="s">
        <v>136</v>
      </c>
      <c r="AU158" s="136" t="s">
        <v>83</v>
      </c>
      <c r="AY158" s="16" t="s">
        <v>135</v>
      </c>
      <c r="BE158" s="137">
        <f>IF(N158="základní",J158,0)</f>
        <v>-18440.11</v>
      </c>
      <c r="BF158" s="137">
        <f>IF(N158="snížená",J158,0)</f>
        <v>0</v>
      </c>
      <c r="BG158" s="137">
        <f>IF(N158="zákl. přenesená",J158,0)</f>
        <v>0</v>
      </c>
      <c r="BH158" s="137">
        <f>IF(N158="sníž. přenesená",J158,0)</f>
        <v>0</v>
      </c>
      <c r="BI158" s="137">
        <f>IF(N158="nulová",J158,0)</f>
        <v>0</v>
      </c>
      <c r="BJ158" s="16" t="s">
        <v>83</v>
      </c>
      <c r="BK158" s="137">
        <f>ROUND(I158*H158,2)</f>
        <v>-18440.11</v>
      </c>
      <c r="BL158" s="16" t="s">
        <v>197</v>
      </c>
      <c r="BM158" s="136" t="s">
        <v>520</v>
      </c>
    </row>
    <row r="159" spans="2:65" s="1" customFormat="1" ht="24.2" customHeight="1">
      <c r="B159" s="125"/>
      <c r="C159" s="126" t="s">
        <v>231</v>
      </c>
      <c r="D159" s="126" t="s">
        <v>136</v>
      </c>
      <c r="E159" s="127" t="s">
        <v>521</v>
      </c>
      <c r="F159" s="128" t="s">
        <v>522</v>
      </c>
      <c r="G159" s="129" t="s">
        <v>167</v>
      </c>
      <c r="H159" s="130">
        <v>-71.25</v>
      </c>
      <c r="I159" s="131">
        <v>210.6</v>
      </c>
      <c r="J159" s="131">
        <f>ROUND(I159*H159,2)</f>
        <v>-15005.25</v>
      </c>
      <c r="K159" s="128" t="s">
        <v>140</v>
      </c>
      <c r="L159" s="28"/>
      <c r="M159" s="132" t="s">
        <v>1</v>
      </c>
      <c r="N159" s="133" t="s">
        <v>40</v>
      </c>
      <c r="O159" s="134">
        <v>0</v>
      </c>
      <c r="P159" s="134">
        <f>O159*H159</f>
        <v>0</v>
      </c>
      <c r="Q159" s="134">
        <v>0</v>
      </c>
      <c r="R159" s="134">
        <f>Q159*H159</f>
        <v>0</v>
      </c>
      <c r="S159" s="134">
        <v>0</v>
      </c>
      <c r="T159" s="135">
        <f>S159*H159</f>
        <v>0</v>
      </c>
      <c r="AR159" s="136" t="s">
        <v>197</v>
      </c>
      <c r="AT159" s="136" t="s">
        <v>136</v>
      </c>
      <c r="AU159" s="136" t="s">
        <v>83</v>
      </c>
      <c r="AY159" s="16" t="s">
        <v>135</v>
      </c>
      <c r="BE159" s="137">
        <f>IF(N159="základní",J159,0)</f>
        <v>-15005.25</v>
      </c>
      <c r="BF159" s="137">
        <f>IF(N159="snížená",J159,0)</f>
        <v>0</v>
      </c>
      <c r="BG159" s="137">
        <f>IF(N159="zákl. přenesená",J159,0)</f>
        <v>0</v>
      </c>
      <c r="BH159" s="137">
        <f>IF(N159="sníž. přenesená",J159,0)</f>
        <v>0</v>
      </c>
      <c r="BI159" s="137">
        <f>IF(N159="nulová",J159,0)</f>
        <v>0</v>
      </c>
      <c r="BJ159" s="16" t="s">
        <v>83</v>
      </c>
      <c r="BK159" s="137">
        <f>ROUND(I159*H159,2)</f>
        <v>-15005.25</v>
      </c>
      <c r="BL159" s="16" t="s">
        <v>197</v>
      </c>
      <c r="BM159" s="136" t="s">
        <v>523</v>
      </c>
    </row>
    <row r="160" spans="2:65" s="1" customFormat="1" ht="24.2" customHeight="1">
      <c r="B160" s="125"/>
      <c r="C160" s="126" t="s">
        <v>236</v>
      </c>
      <c r="D160" s="126" t="s">
        <v>136</v>
      </c>
      <c r="E160" s="127" t="s">
        <v>524</v>
      </c>
      <c r="F160" s="128" t="s">
        <v>525</v>
      </c>
      <c r="G160" s="129" t="s">
        <v>139</v>
      </c>
      <c r="H160" s="130">
        <v>-1.1399999999999999</v>
      </c>
      <c r="I160" s="131">
        <v>204.75</v>
      </c>
      <c r="J160" s="131">
        <f>ROUND(I160*H160,2)</f>
        <v>-233.42</v>
      </c>
      <c r="K160" s="128" t="s">
        <v>140</v>
      </c>
      <c r="L160" s="28"/>
      <c r="M160" s="132" t="s">
        <v>1</v>
      </c>
      <c r="N160" s="133" t="s">
        <v>40</v>
      </c>
      <c r="O160" s="134">
        <v>0</v>
      </c>
      <c r="P160" s="134">
        <f>O160*H160</f>
        <v>0</v>
      </c>
      <c r="Q160" s="134">
        <v>0</v>
      </c>
      <c r="R160" s="134">
        <f>Q160*H160</f>
        <v>0</v>
      </c>
      <c r="S160" s="134">
        <v>0</v>
      </c>
      <c r="T160" s="135">
        <f>S160*H160</f>
        <v>0</v>
      </c>
      <c r="AR160" s="136" t="s">
        <v>197</v>
      </c>
      <c r="AT160" s="136" t="s">
        <v>136</v>
      </c>
      <c r="AU160" s="136" t="s">
        <v>83</v>
      </c>
      <c r="AY160" s="16" t="s">
        <v>135</v>
      </c>
      <c r="BE160" s="137">
        <f>IF(N160="základní",J160,0)</f>
        <v>-233.42</v>
      </c>
      <c r="BF160" s="137">
        <f>IF(N160="snížená",J160,0)</f>
        <v>0</v>
      </c>
      <c r="BG160" s="137">
        <f>IF(N160="zákl. přenesená",J160,0)</f>
        <v>0</v>
      </c>
      <c r="BH160" s="137">
        <f>IF(N160="sníž. přenesená",J160,0)</f>
        <v>0</v>
      </c>
      <c r="BI160" s="137">
        <f>IF(N160="nulová",J160,0)</f>
        <v>0</v>
      </c>
      <c r="BJ160" s="16" t="s">
        <v>83</v>
      </c>
      <c r="BK160" s="137">
        <f>ROUND(I160*H160,2)</f>
        <v>-233.42</v>
      </c>
      <c r="BL160" s="16" t="s">
        <v>197</v>
      </c>
      <c r="BM160" s="136" t="s">
        <v>526</v>
      </c>
    </row>
    <row r="161" spans="2:65" s="1" customFormat="1" ht="24.2" customHeight="1">
      <c r="B161" s="125"/>
      <c r="C161" s="126" t="s">
        <v>197</v>
      </c>
      <c r="D161" s="126" t="s">
        <v>136</v>
      </c>
      <c r="E161" s="127" t="s">
        <v>527</v>
      </c>
      <c r="F161" s="128" t="s">
        <v>528</v>
      </c>
      <c r="G161" s="129" t="s">
        <v>139</v>
      </c>
      <c r="H161" s="130">
        <v>-0.499</v>
      </c>
      <c r="I161" s="131">
        <v>1279.8</v>
      </c>
      <c r="J161" s="131">
        <f>ROUND(I161*H161,2)</f>
        <v>-638.62</v>
      </c>
      <c r="K161" s="128" t="s">
        <v>140</v>
      </c>
      <c r="L161" s="28"/>
      <c r="M161" s="132" t="s">
        <v>1</v>
      </c>
      <c r="N161" s="133" t="s">
        <v>40</v>
      </c>
      <c r="O161" s="134">
        <v>0</v>
      </c>
      <c r="P161" s="134">
        <f>O161*H161</f>
        <v>0</v>
      </c>
      <c r="Q161" s="134">
        <v>0</v>
      </c>
      <c r="R161" s="134">
        <f>Q161*H161</f>
        <v>0</v>
      </c>
      <c r="S161" s="134">
        <v>0</v>
      </c>
      <c r="T161" s="135">
        <f>S161*H161</f>
        <v>0</v>
      </c>
      <c r="AR161" s="136" t="s">
        <v>197</v>
      </c>
      <c r="AT161" s="136" t="s">
        <v>136</v>
      </c>
      <c r="AU161" s="136" t="s">
        <v>83</v>
      </c>
      <c r="AY161" s="16" t="s">
        <v>135</v>
      </c>
      <c r="BE161" s="137">
        <f>IF(N161="základní",J161,0)</f>
        <v>-638.62</v>
      </c>
      <c r="BF161" s="137">
        <f>IF(N161="snížená",J161,0)</f>
        <v>0</v>
      </c>
      <c r="BG161" s="137">
        <f>IF(N161="zákl. přenesená",J161,0)</f>
        <v>0</v>
      </c>
      <c r="BH161" s="137">
        <f>IF(N161="sníž. přenesená",J161,0)</f>
        <v>0</v>
      </c>
      <c r="BI161" s="137">
        <f>IF(N161="nulová",J161,0)</f>
        <v>0</v>
      </c>
      <c r="BJ161" s="16" t="s">
        <v>83</v>
      </c>
      <c r="BK161" s="137">
        <f>ROUND(I161*H161,2)</f>
        <v>-638.62</v>
      </c>
      <c r="BL161" s="16" t="s">
        <v>197</v>
      </c>
      <c r="BM161" s="136" t="s">
        <v>529</v>
      </c>
    </row>
    <row r="162" spans="2:65" s="12" customFormat="1">
      <c r="B162" s="141"/>
      <c r="D162" s="138" t="s">
        <v>145</v>
      </c>
      <c r="E162" s="142" t="s">
        <v>1</v>
      </c>
      <c r="F162" s="143" t="s">
        <v>530</v>
      </c>
      <c r="H162" s="142" t="s">
        <v>1</v>
      </c>
      <c r="L162" s="141"/>
      <c r="M162" s="144"/>
      <c r="T162" s="145"/>
      <c r="AT162" s="142" t="s">
        <v>145</v>
      </c>
      <c r="AU162" s="142" t="s">
        <v>83</v>
      </c>
      <c r="AV162" s="12" t="s">
        <v>83</v>
      </c>
      <c r="AW162" s="12" t="s">
        <v>32</v>
      </c>
      <c r="AX162" s="12" t="s">
        <v>75</v>
      </c>
      <c r="AY162" s="142" t="s">
        <v>135</v>
      </c>
    </row>
    <row r="163" spans="2:65" s="13" customFormat="1">
      <c r="B163" s="146"/>
      <c r="D163" s="138" t="s">
        <v>145</v>
      </c>
      <c r="E163" s="147" t="s">
        <v>1</v>
      </c>
      <c r="F163" s="148" t="s">
        <v>531</v>
      </c>
      <c r="H163" s="149">
        <v>-2.351</v>
      </c>
      <c r="L163" s="146"/>
      <c r="M163" s="150"/>
      <c r="T163" s="151"/>
      <c r="AT163" s="147" t="s">
        <v>145</v>
      </c>
      <c r="AU163" s="147" t="s">
        <v>83</v>
      </c>
      <c r="AV163" s="13" t="s">
        <v>85</v>
      </c>
      <c r="AW163" s="13" t="s">
        <v>32</v>
      </c>
      <c r="AX163" s="13" t="s">
        <v>75</v>
      </c>
      <c r="AY163" s="147" t="s">
        <v>135</v>
      </c>
    </row>
    <row r="164" spans="2:65" s="12" customFormat="1">
      <c r="B164" s="141"/>
      <c r="D164" s="138" t="s">
        <v>145</v>
      </c>
      <c r="E164" s="142" t="s">
        <v>1</v>
      </c>
      <c r="F164" s="143" t="s">
        <v>511</v>
      </c>
      <c r="H164" s="142" t="s">
        <v>1</v>
      </c>
      <c r="L164" s="141"/>
      <c r="M164" s="144"/>
      <c r="T164" s="145"/>
      <c r="AT164" s="142" t="s">
        <v>145</v>
      </c>
      <c r="AU164" s="142" t="s">
        <v>83</v>
      </c>
      <c r="AV164" s="12" t="s">
        <v>83</v>
      </c>
      <c r="AW164" s="12" t="s">
        <v>32</v>
      </c>
      <c r="AX164" s="12" t="s">
        <v>75</v>
      </c>
      <c r="AY164" s="142" t="s">
        <v>135</v>
      </c>
    </row>
    <row r="165" spans="2:65" s="12" customFormat="1">
      <c r="B165" s="141"/>
      <c r="D165" s="138" t="s">
        <v>145</v>
      </c>
      <c r="E165" s="142" t="s">
        <v>1</v>
      </c>
      <c r="F165" s="143" t="s">
        <v>512</v>
      </c>
      <c r="H165" s="142" t="s">
        <v>1</v>
      </c>
      <c r="L165" s="141"/>
      <c r="M165" s="144"/>
      <c r="T165" s="145"/>
      <c r="AT165" s="142" t="s">
        <v>145</v>
      </c>
      <c r="AU165" s="142" t="s">
        <v>83</v>
      </c>
      <c r="AV165" s="12" t="s">
        <v>83</v>
      </c>
      <c r="AW165" s="12" t="s">
        <v>32</v>
      </c>
      <c r="AX165" s="12" t="s">
        <v>75</v>
      </c>
      <c r="AY165" s="142" t="s">
        <v>135</v>
      </c>
    </row>
    <row r="166" spans="2:65" s="13" customFormat="1">
      <c r="B166" s="146"/>
      <c r="D166" s="138" t="s">
        <v>145</v>
      </c>
      <c r="E166" s="147" t="s">
        <v>1</v>
      </c>
      <c r="F166" s="148" t="s">
        <v>513</v>
      </c>
      <c r="H166" s="149">
        <v>0.97199999999999998</v>
      </c>
      <c r="L166" s="146"/>
      <c r="M166" s="150"/>
      <c r="T166" s="151"/>
      <c r="AT166" s="147" t="s">
        <v>145</v>
      </c>
      <c r="AU166" s="147" t="s">
        <v>83</v>
      </c>
      <c r="AV166" s="13" t="s">
        <v>85</v>
      </c>
      <c r="AW166" s="13" t="s">
        <v>32</v>
      </c>
      <c r="AX166" s="13" t="s">
        <v>75</v>
      </c>
      <c r="AY166" s="147" t="s">
        <v>135</v>
      </c>
    </row>
    <row r="167" spans="2:65" s="12" customFormat="1">
      <c r="B167" s="141"/>
      <c r="D167" s="138" t="s">
        <v>145</v>
      </c>
      <c r="E167" s="142" t="s">
        <v>1</v>
      </c>
      <c r="F167" s="143" t="s">
        <v>514</v>
      </c>
      <c r="H167" s="142" t="s">
        <v>1</v>
      </c>
      <c r="L167" s="141"/>
      <c r="M167" s="144"/>
      <c r="T167" s="145"/>
      <c r="AT167" s="142" t="s">
        <v>145</v>
      </c>
      <c r="AU167" s="142" t="s">
        <v>83</v>
      </c>
      <c r="AV167" s="12" t="s">
        <v>83</v>
      </c>
      <c r="AW167" s="12" t="s">
        <v>32</v>
      </c>
      <c r="AX167" s="12" t="s">
        <v>75</v>
      </c>
      <c r="AY167" s="142" t="s">
        <v>135</v>
      </c>
    </row>
    <row r="168" spans="2:65" s="13" customFormat="1">
      <c r="B168" s="146"/>
      <c r="D168" s="138" t="s">
        <v>145</v>
      </c>
      <c r="E168" s="147" t="s">
        <v>1</v>
      </c>
      <c r="F168" s="148" t="s">
        <v>515</v>
      </c>
      <c r="H168" s="149">
        <v>0.3</v>
      </c>
      <c r="L168" s="146"/>
      <c r="M168" s="150"/>
      <c r="T168" s="151"/>
      <c r="AT168" s="147" t="s">
        <v>145</v>
      </c>
      <c r="AU168" s="147" t="s">
        <v>83</v>
      </c>
      <c r="AV168" s="13" t="s">
        <v>85</v>
      </c>
      <c r="AW168" s="13" t="s">
        <v>32</v>
      </c>
      <c r="AX168" s="13" t="s">
        <v>75</v>
      </c>
      <c r="AY168" s="147" t="s">
        <v>135</v>
      </c>
    </row>
    <row r="169" spans="2:65" s="12" customFormat="1">
      <c r="B169" s="141"/>
      <c r="D169" s="138" t="s">
        <v>145</v>
      </c>
      <c r="E169" s="142" t="s">
        <v>1</v>
      </c>
      <c r="F169" s="143" t="s">
        <v>318</v>
      </c>
      <c r="H169" s="142" t="s">
        <v>1</v>
      </c>
      <c r="L169" s="141"/>
      <c r="M169" s="144"/>
      <c r="T169" s="145"/>
      <c r="AT169" s="142" t="s">
        <v>145</v>
      </c>
      <c r="AU169" s="142" t="s">
        <v>83</v>
      </c>
      <c r="AV169" s="12" t="s">
        <v>83</v>
      </c>
      <c r="AW169" s="12" t="s">
        <v>32</v>
      </c>
      <c r="AX169" s="12" t="s">
        <v>75</v>
      </c>
      <c r="AY169" s="142" t="s">
        <v>135</v>
      </c>
    </row>
    <row r="170" spans="2:65" s="13" customFormat="1">
      <c r="B170" s="146"/>
      <c r="D170" s="138" t="s">
        <v>145</v>
      </c>
      <c r="E170" s="147" t="s">
        <v>1</v>
      </c>
      <c r="F170" s="148" t="s">
        <v>532</v>
      </c>
      <c r="H170" s="149">
        <v>2.5000000000000001E-2</v>
      </c>
      <c r="L170" s="146"/>
      <c r="M170" s="150"/>
      <c r="T170" s="151"/>
      <c r="AT170" s="147" t="s">
        <v>145</v>
      </c>
      <c r="AU170" s="147" t="s">
        <v>83</v>
      </c>
      <c r="AV170" s="13" t="s">
        <v>85</v>
      </c>
      <c r="AW170" s="13" t="s">
        <v>32</v>
      </c>
      <c r="AX170" s="13" t="s">
        <v>75</v>
      </c>
      <c r="AY170" s="147" t="s">
        <v>135</v>
      </c>
    </row>
    <row r="171" spans="2:65" s="12" customFormat="1">
      <c r="B171" s="141"/>
      <c r="D171" s="138" t="s">
        <v>145</v>
      </c>
      <c r="E171" s="142" t="s">
        <v>1</v>
      </c>
      <c r="F171" s="143" t="s">
        <v>320</v>
      </c>
      <c r="H171" s="142" t="s">
        <v>1</v>
      </c>
      <c r="L171" s="141"/>
      <c r="M171" s="144"/>
      <c r="T171" s="145"/>
      <c r="AT171" s="142" t="s">
        <v>145</v>
      </c>
      <c r="AU171" s="142" t="s">
        <v>83</v>
      </c>
      <c r="AV171" s="12" t="s">
        <v>83</v>
      </c>
      <c r="AW171" s="12" t="s">
        <v>32</v>
      </c>
      <c r="AX171" s="12" t="s">
        <v>75</v>
      </c>
      <c r="AY171" s="142" t="s">
        <v>135</v>
      </c>
    </row>
    <row r="172" spans="2:65" s="13" customFormat="1">
      <c r="B172" s="146"/>
      <c r="D172" s="138" t="s">
        <v>145</v>
      </c>
      <c r="E172" s="147" t="s">
        <v>1</v>
      </c>
      <c r="F172" s="148" t="s">
        <v>517</v>
      </c>
      <c r="H172" s="149">
        <v>0.55500000000000005</v>
      </c>
      <c r="L172" s="146"/>
      <c r="M172" s="150"/>
      <c r="T172" s="151"/>
      <c r="AT172" s="147" t="s">
        <v>145</v>
      </c>
      <c r="AU172" s="147" t="s">
        <v>83</v>
      </c>
      <c r="AV172" s="13" t="s">
        <v>85</v>
      </c>
      <c r="AW172" s="13" t="s">
        <v>32</v>
      </c>
      <c r="AX172" s="13" t="s">
        <v>75</v>
      </c>
      <c r="AY172" s="147" t="s">
        <v>135</v>
      </c>
    </row>
    <row r="173" spans="2:65" s="14" customFormat="1">
      <c r="B173" s="152"/>
      <c r="D173" s="138" t="s">
        <v>145</v>
      </c>
      <c r="E173" s="153" t="s">
        <v>1</v>
      </c>
      <c r="F173" s="154" t="s">
        <v>150</v>
      </c>
      <c r="H173" s="155">
        <v>-0.499</v>
      </c>
      <c r="L173" s="152"/>
      <c r="M173" s="156"/>
      <c r="T173" s="157"/>
      <c r="AT173" s="153" t="s">
        <v>145</v>
      </c>
      <c r="AU173" s="153" t="s">
        <v>83</v>
      </c>
      <c r="AV173" s="14" t="s">
        <v>141</v>
      </c>
      <c r="AW173" s="14" t="s">
        <v>32</v>
      </c>
      <c r="AX173" s="14" t="s">
        <v>83</v>
      </c>
      <c r="AY173" s="153" t="s">
        <v>135</v>
      </c>
    </row>
    <row r="174" spans="2:65" s="1" customFormat="1" ht="33" customHeight="1">
      <c r="B174" s="125"/>
      <c r="C174" s="126" t="s">
        <v>248</v>
      </c>
      <c r="D174" s="126" t="s">
        <v>136</v>
      </c>
      <c r="E174" s="127" t="s">
        <v>533</v>
      </c>
      <c r="F174" s="128" t="s">
        <v>534</v>
      </c>
      <c r="G174" s="129" t="s">
        <v>139</v>
      </c>
      <c r="H174" s="130">
        <v>-0.76</v>
      </c>
      <c r="I174" s="131">
        <v>1715.4</v>
      </c>
      <c r="J174" s="131">
        <f>ROUND(I174*H174,2)</f>
        <v>-1303.7</v>
      </c>
      <c r="K174" s="128" t="s">
        <v>140</v>
      </c>
      <c r="L174" s="28"/>
      <c r="M174" s="132" t="s">
        <v>1</v>
      </c>
      <c r="N174" s="133" t="s">
        <v>40</v>
      </c>
      <c r="O174" s="134">
        <v>0</v>
      </c>
      <c r="P174" s="134">
        <f>O174*H174</f>
        <v>0</v>
      </c>
      <c r="Q174" s="134">
        <v>0</v>
      </c>
      <c r="R174" s="134">
        <f>Q174*H174</f>
        <v>0</v>
      </c>
      <c r="S174" s="134">
        <v>0</v>
      </c>
      <c r="T174" s="135">
        <f>S174*H174</f>
        <v>0</v>
      </c>
      <c r="AR174" s="136" t="s">
        <v>197</v>
      </c>
      <c r="AT174" s="136" t="s">
        <v>136</v>
      </c>
      <c r="AU174" s="136" t="s">
        <v>83</v>
      </c>
      <c r="AY174" s="16" t="s">
        <v>135</v>
      </c>
      <c r="BE174" s="137">
        <f>IF(N174="základní",J174,0)</f>
        <v>-1303.7</v>
      </c>
      <c r="BF174" s="137">
        <f>IF(N174="snížená",J174,0)</f>
        <v>0</v>
      </c>
      <c r="BG174" s="137">
        <f>IF(N174="zákl. přenesená",J174,0)</f>
        <v>0</v>
      </c>
      <c r="BH174" s="137">
        <f>IF(N174="sníž. přenesená",J174,0)</f>
        <v>0</v>
      </c>
      <c r="BI174" s="137">
        <f>IF(N174="nulová",J174,0)</f>
        <v>0</v>
      </c>
      <c r="BJ174" s="16" t="s">
        <v>83</v>
      </c>
      <c r="BK174" s="137">
        <f>ROUND(I174*H174,2)</f>
        <v>-1303.7</v>
      </c>
      <c r="BL174" s="16" t="s">
        <v>197</v>
      </c>
      <c r="BM174" s="136" t="s">
        <v>535</v>
      </c>
    </row>
    <row r="175" spans="2:65" s="12" customFormat="1">
      <c r="B175" s="141"/>
      <c r="D175" s="138" t="s">
        <v>145</v>
      </c>
      <c r="E175" s="142" t="s">
        <v>1</v>
      </c>
      <c r="F175" s="143" t="s">
        <v>530</v>
      </c>
      <c r="H175" s="142" t="s">
        <v>1</v>
      </c>
      <c r="L175" s="141"/>
      <c r="M175" s="144"/>
      <c r="T175" s="145"/>
      <c r="AT175" s="142" t="s">
        <v>145</v>
      </c>
      <c r="AU175" s="142" t="s">
        <v>83</v>
      </c>
      <c r="AV175" s="12" t="s">
        <v>83</v>
      </c>
      <c r="AW175" s="12" t="s">
        <v>32</v>
      </c>
      <c r="AX175" s="12" t="s">
        <v>75</v>
      </c>
      <c r="AY175" s="142" t="s">
        <v>135</v>
      </c>
    </row>
    <row r="176" spans="2:65" s="13" customFormat="1">
      <c r="B176" s="146"/>
      <c r="D176" s="138" t="s">
        <v>145</v>
      </c>
      <c r="E176" s="147" t="s">
        <v>1</v>
      </c>
      <c r="F176" s="148" t="s">
        <v>536</v>
      </c>
      <c r="H176" s="149">
        <v>-2.6120000000000001</v>
      </c>
      <c r="L176" s="146"/>
      <c r="M176" s="150"/>
      <c r="T176" s="151"/>
      <c r="AT176" s="147" t="s">
        <v>145</v>
      </c>
      <c r="AU176" s="147" t="s">
        <v>83</v>
      </c>
      <c r="AV176" s="13" t="s">
        <v>85</v>
      </c>
      <c r="AW176" s="13" t="s">
        <v>32</v>
      </c>
      <c r="AX176" s="13" t="s">
        <v>75</v>
      </c>
      <c r="AY176" s="147" t="s">
        <v>135</v>
      </c>
    </row>
    <row r="177" spans="2:65" s="12" customFormat="1">
      <c r="B177" s="141"/>
      <c r="D177" s="138" t="s">
        <v>145</v>
      </c>
      <c r="E177" s="142" t="s">
        <v>1</v>
      </c>
      <c r="F177" s="143" t="s">
        <v>511</v>
      </c>
      <c r="H177" s="142" t="s">
        <v>1</v>
      </c>
      <c r="L177" s="141"/>
      <c r="M177" s="144"/>
      <c r="T177" s="145"/>
      <c r="AT177" s="142" t="s">
        <v>145</v>
      </c>
      <c r="AU177" s="142" t="s">
        <v>83</v>
      </c>
      <c r="AV177" s="12" t="s">
        <v>83</v>
      </c>
      <c r="AW177" s="12" t="s">
        <v>32</v>
      </c>
      <c r="AX177" s="12" t="s">
        <v>75</v>
      </c>
      <c r="AY177" s="142" t="s">
        <v>135</v>
      </c>
    </row>
    <row r="178" spans="2:65" s="12" customFormat="1">
      <c r="B178" s="141"/>
      <c r="D178" s="138" t="s">
        <v>145</v>
      </c>
      <c r="E178" s="142" t="s">
        <v>1</v>
      </c>
      <c r="F178" s="143" t="s">
        <v>512</v>
      </c>
      <c r="H178" s="142" t="s">
        <v>1</v>
      </c>
      <c r="L178" s="141"/>
      <c r="M178" s="144"/>
      <c r="T178" s="145"/>
      <c r="AT178" s="142" t="s">
        <v>145</v>
      </c>
      <c r="AU178" s="142" t="s">
        <v>83</v>
      </c>
      <c r="AV178" s="12" t="s">
        <v>83</v>
      </c>
      <c r="AW178" s="12" t="s">
        <v>32</v>
      </c>
      <c r="AX178" s="12" t="s">
        <v>75</v>
      </c>
      <c r="AY178" s="142" t="s">
        <v>135</v>
      </c>
    </row>
    <row r="179" spans="2:65" s="13" customFormat="1">
      <c r="B179" s="146"/>
      <c r="D179" s="138" t="s">
        <v>145</v>
      </c>
      <c r="E179" s="147" t="s">
        <v>1</v>
      </c>
      <c r="F179" s="148" t="s">
        <v>513</v>
      </c>
      <c r="H179" s="149">
        <v>0.97199999999999998</v>
      </c>
      <c r="L179" s="146"/>
      <c r="M179" s="150"/>
      <c r="T179" s="151"/>
      <c r="AT179" s="147" t="s">
        <v>145</v>
      </c>
      <c r="AU179" s="147" t="s">
        <v>83</v>
      </c>
      <c r="AV179" s="13" t="s">
        <v>85</v>
      </c>
      <c r="AW179" s="13" t="s">
        <v>32</v>
      </c>
      <c r="AX179" s="13" t="s">
        <v>75</v>
      </c>
      <c r="AY179" s="147" t="s">
        <v>135</v>
      </c>
    </row>
    <row r="180" spans="2:65" s="12" customFormat="1">
      <c r="B180" s="141"/>
      <c r="D180" s="138" t="s">
        <v>145</v>
      </c>
      <c r="E180" s="142" t="s">
        <v>1</v>
      </c>
      <c r="F180" s="143" t="s">
        <v>514</v>
      </c>
      <c r="H180" s="142" t="s">
        <v>1</v>
      </c>
      <c r="L180" s="141"/>
      <c r="M180" s="144"/>
      <c r="T180" s="145"/>
      <c r="AT180" s="142" t="s">
        <v>145</v>
      </c>
      <c r="AU180" s="142" t="s">
        <v>83</v>
      </c>
      <c r="AV180" s="12" t="s">
        <v>83</v>
      </c>
      <c r="AW180" s="12" t="s">
        <v>32</v>
      </c>
      <c r="AX180" s="12" t="s">
        <v>75</v>
      </c>
      <c r="AY180" s="142" t="s">
        <v>135</v>
      </c>
    </row>
    <row r="181" spans="2:65" s="13" customFormat="1">
      <c r="B181" s="146"/>
      <c r="D181" s="138" t="s">
        <v>145</v>
      </c>
      <c r="E181" s="147" t="s">
        <v>1</v>
      </c>
      <c r="F181" s="148" t="s">
        <v>515</v>
      </c>
      <c r="H181" s="149">
        <v>0.3</v>
      </c>
      <c r="L181" s="146"/>
      <c r="M181" s="150"/>
      <c r="T181" s="151"/>
      <c r="AT181" s="147" t="s">
        <v>145</v>
      </c>
      <c r="AU181" s="147" t="s">
        <v>83</v>
      </c>
      <c r="AV181" s="13" t="s">
        <v>85</v>
      </c>
      <c r="AW181" s="13" t="s">
        <v>32</v>
      </c>
      <c r="AX181" s="13" t="s">
        <v>75</v>
      </c>
      <c r="AY181" s="147" t="s">
        <v>135</v>
      </c>
    </row>
    <row r="182" spans="2:65" s="12" customFormat="1">
      <c r="B182" s="141"/>
      <c r="D182" s="138" t="s">
        <v>145</v>
      </c>
      <c r="E182" s="142" t="s">
        <v>1</v>
      </c>
      <c r="F182" s="143" t="s">
        <v>318</v>
      </c>
      <c r="H182" s="142" t="s">
        <v>1</v>
      </c>
      <c r="L182" s="141"/>
      <c r="M182" s="144"/>
      <c r="T182" s="145"/>
      <c r="AT182" s="142" t="s">
        <v>145</v>
      </c>
      <c r="AU182" s="142" t="s">
        <v>83</v>
      </c>
      <c r="AV182" s="12" t="s">
        <v>83</v>
      </c>
      <c r="AW182" s="12" t="s">
        <v>32</v>
      </c>
      <c r="AX182" s="12" t="s">
        <v>75</v>
      </c>
      <c r="AY182" s="142" t="s">
        <v>135</v>
      </c>
    </row>
    <row r="183" spans="2:65" s="13" customFormat="1">
      <c r="B183" s="146"/>
      <c r="D183" s="138" t="s">
        <v>145</v>
      </c>
      <c r="E183" s="147" t="s">
        <v>1</v>
      </c>
      <c r="F183" s="148" t="s">
        <v>532</v>
      </c>
      <c r="H183" s="149">
        <v>2.5000000000000001E-2</v>
      </c>
      <c r="L183" s="146"/>
      <c r="M183" s="150"/>
      <c r="T183" s="151"/>
      <c r="AT183" s="147" t="s">
        <v>145</v>
      </c>
      <c r="AU183" s="147" t="s">
        <v>83</v>
      </c>
      <c r="AV183" s="13" t="s">
        <v>85</v>
      </c>
      <c r="AW183" s="13" t="s">
        <v>32</v>
      </c>
      <c r="AX183" s="13" t="s">
        <v>75</v>
      </c>
      <c r="AY183" s="147" t="s">
        <v>135</v>
      </c>
    </row>
    <row r="184" spans="2:65" s="12" customFormat="1">
      <c r="B184" s="141"/>
      <c r="D184" s="138" t="s">
        <v>145</v>
      </c>
      <c r="E184" s="142" t="s">
        <v>1</v>
      </c>
      <c r="F184" s="143" t="s">
        <v>320</v>
      </c>
      <c r="H184" s="142" t="s">
        <v>1</v>
      </c>
      <c r="L184" s="141"/>
      <c r="M184" s="144"/>
      <c r="T184" s="145"/>
      <c r="AT184" s="142" t="s">
        <v>145</v>
      </c>
      <c r="AU184" s="142" t="s">
        <v>83</v>
      </c>
      <c r="AV184" s="12" t="s">
        <v>83</v>
      </c>
      <c r="AW184" s="12" t="s">
        <v>32</v>
      </c>
      <c r="AX184" s="12" t="s">
        <v>75</v>
      </c>
      <c r="AY184" s="142" t="s">
        <v>135</v>
      </c>
    </row>
    <row r="185" spans="2:65" s="13" customFormat="1">
      <c r="B185" s="146"/>
      <c r="D185" s="138" t="s">
        <v>145</v>
      </c>
      <c r="E185" s="147" t="s">
        <v>1</v>
      </c>
      <c r="F185" s="148" t="s">
        <v>517</v>
      </c>
      <c r="H185" s="149">
        <v>0.55500000000000005</v>
      </c>
      <c r="L185" s="146"/>
      <c r="M185" s="150"/>
      <c r="T185" s="151"/>
      <c r="AT185" s="147" t="s">
        <v>145</v>
      </c>
      <c r="AU185" s="147" t="s">
        <v>83</v>
      </c>
      <c r="AV185" s="13" t="s">
        <v>85</v>
      </c>
      <c r="AW185" s="13" t="s">
        <v>32</v>
      </c>
      <c r="AX185" s="13" t="s">
        <v>75</v>
      </c>
      <c r="AY185" s="147" t="s">
        <v>135</v>
      </c>
    </row>
    <row r="186" spans="2:65" s="14" customFormat="1">
      <c r="B186" s="152"/>
      <c r="D186" s="138" t="s">
        <v>145</v>
      </c>
      <c r="E186" s="153" t="s">
        <v>1</v>
      </c>
      <c r="F186" s="154" t="s">
        <v>150</v>
      </c>
      <c r="H186" s="155">
        <v>-0.76</v>
      </c>
      <c r="L186" s="152"/>
      <c r="M186" s="156"/>
      <c r="T186" s="157"/>
      <c r="AT186" s="153" t="s">
        <v>145</v>
      </c>
      <c r="AU186" s="153" t="s">
        <v>83</v>
      </c>
      <c r="AV186" s="14" t="s">
        <v>141</v>
      </c>
      <c r="AW186" s="14" t="s">
        <v>32</v>
      </c>
      <c r="AX186" s="14" t="s">
        <v>83</v>
      </c>
      <c r="AY186" s="153" t="s">
        <v>135</v>
      </c>
    </row>
    <row r="187" spans="2:65" s="1" customFormat="1" ht="24.2" customHeight="1">
      <c r="B187" s="125"/>
      <c r="C187" s="126" t="s">
        <v>258</v>
      </c>
      <c r="D187" s="126" t="s">
        <v>136</v>
      </c>
      <c r="E187" s="127" t="s">
        <v>537</v>
      </c>
      <c r="F187" s="128" t="s">
        <v>538</v>
      </c>
      <c r="G187" s="129" t="s">
        <v>539</v>
      </c>
      <c r="H187" s="130">
        <v>-639</v>
      </c>
      <c r="I187" s="131">
        <v>7.92</v>
      </c>
      <c r="J187" s="131">
        <f>ROUND(I187*H187,2)</f>
        <v>-5060.88</v>
      </c>
      <c r="K187" s="128" t="s">
        <v>140</v>
      </c>
      <c r="L187" s="28"/>
      <c r="M187" s="132" t="s">
        <v>1</v>
      </c>
      <c r="N187" s="133" t="s">
        <v>40</v>
      </c>
      <c r="O187" s="134">
        <v>0</v>
      </c>
      <c r="P187" s="134">
        <f>O187*H187</f>
        <v>0</v>
      </c>
      <c r="Q187" s="134">
        <v>0</v>
      </c>
      <c r="R187" s="134">
        <f>Q187*H187</f>
        <v>0</v>
      </c>
      <c r="S187" s="134">
        <v>0</v>
      </c>
      <c r="T187" s="135">
        <f>S187*H187</f>
        <v>0</v>
      </c>
      <c r="AR187" s="136" t="s">
        <v>197</v>
      </c>
      <c r="AT187" s="136" t="s">
        <v>136</v>
      </c>
      <c r="AU187" s="136" t="s">
        <v>83</v>
      </c>
      <c r="AY187" s="16" t="s">
        <v>135</v>
      </c>
      <c r="BE187" s="137">
        <f>IF(N187="základní",J187,0)</f>
        <v>-5060.88</v>
      </c>
      <c r="BF187" s="137">
        <f>IF(N187="snížená",J187,0)</f>
        <v>0</v>
      </c>
      <c r="BG187" s="137">
        <f>IF(N187="zákl. přenesená",J187,0)</f>
        <v>0</v>
      </c>
      <c r="BH187" s="137">
        <f>IF(N187="sníž. přenesená",J187,0)</f>
        <v>0</v>
      </c>
      <c r="BI187" s="137">
        <f>IF(N187="nulová",J187,0)</f>
        <v>0</v>
      </c>
      <c r="BJ187" s="16" t="s">
        <v>83</v>
      </c>
      <c r="BK187" s="137">
        <f>ROUND(I187*H187,2)</f>
        <v>-5060.88</v>
      </c>
      <c r="BL187" s="16" t="s">
        <v>197</v>
      </c>
      <c r="BM187" s="136" t="s">
        <v>540</v>
      </c>
    </row>
    <row r="188" spans="2:65" s="1" customFormat="1" ht="19.5">
      <c r="B188" s="28"/>
      <c r="D188" s="138" t="s">
        <v>143</v>
      </c>
      <c r="F188" s="139" t="s">
        <v>541</v>
      </c>
      <c r="L188" s="28"/>
      <c r="M188" s="140"/>
      <c r="T188" s="51"/>
      <c r="AT188" s="16" t="s">
        <v>143</v>
      </c>
      <c r="AU188" s="16" t="s">
        <v>83</v>
      </c>
    </row>
    <row r="189" spans="2:65" s="1" customFormat="1" ht="37.9" customHeight="1">
      <c r="B189" s="125"/>
      <c r="C189" s="126" t="s">
        <v>264</v>
      </c>
      <c r="D189" s="126" t="s">
        <v>136</v>
      </c>
      <c r="E189" s="127" t="s">
        <v>542</v>
      </c>
      <c r="F189" s="128" t="s">
        <v>543</v>
      </c>
      <c r="G189" s="129" t="s">
        <v>539</v>
      </c>
      <c r="H189" s="130">
        <v>-639</v>
      </c>
      <c r="I189" s="131">
        <v>2.2050000000000001</v>
      </c>
      <c r="J189" s="131">
        <f>ROUND(I189*H189,2)</f>
        <v>-1409</v>
      </c>
      <c r="K189" s="128" t="s">
        <v>140</v>
      </c>
      <c r="L189" s="28"/>
      <c r="M189" s="132" t="s">
        <v>1</v>
      </c>
      <c r="N189" s="133" t="s">
        <v>40</v>
      </c>
      <c r="O189" s="134">
        <v>0</v>
      </c>
      <c r="P189" s="134">
        <f>O189*H189</f>
        <v>0</v>
      </c>
      <c r="Q189" s="134">
        <v>0</v>
      </c>
      <c r="R189" s="134">
        <f>Q189*H189</f>
        <v>0</v>
      </c>
      <c r="S189" s="134">
        <v>0</v>
      </c>
      <c r="T189" s="135">
        <f>S189*H189</f>
        <v>0</v>
      </c>
      <c r="AR189" s="136" t="s">
        <v>197</v>
      </c>
      <c r="AT189" s="136" t="s">
        <v>136</v>
      </c>
      <c r="AU189" s="136" t="s">
        <v>83</v>
      </c>
      <c r="AY189" s="16" t="s">
        <v>135</v>
      </c>
      <c r="BE189" s="137">
        <f>IF(N189="základní",J189,0)</f>
        <v>-1409</v>
      </c>
      <c r="BF189" s="137">
        <f>IF(N189="snížená",J189,0)</f>
        <v>0</v>
      </c>
      <c r="BG189" s="137">
        <f>IF(N189="zákl. přenesená",J189,0)</f>
        <v>0</v>
      </c>
      <c r="BH189" s="137">
        <f>IF(N189="sníž. přenesená",J189,0)</f>
        <v>0</v>
      </c>
      <c r="BI189" s="137">
        <f>IF(N189="nulová",J189,0)</f>
        <v>0</v>
      </c>
      <c r="BJ189" s="16" t="s">
        <v>83</v>
      </c>
      <c r="BK189" s="137">
        <f>ROUND(I189*H189,2)</f>
        <v>-1409</v>
      </c>
      <c r="BL189" s="16" t="s">
        <v>197</v>
      </c>
      <c r="BM189" s="136" t="s">
        <v>544</v>
      </c>
    </row>
    <row r="190" spans="2:65" s="1" customFormat="1" ht="19.5">
      <c r="B190" s="28"/>
      <c r="D190" s="138" t="s">
        <v>143</v>
      </c>
      <c r="F190" s="139" t="s">
        <v>541</v>
      </c>
      <c r="L190" s="28"/>
      <c r="M190" s="140"/>
      <c r="T190" s="51"/>
      <c r="AT190" s="16" t="s">
        <v>143</v>
      </c>
      <c r="AU190" s="16" t="s">
        <v>83</v>
      </c>
    </row>
    <row r="191" spans="2:65" s="11" customFormat="1" ht="25.9" customHeight="1">
      <c r="B191" s="116"/>
      <c r="D191" s="117" t="s">
        <v>74</v>
      </c>
      <c r="E191" s="118" t="s">
        <v>545</v>
      </c>
      <c r="F191" s="118" t="s">
        <v>546</v>
      </c>
      <c r="J191" s="119">
        <f>BK191</f>
        <v>-3439.52</v>
      </c>
      <c r="L191" s="116"/>
      <c r="M191" s="120"/>
      <c r="P191" s="121">
        <f>SUM(P192:P201)</f>
        <v>0</v>
      </c>
      <c r="R191" s="121">
        <f>SUM(R192:R201)</f>
        <v>0</v>
      </c>
      <c r="T191" s="122">
        <f>SUM(T192:T201)</f>
        <v>0</v>
      </c>
      <c r="AR191" s="117" t="s">
        <v>85</v>
      </c>
      <c r="AT191" s="123" t="s">
        <v>74</v>
      </c>
      <c r="AU191" s="123" t="s">
        <v>75</v>
      </c>
      <c r="AY191" s="117" t="s">
        <v>135</v>
      </c>
      <c r="BK191" s="124">
        <f>SUM(BK192:BK201)</f>
        <v>-3439.52</v>
      </c>
    </row>
    <row r="192" spans="2:65" s="1" customFormat="1" ht="37.9" customHeight="1">
      <c r="B192" s="125"/>
      <c r="C192" s="126" t="s">
        <v>268</v>
      </c>
      <c r="D192" s="126" t="s">
        <v>136</v>
      </c>
      <c r="E192" s="127" t="s">
        <v>547</v>
      </c>
      <c r="F192" s="128" t="s">
        <v>548</v>
      </c>
      <c r="G192" s="129" t="s">
        <v>204</v>
      </c>
      <c r="H192" s="130">
        <v>-5.92</v>
      </c>
      <c r="I192" s="131">
        <v>581</v>
      </c>
      <c r="J192" s="131">
        <f>ROUND(I192*H192,2)</f>
        <v>-3439.52</v>
      </c>
      <c r="K192" s="128" t="s">
        <v>140</v>
      </c>
      <c r="L192" s="28"/>
      <c r="M192" s="132" t="s">
        <v>1</v>
      </c>
      <c r="N192" s="133" t="s">
        <v>40</v>
      </c>
      <c r="O192" s="134">
        <v>0</v>
      </c>
      <c r="P192" s="134">
        <f>O192*H192</f>
        <v>0</v>
      </c>
      <c r="Q192" s="134">
        <v>0</v>
      </c>
      <c r="R192" s="134">
        <f>Q192*H192</f>
        <v>0</v>
      </c>
      <c r="S192" s="134">
        <v>0</v>
      </c>
      <c r="T192" s="135">
        <f>S192*H192</f>
        <v>0</v>
      </c>
      <c r="AR192" s="136" t="s">
        <v>197</v>
      </c>
      <c r="AT192" s="136" t="s">
        <v>136</v>
      </c>
      <c r="AU192" s="136" t="s">
        <v>83</v>
      </c>
      <c r="AY192" s="16" t="s">
        <v>135</v>
      </c>
      <c r="BE192" s="137">
        <f>IF(N192="základní",J192,0)</f>
        <v>-3439.52</v>
      </c>
      <c r="BF192" s="137">
        <f>IF(N192="snížená",J192,0)</f>
        <v>0</v>
      </c>
      <c r="BG192" s="137">
        <f>IF(N192="zákl. přenesená",J192,0)</f>
        <v>0</v>
      </c>
      <c r="BH192" s="137">
        <f>IF(N192="sníž. přenesená",J192,0)</f>
        <v>0</v>
      </c>
      <c r="BI192" s="137">
        <f>IF(N192="nulová",J192,0)</f>
        <v>0</v>
      </c>
      <c r="BJ192" s="16" t="s">
        <v>83</v>
      </c>
      <c r="BK192" s="137">
        <f>ROUND(I192*H192,2)</f>
        <v>-3439.52</v>
      </c>
      <c r="BL192" s="16" t="s">
        <v>197</v>
      </c>
      <c r="BM192" s="136" t="s">
        <v>549</v>
      </c>
    </row>
    <row r="193" spans="2:65" s="1" customFormat="1" ht="39">
      <c r="B193" s="28"/>
      <c r="D193" s="138" t="s">
        <v>143</v>
      </c>
      <c r="F193" s="139" t="s">
        <v>550</v>
      </c>
      <c r="L193" s="28"/>
      <c r="M193" s="140"/>
      <c r="T193" s="51"/>
      <c r="AT193" s="16" t="s">
        <v>143</v>
      </c>
      <c r="AU193" s="16" t="s">
        <v>83</v>
      </c>
    </row>
    <row r="194" spans="2:65" s="12" customFormat="1">
      <c r="B194" s="141"/>
      <c r="D194" s="138" t="s">
        <v>145</v>
      </c>
      <c r="E194" s="142" t="s">
        <v>1</v>
      </c>
      <c r="F194" s="143" t="s">
        <v>431</v>
      </c>
      <c r="H194" s="142" t="s">
        <v>1</v>
      </c>
      <c r="L194" s="141"/>
      <c r="M194" s="144"/>
      <c r="T194" s="145"/>
      <c r="AT194" s="142" t="s">
        <v>145</v>
      </c>
      <c r="AU194" s="142" t="s">
        <v>83</v>
      </c>
      <c r="AV194" s="12" t="s">
        <v>83</v>
      </c>
      <c r="AW194" s="12" t="s">
        <v>32</v>
      </c>
      <c r="AX194" s="12" t="s">
        <v>75</v>
      </c>
      <c r="AY194" s="142" t="s">
        <v>135</v>
      </c>
    </row>
    <row r="195" spans="2:65" s="13" customFormat="1">
      <c r="B195" s="146"/>
      <c r="D195" s="138" t="s">
        <v>145</v>
      </c>
      <c r="E195" s="147" t="s">
        <v>1</v>
      </c>
      <c r="F195" s="148" t="s">
        <v>551</v>
      </c>
      <c r="H195" s="149">
        <v>-1.1599999999999999</v>
      </c>
      <c r="L195" s="146"/>
      <c r="M195" s="150"/>
      <c r="T195" s="151"/>
      <c r="AT195" s="147" t="s">
        <v>145</v>
      </c>
      <c r="AU195" s="147" t="s">
        <v>83</v>
      </c>
      <c r="AV195" s="13" t="s">
        <v>85</v>
      </c>
      <c r="AW195" s="13" t="s">
        <v>32</v>
      </c>
      <c r="AX195" s="13" t="s">
        <v>75</v>
      </c>
      <c r="AY195" s="147" t="s">
        <v>135</v>
      </c>
    </row>
    <row r="196" spans="2:65" s="12" customFormat="1">
      <c r="B196" s="141"/>
      <c r="D196" s="138" t="s">
        <v>145</v>
      </c>
      <c r="E196" s="142" t="s">
        <v>1</v>
      </c>
      <c r="F196" s="143" t="s">
        <v>433</v>
      </c>
      <c r="H196" s="142" t="s">
        <v>1</v>
      </c>
      <c r="L196" s="141"/>
      <c r="M196" s="144"/>
      <c r="T196" s="145"/>
      <c r="AT196" s="142" t="s">
        <v>145</v>
      </c>
      <c r="AU196" s="142" t="s">
        <v>83</v>
      </c>
      <c r="AV196" s="12" t="s">
        <v>83</v>
      </c>
      <c r="AW196" s="12" t="s">
        <v>32</v>
      </c>
      <c r="AX196" s="12" t="s">
        <v>75</v>
      </c>
      <c r="AY196" s="142" t="s">
        <v>135</v>
      </c>
    </row>
    <row r="197" spans="2:65" s="13" customFormat="1">
      <c r="B197" s="146"/>
      <c r="D197" s="138" t="s">
        <v>145</v>
      </c>
      <c r="E197" s="147" t="s">
        <v>1</v>
      </c>
      <c r="F197" s="148" t="s">
        <v>552</v>
      </c>
      <c r="H197" s="149">
        <v>-2.36</v>
      </c>
      <c r="L197" s="146"/>
      <c r="M197" s="150"/>
      <c r="T197" s="151"/>
      <c r="AT197" s="147" t="s">
        <v>145</v>
      </c>
      <c r="AU197" s="147" t="s">
        <v>83</v>
      </c>
      <c r="AV197" s="13" t="s">
        <v>85</v>
      </c>
      <c r="AW197" s="13" t="s">
        <v>32</v>
      </c>
      <c r="AX197" s="13" t="s">
        <v>75</v>
      </c>
      <c r="AY197" s="147" t="s">
        <v>135</v>
      </c>
    </row>
    <row r="198" spans="2:65" s="12" customFormat="1">
      <c r="B198" s="141"/>
      <c r="D198" s="138" t="s">
        <v>145</v>
      </c>
      <c r="E198" s="142" t="s">
        <v>1</v>
      </c>
      <c r="F198" s="143" t="s">
        <v>435</v>
      </c>
      <c r="H198" s="142" t="s">
        <v>1</v>
      </c>
      <c r="L198" s="141"/>
      <c r="M198" s="144"/>
      <c r="T198" s="145"/>
      <c r="AT198" s="142" t="s">
        <v>145</v>
      </c>
      <c r="AU198" s="142" t="s">
        <v>83</v>
      </c>
      <c r="AV198" s="12" t="s">
        <v>83</v>
      </c>
      <c r="AW198" s="12" t="s">
        <v>32</v>
      </c>
      <c r="AX198" s="12" t="s">
        <v>75</v>
      </c>
      <c r="AY198" s="142" t="s">
        <v>135</v>
      </c>
    </row>
    <row r="199" spans="2:65" s="13" customFormat="1">
      <c r="B199" s="146"/>
      <c r="D199" s="138" t="s">
        <v>145</v>
      </c>
      <c r="E199" s="147" t="s">
        <v>1</v>
      </c>
      <c r="F199" s="148" t="s">
        <v>553</v>
      </c>
      <c r="H199" s="149">
        <v>-2.4</v>
      </c>
      <c r="L199" s="146"/>
      <c r="M199" s="150"/>
      <c r="T199" s="151"/>
      <c r="AT199" s="147" t="s">
        <v>145</v>
      </c>
      <c r="AU199" s="147" t="s">
        <v>83</v>
      </c>
      <c r="AV199" s="13" t="s">
        <v>85</v>
      </c>
      <c r="AW199" s="13" t="s">
        <v>32</v>
      </c>
      <c r="AX199" s="13" t="s">
        <v>75</v>
      </c>
      <c r="AY199" s="147" t="s">
        <v>135</v>
      </c>
    </row>
    <row r="200" spans="2:65" s="12" customFormat="1">
      <c r="B200" s="141"/>
      <c r="D200" s="138" t="s">
        <v>145</v>
      </c>
      <c r="E200" s="142" t="s">
        <v>1</v>
      </c>
      <c r="F200" s="143" t="s">
        <v>554</v>
      </c>
      <c r="H200" s="142" t="s">
        <v>1</v>
      </c>
      <c r="L200" s="141"/>
      <c r="M200" s="144"/>
      <c r="T200" s="145"/>
      <c r="AT200" s="142" t="s">
        <v>145</v>
      </c>
      <c r="AU200" s="142" t="s">
        <v>83</v>
      </c>
      <c r="AV200" s="12" t="s">
        <v>83</v>
      </c>
      <c r="AW200" s="12" t="s">
        <v>32</v>
      </c>
      <c r="AX200" s="12" t="s">
        <v>75</v>
      </c>
      <c r="AY200" s="142" t="s">
        <v>135</v>
      </c>
    </row>
    <row r="201" spans="2:65" s="14" customFormat="1">
      <c r="B201" s="152"/>
      <c r="D201" s="138" t="s">
        <v>145</v>
      </c>
      <c r="E201" s="153" t="s">
        <v>1</v>
      </c>
      <c r="F201" s="154" t="s">
        <v>150</v>
      </c>
      <c r="H201" s="155">
        <v>-5.92</v>
      </c>
      <c r="L201" s="152"/>
      <c r="M201" s="156"/>
      <c r="T201" s="157"/>
      <c r="AT201" s="153" t="s">
        <v>145</v>
      </c>
      <c r="AU201" s="153" t="s">
        <v>83</v>
      </c>
      <c r="AV201" s="14" t="s">
        <v>141</v>
      </c>
      <c r="AW201" s="14" t="s">
        <v>32</v>
      </c>
      <c r="AX201" s="14" t="s">
        <v>83</v>
      </c>
      <c r="AY201" s="153" t="s">
        <v>135</v>
      </c>
    </row>
    <row r="202" spans="2:65" s="11" customFormat="1" ht="25.9" customHeight="1">
      <c r="B202" s="116"/>
      <c r="D202" s="117" t="s">
        <v>74</v>
      </c>
      <c r="E202" s="118" t="s">
        <v>555</v>
      </c>
      <c r="F202" s="118" t="s">
        <v>556</v>
      </c>
      <c r="J202" s="119">
        <f>BK202</f>
        <v>-18909</v>
      </c>
      <c r="L202" s="116"/>
      <c r="M202" s="120"/>
      <c r="P202" s="121">
        <f>SUM(P203:P204)</f>
        <v>0</v>
      </c>
      <c r="R202" s="121">
        <f>SUM(R203:R204)</f>
        <v>0</v>
      </c>
      <c r="T202" s="122">
        <f>SUM(T203:T204)</f>
        <v>0</v>
      </c>
      <c r="AR202" s="117" t="s">
        <v>85</v>
      </c>
      <c r="AT202" s="123" t="s">
        <v>74</v>
      </c>
      <c r="AU202" s="123" t="s">
        <v>75</v>
      </c>
      <c r="AY202" s="117" t="s">
        <v>135</v>
      </c>
      <c r="BK202" s="124">
        <f>SUM(BK203:BK204)</f>
        <v>-18909</v>
      </c>
    </row>
    <row r="203" spans="2:65" s="1" customFormat="1" ht="24.2" customHeight="1">
      <c r="B203" s="125"/>
      <c r="C203" s="126" t="s">
        <v>7</v>
      </c>
      <c r="D203" s="126" t="s">
        <v>136</v>
      </c>
      <c r="E203" s="127" t="s">
        <v>557</v>
      </c>
      <c r="F203" s="128" t="s">
        <v>558</v>
      </c>
      <c r="G203" s="129" t="s">
        <v>559</v>
      </c>
      <c r="H203" s="130">
        <v>-110</v>
      </c>
      <c r="I203" s="131">
        <v>36.4</v>
      </c>
      <c r="J203" s="131">
        <f>ROUND(I203*H203,2)</f>
        <v>-4004</v>
      </c>
      <c r="K203" s="128" t="s">
        <v>140</v>
      </c>
      <c r="L203" s="28"/>
      <c r="M203" s="132" t="s">
        <v>1</v>
      </c>
      <c r="N203" s="133" t="s">
        <v>40</v>
      </c>
      <c r="O203" s="134">
        <v>0</v>
      </c>
      <c r="P203" s="134">
        <f>O203*H203</f>
        <v>0</v>
      </c>
      <c r="Q203" s="134">
        <v>0</v>
      </c>
      <c r="R203" s="134">
        <f>Q203*H203</f>
        <v>0</v>
      </c>
      <c r="S203" s="134">
        <v>0</v>
      </c>
      <c r="T203" s="135">
        <f>S203*H203</f>
        <v>0</v>
      </c>
      <c r="AR203" s="136" t="s">
        <v>197</v>
      </c>
      <c r="AT203" s="136" t="s">
        <v>136</v>
      </c>
      <c r="AU203" s="136" t="s">
        <v>83</v>
      </c>
      <c r="AY203" s="16" t="s">
        <v>135</v>
      </c>
      <c r="BE203" s="137">
        <f>IF(N203="základní",J203,0)</f>
        <v>-4004</v>
      </c>
      <c r="BF203" s="137">
        <f>IF(N203="snížená",J203,0)</f>
        <v>0</v>
      </c>
      <c r="BG203" s="137">
        <f>IF(N203="zákl. přenesená",J203,0)</f>
        <v>0</v>
      </c>
      <c r="BH203" s="137">
        <f>IF(N203="sníž. přenesená",J203,0)</f>
        <v>0</v>
      </c>
      <c r="BI203" s="137">
        <f>IF(N203="nulová",J203,0)</f>
        <v>0</v>
      </c>
      <c r="BJ203" s="16" t="s">
        <v>83</v>
      </c>
      <c r="BK203" s="137">
        <f>ROUND(I203*H203,2)</f>
        <v>-4004</v>
      </c>
      <c r="BL203" s="16" t="s">
        <v>197</v>
      </c>
      <c r="BM203" s="136" t="s">
        <v>560</v>
      </c>
    </row>
    <row r="204" spans="2:65" s="1" customFormat="1" ht="16.5" customHeight="1">
      <c r="B204" s="125"/>
      <c r="C204" s="126" t="s">
        <v>278</v>
      </c>
      <c r="D204" s="126" t="s">
        <v>136</v>
      </c>
      <c r="E204" s="127" t="s">
        <v>561</v>
      </c>
      <c r="F204" s="128" t="s">
        <v>562</v>
      </c>
      <c r="G204" s="129" t="s">
        <v>559</v>
      </c>
      <c r="H204" s="130">
        <v>-110</v>
      </c>
      <c r="I204" s="131">
        <v>135.5</v>
      </c>
      <c r="J204" s="131">
        <f>ROUND(I204*H204,2)</f>
        <v>-14905</v>
      </c>
      <c r="K204" s="128" t="s">
        <v>140</v>
      </c>
      <c r="L204" s="28"/>
      <c r="M204" s="132" t="s">
        <v>1</v>
      </c>
      <c r="N204" s="133" t="s">
        <v>40</v>
      </c>
      <c r="O204" s="134">
        <v>0</v>
      </c>
      <c r="P204" s="134">
        <f>O204*H204</f>
        <v>0</v>
      </c>
      <c r="Q204" s="134">
        <v>0</v>
      </c>
      <c r="R204" s="134">
        <f>Q204*H204</f>
        <v>0</v>
      </c>
      <c r="S204" s="134">
        <v>0</v>
      </c>
      <c r="T204" s="135">
        <f>S204*H204</f>
        <v>0</v>
      </c>
      <c r="AR204" s="136" t="s">
        <v>197</v>
      </c>
      <c r="AT204" s="136" t="s">
        <v>136</v>
      </c>
      <c r="AU204" s="136" t="s">
        <v>83</v>
      </c>
      <c r="AY204" s="16" t="s">
        <v>135</v>
      </c>
      <c r="BE204" s="137">
        <f>IF(N204="základní",J204,0)</f>
        <v>-14905</v>
      </c>
      <c r="BF204" s="137">
        <f>IF(N204="snížená",J204,0)</f>
        <v>0</v>
      </c>
      <c r="BG204" s="137">
        <f>IF(N204="zákl. přenesená",J204,0)</f>
        <v>0</v>
      </c>
      <c r="BH204" s="137">
        <f>IF(N204="sníž. přenesená",J204,0)</f>
        <v>0</v>
      </c>
      <c r="BI204" s="137">
        <f>IF(N204="nulová",J204,0)</f>
        <v>0</v>
      </c>
      <c r="BJ204" s="16" t="s">
        <v>83</v>
      </c>
      <c r="BK204" s="137">
        <f>ROUND(I204*H204,2)</f>
        <v>-14905</v>
      </c>
      <c r="BL204" s="16" t="s">
        <v>197</v>
      </c>
      <c r="BM204" s="136" t="s">
        <v>563</v>
      </c>
    </row>
    <row r="205" spans="2:65" s="11" customFormat="1" ht="25.9" customHeight="1">
      <c r="B205" s="116"/>
      <c r="D205" s="117" t="s">
        <v>74</v>
      </c>
      <c r="E205" s="118" t="s">
        <v>353</v>
      </c>
      <c r="F205" s="118" t="s">
        <v>354</v>
      </c>
      <c r="J205" s="119">
        <f>BK205</f>
        <v>-19635.969999999998</v>
      </c>
      <c r="L205" s="116"/>
      <c r="M205" s="120"/>
      <c r="P205" s="121">
        <f>P206</f>
        <v>0</v>
      </c>
      <c r="R205" s="121">
        <f>R206</f>
        <v>0</v>
      </c>
      <c r="T205" s="122">
        <f>T206</f>
        <v>0</v>
      </c>
      <c r="AR205" s="117" t="s">
        <v>85</v>
      </c>
      <c r="AT205" s="123" t="s">
        <v>74</v>
      </c>
      <c r="AU205" s="123" t="s">
        <v>75</v>
      </c>
      <c r="AY205" s="117" t="s">
        <v>135</v>
      </c>
      <c r="BK205" s="124">
        <f>BK206</f>
        <v>-19635.969999999998</v>
      </c>
    </row>
    <row r="206" spans="2:65" s="11" customFormat="1" ht="22.9" customHeight="1">
      <c r="B206" s="116"/>
      <c r="D206" s="117" t="s">
        <v>74</v>
      </c>
      <c r="E206" s="167" t="s">
        <v>362</v>
      </c>
      <c r="F206" s="167" t="s">
        <v>363</v>
      </c>
      <c r="J206" s="168">
        <f>BK206</f>
        <v>-19635.969999999998</v>
      </c>
      <c r="L206" s="116"/>
      <c r="M206" s="120"/>
      <c r="P206" s="121">
        <f>SUM(P207:P210)</f>
        <v>0</v>
      </c>
      <c r="R206" s="121">
        <f>SUM(R207:R210)</f>
        <v>0</v>
      </c>
      <c r="T206" s="122">
        <f>SUM(T207:T210)</f>
        <v>0</v>
      </c>
      <c r="AR206" s="117" t="s">
        <v>85</v>
      </c>
      <c r="AT206" s="123" t="s">
        <v>74</v>
      </c>
      <c r="AU206" s="123" t="s">
        <v>83</v>
      </c>
      <c r="AY206" s="117" t="s">
        <v>135</v>
      </c>
      <c r="BK206" s="124">
        <f>SUM(BK207:BK210)</f>
        <v>-19635.969999999998</v>
      </c>
    </row>
    <row r="207" spans="2:65" s="1" customFormat="1" ht="24.2" customHeight="1">
      <c r="B207" s="125"/>
      <c r="C207" s="126" t="s">
        <v>283</v>
      </c>
      <c r="D207" s="126" t="s">
        <v>136</v>
      </c>
      <c r="E207" s="127" t="s">
        <v>564</v>
      </c>
      <c r="F207" s="128" t="s">
        <v>565</v>
      </c>
      <c r="G207" s="129" t="s">
        <v>204</v>
      </c>
      <c r="H207" s="130">
        <v>-0.86</v>
      </c>
      <c r="I207" s="131">
        <v>901.8</v>
      </c>
      <c r="J207" s="131">
        <f>ROUND(I207*H207,2)</f>
        <v>-775.55</v>
      </c>
      <c r="K207" s="128" t="s">
        <v>140</v>
      </c>
      <c r="L207" s="28"/>
      <c r="M207" s="132" t="s">
        <v>1</v>
      </c>
      <c r="N207" s="133" t="s">
        <v>40</v>
      </c>
      <c r="O207" s="134">
        <v>0</v>
      </c>
      <c r="P207" s="134">
        <f>O207*H207</f>
        <v>0</v>
      </c>
      <c r="Q207" s="134">
        <v>0</v>
      </c>
      <c r="R207" s="134">
        <f>Q207*H207</f>
        <v>0</v>
      </c>
      <c r="S207" s="134">
        <v>0</v>
      </c>
      <c r="T207" s="135">
        <f>S207*H207</f>
        <v>0</v>
      </c>
      <c r="AR207" s="136" t="s">
        <v>197</v>
      </c>
      <c r="AT207" s="136" t="s">
        <v>136</v>
      </c>
      <c r="AU207" s="136" t="s">
        <v>85</v>
      </c>
      <c r="AY207" s="16" t="s">
        <v>135</v>
      </c>
      <c r="BE207" s="137">
        <f>IF(N207="základní",J207,0)</f>
        <v>-775.55</v>
      </c>
      <c r="BF207" s="137">
        <f>IF(N207="snížená",J207,0)</f>
        <v>0</v>
      </c>
      <c r="BG207" s="137">
        <f>IF(N207="zákl. přenesená",J207,0)</f>
        <v>0</v>
      </c>
      <c r="BH207" s="137">
        <f>IF(N207="sníž. přenesená",J207,0)</f>
        <v>0</v>
      </c>
      <c r="BI207" s="137">
        <f>IF(N207="nulová",J207,0)</f>
        <v>0</v>
      </c>
      <c r="BJ207" s="16" t="s">
        <v>83</v>
      </c>
      <c r="BK207" s="137">
        <f>ROUND(I207*H207,2)</f>
        <v>-775.55</v>
      </c>
      <c r="BL207" s="16" t="s">
        <v>197</v>
      </c>
      <c r="BM207" s="136" t="s">
        <v>566</v>
      </c>
    </row>
    <row r="208" spans="2:65" s="1" customFormat="1" ht="19.5">
      <c r="B208" s="28"/>
      <c r="D208" s="138" t="s">
        <v>143</v>
      </c>
      <c r="F208" s="139" t="s">
        <v>567</v>
      </c>
      <c r="L208" s="28"/>
      <c r="M208" s="140"/>
      <c r="T208" s="51"/>
      <c r="AT208" s="16" t="s">
        <v>143</v>
      </c>
      <c r="AU208" s="16" t="s">
        <v>85</v>
      </c>
    </row>
    <row r="209" spans="2:65" s="1" customFormat="1" ht="24.2" customHeight="1">
      <c r="B209" s="125"/>
      <c r="C209" s="126" t="s">
        <v>291</v>
      </c>
      <c r="D209" s="126" t="s">
        <v>136</v>
      </c>
      <c r="E209" s="127" t="s">
        <v>568</v>
      </c>
      <c r="F209" s="128" t="s">
        <v>569</v>
      </c>
      <c r="G209" s="129" t="s">
        <v>204</v>
      </c>
      <c r="H209" s="130">
        <v>-14.99</v>
      </c>
      <c r="I209" s="131">
        <v>1258.2</v>
      </c>
      <c r="J209" s="131">
        <f>ROUND(I209*H209,2)</f>
        <v>-18860.419999999998</v>
      </c>
      <c r="K209" s="128" t="s">
        <v>140</v>
      </c>
      <c r="L209" s="28"/>
      <c r="M209" s="132" t="s">
        <v>1</v>
      </c>
      <c r="N209" s="133" t="s">
        <v>40</v>
      </c>
      <c r="O209" s="134">
        <v>0</v>
      </c>
      <c r="P209" s="134">
        <f>O209*H209</f>
        <v>0</v>
      </c>
      <c r="Q209" s="134">
        <v>0</v>
      </c>
      <c r="R209" s="134">
        <f>Q209*H209</f>
        <v>0</v>
      </c>
      <c r="S209" s="134">
        <v>0</v>
      </c>
      <c r="T209" s="135">
        <f>S209*H209</f>
        <v>0</v>
      </c>
      <c r="AR209" s="136" t="s">
        <v>197</v>
      </c>
      <c r="AT209" s="136" t="s">
        <v>136</v>
      </c>
      <c r="AU209" s="136" t="s">
        <v>85</v>
      </c>
      <c r="AY209" s="16" t="s">
        <v>135</v>
      </c>
      <c r="BE209" s="137">
        <f>IF(N209="základní",J209,0)</f>
        <v>-18860.419999999998</v>
      </c>
      <c r="BF209" s="137">
        <f>IF(N209="snížená",J209,0)</f>
        <v>0</v>
      </c>
      <c r="BG209" s="137">
        <f>IF(N209="zákl. přenesená",J209,0)</f>
        <v>0</v>
      </c>
      <c r="BH209" s="137">
        <f>IF(N209="sníž. přenesená",J209,0)</f>
        <v>0</v>
      </c>
      <c r="BI209" s="137">
        <f>IF(N209="nulová",J209,0)</f>
        <v>0</v>
      </c>
      <c r="BJ209" s="16" t="s">
        <v>83</v>
      </c>
      <c r="BK209" s="137">
        <f>ROUND(I209*H209,2)</f>
        <v>-18860.419999999998</v>
      </c>
      <c r="BL209" s="16" t="s">
        <v>197</v>
      </c>
      <c r="BM209" s="136" t="s">
        <v>570</v>
      </c>
    </row>
    <row r="210" spans="2:65" s="1" customFormat="1" ht="19.5">
      <c r="B210" s="28"/>
      <c r="D210" s="138" t="s">
        <v>143</v>
      </c>
      <c r="F210" s="139" t="s">
        <v>567</v>
      </c>
      <c r="L210" s="28"/>
      <c r="M210" s="172"/>
      <c r="N210" s="173"/>
      <c r="O210" s="173"/>
      <c r="P210" s="173"/>
      <c r="Q210" s="173"/>
      <c r="R210" s="173"/>
      <c r="S210" s="173"/>
      <c r="T210" s="174"/>
      <c r="AT210" s="16" t="s">
        <v>143</v>
      </c>
      <c r="AU210" s="16" t="s">
        <v>85</v>
      </c>
    </row>
    <row r="211" spans="2:65" s="1" customFormat="1" ht="6.95" customHeight="1">
      <c r="B211" s="40"/>
      <c r="C211" s="41"/>
      <c r="D211" s="41"/>
      <c r="E211" s="41"/>
      <c r="F211" s="41"/>
      <c r="G211" s="41"/>
      <c r="H211" s="41"/>
      <c r="I211" s="41"/>
      <c r="J211" s="41"/>
      <c r="K211" s="41"/>
      <c r="L211" s="28"/>
    </row>
  </sheetData>
  <autoFilter ref="C124:K210" xr:uid="{00000000-0009-0000-0000-000002000000}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95</v>
      </c>
      <c r="L4" s="19"/>
      <c r="M4" s="83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18" t="str">
        <f>'Rekapitulace stavby'!K6</f>
        <v>HZ Dvorce - VCP a MNP</v>
      </c>
      <c r="F7" s="219"/>
      <c r="G7" s="219"/>
      <c r="H7" s="219"/>
      <c r="L7" s="19"/>
    </row>
    <row r="8" spans="2:46" s="1" customFormat="1" ht="12" customHeight="1">
      <c r="B8" s="28"/>
      <c r="D8" s="25" t="s">
        <v>96</v>
      </c>
      <c r="L8" s="28"/>
    </row>
    <row r="9" spans="2:46" s="1" customFormat="1" ht="16.5" customHeight="1">
      <c r="B9" s="28"/>
      <c r="E9" s="209" t="s">
        <v>571</v>
      </c>
      <c r="F9" s="220"/>
      <c r="G9" s="220"/>
      <c r="H9" s="22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16</v>
      </c>
      <c r="F11" s="23" t="s">
        <v>1</v>
      </c>
      <c r="I11" s="25" t="s">
        <v>17</v>
      </c>
      <c r="J11" s="23" t="s">
        <v>1</v>
      </c>
      <c r="L11" s="28"/>
    </row>
    <row r="12" spans="2:46" s="1" customFormat="1" ht="12" customHeight="1">
      <c r="B12" s="28"/>
      <c r="D12" s="25" t="s">
        <v>18</v>
      </c>
      <c r="F12" s="23" t="s">
        <v>19</v>
      </c>
      <c r="I12" s="25" t="s">
        <v>20</v>
      </c>
      <c r="J12" s="48" t="str">
        <f>'Rekapitulace stavby'!AN8</f>
        <v>24. 11. 2025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22</v>
      </c>
      <c r="I14" s="25" t="s">
        <v>23</v>
      </c>
      <c r="J14" s="23" t="s">
        <v>24</v>
      </c>
      <c r="L14" s="28"/>
    </row>
    <row r="15" spans="2:46" s="1" customFormat="1" ht="18" customHeight="1">
      <c r="B15" s="28"/>
      <c r="E15" s="23" t="s">
        <v>25</v>
      </c>
      <c r="I15" s="25" t="s">
        <v>26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27</v>
      </c>
      <c r="I17" s="25" t="s">
        <v>23</v>
      </c>
      <c r="J17" s="23" t="s">
        <v>28</v>
      </c>
      <c r="L17" s="28"/>
    </row>
    <row r="18" spans="2:12" s="1" customFormat="1" ht="18" customHeight="1">
      <c r="B18" s="28"/>
      <c r="E18" s="23" t="s">
        <v>29</v>
      </c>
      <c r="I18" s="25" t="s">
        <v>26</v>
      </c>
      <c r="J18" s="23" t="s">
        <v>30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31</v>
      </c>
      <c r="I20" s="25" t="s">
        <v>23</v>
      </c>
      <c r="J20" s="23" t="s">
        <v>1</v>
      </c>
      <c r="L20" s="28"/>
    </row>
    <row r="21" spans="2:12" s="1" customFormat="1" ht="18" customHeight="1">
      <c r="B21" s="28"/>
      <c r="E21" s="23" t="s">
        <v>19</v>
      </c>
      <c r="I21" s="25" t="s">
        <v>26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33</v>
      </c>
      <c r="I23" s="25" t="s">
        <v>23</v>
      </c>
      <c r="J23" s="23" t="s">
        <v>1</v>
      </c>
      <c r="L23" s="28"/>
    </row>
    <row r="24" spans="2:12" s="1" customFormat="1" ht="18" customHeight="1">
      <c r="B24" s="28"/>
      <c r="E24" s="23" t="s">
        <v>19</v>
      </c>
      <c r="I24" s="25" t="s">
        <v>26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34</v>
      </c>
      <c r="L26" s="28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5" t="s">
        <v>35</v>
      </c>
      <c r="J30" s="61">
        <f>ROUND(J119, 2)</f>
        <v>48955.47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86" t="s">
        <v>39</v>
      </c>
      <c r="E33" s="25" t="s">
        <v>40</v>
      </c>
      <c r="F33" s="87">
        <f>ROUND((SUM(BE119:BE144)),  2)</f>
        <v>48955.47</v>
      </c>
      <c r="I33" s="88">
        <v>0.21</v>
      </c>
      <c r="J33" s="87">
        <f>ROUND(((SUM(BE119:BE144))*I33),  2)</f>
        <v>10280.65</v>
      </c>
      <c r="L33" s="28"/>
    </row>
    <row r="34" spans="2:12" s="1" customFormat="1" ht="14.45" customHeight="1">
      <c r="B34" s="28"/>
      <c r="E34" s="25" t="s">
        <v>41</v>
      </c>
      <c r="F34" s="87">
        <f>ROUND((SUM(BF119:BF144)),  2)</f>
        <v>0</v>
      </c>
      <c r="I34" s="88">
        <v>0.12</v>
      </c>
      <c r="J34" s="87">
        <f>ROUND(((SUM(BF119:BF144))*I34),  2)</f>
        <v>0</v>
      </c>
      <c r="L34" s="28"/>
    </row>
    <row r="35" spans="2:12" s="1" customFormat="1" ht="14.45" hidden="1" customHeight="1">
      <c r="B35" s="28"/>
      <c r="E35" s="25" t="s">
        <v>42</v>
      </c>
      <c r="F35" s="87">
        <f>ROUND((SUM(BG119:BG144)),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5" t="s">
        <v>43</v>
      </c>
      <c r="F36" s="87">
        <f>ROUND((SUM(BH119:BH144)),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5" t="s">
        <v>44</v>
      </c>
      <c r="F37" s="87">
        <f>ROUND((SUM(BI119:BI144)),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2"/>
      <c r="F39" s="52"/>
      <c r="G39" s="91" t="s">
        <v>46</v>
      </c>
      <c r="H39" s="92" t="s">
        <v>47</v>
      </c>
      <c r="I39" s="52"/>
      <c r="J39" s="93">
        <f>SUM(J30:J37)</f>
        <v>59236.12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20" t="s">
        <v>98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14</v>
      </c>
      <c r="L84" s="28"/>
    </row>
    <row r="85" spans="2:47" s="1" customFormat="1" ht="16.5" customHeight="1">
      <c r="B85" s="28"/>
      <c r="E85" s="218" t="str">
        <f>E7</f>
        <v>HZ Dvorce - VCP a MNP</v>
      </c>
      <c r="F85" s="219"/>
      <c r="G85" s="219"/>
      <c r="H85" s="219"/>
      <c r="L85" s="28"/>
    </row>
    <row r="86" spans="2:47" s="1" customFormat="1" ht="12" customHeight="1">
      <c r="B86" s="28"/>
      <c r="C86" s="25" t="s">
        <v>96</v>
      </c>
      <c r="L86" s="28"/>
    </row>
    <row r="87" spans="2:47" s="1" customFormat="1" ht="16.5" customHeight="1">
      <c r="B87" s="28"/>
      <c r="E87" s="209" t="str">
        <f>E9</f>
        <v>2.1 - Hromosvod</v>
      </c>
      <c r="F87" s="220"/>
      <c r="G87" s="220"/>
      <c r="H87" s="220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18</v>
      </c>
      <c r="F89" s="23" t="str">
        <f>F12</f>
        <v xml:space="preserve"> </v>
      </c>
      <c r="I89" s="25" t="s">
        <v>20</v>
      </c>
      <c r="J89" s="48" t="str">
        <f>IF(J12="","",J12)</f>
        <v>24. 11. 2025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22</v>
      </c>
      <c r="F91" s="23" t="str">
        <f>E15</f>
        <v>Obec Dvorce</v>
      </c>
      <c r="I91" s="25" t="s">
        <v>31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5" t="s">
        <v>27</v>
      </c>
      <c r="F92" s="23" t="str">
        <f>IF(E18="","",E18)</f>
        <v>Jurčík - stavebnictví s.r.o.,</v>
      </c>
      <c r="I92" s="25" t="s">
        <v>33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99</v>
      </c>
      <c r="D94" s="89"/>
      <c r="E94" s="89"/>
      <c r="F94" s="89"/>
      <c r="G94" s="89"/>
      <c r="H94" s="89"/>
      <c r="I94" s="89"/>
      <c r="J94" s="98" t="s">
        <v>100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101</v>
      </c>
      <c r="J96" s="61">
        <f>J119</f>
        <v>48955.47</v>
      </c>
      <c r="L96" s="28"/>
      <c r="AU96" s="16" t="s">
        <v>102</v>
      </c>
    </row>
    <row r="97" spans="2:12" s="8" customFormat="1" ht="24.95" customHeight="1">
      <c r="B97" s="100"/>
      <c r="D97" s="101" t="s">
        <v>572</v>
      </c>
      <c r="E97" s="102"/>
      <c r="F97" s="102"/>
      <c r="G97" s="102"/>
      <c r="H97" s="102"/>
      <c r="I97" s="102"/>
      <c r="J97" s="103">
        <f>J120</f>
        <v>21444</v>
      </c>
      <c r="L97" s="100"/>
    </row>
    <row r="98" spans="2:12" s="8" customFormat="1" ht="24.95" customHeight="1">
      <c r="B98" s="100"/>
      <c r="D98" s="101" t="s">
        <v>573</v>
      </c>
      <c r="E98" s="102"/>
      <c r="F98" s="102"/>
      <c r="G98" s="102"/>
      <c r="H98" s="102"/>
      <c r="I98" s="102"/>
      <c r="J98" s="103">
        <f>J127</f>
        <v>20431.47</v>
      </c>
      <c r="L98" s="100"/>
    </row>
    <row r="99" spans="2:12" s="8" customFormat="1" ht="24.95" customHeight="1">
      <c r="B99" s="100"/>
      <c r="D99" s="101" t="s">
        <v>574</v>
      </c>
      <c r="E99" s="102"/>
      <c r="F99" s="102"/>
      <c r="G99" s="102"/>
      <c r="H99" s="102"/>
      <c r="I99" s="102"/>
      <c r="J99" s="103">
        <f>J142</f>
        <v>7080</v>
      </c>
      <c r="L99" s="100"/>
    </row>
    <row r="100" spans="2:12" s="1" customFormat="1" ht="21.75" customHeight="1">
      <c r="B100" s="28"/>
      <c r="L100" s="28"/>
    </row>
    <row r="101" spans="2:12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28"/>
    </row>
    <row r="105" spans="2:12" s="1" customFormat="1" ht="6.95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8"/>
    </row>
    <row r="106" spans="2:12" s="1" customFormat="1" ht="24.95" customHeight="1">
      <c r="B106" s="28"/>
      <c r="C106" s="20" t="s">
        <v>121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5" t="s">
        <v>14</v>
      </c>
      <c r="L108" s="28"/>
    </row>
    <row r="109" spans="2:12" s="1" customFormat="1" ht="16.5" customHeight="1">
      <c r="B109" s="28"/>
      <c r="E109" s="218" t="str">
        <f>E7</f>
        <v>HZ Dvorce - VCP a MNP</v>
      </c>
      <c r="F109" s="219"/>
      <c r="G109" s="219"/>
      <c r="H109" s="219"/>
      <c r="L109" s="28"/>
    </row>
    <row r="110" spans="2:12" s="1" customFormat="1" ht="12" customHeight="1">
      <c r="B110" s="28"/>
      <c r="C110" s="25" t="s">
        <v>96</v>
      </c>
      <c r="L110" s="28"/>
    </row>
    <row r="111" spans="2:12" s="1" customFormat="1" ht="16.5" customHeight="1">
      <c r="B111" s="28"/>
      <c r="E111" s="209" t="str">
        <f>E9</f>
        <v>2.1 - Hromosvod</v>
      </c>
      <c r="F111" s="220"/>
      <c r="G111" s="220"/>
      <c r="H111" s="220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5" t="s">
        <v>18</v>
      </c>
      <c r="F113" s="23" t="str">
        <f>F12</f>
        <v xml:space="preserve"> </v>
      </c>
      <c r="I113" s="25" t="s">
        <v>20</v>
      </c>
      <c r="J113" s="48" t="str">
        <f>IF(J12="","",J12)</f>
        <v>24. 11. 2025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5" t="s">
        <v>22</v>
      </c>
      <c r="F115" s="23" t="str">
        <f>E15</f>
        <v>Obec Dvorce</v>
      </c>
      <c r="I115" s="25" t="s">
        <v>31</v>
      </c>
      <c r="J115" s="26" t="str">
        <f>E21</f>
        <v xml:space="preserve"> </v>
      </c>
      <c r="L115" s="28"/>
    </row>
    <row r="116" spans="2:65" s="1" customFormat="1" ht="15.2" customHeight="1">
      <c r="B116" s="28"/>
      <c r="C116" s="25" t="s">
        <v>27</v>
      </c>
      <c r="F116" s="23" t="str">
        <f>IF(E18="","",E18)</f>
        <v>Jurčík - stavebnictví s.r.o.,</v>
      </c>
      <c r="I116" s="25" t="s">
        <v>33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08"/>
      <c r="C118" s="109" t="s">
        <v>122</v>
      </c>
      <c r="D118" s="110" t="s">
        <v>60</v>
      </c>
      <c r="E118" s="110" t="s">
        <v>56</v>
      </c>
      <c r="F118" s="110" t="s">
        <v>57</v>
      </c>
      <c r="G118" s="110" t="s">
        <v>123</v>
      </c>
      <c r="H118" s="110" t="s">
        <v>124</v>
      </c>
      <c r="I118" s="110" t="s">
        <v>125</v>
      </c>
      <c r="J118" s="110" t="s">
        <v>100</v>
      </c>
      <c r="K118" s="111" t="s">
        <v>126</v>
      </c>
      <c r="L118" s="108"/>
      <c r="M118" s="54" t="s">
        <v>1</v>
      </c>
      <c r="N118" s="55" t="s">
        <v>39</v>
      </c>
      <c r="O118" s="55" t="s">
        <v>127</v>
      </c>
      <c r="P118" s="55" t="s">
        <v>128</v>
      </c>
      <c r="Q118" s="55" t="s">
        <v>129</v>
      </c>
      <c r="R118" s="55" t="s">
        <v>130</v>
      </c>
      <c r="S118" s="55" t="s">
        <v>131</v>
      </c>
      <c r="T118" s="56" t="s">
        <v>132</v>
      </c>
    </row>
    <row r="119" spans="2:65" s="1" customFormat="1" ht="22.9" customHeight="1">
      <c r="B119" s="28"/>
      <c r="C119" s="59" t="s">
        <v>133</v>
      </c>
      <c r="J119" s="112">
        <f>BK119</f>
        <v>48955.47</v>
      </c>
      <c r="L119" s="28"/>
      <c r="M119" s="57"/>
      <c r="N119" s="49"/>
      <c r="O119" s="49"/>
      <c r="P119" s="113">
        <f>P120+P127+P142</f>
        <v>0</v>
      </c>
      <c r="Q119" s="49"/>
      <c r="R119" s="113">
        <f>R120+R127+R142</f>
        <v>0</v>
      </c>
      <c r="S119" s="49"/>
      <c r="T119" s="114">
        <f>T120+T127+T142</f>
        <v>0</v>
      </c>
      <c r="AT119" s="16" t="s">
        <v>74</v>
      </c>
      <c r="AU119" s="16" t="s">
        <v>102</v>
      </c>
      <c r="BK119" s="115">
        <f>BK120+BK127+BK142</f>
        <v>48955.47</v>
      </c>
    </row>
    <row r="120" spans="2:65" s="11" customFormat="1" ht="25.9" customHeight="1">
      <c r="B120" s="116"/>
      <c r="D120" s="117" t="s">
        <v>74</v>
      </c>
      <c r="E120" s="118" t="s">
        <v>575</v>
      </c>
      <c r="F120" s="118" t="s">
        <v>489</v>
      </c>
      <c r="J120" s="119">
        <f>BK120</f>
        <v>21444</v>
      </c>
      <c r="L120" s="116"/>
      <c r="M120" s="120"/>
      <c r="P120" s="121">
        <f>SUM(P121:P126)</f>
        <v>0</v>
      </c>
      <c r="R120" s="121">
        <f>SUM(R121:R126)</f>
        <v>0</v>
      </c>
      <c r="T120" s="122">
        <f>SUM(T121:T126)</f>
        <v>0</v>
      </c>
      <c r="AR120" s="117" t="s">
        <v>83</v>
      </c>
      <c r="AT120" s="123" t="s">
        <v>74</v>
      </c>
      <c r="AU120" s="123" t="s">
        <v>75</v>
      </c>
      <c r="AY120" s="117" t="s">
        <v>135</v>
      </c>
      <c r="BK120" s="124">
        <f>SUM(BK121:BK126)</f>
        <v>21444</v>
      </c>
    </row>
    <row r="121" spans="2:65" s="1" customFormat="1" ht="16.5" customHeight="1">
      <c r="B121" s="125"/>
      <c r="C121" s="126" t="s">
        <v>83</v>
      </c>
      <c r="D121" s="126" t="s">
        <v>136</v>
      </c>
      <c r="E121" s="127" t="s">
        <v>576</v>
      </c>
      <c r="F121" s="128" t="s">
        <v>577</v>
      </c>
      <c r="G121" s="129" t="s">
        <v>578</v>
      </c>
      <c r="H121" s="130">
        <v>1</v>
      </c>
      <c r="I121" s="131">
        <v>519</v>
      </c>
      <c r="J121" s="131">
        <f t="shared" ref="J121:J126" si="0">ROUND(I121*H121,2)</f>
        <v>519</v>
      </c>
      <c r="K121" s="128" t="s">
        <v>189</v>
      </c>
      <c r="L121" s="28"/>
      <c r="M121" s="132" t="s">
        <v>1</v>
      </c>
      <c r="N121" s="133" t="s">
        <v>40</v>
      </c>
      <c r="O121" s="134">
        <v>0</v>
      </c>
      <c r="P121" s="134">
        <f t="shared" ref="P121:P126" si="1">O121*H121</f>
        <v>0</v>
      </c>
      <c r="Q121" s="134">
        <v>0</v>
      </c>
      <c r="R121" s="134">
        <f t="shared" ref="R121:R126" si="2">Q121*H121</f>
        <v>0</v>
      </c>
      <c r="S121" s="134">
        <v>0</v>
      </c>
      <c r="T121" s="135">
        <f t="shared" ref="T121:T126" si="3">S121*H121</f>
        <v>0</v>
      </c>
      <c r="AR121" s="136" t="s">
        <v>141</v>
      </c>
      <c r="AT121" s="136" t="s">
        <v>136</v>
      </c>
      <c r="AU121" s="136" t="s">
        <v>83</v>
      </c>
      <c r="AY121" s="16" t="s">
        <v>135</v>
      </c>
      <c r="BE121" s="137">
        <f t="shared" ref="BE121:BE126" si="4">IF(N121="základní",J121,0)</f>
        <v>519</v>
      </c>
      <c r="BF121" s="137">
        <f t="shared" ref="BF121:BF126" si="5">IF(N121="snížená",J121,0)</f>
        <v>0</v>
      </c>
      <c r="BG121" s="137">
        <f t="shared" ref="BG121:BG126" si="6">IF(N121="zákl. přenesená",J121,0)</f>
        <v>0</v>
      </c>
      <c r="BH121" s="137">
        <f t="shared" ref="BH121:BH126" si="7">IF(N121="sníž. přenesená",J121,0)</f>
        <v>0</v>
      </c>
      <c r="BI121" s="137">
        <f t="shared" ref="BI121:BI126" si="8">IF(N121="nulová",J121,0)</f>
        <v>0</v>
      </c>
      <c r="BJ121" s="16" t="s">
        <v>83</v>
      </c>
      <c r="BK121" s="137">
        <f t="shared" ref="BK121:BK126" si="9">ROUND(I121*H121,2)</f>
        <v>519</v>
      </c>
      <c r="BL121" s="16" t="s">
        <v>141</v>
      </c>
      <c r="BM121" s="136" t="s">
        <v>579</v>
      </c>
    </row>
    <row r="122" spans="2:65" s="1" customFormat="1" ht="21.75" customHeight="1">
      <c r="B122" s="125"/>
      <c r="C122" s="126" t="s">
        <v>85</v>
      </c>
      <c r="D122" s="126" t="s">
        <v>136</v>
      </c>
      <c r="E122" s="127" t="s">
        <v>580</v>
      </c>
      <c r="F122" s="128" t="s">
        <v>581</v>
      </c>
      <c r="G122" s="129" t="s">
        <v>204</v>
      </c>
      <c r="H122" s="130">
        <v>75</v>
      </c>
      <c r="I122" s="131">
        <v>73.900000000000006</v>
      </c>
      <c r="J122" s="131">
        <f t="shared" si="0"/>
        <v>5542.5</v>
      </c>
      <c r="K122" s="128" t="s">
        <v>189</v>
      </c>
      <c r="L122" s="28"/>
      <c r="M122" s="132" t="s">
        <v>1</v>
      </c>
      <c r="N122" s="133" t="s">
        <v>40</v>
      </c>
      <c r="O122" s="134">
        <v>0</v>
      </c>
      <c r="P122" s="134">
        <f t="shared" si="1"/>
        <v>0</v>
      </c>
      <c r="Q122" s="134">
        <v>0</v>
      </c>
      <c r="R122" s="134">
        <f t="shared" si="2"/>
        <v>0</v>
      </c>
      <c r="S122" s="134">
        <v>0</v>
      </c>
      <c r="T122" s="135">
        <f t="shared" si="3"/>
        <v>0</v>
      </c>
      <c r="AR122" s="136" t="s">
        <v>141</v>
      </c>
      <c r="AT122" s="136" t="s">
        <v>136</v>
      </c>
      <c r="AU122" s="136" t="s">
        <v>83</v>
      </c>
      <c r="AY122" s="16" t="s">
        <v>135</v>
      </c>
      <c r="BE122" s="137">
        <f t="shared" si="4"/>
        <v>5542.5</v>
      </c>
      <c r="BF122" s="137">
        <f t="shared" si="5"/>
        <v>0</v>
      </c>
      <c r="BG122" s="137">
        <f t="shared" si="6"/>
        <v>0</v>
      </c>
      <c r="BH122" s="137">
        <f t="shared" si="7"/>
        <v>0</v>
      </c>
      <c r="BI122" s="137">
        <f t="shared" si="8"/>
        <v>0</v>
      </c>
      <c r="BJ122" s="16" t="s">
        <v>83</v>
      </c>
      <c r="BK122" s="137">
        <f t="shared" si="9"/>
        <v>5542.5</v>
      </c>
      <c r="BL122" s="16" t="s">
        <v>141</v>
      </c>
      <c r="BM122" s="136" t="s">
        <v>582</v>
      </c>
    </row>
    <row r="123" spans="2:65" s="1" customFormat="1" ht="24.2" customHeight="1">
      <c r="B123" s="125"/>
      <c r="C123" s="126" t="s">
        <v>159</v>
      </c>
      <c r="D123" s="126" t="s">
        <v>136</v>
      </c>
      <c r="E123" s="127" t="s">
        <v>583</v>
      </c>
      <c r="F123" s="128" t="s">
        <v>584</v>
      </c>
      <c r="G123" s="129" t="s">
        <v>204</v>
      </c>
      <c r="H123" s="130">
        <v>25</v>
      </c>
      <c r="I123" s="131">
        <v>298.3</v>
      </c>
      <c r="J123" s="131">
        <f t="shared" si="0"/>
        <v>7457.5</v>
      </c>
      <c r="K123" s="128" t="s">
        <v>189</v>
      </c>
      <c r="L123" s="28"/>
      <c r="M123" s="132" t="s">
        <v>1</v>
      </c>
      <c r="N123" s="133" t="s">
        <v>40</v>
      </c>
      <c r="O123" s="134">
        <v>0</v>
      </c>
      <c r="P123" s="134">
        <f t="shared" si="1"/>
        <v>0</v>
      </c>
      <c r="Q123" s="134">
        <v>0</v>
      </c>
      <c r="R123" s="134">
        <f t="shared" si="2"/>
        <v>0</v>
      </c>
      <c r="S123" s="134">
        <v>0</v>
      </c>
      <c r="T123" s="135">
        <f t="shared" si="3"/>
        <v>0</v>
      </c>
      <c r="AR123" s="136" t="s">
        <v>141</v>
      </c>
      <c r="AT123" s="136" t="s">
        <v>136</v>
      </c>
      <c r="AU123" s="136" t="s">
        <v>83</v>
      </c>
      <c r="AY123" s="16" t="s">
        <v>135</v>
      </c>
      <c r="BE123" s="137">
        <f t="shared" si="4"/>
        <v>7457.5</v>
      </c>
      <c r="BF123" s="137">
        <f t="shared" si="5"/>
        <v>0</v>
      </c>
      <c r="BG123" s="137">
        <f t="shared" si="6"/>
        <v>0</v>
      </c>
      <c r="BH123" s="137">
        <f t="shared" si="7"/>
        <v>0</v>
      </c>
      <c r="BI123" s="137">
        <f t="shared" si="8"/>
        <v>0</v>
      </c>
      <c r="BJ123" s="16" t="s">
        <v>83</v>
      </c>
      <c r="BK123" s="137">
        <f t="shared" si="9"/>
        <v>7457.5</v>
      </c>
      <c r="BL123" s="16" t="s">
        <v>141</v>
      </c>
      <c r="BM123" s="136" t="s">
        <v>585</v>
      </c>
    </row>
    <row r="124" spans="2:65" s="1" customFormat="1" ht="16.5" customHeight="1">
      <c r="B124" s="125"/>
      <c r="C124" s="126" t="s">
        <v>141</v>
      </c>
      <c r="D124" s="126" t="s">
        <v>136</v>
      </c>
      <c r="E124" s="127" t="s">
        <v>586</v>
      </c>
      <c r="F124" s="128" t="s">
        <v>587</v>
      </c>
      <c r="G124" s="129" t="s">
        <v>578</v>
      </c>
      <c r="H124" s="130">
        <v>24</v>
      </c>
      <c r="I124" s="131">
        <v>150.9</v>
      </c>
      <c r="J124" s="131">
        <f t="shared" si="0"/>
        <v>3621.6</v>
      </c>
      <c r="K124" s="128" t="s">
        <v>189</v>
      </c>
      <c r="L124" s="28"/>
      <c r="M124" s="132" t="s">
        <v>1</v>
      </c>
      <c r="N124" s="133" t="s">
        <v>40</v>
      </c>
      <c r="O124" s="134">
        <v>0</v>
      </c>
      <c r="P124" s="134">
        <f t="shared" si="1"/>
        <v>0</v>
      </c>
      <c r="Q124" s="134">
        <v>0</v>
      </c>
      <c r="R124" s="134">
        <f t="shared" si="2"/>
        <v>0</v>
      </c>
      <c r="S124" s="134">
        <v>0</v>
      </c>
      <c r="T124" s="135">
        <f t="shared" si="3"/>
        <v>0</v>
      </c>
      <c r="AR124" s="136" t="s">
        <v>141</v>
      </c>
      <c r="AT124" s="136" t="s">
        <v>136</v>
      </c>
      <c r="AU124" s="136" t="s">
        <v>83</v>
      </c>
      <c r="AY124" s="16" t="s">
        <v>135</v>
      </c>
      <c r="BE124" s="137">
        <f t="shared" si="4"/>
        <v>3621.6</v>
      </c>
      <c r="BF124" s="137">
        <f t="shared" si="5"/>
        <v>0</v>
      </c>
      <c r="BG124" s="137">
        <f t="shared" si="6"/>
        <v>0</v>
      </c>
      <c r="BH124" s="137">
        <f t="shared" si="7"/>
        <v>0</v>
      </c>
      <c r="BI124" s="137">
        <f t="shared" si="8"/>
        <v>0</v>
      </c>
      <c r="BJ124" s="16" t="s">
        <v>83</v>
      </c>
      <c r="BK124" s="137">
        <f t="shared" si="9"/>
        <v>3621.6</v>
      </c>
      <c r="BL124" s="16" t="s">
        <v>141</v>
      </c>
      <c r="BM124" s="136" t="s">
        <v>588</v>
      </c>
    </row>
    <row r="125" spans="2:65" s="1" customFormat="1" ht="21.75" customHeight="1">
      <c r="B125" s="125"/>
      <c r="C125" s="126" t="s">
        <v>174</v>
      </c>
      <c r="D125" s="126" t="s">
        <v>136</v>
      </c>
      <c r="E125" s="127" t="s">
        <v>589</v>
      </c>
      <c r="F125" s="128" t="s">
        <v>590</v>
      </c>
      <c r="G125" s="129" t="s">
        <v>578</v>
      </c>
      <c r="H125" s="130">
        <v>8</v>
      </c>
      <c r="I125" s="131">
        <v>211.3</v>
      </c>
      <c r="J125" s="131">
        <f t="shared" si="0"/>
        <v>1690.4</v>
      </c>
      <c r="K125" s="128" t="s">
        <v>189</v>
      </c>
      <c r="L125" s="28"/>
      <c r="M125" s="132" t="s">
        <v>1</v>
      </c>
      <c r="N125" s="133" t="s">
        <v>40</v>
      </c>
      <c r="O125" s="134">
        <v>0</v>
      </c>
      <c r="P125" s="134">
        <f t="shared" si="1"/>
        <v>0</v>
      </c>
      <c r="Q125" s="134">
        <v>0</v>
      </c>
      <c r="R125" s="134">
        <f t="shared" si="2"/>
        <v>0</v>
      </c>
      <c r="S125" s="134">
        <v>0</v>
      </c>
      <c r="T125" s="135">
        <f t="shared" si="3"/>
        <v>0</v>
      </c>
      <c r="AR125" s="136" t="s">
        <v>141</v>
      </c>
      <c r="AT125" s="136" t="s">
        <v>136</v>
      </c>
      <c r="AU125" s="136" t="s">
        <v>83</v>
      </c>
      <c r="AY125" s="16" t="s">
        <v>135</v>
      </c>
      <c r="BE125" s="137">
        <f t="shared" si="4"/>
        <v>1690.4</v>
      </c>
      <c r="BF125" s="137">
        <f t="shared" si="5"/>
        <v>0</v>
      </c>
      <c r="BG125" s="137">
        <f t="shared" si="6"/>
        <v>0</v>
      </c>
      <c r="BH125" s="137">
        <f t="shared" si="7"/>
        <v>0</v>
      </c>
      <c r="BI125" s="137">
        <f t="shared" si="8"/>
        <v>0</v>
      </c>
      <c r="BJ125" s="16" t="s">
        <v>83</v>
      </c>
      <c r="BK125" s="137">
        <f t="shared" si="9"/>
        <v>1690.4</v>
      </c>
      <c r="BL125" s="16" t="s">
        <v>141</v>
      </c>
      <c r="BM125" s="136" t="s">
        <v>591</v>
      </c>
    </row>
    <row r="126" spans="2:65" s="1" customFormat="1" ht="16.5" customHeight="1">
      <c r="B126" s="125"/>
      <c r="C126" s="126" t="s">
        <v>179</v>
      </c>
      <c r="D126" s="126" t="s">
        <v>136</v>
      </c>
      <c r="E126" s="127" t="s">
        <v>592</v>
      </c>
      <c r="F126" s="128" t="s">
        <v>593</v>
      </c>
      <c r="G126" s="129" t="s">
        <v>578</v>
      </c>
      <c r="H126" s="130">
        <v>5</v>
      </c>
      <c r="I126" s="131">
        <v>522.6</v>
      </c>
      <c r="J126" s="131">
        <f t="shared" si="0"/>
        <v>2613</v>
      </c>
      <c r="K126" s="128" t="s">
        <v>189</v>
      </c>
      <c r="L126" s="28"/>
      <c r="M126" s="132" t="s">
        <v>1</v>
      </c>
      <c r="N126" s="133" t="s">
        <v>40</v>
      </c>
      <c r="O126" s="134">
        <v>0</v>
      </c>
      <c r="P126" s="134">
        <f t="shared" si="1"/>
        <v>0</v>
      </c>
      <c r="Q126" s="134">
        <v>0</v>
      </c>
      <c r="R126" s="134">
        <f t="shared" si="2"/>
        <v>0</v>
      </c>
      <c r="S126" s="134">
        <v>0</v>
      </c>
      <c r="T126" s="135">
        <f t="shared" si="3"/>
        <v>0</v>
      </c>
      <c r="AR126" s="136" t="s">
        <v>141</v>
      </c>
      <c r="AT126" s="136" t="s">
        <v>136</v>
      </c>
      <c r="AU126" s="136" t="s">
        <v>83</v>
      </c>
      <c r="AY126" s="16" t="s">
        <v>135</v>
      </c>
      <c r="BE126" s="137">
        <f t="shared" si="4"/>
        <v>2613</v>
      </c>
      <c r="BF126" s="137">
        <f t="shared" si="5"/>
        <v>0</v>
      </c>
      <c r="BG126" s="137">
        <f t="shared" si="6"/>
        <v>0</v>
      </c>
      <c r="BH126" s="137">
        <f t="shared" si="7"/>
        <v>0</v>
      </c>
      <c r="BI126" s="137">
        <f t="shared" si="8"/>
        <v>0</v>
      </c>
      <c r="BJ126" s="16" t="s">
        <v>83</v>
      </c>
      <c r="BK126" s="137">
        <f t="shared" si="9"/>
        <v>2613</v>
      </c>
      <c r="BL126" s="16" t="s">
        <v>141</v>
      </c>
      <c r="BM126" s="136" t="s">
        <v>594</v>
      </c>
    </row>
    <row r="127" spans="2:65" s="11" customFormat="1" ht="25.9" customHeight="1">
      <c r="B127" s="116"/>
      <c r="D127" s="117" t="s">
        <v>74</v>
      </c>
      <c r="E127" s="118" t="s">
        <v>595</v>
      </c>
      <c r="F127" s="118" t="s">
        <v>596</v>
      </c>
      <c r="J127" s="119">
        <f>BK127</f>
        <v>20431.47</v>
      </c>
      <c r="L127" s="116"/>
      <c r="M127" s="120"/>
      <c r="P127" s="121">
        <f>SUM(P128:P141)</f>
        <v>0</v>
      </c>
      <c r="R127" s="121">
        <f>SUM(R128:R141)</f>
        <v>0</v>
      </c>
      <c r="T127" s="122">
        <f>SUM(T128:T141)</f>
        <v>0</v>
      </c>
      <c r="AR127" s="117" t="s">
        <v>83</v>
      </c>
      <c r="AT127" s="123" t="s">
        <v>74</v>
      </c>
      <c r="AU127" s="123" t="s">
        <v>75</v>
      </c>
      <c r="AY127" s="117" t="s">
        <v>135</v>
      </c>
      <c r="BK127" s="124">
        <f>SUM(BK128:BK141)</f>
        <v>20431.47</v>
      </c>
    </row>
    <row r="128" spans="2:65" s="1" customFormat="1" ht="21.75" customHeight="1">
      <c r="B128" s="125"/>
      <c r="C128" s="126" t="s">
        <v>186</v>
      </c>
      <c r="D128" s="126" t="s">
        <v>136</v>
      </c>
      <c r="E128" s="127" t="s">
        <v>597</v>
      </c>
      <c r="F128" s="128" t="s">
        <v>598</v>
      </c>
      <c r="G128" s="129" t="s">
        <v>599</v>
      </c>
      <c r="H128" s="130">
        <v>3</v>
      </c>
      <c r="I128" s="131">
        <v>1790</v>
      </c>
      <c r="J128" s="131">
        <f t="shared" ref="J128:J141" si="10">ROUND(I128*H128,2)</f>
        <v>5370</v>
      </c>
      <c r="K128" s="128" t="s">
        <v>189</v>
      </c>
      <c r="L128" s="28"/>
      <c r="M128" s="132" t="s">
        <v>1</v>
      </c>
      <c r="N128" s="133" t="s">
        <v>40</v>
      </c>
      <c r="O128" s="134">
        <v>0</v>
      </c>
      <c r="P128" s="134">
        <f t="shared" ref="P128:P141" si="11">O128*H128</f>
        <v>0</v>
      </c>
      <c r="Q128" s="134">
        <v>0</v>
      </c>
      <c r="R128" s="134">
        <f t="shared" ref="R128:R141" si="12">Q128*H128</f>
        <v>0</v>
      </c>
      <c r="S128" s="134">
        <v>0</v>
      </c>
      <c r="T128" s="135">
        <f t="shared" ref="T128:T141" si="13">S128*H128</f>
        <v>0</v>
      </c>
      <c r="AR128" s="136" t="s">
        <v>141</v>
      </c>
      <c r="AT128" s="136" t="s">
        <v>136</v>
      </c>
      <c r="AU128" s="136" t="s">
        <v>83</v>
      </c>
      <c r="AY128" s="16" t="s">
        <v>135</v>
      </c>
      <c r="BE128" s="137">
        <f t="shared" ref="BE128:BE141" si="14">IF(N128="základní",J128,0)</f>
        <v>5370</v>
      </c>
      <c r="BF128" s="137">
        <f t="shared" ref="BF128:BF141" si="15">IF(N128="snížená",J128,0)</f>
        <v>0</v>
      </c>
      <c r="BG128" s="137">
        <f t="shared" ref="BG128:BG141" si="16">IF(N128="zákl. přenesená",J128,0)</f>
        <v>0</v>
      </c>
      <c r="BH128" s="137">
        <f t="shared" ref="BH128:BH141" si="17">IF(N128="sníž. přenesená",J128,0)</f>
        <v>0</v>
      </c>
      <c r="BI128" s="137">
        <f t="shared" ref="BI128:BI141" si="18">IF(N128="nulová",J128,0)</f>
        <v>0</v>
      </c>
      <c r="BJ128" s="16" t="s">
        <v>83</v>
      </c>
      <c r="BK128" s="137">
        <f t="shared" ref="BK128:BK141" si="19">ROUND(I128*H128,2)</f>
        <v>5370</v>
      </c>
      <c r="BL128" s="16" t="s">
        <v>141</v>
      </c>
      <c r="BM128" s="136" t="s">
        <v>600</v>
      </c>
    </row>
    <row r="129" spans="2:65" s="1" customFormat="1" ht="21.75" customHeight="1">
      <c r="B129" s="125"/>
      <c r="C129" s="126" t="s">
        <v>191</v>
      </c>
      <c r="D129" s="126" t="s">
        <v>136</v>
      </c>
      <c r="E129" s="127" t="s">
        <v>601</v>
      </c>
      <c r="F129" s="128" t="s">
        <v>602</v>
      </c>
      <c r="G129" s="129" t="s">
        <v>599</v>
      </c>
      <c r="H129" s="130">
        <v>1</v>
      </c>
      <c r="I129" s="131">
        <v>924</v>
      </c>
      <c r="J129" s="131">
        <f t="shared" si="10"/>
        <v>924</v>
      </c>
      <c r="K129" s="128" t="s">
        <v>189</v>
      </c>
      <c r="L129" s="28"/>
      <c r="M129" s="132" t="s">
        <v>1</v>
      </c>
      <c r="N129" s="133" t="s">
        <v>40</v>
      </c>
      <c r="O129" s="134">
        <v>0</v>
      </c>
      <c r="P129" s="134">
        <f t="shared" si="11"/>
        <v>0</v>
      </c>
      <c r="Q129" s="134">
        <v>0</v>
      </c>
      <c r="R129" s="134">
        <f t="shared" si="12"/>
        <v>0</v>
      </c>
      <c r="S129" s="134">
        <v>0</v>
      </c>
      <c r="T129" s="135">
        <f t="shared" si="13"/>
        <v>0</v>
      </c>
      <c r="AR129" s="136" t="s">
        <v>141</v>
      </c>
      <c r="AT129" s="136" t="s">
        <v>136</v>
      </c>
      <c r="AU129" s="136" t="s">
        <v>83</v>
      </c>
      <c r="AY129" s="16" t="s">
        <v>135</v>
      </c>
      <c r="BE129" s="137">
        <f t="shared" si="14"/>
        <v>924</v>
      </c>
      <c r="BF129" s="137">
        <f t="shared" si="15"/>
        <v>0</v>
      </c>
      <c r="BG129" s="137">
        <f t="shared" si="16"/>
        <v>0</v>
      </c>
      <c r="BH129" s="137">
        <f t="shared" si="17"/>
        <v>0</v>
      </c>
      <c r="BI129" s="137">
        <f t="shared" si="18"/>
        <v>0</v>
      </c>
      <c r="BJ129" s="16" t="s">
        <v>83</v>
      </c>
      <c r="BK129" s="137">
        <f t="shared" si="19"/>
        <v>924</v>
      </c>
      <c r="BL129" s="16" t="s">
        <v>141</v>
      </c>
      <c r="BM129" s="136" t="s">
        <v>603</v>
      </c>
    </row>
    <row r="130" spans="2:65" s="1" customFormat="1" ht="24.2" customHeight="1">
      <c r="B130" s="125"/>
      <c r="C130" s="126" t="s">
        <v>201</v>
      </c>
      <c r="D130" s="126" t="s">
        <v>136</v>
      </c>
      <c r="E130" s="127" t="s">
        <v>604</v>
      </c>
      <c r="F130" s="128" t="s">
        <v>605</v>
      </c>
      <c r="G130" s="129" t="s">
        <v>578</v>
      </c>
      <c r="H130" s="130">
        <v>4</v>
      </c>
      <c r="I130" s="131">
        <v>35.770000000000003</v>
      </c>
      <c r="J130" s="131">
        <f t="shared" si="10"/>
        <v>143.08000000000001</v>
      </c>
      <c r="K130" s="128" t="s">
        <v>189</v>
      </c>
      <c r="L130" s="28"/>
      <c r="M130" s="132" t="s">
        <v>1</v>
      </c>
      <c r="N130" s="133" t="s">
        <v>40</v>
      </c>
      <c r="O130" s="134">
        <v>0</v>
      </c>
      <c r="P130" s="134">
        <f t="shared" si="11"/>
        <v>0</v>
      </c>
      <c r="Q130" s="134">
        <v>0</v>
      </c>
      <c r="R130" s="134">
        <f t="shared" si="12"/>
        <v>0</v>
      </c>
      <c r="S130" s="134">
        <v>0</v>
      </c>
      <c r="T130" s="135">
        <f t="shared" si="13"/>
        <v>0</v>
      </c>
      <c r="AR130" s="136" t="s">
        <v>141</v>
      </c>
      <c r="AT130" s="136" t="s">
        <v>136</v>
      </c>
      <c r="AU130" s="136" t="s">
        <v>83</v>
      </c>
      <c r="AY130" s="16" t="s">
        <v>135</v>
      </c>
      <c r="BE130" s="137">
        <f t="shared" si="14"/>
        <v>143.08000000000001</v>
      </c>
      <c r="BF130" s="137">
        <f t="shared" si="15"/>
        <v>0</v>
      </c>
      <c r="BG130" s="137">
        <f t="shared" si="16"/>
        <v>0</v>
      </c>
      <c r="BH130" s="137">
        <f t="shared" si="17"/>
        <v>0</v>
      </c>
      <c r="BI130" s="137">
        <f t="shared" si="18"/>
        <v>0</v>
      </c>
      <c r="BJ130" s="16" t="s">
        <v>83</v>
      </c>
      <c r="BK130" s="137">
        <f t="shared" si="19"/>
        <v>143.08000000000001</v>
      </c>
      <c r="BL130" s="16" t="s">
        <v>141</v>
      </c>
      <c r="BM130" s="136" t="s">
        <v>606</v>
      </c>
    </row>
    <row r="131" spans="2:65" s="1" customFormat="1" ht="24.2" customHeight="1">
      <c r="B131" s="125"/>
      <c r="C131" s="126" t="s">
        <v>210</v>
      </c>
      <c r="D131" s="126" t="s">
        <v>136</v>
      </c>
      <c r="E131" s="127" t="s">
        <v>607</v>
      </c>
      <c r="F131" s="128" t="s">
        <v>608</v>
      </c>
      <c r="G131" s="129" t="s">
        <v>578</v>
      </c>
      <c r="H131" s="130">
        <v>14</v>
      </c>
      <c r="I131" s="131">
        <v>52.61</v>
      </c>
      <c r="J131" s="131">
        <f t="shared" si="10"/>
        <v>736.54</v>
      </c>
      <c r="K131" s="128" t="s">
        <v>189</v>
      </c>
      <c r="L131" s="28"/>
      <c r="M131" s="132" t="s">
        <v>1</v>
      </c>
      <c r="N131" s="133" t="s">
        <v>40</v>
      </c>
      <c r="O131" s="134">
        <v>0</v>
      </c>
      <c r="P131" s="134">
        <f t="shared" si="11"/>
        <v>0</v>
      </c>
      <c r="Q131" s="134">
        <v>0</v>
      </c>
      <c r="R131" s="134">
        <f t="shared" si="12"/>
        <v>0</v>
      </c>
      <c r="S131" s="134">
        <v>0</v>
      </c>
      <c r="T131" s="135">
        <f t="shared" si="13"/>
        <v>0</v>
      </c>
      <c r="AR131" s="136" t="s">
        <v>141</v>
      </c>
      <c r="AT131" s="136" t="s">
        <v>136</v>
      </c>
      <c r="AU131" s="136" t="s">
        <v>83</v>
      </c>
      <c r="AY131" s="16" t="s">
        <v>135</v>
      </c>
      <c r="BE131" s="137">
        <f t="shared" si="14"/>
        <v>736.54</v>
      </c>
      <c r="BF131" s="137">
        <f t="shared" si="15"/>
        <v>0</v>
      </c>
      <c r="BG131" s="137">
        <f t="shared" si="16"/>
        <v>0</v>
      </c>
      <c r="BH131" s="137">
        <f t="shared" si="17"/>
        <v>0</v>
      </c>
      <c r="BI131" s="137">
        <f t="shared" si="18"/>
        <v>0</v>
      </c>
      <c r="BJ131" s="16" t="s">
        <v>83</v>
      </c>
      <c r="BK131" s="137">
        <f t="shared" si="19"/>
        <v>736.54</v>
      </c>
      <c r="BL131" s="16" t="s">
        <v>141</v>
      </c>
      <c r="BM131" s="136" t="s">
        <v>609</v>
      </c>
    </row>
    <row r="132" spans="2:65" s="1" customFormat="1" ht="21.75" customHeight="1">
      <c r="B132" s="125"/>
      <c r="C132" s="126" t="s">
        <v>218</v>
      </c>
      <c r="D132" s="126" t="s">
        <v>136</v>
      </c>
      <c r="E132" s="127" t="s">
        <v>610</v>
      </c>
      <c r="F132" s="128" t="s">
        <v>611</v>
      </c>
      <c r="G132" s="129" t="s">
        <v>578</v>
      </c>
      <c r="H132" s="130">
        <v>5</v>
      </c>
      <c r="I132" s="131">
        <v>67.37</v>
      </c>
      <c r="J132" s="131">
        <f t="shared" si="10"/>
        <v>336.85</v>
      </c>
      <c r="K132" s="128" t="s">
        <v>189</v>
      </c>
      <c r="L132" s="28"/>
      <c r="M132" s="132" t="s">
        <v>1</v>
      </c>
      <c r="N132" s="133" t="s">
        <v>40</v>
      </c>
      <c r="O132" s="134">
        <v>0</v>
      </c>
      <c r="P132" s="134">
        <f t="shared" si="11"/>
        <v>0</v>
      </c>
      <c r="Q132" s="134">
        <v>0</v>
      </c>
      <c r="R132" s="134">
        <f t="shared" si="12"/>
        <v>0</v>
      </c>
      <c r="S132" s="134">
        <v>0</v>
      </c>
      <c r="T132" s="135">
        <f t="shared" si="13"/>
        <v>0</v>
      </c>
      <c r="AR132" s="136" t="s">
        <v>141</v>
      </c>
      <c r="AT132" s="136" t="s">
        <v>136</v>
      </c>
      <c r="AU132" s="136" t="s">
        <v>83</v>
      </c>
      <c r="AY132" s="16" t="s">
        <v>135</v>
      </c>
      <c r="BE132" s="137">
        <f t="shared" si="14"/>
        <v>336.85</v>
      </c>
      <c r="BF132" s="137">
        <f t="shared" si="15"/>
        <v>0</v>
      </c>
      <c r="BG132" s="137">
        <f t="shared" si="16"/>
        <v>0</v>
      </c>
      <c r="BH132" s="137">
        <f t="shared" si="17"/>
        <v>0</v>
      </c>
      <c r="BI132" s="137">
        <f t="shared" si="18"/>
        <v>0</v>
      </c>
      <c r="BJ132" s="16" t="s">
        <v>83</v>
      </c>
      <c r="BK132" s="137">
        <f t="shared" si="19"/>
        <v>336.85</v>
      </c>
      <c r="BL132" s="16" t="s">
        <v>141</v>
      </c>
      <c r="BM132" s="136" t="s">
        <v>612</v>
      </c>
    </row>
    <row r="133" spans="2:65" s="1" customFormat="1" ht="16.5" customHeight="1">
      <c r="B133" s="125"/>
      <c r="C133" s="126" t="s">
        <v>8</v>
      </c>
      <c r="D133" s="126" t="s">
        <v>136</v>
      </c>
      <c r="E133" s="127" t="s">
        <v>613</v>
      </c>
      <c r="F133" s="128" t="s">
        <v>614</v>
      </c>
      <c r="G133" s="129" t="s">
        <v>578</v>
      </c>
      <c r="H133" s="130">
        <v>10</v>
      </c>
      <c r="I133" s="131">
        <v>107.78</v>
      </c>
      <c r="J133" s="131">
        <f t="shared" si="10"/>
        <v>1077.8</v>
      </c>
      <c r="K133" s="128" t="s">
        <v>189</v>
      </c>
      <c r="L133" s="28"/>
      <c r="M133" s="132" t="s">
        <v>1</v>
      </c>
      <c r="N133" s="133" t="s">
        <v>40</v>
      </c>
      <c r="O133" s="134">
        <v>0</v>
      </c>
      <c r="P133" s="134">
        <f t="shared" si="11"/>
        <v>0</v>
      </c>
      <c r="Q133" s="134">
        <v>0</v>
      </c>
      <c r="R133" s="134">
        <f t="shared" si="12"/>
        <v>0</v>
      </c>
      <c r="S133" s="134">
        <v>0</v>
      </c>
      <c r="T133" s="135">
        <f t="shared" si="13"/>
        <v>0</v>
      </c>
      <c r="AR133" s="136" t="s">
        <v>141</v>
      </c>
      <c r="AT133" s="136" t="s">
        <v>136</v>
      </c>
      <c r="AU133" s="136" t="s">
        <v>83</v>
      </c>
      <c r="AY133" s="16" t="s">
        <v>135</v>
      </c>
      <c r="BE133" s="137">
        <f t="shared" si="14"/>
        <v>1077.8</v>
      </c>
      <c r="BF133" s="137">
        <f t="shared" si="15"/>
        <v>0</v>
      </c>
      <c r="BG133" s="137">
        <f t="shared" si="16"/>
        <v>0</v>
      </c>
      <c r="BH133" s="137">
        <f t="shared" si="17"/>
        <v>0</v>
      </c>
      <c r="BI133" s="137">
        <f t="shared" si="18"/>
        <v>0</v>
      </c>
      <c r="BJ133" s="16" t="s">
        <v>83</v>
      </c>
      <c r="BK133" s="137">
        <f t="shared" si="19"/>
        <v>1077.8</v>
      </c>
      <c r="BL133" s="16" t="s">
        <v>141</v>
      </c>
      <c r="BM133" s="136" t="s">
        <v>615</v>
      </c>
    </row>
    <row r="134" spans="2:65" s="1" customFormat="1" ht="24.2" customHeight="1">
      <c r="B134" s="125"/>
      <c r="C134" s="126" t="s">
        <v>226</v>
      </c>
      <c r="D134" s="126" t="s">
        <v>136</v>
      </c>
      <c r="E134" s="127" t="s">
        <v>616</v>
      </c>
      <c r="F134" s="128" t="s">
        <v>617</v>
      </c>
      <c r="G134" s="129" t="s">
        <v>578</v>
      </c>
      <c r="H134" s="130">
        <v>50</v>
      </c>
      <c r="I134" s="131">
        <v>34</v>
      </c>
      <c r="J134" s="131">
        <f t="shared" si="10"/>
        <v>1700</v>
      </c>
      <c r="K134" s="128" t="s">
        <v>189</v>
      </c>
      <c r="L134" s="28"/>
      <c r="M134" s="132" t="s">
        <v>1</v>
      </c>
      <c r="N134" s="133" t="s">
        <v>40</v>
      </c>
      <c r="O134" s="134">
        <v>0</v>
      </c>
      <c r="P134" s="134">
        <f t="shared" si="11"/>
        <v>0</v>
      </c>
      <c r="Q134" s="134">
        <v>0</v>
      </c>
      <c r="R134" s="134">
        <f t="shared" si="12"/>
        <v>0</v>
      </c>
      <c r="S134" s="134">
        <v>0</v>
      </c>
      <c r="T134" s="135">
        <f t="shared" si="13"/>
        <v>0</v>
      </c>
      <c r="AR134" s="136" t="s">
        <v>141</v>
      </c>
      <c r="AT134" s="136" t="s">
        <v>136</v>
      </c>
      <c r="AU134" s="136" t="s">
        <v>83</v>
      </c>
      <c r="AY134" s="16" t="s">
        <v>135</v>
      </c>
      <c r="BE134" s="137">
        <f t="shared" si="14"/>
        <v>1700</v>
      </c>
      <c r="BF134" s="137">
        <f t="shared" si="15"/>
        <v>0</v>
      </c>
      <c r="BG134" s="137">
        <f t="shared" si="16"/>
        <v>0</v>
      </c>
      <c r="BH134" s="137">
        <f t="shared" si="17"/>
        <v>0</v>
      </c>
      <c r="BI134" s="137">
        <f t="shared" si="18"/>
        <v>0</v>
      </c>
      <c r="BJ134" s="16" t="s">
        <v>83</v>
      </c>
      <c r="BK134" s="137">
        <f t="shared" si="19"/>
        <v>1700</v>
      </c>
      <c r="BL134" s="16" t="s">
        <v>141</v>
      </c>
      <c r="BM134" s="136" t="s">
        <v>618</v>
      </c>
    </row>
    <row r="135" spans="2:65" s="1" customFormat="1" ht="33" customHeight="1">
      <c r="B135" s="125"/>
      <c r="C135" s="126" t="s">
        <v>231</v>
      </c>
      <c r="D135" s="126" t="s">
        <v>136</v>
      </c>
      <c r="E135" s="127" t="s">
        <v>619</v>
      </c>
      <c r="F135" s="128" t="s">
        <v>620</v>
      </c>
      <c r="G135" s="129" t="s">
        <v>578</v>
      </c>
      <c r="H135" s="130">
        <v>50</v>
      </c>
      <c r="I135" s="131">
        <v>20.63</v>
      </c>
      <c r="J135" s="131">
        <f t="shared" si="10"/>
        <v>1031.5</v>
      </c>
      <c r="K135" s="128" t="s">
        <v>189</v>
      </c>
      <c r="L135" s="28"/>
      <c r="M135" s="132" t="s">
        <v>1</v>
      </c>
      <c r="N135" s="133" t="s">
        <v>40</v>
      </c>
      <c r="O135" s="134">
        <v>0</v>
      </c>
      <c r="P135" s="134">
        <f t="shared" si="11"/>
        <v>0</v>
      </c>
      <c r="Q135" s="134">
        <v>0</v>
      </c>
      <c r="R135" s="134">
        <f t="shared" si="12"/>
        <v>0</v>
      </c>
      <c r="S135" s="134">
        <v>0</v>
      </c>
      <c r="T135" s="135">
        <f t="shared" si="13"/>
        <v>0</v>
      </c>
      <c r="AR135" s="136" t="s">
        <v>141</v>
      </c>
      <c r="AT135" s="136" t="s">
        <v>136</v>
      </c>
      <c r="AU135" s="136" t="s">
        <v>83</v>
      </c>
      <c r="AY135" s="16" t="s">
        <v>135</v>
      </c>
      <c r="BE135" s="137">
        <f t="shared" si="14"/>
        <v>1031.5</v>
      </c>
      <c r="BF135" s="137">
        <f t="shared" si="15"/>
        <v>0</v>
      </c>
      <c r="BG135" s="137">
        <f t="shared" si="16"/>
        <v>0</v>
      </c>
      <c r="BH135" s="137">
        <f t="shared" si="17"/>
        <v>0</v>
      </c>
      <c r="BI135" s="137">
        <f t="shared" si="18"/>
        <v>0</v>
      </c>
      <c r="BJ135" s="16" t="s">
        <v>83</v>
      </c>
      <c r="BK135" s="137">
        <f t="shared" si="19"/>
        <v>1031.5</v>
      </c>
      <c r="BL135" s="16" t="s">
        <v>141</v>
      </c>
      <c r="BM135" s="136" t="s">
        <v>621</v>
      </c>
    </row>
    <row r="136" spans="2:65" s="1" customFormat="1" ht="33" customHeight="1">
      <c r="B136" s="125"/>
      <c r="C136" s="126" t="s">
        <v>236</v>
      </c>
      <c r="D136" s="126" t="s">
        <v>136</v>
      </c>
      <c r="E136" s="127" t="s">
        <v>622</v>
      </c>
      <c r="F136" s="128" t="s">
        <v>623</v>
      </c>
      <c r="G136" s="129" t="s">
        <v>578</v>
      </c>
      <c r="H136" s="130">
        <v>50</v>
      </c>
      <c r="I136" s="131">
        <v>36.67</v>
      </c>
      <c r="J136" s="131">
        <f t="shared" si="10"/>
        <v>1833.5</v>
      </c>
      <c r="K136" s="128" t="s">
        <v>189</v>
      </c>
      <c r="L136" s="28"/>
      <c r="M136" s="132" t="s">
        <v>1</v>
      </c>
      <c r="N136" s="133" t="s">
        <v>40</v>
      </c>
      <c r="O136" s="134">
        <v>0</v>
      </c>
      <c r="P136" s="134">
        <f t="shared" si="11"/>
        <v>0</v>
      </c>
      <c r="Q136" s="134">
        <v>0</v>
      </c>
      <c r="R136" s="134">
        <f t="shared" si="12"/>
        <v>0</v>
      </c>
      <c r="S136" s="134">
        <v>0</v>
      </c>
      <c r="T136" s="135">
        <f t="shared" si="13"/>
        <v>0</v>
      </c>
      <c r="AR136" s="136" t="s">
        <v>141</v>
      </c>
      <c r="AT136" s="136" t="s">
        <v>136</v>
      </c>
      <c r="AU136" s="136" t="s">
        <v>83</v>
      </c>
      <c r="AY136" s="16" t="s">
        <v>135</v>
      </c>
      <c r="BE136" s="137">
        <f t="shared" si="14"/>
        <v>1833.5</v>
      </c>
      <c r="BF136" s="137">
        <f t="shared" si="15"/>
        <v>0</v>
      </c>
      <c r="BG136" s="137">
        <f t="shared" si="16"/>
        <v>0</v>
      </c>
      <c r="BH136" s="137">
        <f t="shared" si="17"/>
        <v>0</v>
      </c>
      <c r="BI136" s="137">
        <f t="shared" si="18"/>
        <v>0</v>
      </c>
      <c r="BJ136" s="16" t="s">
        <v>83</v>
      </c>
      <c r="BK136" s="137">
        <f t="shared" si="19"/>
        <v>1833.5</v>
      </c>
      <c r="BL136" s="16" t="s">
        <v>141</v>
      </c>
      <c r="BM136" s="136" t="s">
        <v>624</v>
      </c>
    </row>
    <row r="137" spans="2:65" s="1" customFormat="1" ht="24.2" customHeight="1">
      <c r="B137" s="125"/>
      <c r="C137" s="126" t="s">
        <v>197</v>
      </c>
      <c r="D137" s="126" t="s">
        <v>136</v>
      </c>
      <c r="E137" s="127" t="s">
        <v>210</v>
      </c>
      <c r="F137" s="128" t="s">
        <v>625</v>
      </c>
      <c r="G137" s="129" t="s">
        <v>578</v>
      </c>
      <c r="H137" s="130">
        <v>5</v>
      </c>
      <c r="I137" s="131">
        <v>341.88</v>
      </c>
      <c r="J137" s="131">
        <f t="shared" si="10"/>
        <v>1709.4</v>
      </c>
      <c r="K137" s="128" t="s">
        <v>189</v>
      </c>
      <c r="L137" s="28"/>
      <c r="M137" s="132" t="s">
        <v>1</v>
      </c>
      <c r="N137" s="133" t="s">
        <v>40</v>
      </c>
      <c r="O137" s="134">
        <v>0</v>
      </c>
      <c r="P137" s="134">
        <f t="shared" si="11"/>
        <v>0</v>
      </c>
      <c r="Q137" s="134">
        <v>0</v>
      </c>
      <c r="R137" s="134">
        <f t="shared" si="12"/>
        <v>0</v>
      </c>
      <c r="S137" s="134">
        <v>0</v>
      </c>
      <c r="T137" s="135">
        <f t="shared" si="13"/>
        <v>0</v>
      </c>
      <c r="AR137" s="136" t="s">
        <v>141</v>
      </c>
      <c r="AT137" s="136" t="s">
        <v>136</v>
      </c>
      <c r="AU137" s="136" t="s">
        <v>83</v>
      </c>
      <c r="AY137" s="16" t="s">
        <v>135</v>
      </c>
      <c r="BE137" s="137">
        <f t="shared" si="14"/>
        <v>1709.4</v>
      </c>
      <c r="BF137" s="137">
        <f t="shared" si="15"/>
        <v>0</v>
      </c>
      <c r="BG137" s="137">
        <f t="shared" si="16"/>
        <v>0</v>
      </c>
      <c r="BH137" s="137">
        <f t="shared" si="17"/>
        <v>0</v>
      </c>
      <c r="BI137" s="137">
        <f t="shared" si="18"/>
        <v>0</v>
      </c>
      <c r="BJ137" s="16" t="s">
        <v>83</v>
      </c>
      <c r="BK137" s="137">
        <f t="shared" si="19"/>
        <v>1709.4</v>
      </c>
      <c r="BL137" s="16" t="s">
        <v>141</v>
      </c>
      <c r="BM137" s="136" t="s">
        <v>626</v>
      </c>
    </row>
    <row r="138" spans="2:65" s="1" customFormat="1" ht="24.2" customHeight="1">
      <c r="B138" s="125"/>
      <c r="C138" s="126" t="s">
        <v>248</v>
      </c>
      <c r="D138" s="126" t="s">
        <v>136</v>
      </c>
      <c r="E138" s="127" t="s">
        <v>218</v>
      </c>
      <c r="F138" s="128" t="s">
        <v>627</v>
      </c>
      <c r="G138" s="129" t="s">
        <v>628</v>
      </c>
      <c r="H138" s="130">
        <v>0.5</v>
      </c>
      <c r="I138" s="131">
        <v>1890</v>
      </c>
      <c r="J138" s="131">
        <f t="shared" si="10"/>
        <v>945</v>
      </c>
      <c r="K138" s="128" t="s">
        <v>189</v>
      </c>
      <c r="L138" s="28"/>
      <c r="M138" s="132" t="s">
        <v>1</v>
      </c>
      <c r="N138" s="133" t="s">
        <v>40</v>
      </c>
      <c r="O138" s="134">
        <v>0</v>
      </c>
      <c r="P138" s="134">
        <f t="shared" si="11"/>
        <v>0</v>
      </c>
      <c r="Q138" s="134">
        <v>0</v>
      </c>
      <c r="R138" s="134">
        <f t="shared" si="12"/>
        <v>0</v>
      </c>
      <c r="S138" s="134">
        <v>0</v>
      </c>
      <c r="T138" s="135">
        <f t="shared" si="13"/>
        <v>0</v>
      </c>
      <c r="AR138" s="136" t="s">
        <v>141</v>
      </c>
      <c r="AT138" s="136" t="s">
        <v>136</v>
      </c>
      <c r="AU138" s="136" t="s">
        <v>83</v>
      </c>
      <c r="AY138" s="16" t="s">
        <v>135</v>
      </c>
      <c r="BE138" s="137">
        <f t="shared" si="14"/>
        <v>945</v>
      </c>
      <c r="BF138" s="137">
        <f t="shared" si="15"/>
        <v>0</v>
      </c>
      <c r="BG138" s="137">
        <f t="shared" si="16"/>
        <v>0</v>
      </c>
      <c r="BH138" s="137">
        <f t="shared" si="17"/>
        <v>0</v>
      </c>
      <c r="BI138" s="137">
        <f t="shared" si="18"/>
        <v>0</v>
      </c>
      <c r="BJ138" s="16" t="s">
        <v>83</v>
      </c>
      <c r="BK138" s="137">
        <f t="shared" si="19"/>
        <v>945</v>
      </c>
      <c r="BL138" s="16" t="s">
        <v>141</v>
      </c>
      <c r="BM138" s="136" t="s">
        <v>629</v>
      </c>
    </row>
    <row r="139" spans="2:65" s="1" customFormat="1" ht="24.2" customHeight="1">
      <c r="B139" s="125"/>
      <c r="C139" s="126" t="s">
        <v>258</v>
      </c>
      <c r="D139" s="126" t="s">
        <v>136</v>
      </c>
      <c r="E139" s="127" t="s">
        <v>8</v>
      </c>
      <c r="F139" s="128" t="s">
        <v>630</v>
      </c>
      <c r="G139" s="129" t="s">
        <v>578</v>
      </c>
      <c r="H139" s="130">
        <v>10</v>
      </c>
      <c r="I139" s="131">
        <v>17.38</v>
      </c>
      <c r="J139" s="131">
        <f t="shared" si="10"/>
        <v>173.8</v>
      </c>
      <c r="K139" s="128" t="s">
        <v>189</v>
      </c>
      <c r="L139" s="28"/>
      <c r="M139" s="132" t="s">
        <v>1</v>
      </c>
      <c r="N139" s="133" t="s">
        <v>40</v>
      </c>
      <c r="O139" s="134">
        <v>0</v>
      </c>
      <c r="P139" s="134">
        <f t="shared" si="11"/>
        <v>0</v>
      </c>
      <c r="Q139" s="134">
        <v>0</v>
      </c>
      <c r="R139" s="134">
        <f t="shared" si="12"/>
        <v>0</v>
      </c>
      <c r="S139" s="134">
        <v>0</v>
      </c>
      <c r="T139" s="135">
        <f t="shared" si="13"/>
        <v>0</v>
      </c>
      <c r="AR139" s="136" t="s">
        <v>141</v>
      </c>
      <c r="AT139" s="136" t="s">
        <v>136</v>
      </c>
      <c r="AU139" s="136" t="s">
        <v>83</v>
      </c>
      <c r="AY139" s="16" t="s">
        <v>135</v>
      </c>
      <c r="BE139" s="137">
        <f t="shared" si="14"/>
        <v>173.8</v>
      </c>
      <c r="BF139" s="137">
        <f t="shared" si="15"/>
        <v>0</v>
      </c>
      <c r="BG139" s="137">
        <f t="shared" si="16"/>
        <v>0</v>
      </c>
      <c r="BH139" s="137">
        <f t="shared" si="17"/>
        <v>0</v>
      </c>
      <c r="BI139" s="137">
        <f t="shared" si="18"/>
        <v>0</v>
      </c>
      <c r="BJ139" s="16" t="s">
        <v>83</v>
      </c>
      <c r="BK139" s="137">
        <f t="shared" si="19"/>
        <v>173.8</v>
      </c>
      <c r="BL139" s="16" t="s">
        <v>141</v>
      </c>
      <c r="BM139" s="136" t="s">
        <v>631</v>
      </c>
    </row>
    <row r="140" spans="2:65" s="1" customFormat="1" ht="16.5" customHeight="1">
      <c r="B140" s="125"/>
      <c r="C140" s="126" t="s">
        <v>264</v>
      </c>
      <c r="D140" s="126" t="s">
        <v>136</v>
      </c>
      <c r="E140" s="127" t="s">
        <v>226</v>
      </c>
      <c r="F140" s="128" t="s">
        <v>632</v>
      </c>
      <c r="G140" s="129" t="s">
        <v>578</v>
      </c>
      <c r="H140" s="130">
        <v>1</v>
      </c>
      <c r="I140" s="131">
        <v>2350</v>
      </c>
      <c r="J140" s="131">
        <f t="shared" si="10"/>
        <v>2350</v>
      </c>
      <c r="K140" s="128" t="s">
        <v>189</v>
      </c>
      <c r="L140" s="28"/>
      <c r="M140" s="132" t="s">
        <v>1</v>
      </c>
      <c r="N140" s="133" t="s">
        <v>40</v>
      </c>
      <c r="O140" s="134">
        <v>0</v>
      </c>
      <c r="P140" s="134">
        <f t="shared" si="11"/>
        <v>0</v>
      </c>
      <c r="Q140" s="134">
        <v>0</v>
      </c>
      <c r="R140" s="134">
        <f t="shared" si="12"/>
        <v>0</v>
      </c>
      <c r="S140" s="134">
        <v>0</v>
      </c>
      <c r="T140" s="135">
        <f t="shared" si="13"/>
        <v>0</v>
      </c>
      <c r="AR140" s="136" t="s">
        <v>141</v>
      </c>
      <c r="AT140" s="136" t="s">
        <v>136</v>
      </c>
      <c r="AU140" s="136" t="s">
        <v>83</v>
      </c>
      <c r="AY140" s="16" t="s">
        <v>135</v>
      </c>
      <c r="BE140" s="137">
        <f t="shared" si="14"/>
        <v>2350</v>
      </c>
      <c r="BF140" s="137">
        <f t="shared" si="15"/>
        <v>0</v>
      </c>
      <c r="BG140" s="137">
        <f t="shared" si="16"/>
        <v>0</v>
      </c>
      <c r="BH140" s="137">
        <f t="shared" si="17"/>
        <v>0</v>
      </c>
      <c r="BI140" s="137">
        <f t="shared" si="18"/>
        <v>0</v>
      </c>
      <c r="BJ140" s="16" t="s">
        <v>83</v>
      </c>
      <c r="BK140" s="137">
        <f t="shared" si="19"/>
        <v>2350</v>
      </c>
      <c r="BL140" s="16" t="s">
        <v>141</v>
      </c>
      <c r="BM140" s="136" t="s">
        <v>633</v>
      </c>
    </row>
    <row r="141" spans="2:65" s="1" customFormat="1" ht="16.5" customHeight="1">
      <c r="B141" s="125"/>
      <c r="C141" s="126" t="s">
        <v>268</v>
      </c>
      <c r="D141" s="126" t="s">
        <v>136</v>
      </c>
      <c r="E141" s="127" t="s">
        <v>231</v>
      </c>
      <c r="F141" s="128" t="s">
        <v>634</v>
      </c>
      <c r="G141" s="129" t="s">
        <v>578</v>
      </c>
      <c r="H141" s="130">
        <v>1</v>
      </c>
      <c r="I141" s="131">
        <v>2100</v>
      </c>
      <c r="J141" s="131">
        <f t="shared" si="10"/>
        <v>2100</v>
      </c>
      <c r="K141" s="128" t="s">
        <v>189</v>
      </c>
      <c r="L141" s="28"/>
      <c r="M141" s="132" t="s">
        <v>1</v>
      </c>
      <c r="N141" s="133" t="s">
        <v>40</v>
      </c>
      <c r="O141" s="134">
        <v>0</v>
      </c>
      <c r="P141" s="134">
        <f t="shared" si="11"/>
        <v>0</v>
      </c>
      <c r="Q141" s="134">
        <v>0</v>
      </c>
      <c r="R141" s="134">
        <f t="shared" si="12"/>
        <v>0</v>
      </c>
      <c r="S141" s="134">
        <v>0</v>
      </c>
      <c r="T141" s="135">
        <f t="shared" si="13"/>
        <v>0</v>
      </c>
      <c r="AR141" s="136" t="s">
        <v>141</v>
      </c>
      <c r="AT141" s="136" t="s">
        <v>136</v>
      </c>
      <c r="AU141" s="136" t="s">
        <v>83</v>
      </c>
      <c r="AY141" s="16" t="s">
        <v>135</v>
      </c>
      <c r="BE141" s="137">
        <f t="shared" si="14"/>
        <v>2100</v>
      </c>
      <c r="BF141" s="137">
        <f t="shared" si="15"/>
        <v>0</v>
      </c>
      <c r="BG141" s="137">
        <f t="shared" si="16"/>
        <v>0</v>
      </c>
      <c r="BH141" s="137">
        <f t="shared" si="17"/>
        <v>0</v>
      </c>
      <c r="BI141" s="137">
        <f t="shared" si="18"/>
        <v>0</v>
      </c>
      <c r="BJ141" s="16" t="s">
        <v>83</v>
      </c>
      <c r="BK141" s="137">
        <f t="shared" si="19"/>
        <v>2100</v>
      </c>
      <c r="BL141" s="16" t="s">
        <v>141</v>
      </c>
      <c r="BM141" s="136" t="s">
        <v>635</v>
      </c>
    </row>
    <row r="142" spans="2:65" s="11" customFormat="1" ht="25.9" customHeight="1">
      <c r="B142" s="116"/>
      <c r="D142" s="117" t="s">
        <v>74</v>
      </c>
      <c r="E142" s="118" t="s">
        <v>636</v>
      </c>
      <c r="F142" s="118" t="s">
        <v>637</v>
      </c>
      <c r="J142" s="119">
        <f>BK142</f>
        <v>7080</v>
      </c>
      <c r="L142" s="116"/>
      <c r="M142" s="120"/>
      <c r="P142" s="121">
        <f>SUM(P143:P144)</f>
        <v>0</v>
      </c>
      <c r="R142" s="121">
        <f>SUM(R143:R144)</f>
        <v>0</v>
      </c>
      <c r="T142" s="122">
        <f>SUM(T143:T144)</f>
        <v>0</v>
      </c>
      <c r="AR142" s="117" t="s">
        <v>83</v>
      </c>
      <c r="AT142" s="123" t="s">
        <v>74</v>
      </c>
      <c r="AU142" s="123" t="s">
        <v>75</v>
      </c>
      <c r="AY142" s="117" t="s">
        <v>135</v>
      </c>
      <c r="BK142" s="124">
        <f>SUM(BK143:BK144)</f>
        <v>7080</v>
      </c>
    </row>
    <row r="143" spans="2:65" s="1" customFormat="1" ht="16.5" customHeight="1">
      <c r="B143" s="125"/>
      <c r="C143" s="126" t="s">
        <v>7</v>
      </c>
      <c r="D143" s="126" t="s">
        <v>136</v>
      </c>
      <c r="E143" s="127" t="s">
        <v>638</v>
      </c>
      <c r="F143" s="128" t="s">
        <v>639</v>
      </c>
      <c r="G143" s="129" t="s">
        <v>578</v>
      </c>
      <c r="H143" s="130">
        <v>1</v>
      </c>
      <c r="I143" s="131">
        <v>3880</v>
      </c>
      <c r="J143" s="131">
        <f>ROUND(I143*H143,2)</f>
        <v>3880</v>
      </c>
      <c r="K143" s="128" t="s">
        <v>189</v>
      </c>
      <c r="L143" s="28"/>
      <c r="M143" s="132" t="s">
        <v>1</v>
      </c>
      <c r="N143" s="133" t="s">
        <v>40</v>
      </c>
      <c r="O143" s="134">
        <v>0</v>
      </c>
      <c r="P143" s="134">
        <f>O143*H143</f>
        <v>0</v>
      </c>
      <c r="Q143" s="134">
        <v>0</v>
      </c>
      <c r="R143" s="134">
        <f>Q143*H143</f>
        <v>0</v>
      </c>
      <c r="S143" s="134">
        <v>0</v>
      </c>
      <c r="T143" s="135">
        <f>S143*H143</f>
        <v>0</v>
      </c>
      <c r="AR143" s="136" t="s">
        <v>141</v>
      </c>
      <c r="AT143" s="136" t="s">
        <v>136</v>
      </c>
      <c r="AU143" s="136" t="s">
        <v>83</v>
      </c>
      <c r="AY143" s="16" t="s">
        <v>135</v>
      </c>
      <c r="BE143" s="137">
        <f>IF(N143="základní",J143,0)</f>
        <v>3880</v>
      </c>
      <c r="BF143" s="137">
        <f>IF(N143="snížená",J143,0)</f>
        <v>0</v>
      </c>
      <c r="BG143" s="137">
        <f>IF(N143="zákl. přenesená",J143,0)</f>
        <v>0</v>
      </c>
      <c r="BH143" s="137">
        <f>IF(N143="sníž. přenesená",J143,0)</f>
        <v>0</v>
      </c>
      <c r="BI143" s="137">
        <f>IF(N143="nulová",J143,0)</f>
        <v>0</v>
      </c>
      <c r="BJ143" s="16" t="s">
        <v>83</v>
      </c>
      <c r="BK143" s="137">
        <f>ROUND(I143*H143,2)</f>
        <v>3880</v>
      </c>
      <c r="BL143" s="16" t="s">
        <v>141</v>
      </c>
      <c r="BM143" s="136" t="s">
        <v>640</v>
      </c>
    </row>
    <row r="144" spans="2:65" s="1" customFormat="1" ht="16.5" customHeight="1">
      <c r="B144" s="125"/>
      <c r="C144" s="126" t="s">
        <v>278</v>
      </c>
      <c r="D144" s="126" t="s">
        <v>136</v>
      </c>
      <c r="E144" s="127" t="s">
        <v>641</v>
      </c>
      <c r="F144" s="128" t="s">
        <v>642</v>
      </c>
      <c r="G144" s="129" t="s">
        <v>578</v>
      </c>
      <c r="H144" s="130">
        <v>1</v>
      </c>
      <c r="I144" s="131">
        <v>3200</v>
      </c>
      <c r="J144" s="131">
        <f>ROUND(I144*H144,2)</f>
        <v>3200</v>
      </c>
      <c r="K144" s="128" t="s">
        <v>189</v>
      </c>
      <c r="L144" s="28"/>
      <c r="M144" s="175" t="s">
        <v>1</v>
      </c>
      <c r="N144" s="176" t="s">
        <v>40</v>
      </c>
      <c r="O144" s="177">
        <v>0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36" t="s">
        <v>141</v>
      </c>
      <c r="AT144" s="136" t="s">
        <v>136</v>
      </c>
      <c r="AU144" s="136" t="s">
        <v>83</v>
      </c>
      <c r="AY144" s="16" t="s">
        <v>135</v>
      </c>
      <c r="BE144" s="137">
        <f>IF(N144="základní",J144,0)</f>
        <v>3200</v>
      </c>
      <c r="BF144" s="137">
        <f>IF(N144="snížená",J144,0)</f>
        <v>0</v>
      </c>
      <c r="BG144" s="137">
        <f>IF(N144="zákl. přenesená",J144,0)</f>
        <v>0</v>
      </c>
      <c r="BH144" s="137">
        <f>IF(N144="sníž. přenesená",J144,0)</f>
        <v>0</v>
      </c>
      <c r="BI144" s="137">
        <f>IF(N144="nulová",J144,0)</f>
        <v>0</v>
      </c>
      <c r="BJ144" s="16" t="s">
        <v>83</v>
      </c>
      <c r="BK144" s="137">
        <f>ROUND(I144*H144,2)</f>
        <v>3200</v>
      </c>
      <c r="BL144" s="16" t="s">
        <v>141</v>
      </c>
      <c r="BM144" s="136" t="s">
        <v>643</v>
      </c>
    </row>
    <row r="145" spans="2:12" s="1" customFormat="1" ht="6.95" customHeight="1">
      <c r="B145" s="40"/>
      <c r="C145" s="41"/>
      <c r="D145" s="41"/>
      <c r="E145" s="41"/>
      <c r="F145" s="41"/>
      <c r="G145" s="41"/>
      <c r="H145" s="41"/>
      <c r="I145" s="41"/>
      <c r="J145" s="41"/>
      <c r="K145" s="41"/>
      <c r="L145" s="28"/>
    </row>
  </sheetData>
  <autoFilter ref="C118:K144" xr:uid="{00000000-0009-0000-0000-000003000000}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5"/>
  <sheetViews>
    <sheetView showGridLines="0" tabSelected="1" workbookViewId="0">
      <selection activeCell="X34" sqref="X3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95</v>
      </c>
      <c r="L4" s="19"/>
      <c r="M4" s="83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18" t="str">
        <f>'Rekapitulace stavby'!K6</f>
        <v>HZ Dvorce - VCP a MNP</v>
      </c>
      <c r="F7" s="219"/>
      <c r="G7" s="219"/>
      <c r="H7" s="219"/>
      <c r="L7" s="19"/>
    </row>
    <row r="8" spans="2:46" s="1" customFormat="1" ht="12" customHeight="1">
      <c r="B8" s="28"/>
      <c r="D8" s="25" t="s">
        <v>96</v>
      </c>
      <c r="L8" s="28"/>
    </row>
    <row r="9" spans="2:46" s="1" customFormat="1" ht="16.5" customHeight="1">
      <c r="B9" s="28"/>
      <c r="E9" s="209" t="s">
        <v>644</v>
      </c>
      <c r="F9" s="220"/>
      <c r="G9" s="220"/>
      <c r="H9" s="22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16</v>
      </c>
      <c r="F11" s="23" t="s">
        <v>1</v>
      </c>
      <c r="I11" s="25" t="s">
        <v>17</v>
      </c>
      <c r="J11" s="23" t="s">
        <v>1</v>
      </c>
      <c r="L11" s="28"/>
    </row>
    <row r="12" spans="2:46" s="1" customFormat="1" ht="12" customHeight="1">
      <c r="B12" s="28"/>
      <c r="D12" s="25" t="s">
        <v>18</v>
      </c>
      <c r="F12" s="23" t="s">
        <v>19</v>
      </c>
      <c r="I12" s="25" t="s">
        <v>20</v>
      </c>
      <c r="J12" s="48" t="str">
        <f>'Rekapitulace stavby'!AN8</f>
        <v>24. 11. 2025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22</v>
      </c>
      <c r="I14" s="25" t="s">
        <v>23</v>
      </c>
      <c r="J14" s="23" t="s">
        <v>24</v>
      </c>
      <c r="L14" s="28"/>
    </row>
    <row r="15" spans="2:46" s="1" customFormat="1" ht="18" customHeight="1">
      <c r="B15" s="28"/>
      <c r="E15" s="23" t="s">
        <v>25</v>
      </c>
      <c r="I15" s="25" t="s">
        <v>26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27</v>
      </c>
      <c r="I17" s="25" t="s">
        <v>23</v>
      </c>
      <c r="J17" s="23" t="s">
        <v>28</v>
      </c>
      <c r="L17" s="28"/>
    </row>
    <row r="18" spans="2:12" s="1" customFormat="1" ht="18" customHeight="1">
      <c r="B18" s="28"/>
      <c r="E18" s="23" t="s">
        <v>29</v>
      </c>
      <c r="I18" s="25" t="s">
        <v>26</v>
      </c>
      <c r="J18" s="23" t="s">
        <v>30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31</v>
      </c>
      <c r="I20" s="25" t="s">
        <v>23</v>
      </c>
      <c r="J20" s="23" t="s">
        <v>1</v>
      </c>
      <c r="L20" s="28"/>
    </row>
    <row r="21" spans="2:12" s="1" customFormat="1" ht="18" customHeight="1">
      <c r="B21" s="28"/>
      <c r="E21" s="23" t="s">
        <v>19</v>
      </c>
      <c r="I21" s="25" t="s">
        <v>26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33</v>
      </c>
      <c r="I23" s="25" t="s">
        <v>23</v>
      </c>
      <c r="J23" s="23" t="s">
        <v>1</v>
      </c>
      <c r="L23" s="28"/>
    </row>
    <row r="24" spans="2:12" s="1" customFormat="1" ht="18" customHeight="1">
      <c r="B24" s="28"/>
      <c r="E24" s="23" t="s">
        <v>19</v>
      </c>
      <c r="I24" s="25" t="s">
        <v>26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34</v>
      </c>
      <c r="L26" s="28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5" t="s">
        <v>35</v>
      </c>
      <c r="J30" s="61">
        <f>ROUND(J118, 2)</f>
        <v>-25435.08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86" t="s">
        <v>39</v>
      </c>
      <c r="E33" s="25" t="s">
        <v>40</v>
      </c>
      <c r="F33" s="87">
        <f>ROUND((SUM(BE118:BE124)),  2)</f>
        <v>-25435.08</v>
      </c>
      <c r="I33" s="88">
        <v>0.21</v>
      </c>
      <c r="J33" s="87">
        <f>ROUND(((SUM(BE118:BE124))*I33),  2)</f>
        <v>-5341.37</v>
      </c>
      <c r="L33" s="28"/>
    </row>
    <row r="34" spans="2:12" s="1" customFormat="1" ht="14.45" customHeight="1">
      <c r="B34" s="28"/>
      <c r="E34" s="25" t="s">
        <v>41</v>
      </c>
      <c r="F34" s="87">
        <f>ROUND((SUM(BF118:BF124)),  2)</f>
        <v>0</v>
      </c>
      <c r="I34" s="88">
        <v>0.12</v>
      </c>
      <c r="J34" s="87">
        <f>ROUND(((SUM(BF118:BF124))*I34),  2)</f>
        <v>0</v>
      </c>
      <c r="L34" s="28"/>
    </row>
    <row r="35" spans="2:12" s="1" customFormat="1" ht="14.45" hidden="1" customHeight="1">
      <c r="B35" s="28"/>
      <c r="E35" s="25" t="s">
        <v>42</v>
      </c>
      <c r="F35" s="87">
        <f>ROUND((SUM(BG118:BG124)),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5" t="s">
        <v>43</v>
      </c>
      <c r="F36" s="87">
        <f>ROUND((SUM(BH118:BH124)),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5" t="s">
        <v>44</v>
      </c>
      <c r="F37" s="87">
        <f>ROUND((SUM(BI118:BI124)),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2"/>
      <c r="F39" s="52"/>
      <c r="G39" s="91" t="s">
        <v>46</v>
      </c>
      <c r="H39" s="92" t="s">
        <v>47</v>
      </c>
      <c r="I39" s="52"/>
      <c r="J39" s="93">
        <f>SUM(J30:J37)</f>
        <v>-30776.45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20" t="s">
        <v>98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14</v>
      </c>
      <c r="L84" s="28"/>
    </row>
    <row r="85" spans="2:47" s="1" customFormat="1" ht="16.5" customHeight="1">
      <c r="B85" s="28"/>
      <c r="E85" s="218" t="str">
        <f>E7</f>
        <v>HZ Dvorce - VCP a MNP</v>
      </c>
      <c r="F85" s="219"/>
      <c r="G85" s="219"/>
      <c r="H85" s="219"/>
      <c r="L85" s="28"/>
    </row>
    <row r="86" spans="2:47" s="1" customFormat="1" ht="12" customHeight="1">
      <c r="B86" s="28"/>
      <c r="C86" s="25" t="s">
        <v>96</v>
      </c>
      <c r="L86" s="28"/>
    </row>
    <row r="87" spans="2:47" s="1" customFormat="1" ht="16.5" customHeight="1">
      <c r="B87" s="28"/>
      <c r="E87" s="209" t="str">
        <f>E9</f>
        <v>2.2 - ÚT</v>
      </c>
      <c r="F87" s="220"/>
      <c r="G87" s="220"/>
      <c r="H87" s="220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18</v>
      </c>
      <c r="F89" s="23" t="str">
        <f>F12</f>
        <v xml:space="preserve"> </v>
      </c>
      <c r="I89" s="25" t="s">
        <v>20</v>
      </c>
      <c r="J89" s="48" t="str">
        <f>IF(J12="","",J12)</f>
        <v>24. 11. 2025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22</v>
      </c>
      <c r="F91" s="23" t="str">
        <f>E15</f>
        <v>Obec Dvorce</v>
      </c>
      <c r="I91" s="25" t="s">
        <v>31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5" t="s">
        <v>27</v>
      </c>
      <c r="F92" s="23" t="str">
        <f>IF(E18="","",E18)</f>
        <v>Jurčík - stavebnictví s.r.o.,</v>
      </c>
      <c r="I92" s="25" t="s">
        <v>33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99</v>
      </c>
      <c r="D94" s="89"/>
      <c r="E94" s="89"/>
      <c r="F94" s="89"/>
      <c r="G94" s="89"/>
      <c r="H94" s="89"/>
      <c r="I94" s="89"/>
      <c r="J94" s="98" t="s">
        <v>100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101</v>
      </c>
      <c r="J96" s="61">
        <f>J118</f>
        <v>-25435.08</v>
      </c>
      <c r="L96" s="28"/>
      <c r="AU96" s="16" t="s">
        <v>102</v>
      </c>
    </row>
    <row r="97" spans="2:12" s="8" customFormat="1" ht="24.95" customHeight="1">
      <c r="B97" s="100"/>
      <c r="D97" s="101" t="s">
        <v>645</v>
      </c>
      <c r="E97" s="102"/>
      <c r="F97" s="102"/>
      <c r="G97" s="102"/>
      <c r="H97" s="102"/>
      <c r="I97" s="102"/>
      <c r="J97" s="103">
        <f>J119</f>
        <v>-25435.08</v>
      </c>
      <c r="L97" s="100"/>
    </row>
    <row r="98" spans="2:12" s="9" customFormat="1" ht="19.899999999999999" customHeight="1">
      <c r="B98" s="104"/>
      <c r="D98" s="105" t="s">
        <v>646</v>
      </c>
      <c r="E98" s="106"/>
      <c r="F98" s="106"/>
      <c r="G98" s="106"/>
      <c r="H98" s="106"/>
      <c r="I98" s="106"/>
      <c r="J98" s="107">
        <f>J120</f>
        <v>-25435.08</v>
      </c>
      <c r="L98" s="104"/>
    </row>
    <row r="99" spans="2:12" s="1" customFormat="1" ht="21.75" customHeight="1">
      <c r="B99" s="28"/>
      <c r="L99" s="28"/>
    </row>
    <row r="100" spans="2:12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8"/>
    </row>
    <row r="104" spans="2:12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8"/>
    </row>
    <row r="105" spans="2:12" s="1" customFormat="1" ht="24.95" customHeight="1">
      <c r="B105" s="28"/>
      <c r="C105" s="20" t="s">
        <v>121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5" t="s">
        <v>14</v>
      </c>
      <c r="L107" s="28"/>
    </row>
    <row r="108" spans="2:12" s="1" customFormat="1" ht="16.5" customHeight="1">
      <c r="B108" s="28"/>
      <c r="E108" s="218" t="str">
        <f>E7</f>
        <v>HZ Dvorce - VCP a MNP</v>
      </c>
      <c r="F108" s="219"/>
      <c r="G108" s="219"/>
      <c r="H108" s="219"/>
      <c r="L108" s="28"/>
    </row>
    <row r="109" spans="2:12" s="1" customFormat="1" ht="12" customHeight="1">
      <c r="B109" s="28"/>
      <c r="C109" s="25" t="s">
        <v>96</v>
      </c>
      <c r="L109" s="28"/>
    </row>
    <row r="110" spans="2:12" s="1" customFormat="1" ht="16.5" customHeight="1">
      <c r="B110" s="28"/>
      <c r="E110" s="209" t="str">
        <f>E9</f>
        <v>2.2 - ÚT</v>
      </c>
      <c r="F110" s="220"/>
      <c r="G110" s="220"/>
      <c r="H110" s="220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18</v>
      </c>
      <c r="F112" s="23" t="str">
        <f>F12</f>
        <v xml:space="preserve"> </v>
      </c>
      <c r="I112" s="25" t="s">
        <v>20</v>
      </c>
      <c r="J112" s="48" t="str">
        <f>IF(J12="","",J12)</f>
        <v>24. 11. 2025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5" t="s">
        <v>22</v>
      </c>
      <c r="F114" s="23" t="str">
        <f>E15</f>
        <v>Obec Dvorce</v>
      </c>
      <c r="I114" s="25" t="s">
        <v>31</v>
      </c>
      <c r="J114" s="26" t="str">
        <f>E21</f>
        <v xml:space="preserve"> </v>
      </c>
      <c r="L114" s="28"/>
    </row>
    <row r="115" spans="2:65" s="1" customFormat="1" ht="15.2" customHeight="1">
      <c r="B115" s="28"/>
      <c r="C115" s="25" t="s">
        <v>27</v>
      </c>
      <c r="F115" s="23" t="str">
        <f>IF(E18="","",E18)</f>
        <v>Jurčík - stavebnictví s.r.o.,</v>
      </c>
      <c r="I115" s="25" t="s">
        <v>33</v>
      </c>
      <c r="J115" s="26" t="str">
        <f>E24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08"/>
      <c r="C117" s="109" t="s">
        <v>122</v>
      </c>
      <c r="D117" s="110" t="s">
        <v>60</v>
      </c>
      <c r="E117" s="110" t="s">
        <v>56</v>
      </c>
      <c r="F117" s="110" t="s">
        <v>57</v>
      </c>
      <c r="G117" s="110" t="s">
        <v>123</v>
      </c>
      <c r="H117" s="110" t="s">
        <v>124</v>
      </c>
      <c r="I117" s="110" t="s">
        <v>125</v>
      </c>
      <c r="J117" s="110" t="s">
        <v>100</v>
      </c>
      <c r="K117" s="111" t="s">
        <v>126</v>
      </c>
      <c r="L117" s="108"/>
      <c r="M117" s="54" t="s">
        <v>1</v>
      </c>
      <c r="N117" s="55" t="s">
        <v>39</v>
      </c>
      <c r="O117" s="55" t="s">
        <v>127</v>
      </c>
      <c r="P117" s="55" t="s">
        <v>128</v>
      </c>
      <c r="Q117" s="55" t="s">
        <v>129</v>
      </c>
      <c r="R117" s="55" t="s">
        <v>130</v>
      </c>
      <c r="S117" s="55" t="s">
        <v>131</v>
      </c>
      <c r="T117" s="56" t="s">
        <v>132</v>
      </c>
    </row>
    <row r="118" spans="2:65" s="1" customFormat="1" ht="22.9" customHeight="1">
      <c r="B118" s="28"/>
      <c r="C118" s="59" t="s">
        <v>133</v>
      </c>
      <c r="J118" s="112">
        <f>BK118</f>
        <v>-25435.08</v>
      </c>
      <c r="L118" s="28"/>
      <c r="M118" s="57"/>
      <c r="N118" s="49"/>
      <c r="O118" s="49"/>
      <c r="P118" s="113">
        <f>P119</f>
        <v>0</v>
      </c>
      <c r="Q118" s="49"/>
      <c r="R118" s="113">
        <f>R119</f>
        <v>0</v>
      </c>
      <c r="S118" s="49"/>
      <c r="T118" s="114">
        <f>T119</f>
        <v>0</v>
      </c>
      <c r="AT118" s="16" t="s">
        <v>74</v>
      </c>
      <c r="AU118" s="16" t="s">
        <v>102</v>
      </c>
      <c r="BK118" s="115">
        <f>BK119</f>
        <v>-25435.08</v>
      </c>
    </row>
    <row r="119" spans="2:65" s="11" customFormat="1" ht="25.9" customHeight="1">
      <c r="B119" s="116"/>
      <c r="D119" s="117" t="s">
        <v>74</v>
      </c>
      <c r="E119" s="118" t="s">
        <v>647</v>
      </c>
      <c r="F119" s="118" t="s">
        <v>648</v>
      </c>
      <c r="J119" s="119">
        <f>BK119</f>
        <v>-25435.08</v>
      </c>
      <c r="L119" s="116"/>
      <c r="M119" s="120"/>
      <c r="P119" s="121">
        <f>P120</f>
        <v>0</v>
      </c>
      <c r="R119" s="121">
        <f>R120</f>
        <v>0</v>
      </c>
      <c r="T119" s="122">
        <f>T120</f>
        <v>0</v>
      </c>
      <c r="AR119" s="117" t="s">
        <v>141</v>
      </c>
      <c r="AT119" s="123" t="s">
        <v>74</v>
      </c>
      <c r="AU119" s="123" t="s">
        <v>75</v>
      </c>
      <c r="AY119" s="117" t="s">
        <v>135</v>
      </c>
      <c r="BK119" s="124">
        <f>BK120</f>
        <v>-25435.08</v>
      </c>
    </row>
    <row r="120" spans="2:65" s="11" customFormat="1" ht="22.9" customHeight="1">
      <c r="B120" s="116"/>
      <c r="D120" s="117" t="s">
        <v>74</v>
      </c>
      <c r="E120" s="167" t="s">
        <v>649</v>
      </c>
      <c r="F120" s="167" t="s">
        <v>650</v>
      </c>
      <c r="J120" s="168">
        <f>BK120</f>
        <v>-25435.08</v>
      </c>
      <c r="L120" s="116"/>
      <c r="M120" s="120"/>
      <c r="P120" s="121">
        <f>SUM(P121:P124)</f>
        <v>0</v>
      </c>
      <c r="R120" s="121">
        <f>SUM(R121:R124)</f>
        <v>0</v>
      </c>
      <c r="T120" s="122">
        <f>SUM(T121:T124)</f>
        <v>0</v>
      </c>
      <c r="AR120" s="117" t="s">
        <v>141</v>
      </c>
      <c r="AT120" s="123" t="s">
        <v>74</v>
      </c>
      <c r="AU120" s="123" t="s">
        <v>83</v>
      </c>
      <c r="AY120" s="117" t="s">
        <v>135</v>
      </c>
      <c r="BK120" s="124">
        <f>SUM(BK121:BK124)</f>
        <v>-25435.08</v>
      </c>
    </row>
    <row r="121" spans="2:65" s="1" customFormat="1" ht="24.2" customHeight="1">
      <c r="B121" s="125"/>
      <c r="C121" s="126" t="s">
        <v>83</v>
      </c>
      <c r="D121" s="126" t="s">
        <v>136</v>
      </c>
      <c r="E121" s="127" t="s">
        <v>651</v>
      </c>
      <c r="F121" s="128" t="s">
        <v>652</v>
      </c>
      <c r="G121" s="129" t="s">
        <v>167</v>
      </c>
      <c r="H121" s="130">
        <v>-8.3000000000000007</v>
      </c>
      <c r="I121" s="131">
        <v>453.6</v>
      </c>
      <c r="J121" s="131">
        <f>ROUND(I121*H121,2)</f>
        <v>-3764.88</v>
      </c>
      <c r="K121" s="128" t="s">
        <v>140</v>
      </c>
      <c r="L121" s="28"/>
      <c r="M121" s="132" t="s">
        <v>1</v>
      </c>
      <c r="N121" s="133" t="s">
        <v>40</v>
      </c>
      <c r="O121" s="134">
        <v>0</v>
      </c>
      <c r="P121" s="134">
        <f>O121*H121</f>
        <v>0</v>
      </c>
      <c r="Q121" s="134">
        <v>0</v>
      </c>
      <c r="R121" s="134">
        <f>Q121*H121</f>
        <v>0</v>
      </c>
      <c r="S121" s="134">
        <v>0</v>
      </c>
      <c r="T121" s="135">
        <f>S121*H121</f>
        <v>0</v>
      </c>
      <c r="AR121" s="136" t="s">
        <v>346</v>
      </c>
      <c r="AT121" s="136" t="s">
        <v>136</v>
      </c>
      <c r="AU121" s="136" t="s">
        <v>85</v>
      </c>
      <c r="AY121" s="16" t="s">
        <v>135</v>
      </c>
      <c r="BE121" s="137">
        <f>IF(N121="základní",J121,0)</f>
        <v>-3764.88</v>
      </c>
      <c r="BF121" s="137">
        <f>IF(N121="snížená",J121,0)</f>
        <v>0</v>
      </c>
      <c r="BG121" s="137">
        <f>IF(N121="zákl. přenesená",J121,0)</f>
        <v>0</v>
      </c>
      <c r="BH121" s="137">
        <f>IF(N121="sníž. přenesená",J121,0)</f>
        <v>0</v>
      </c>
      <c r="BI121" s="137">
        <f>IF(N121="nulová",J121,0)</f>
        <v>0</v>
      </c>
      <c r="BJ121" s="16" t="s">
        <v>83</v>
      </c>
      <c r="BK121" s="137">
        <f>ROUND(I121*H121,2)</f>
        <v>-3764.88</v>
      </c>
      <c r="BL121" s="16" t="s">
        <v>346</v>
      </c>
      <c r="BM121" s="136" t="s">
        <v>653</v>
      </c>
    </row>
    <row r="122" spans="2:65" s="1" customFormat="1" ht="33" customHeight="1">
      <c r="B122" s="125"/>
      <c r="C122" s="126" t="s">
        <v>85</v>
      </c>
      <c r="D122" s="126" t="s">
        <v>136</v>
      </c>
      <c r="E122" s="127" t="s">
        <v>654</v>
      </c>
      <c r="F122" s="128" t="s">
        <v>655</v>
      </c>
      <c r="G122" s="129" t="s">
        <v>167</v>
      </c>
      <c r="H122" s="130">
        <v>-57.7</v>
      </c>
      <c r="I122" s="131">
        <v>329.4</v>
      </c>
      <c r="J122" s="131">
        <f>ROUND(I122*H122,2)</f>
        <v>-19006.38</v>
      </c>
      <c r="K122" s="128" t="s">
        <v>140</v>
      </c>
      <c r="L122" s="28"/>
      <c r="M122" s="132" t="s">
        <v>1</v>
      </c>
      <c r="N122" s="133" t="s">
        <v>40</v>
      </c>
      <c r="O122" s="134">
        <v>0</v>
      </c>
      <c r="P122" s="134">
        <f>O122*H122</f>
        <v>0</v>
      </c>
      <c r="Q122" s="134">
        <v>0</v>
      </c>
      <c r="R122" s="134">
        <f>Q122*H122</f>
        <v>0</v>
      </c>
      <c r="S122" s="134">
        <v>0</v>
      </c>
      <c r="T122" s="135">
        <f>S122*H122</f>
        <v>0</v>
      </c>
      <c r="AR122" s="136" t="s">
        <v>346</v>
      </c>
      <c r="AT122" s="136" t="s">
        <v>136</v>
      </c>
      <c r="AU122" s="136" t="s">
        <v>85</v>
      </c>
      <c r="AY122" s="16" t="s">
        <v>135</v>
      </c>
      <c r="BE122" s="137">
        <f>IF(N122="základní",J122,0)</f>
        <v>-19006.38</v>
      </c>
      <c r="BF122" s="137">
        <f>IF(N122="snížená",J122,0)</f>
        <v>0</v>
      </c>
      <c r="BG122" s="137">
        <f>IF(N122="zákl. přenesená",J122,0)</f>
        <v>0</v>
      </c>
      <c r="BH122" s="137">
        <f>IF(N122="sníž. přenesená",J122,0)</f>
        <v>0</v>
      </c>
      <c r="BI122" s="137">
        <f>IF(N122="nulová",J122,0)</f>
        <v>0</v>
      </c>
      <c r="BJ122" s="16" t="s">
        <v>83</v>
      </c>
      <c r="BK122" s="137">
        <f>ROUND(I122*H122,2)</f>
        <v>-19006.38</v>
      </c>
      <c r="BL122" s="16" t="s">
        <v>346</v>
      </c>
      <c r="BM122" s="136" t="s">
        <v>656</v>
      </c>
    </row>
    <row r="123" spans="2:65" s="1" customFormat="1" ht="24.2" customHeight="1">
      <c r="B123" s="125"/>
      <c r="C123" s="126" t="s">
        <v>159</v>
      </c>
      <c r="D123" s="126" t="s">
        <v>136</v>
      </c>
      <c r="E123" s="127" t="s">
        <v>657</v>
      </c>
      <c r="F123" s="128" t="s">
        <v>658</v>
      </c>
      <c r="G123" s="129" t="s">
        <v>167</v>
      </c>
      <c r="H123" s="130">
        <v>-20</v>
      </c>
      <c r="I123" s="131">
        <v>93.6</v>
      </c>
      <c r="J123" s="131">
        <f>ROUND(I123*H123,2)</f>
        <v>-1872</v>
      </c>
      <c r="K123" s="128" t="s">
        <v>140</v>
      </c>
      <c r="L123" s="28"/>
      <c r="M123" s="132" t="s">
        <v>1</v>
      </c>
      <c r="N123" s="133" t="s">
        <v>40</v>
      </c>
      <c r="O123" s="134">
        <v>0</v>
      </c>
      <c r="P123" s="134">
        <f>O123*H123</f>
        <v>0</v>
      </c>
      <c r="Q123" s="134">
        <v>0</v>
      </c>
      <c r="R123" s="134">
        <f>Q123*H123</f>
        <v>0</v>
      </c>
      <c r="S123" s="134">
        <v>0</v>
      </c>
      <c r="T123" s="135">
        <f>S123*H123</f>
        <v>0</v>
      </c>
      <c r="AR123" s="136" t="s">
        <v>346</v>
      </c>
      <c r="AT123" s="136" t="s">
        <v>136</v>
      </c>
      <c r="AU123" s="136" t="s">
        <v>85</v>
      </c>
      <c r="AY123" s="16" t="s">
        <v>135</v>
      </c>
      <c r="BE123" s="137">
        <f>IF(N123="základní",J123,0)</f>
        <v>-1872</v>
      </c>
      <c r="BF123" s="137">
        <f>IF(N123="snížená",J123,0)</f>
        <v>0</v>
      </c>
      <c r="BG123" s="137">
        <f>IF(N123="zákl. přenesená",J123,0)</f>
        <v>0</v>
      </c>
      <c r="BH123" s="137">
        <f>IF(N123="sníž. přenesená",J123,0)</f>
        <v>0</v>
      </c>
      <c r="BI123" s="137">
        <f>IF(N123="nulová",J123,0)</f>
        <v>0</v>
      </c>
      <c r="BJ123" s="16" t="s">
        <v>83</v>
      </c>
      <c r="BK123" s="137">
        <f>ROUND(I123*H123,2)</f>
        <v>-1872</v>
      </c>
      <c r="BL123" s="16" t="s">
        <v>346</v>
      </c>
      <c r="BM123" s="136" t="s">
        <v>659</v>
      </c>
    </row>
    <row r="124" spans="2:65" s="1" customFormat="1" ht="21.75" customHeight="1">
      <c r="B124" s="125"/>
      <c r="C124" s="126" t="s">
        <v>141</v>
      </c>
      <c r="D124" s="126" t="s">
        <v>136</v>
      </c>
      <c r="E124" s="127" t="s">
        <v>660</v>
      </c>
      <c r="F124" s="128" t="s">
        <v>661</v>
      </c>
      <c r="G124" s="129" t="s">
        <v>167</v>
      </c>
      <c r="H124" s="130">
        <v>-8.3000000000000007</v>
      </c>
      <c r="I124" s="131">
        <v>95.4</v>
      </c>
      <c r="J124" s="131">
        <f>ROUND(I124*H124,2)</f>
        <v>-791.82</v>
      </c>
      <c r="K124" s="128" t="s">
        <v>140</v>
      </c>
      <c r="L124" s="28"/>
      <c r="M124" s="175" t="s">
        <v>1</v>
      </c>
      <c r="N124" s="176" t="s">
        <v>40</v>
      </c>
      <c r="O124" s="177">
        <v>0</v>
      </c>
      <c r="P124" s="177">
        <f>O124*H124</f>
        <v>0</v>
      </c>
      <c r="Q124" s="177">
        <v>0</v>
      </c>
      <c r="R124" s="177">
        <f>Q124*H124</f>
        <v>0</v>
      </c>
      <c r="S124" s="177">
        <v>0</v>
      </c>
      <c r="T124" s="178">
        <f>S124*H124</f>
        <v>0</v>
      </c>
      <c r="AR124" s="136" t="s">
        <v>346</v>
      </c>
      <c r="AT124" s="136" t="s">
        <v>136</v>
      </c>
      <c r="AU124" s="136" t="s">
        <v>85</v>
      </c>
      <c r="AY124" s="16" t="s">
        <v>135</v>
      </c>
      <c r="BE124" s="137">
        <f>IF(N124="základní",J124,0)</f>
        <v>-791.82</v>
      </c>
      <c r="BF124" s="137">
        <f>IF(N124="snížená",J124,0)</f>
        <v>0</v>
      </c>
      <c r="BG124" s="137">
        <f>IF(N124="zákl. přenesená",J124,0)</f>
        <v>0</v>
      </c>
      <c r="BH124" s="137">
        <f>IF(N124="sníž. přenesená",J124,0)</f>
        <v>0</v>
      </c>
      <c r="BI124" s="137">
        <f>IF(N124="nulová",J124,0)</f>
        <v>0</v>
      </c>
      <c r="BJ124" s="16" t="s">
        <v>83</v>
      </c>
      <c r="BK124" s="137">
        <f>ROUND(I124*H124,2)</f>
        <v>-791.82</v>
      </c>
      <c r="BL124" s="16" t="s">
        <v>346</v>
      </c>
      <c r="BM124" s="136" t="s">
        <v>662</v>
      </c>
    </row>
    <row r="125" spans="2:65" s="1" customFormat="1" ht="6.95" customHeight="1"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28"/>
    </row>
  </sheetData>
  <autoFilter ref="C117:K124" xr:uid="{00000000-0009-0000-0000-000004000000}"/>
  <mergeCells count="8">
    <mergeCell ref="E108:H108"/>
    <mergeCell ref="E110:H11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1.1 - Stavební část - VCP</vt:lpstr>
      <vt:lpstr>1.2 - Stavební část - MNP</vt:lpstr>
      <vt:lpstr>2.1 - Hromosvod</vt:lpstr>
      <vt:lpstr>2.2 - ÚT</vt:lpstr>
      <vt:lpstr>'1.1 - Stavební část - VCP'!Názvy_tisku</vt:lpstr>
      <vt:lpstr>'1.2 - Stavební část - MNP'!Názvy_tisku</vt:lpstr>
      <vt:lpstr>'2.1 - Hromosvod'!Názvy_tisku</vt:lpstr>
      <vt:lpstr>'2.2 - ÚT'!Názvy_tisku</vt:lpstr>
      <vt:lpstr>'Rekapitulace stavby'!Názvy_tisku</vt:lpstr>
      <vt:lpstr>'1.1 - Stavební část - VCP'!Oblast_tisku</vt:lpstr>
      <vt:lpstr>'1.2 - Stavební část - MNP'!Oblast_tisku</vt:lpstr>
      <vt:lpstr>'2.1 - Hromosvod'!Oblast_tisku</vt:lpstr>
      <vt:lpstr>'2.2 - ÚT'!Oblast_tisku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LAPTOP-UMTI8DL5\HP</dc:creator>
  <cp:lastModifiedBy>Jan Božovský</cp:lastModifiedBy>
  <dcterms:created xsi:type="dcterms:W3CDTF">2025-12-01T12:53:36Z</dcterms:created>
  <dcterms:modified xsi:type="dcterms:W3CDTF">2025-12-17T13:22:02Z</dcterms:modified>
</cp:coreProperties>
</file>