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-prg\Users$\maj001\Documents\00_PROJEKTY_NABÍDKY\ZŠ Křešice\MAS_24\Rozpočty\Aktuální\"/>
    </mc:Choice>
  </mc:AlternateContent>
  <xr:revisionPtr revIDLastSave="0" documentId="8_{49F48918-2FE3-40A7-B32F-A75FCC5546E2}" xr6:coauthVersionLast="47" xr6:coauthVersionMax="47" xr10:uidLastSave="{00000000-0000-0000-0000-000000000000}"/>
  <bookViews>
    <workbookView xWindow="108" yWindow="0" windowWidth="22932" windowHeight="12960" tabRatio="500" xr2:uid="{00000000-000D-0000-FFFF-FFFF00000000}"/>
  </bookViews>
  <sheets>
    <sheet name="Rekapitulace stavby" sheetId="1" r:id="rId1"/>
    <sheet name="01 - 1.třída" sheetId="2" r:id="rId2"/>
    <sheet name="02 - 5.třída" sheetId="3" r:id="rId3"/>
  </sheets>
  <definedNames>
    <definedName name="_xlnm._FilterDatabase" localSheetId="1" hidden="1">'01 - 1.třída'!$C$126:$K$199</definedName>
    <definedName name="_xlnm._FilterDatabase" localSheetId="2" hidden="1">'02 - 5.třída'!$C$125:$K$193</definedName>
    <definedName name="_xlnm.Print_Titles" localSheetId="1">'01 - 1.třída'!$126:$126</definedName>
    <definedName name="_xlnm.Print_Titles" localSheetId="2">'02 - 5.třída'!$125:$125</definedName>
    <definedName name="_xlnm.Print_Titles" localSheetId="0">'Rekapitulace stavby'!$92:$92</definedName>
    <definedName name="_xlnm.Print_Area" localSheetId="1">'01 - 1.třída'!$C$4:$J$76,'01 - 1.třída'!$C$82:$J$108,'01 - 1.třída'!$C$114:$K$199</definedName>
    <definedName name="_xlnm.Print_Area" localSheetId="2">'02 - 5.třída'!$C$4:$J$76,'02 - 5.třída'!$C$82:$J$107,'02 - 5.třída'!$C$113:$K$193</definedName>
    <definedName name="_xlnm.Print_Area" localSheetId="0">'Rekapitulace stavby'!$D$4:$AO$76,'Rekapitulace stavby'!$C$82:$AQ$95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K193" i="3" l="1"/>
  <c r="BI193" i="3"/>
  <c r="BH193" i="3"/>
  <c r="BG193" i="3"/>
  <c r="BF193" i="3"/>
  <c r="T193" i="3"/>
  <c r="R193" i="3"/>
  <c r="P193" i="3"/>
  <c r="J193" i="3"/>
  <c r="BE193" i="3" s="1"/>
  <c r="BK192" i="3"/>
  <c r="BI192" i="3"/>
  <c r="BH192" i="3"/>
  <c r="BG192" i="3"/>
  <c r="BF192" i="3"/>
  <c r="BE192" i="3"/>
  <c r="T192" i="3"/>
  <c r="R192" i="3"/>
  <c r="P192" i="3"/>
  <c r="J192" i="3"/>
  <c r="J191" i="3"/>
  <c r="J190" i="3"/>
  <c r="J189" i="3"/>
  <c r="BK188" i="3"/>
  <c r="BK187" i="3" s="1"/>
  <c r="BI188" i="3"/>
  <c r="BH188" i="3"/>
  <c r="BG188" i="3"/>
  <c r="BF188" i="3"/>
  <c r="T188" i="3"/>
  <c r="T187" i="3" s="1"/>
  <c r="R188" i="3"/>
  <c r="P188" i="3"/>
  <c r="J188" i="3"/>
  <c r="R187" i="3"/>
  <c r="P187" i="3"/>
  <c r="BK186" i="3"/>
  <c r="BI186" i="3"/>
  <c r="BH186" i="3"/>
  <c r="BG186" i="3"/>
  <c r="BF186" i="3"/>
  <c r="T186" i="3"/>
  <c r="R186" i="3"/>
  <c r="P186" i="3"/>
  <c r="J186" i="3"/>
  <c r="BE186" i="3" s="1"/>
  <c r="J185" i="3"/>
  <c r="J184" i="3"/>
  <c r="BK183" i="3"/>
  <c r="BI183" i="3"/>
  <c r="BH183" i="3"/>
  <c r="BG183" i="3"/>
  <c r="BF183" i="3"/>
  <c r="BE183" i="3"/>
  <c r="T183" i="3"/>
  <c r="R183" i="3"/>
  <c r="P183" i="3"/>
  <c r="J183" i="3"/>
  <c r="BK182" i="3"/>
  <c r="BI182" i="3"/>
  <c r="BH182" i="3"/>
  <c r="BG182" i="3"/>
  <c r="BF182" i="3"/>
  <c r="T182" i="3"/>
  <c r="R182" i="3"/>
  <c r="P182" i="3"/>
  <c r="J182" i="3"/>
  <c r="BE182" i="3" s="1"/>
  <c r="BK181" i="3"/>
  <c r="BI181" i="3"/>
  <c r="BH181" i="3"/>
  <c r="BG181" i="3"/>
  <c r="BF181" i="3"/>
  <c r="T181" i="3"/>
  <c r="T179" i="3" s="1"/>
  <c r="R181" i="3"/>
  <c r="P181" i="3"/>
  <c r="J181" i="3"/>
  <c r="BE181" i="3" s="1"/>
  <c r="BK180" i="3"/>
  <c r="BI180" i="3"/>
  <c r="BH180" i="3"/>
  <c r="BG180" i="3"/>
  <c r="BF180" i="3"/>
  <c r="T180" i="3"/>
  <c r="R180" i="3"/>
  <c r="P180" i="3"/>
  <c r="P179" i="3" s="1"/>
  <c r="J180" i="3"/>
  <c r="BE180" i="3" s="1"/>
  <c r="R179" i="3"/>
  <c r="BK178" i="3"/>
  <c r="BI178" i="3"/>
  <c r="BH178" i="3"/>
  <c r="BG178" i="3"/>
  <c r="BF178" i="3"/>
  <c r="T178" i="3"/>
  <c r="R178" i="3"/>
  <c r="P178" i="3"/>
  <c r="J178" i="3"/>
  <c r="BE178" i="3" s="1"/>
  <c r="BK177" i="3"/>
  <c r="BI177" i="3"/>
  <c r="BH177" i="3"/>
  <c r="BG177" i="3"/>
  <c r="BF177" i="3"/>
  <c r="T177" i="3"/>
  <c r="R177" i="3"/>
  <c r="P177" i="3"/>
  <c r="J177" i="3"/>
  <c r="BE177" i="3" s="1"/>
  <c r="BK176" i="3"/>
  <c r="BI176" i="3"/>
  <c r="BH176" i="3"/>
  <c r="BG176" i="3"/>
  <c r="BF176" i="3"/>
  <c r="T176" i="3"/>
  <c r="R176" i="3"/>
  <c r="P176" i="3"/>
  <c r="J176" i="3"/>
  <c r="BE176" i="3" s="1"/>
  <c r="BK175" i="3"/>
  <c r="BI175" i="3"/>
  <c r="BH175" i="3"/>
  <c r="BG175" i="3"/>
  <c r="BF175" i="3"/>
  <c r="T175" i="3"/>
  <c r="R175" i="3"/>
  <c r="P175" i="3"/>
  <c r="J175" i="3"/>
  <c r="BE175" i="3" s="1"/>
  <c r="BK174" i="3"/>
  <c r="BI174" i="3"/>
  <c r="BH174" i="3"/>
  <c r="BG174" i="3"/>
  <c r="BF174" i="3"/>
  <c r="T174" i="3"/>
  <c r="R174" i="3"/>
  <c r="P174" i="3"/>
  <c r="J174" i="3"/>
  <c r="BE174" i="3" s="1"/>
  <c r="BK173" i="3"/>
  <c r="BI173" i="3"/>
  <c r="BH173" i="3"/>
  <c r="BG173" i="3"/>
  <c r="BF173" i="3"/>
  <c r="T173" i="3"/>
  <c r="R173" i="3"/>
  <c r="P173" i="3"/>
  <c r="J173" i="3"/>
  <c r="BE173" i="3" s="1"/>
  <c r="J172" i="3"/>
  <c r="BK171" i="3"/>
  <c r="BI171" i="3"/>
  <c r="BH171" i="3"/>
  <c r="BG171" i="3"/>
  <c r="BF171" i="3"/>
  <c r="T171" i="3"/>
  <c r="R171" i="3"/>
  <c r="R169" i="3" s="1"/>
  <c r="P171" i="3"/>
  <c r="P169" i="3" s="1"/>
  <c r="J171" i="3"/>
  <c r="BE171" i="3" s="1"/>
  <c r="J170" i="3"/>
  <c r="T169" i="3"/>
  <c r="J168" i="3"/>
  <c r="J167" i="3"/>
  <c r="J166" i="3"/>
  <c r="J165" i="3"/>
  <c r="J164" i="3"/>
  <c r="J163" i="3"/>
  <c r="H162" i="3"/>
  <c r="J162" i="3" s="1"/>
  <c r="J161" i="3"/>
  <c r="J160" i="3"/>
  <c r="J159" i="3"/>
  <c r="J158" i="3"/>
  <c r="J157" i="3"/>
  <c r="J156" i="3"/>
  <c r="BK155" i="3"/>
  <c r="BI155" i="3"/>
  <c r="BH155" i="3"/>
  <c r="BG155" i="3"/>
  <c r="BF155" i="3"/>
  <c r="BE155" i="3"/>
  <c r="T155" i="3"/>
  <c r="R155" i="3"/>
  <c r="P155" i="3"/>
  <c r="J155" i="3"/>
  <c r="BK154" i="3"/>
  <c r="BK153" i="3" s="1"/>
  <c r="BI154" i="3"/>
  <c r="BH154" i="3"/>
  <c r="BG154" i="3"/>
  <c r="BF154" i="3"/>
  <c r="T154" i="3"/>
  <c r="R154" i="3"/>
  <c r="P154" i="3"/>
  <c r="P153" i="3" s="1"/>
  <c r="J154" i="3"/>
  <c r="BE154" i="3" s="1"/>
  <c r="T153" i="3"/>
  <c r="R153" i="3"/>
  <c r="BK152" i="3"/>
  <c r="BK146" i="3" s="1"/>
  <c r="BI152" i="3"/>
  <c r="BH152" i="3"/>
  <c r="BG152" i="3"/>
  <c r="BF152" i="3"/>
  <c r="T152" i="3"/>
  <c r="R152" i="3"/>
  <c r="P152" i="3"/>
  <c r="J152" i="3"/>
  <c r="BE152" i="3" s="1"/>
  <c r="J151" i="3"/>
  <c r="J150" i="3"/>
  <c r="J149" i="3"/>
  <c r="J148" i="3"/>
  <c r="BK147" i="3"/>
  <c r="BI147" i="3"/>
  <c r="BH147" i="3"/>
  <c r="BG147" i="3"/>
  <c r="BF147" i="3"/>
  <c r="T147" i="3"/>
  <c r="T146" i="3" s="1"/>
  <c r="T145" i="3" s="1"/>
  <c r="R147" i="3"/>
  <c r="R146" i="3" s="1"/>
  <c r="R145" i="3" s="1"/>
  <c r="P147" i="3"/>
  <c r="J147" i="3"/>
  <c r="BE147" i="3" s="1"/>
  <c r="P146" i="3"/>
  <c r="BK144" i="3"/>
  <c r="BK143" i="3" s="1"/>
  <c r="J143" i="3" s="1"/>
  <c r="J101" i="3" s="1"/>
  <c r="BI144" i="3"/>
  <c r="BH144" i="3"/>
  <c r="BG144" i="3"/>
  <c r="BF144" i="3"/>
  <c r="P144" i="3"/>
  <c r="J144" i="3"/>
  <c r="BE144" i="3" s="1"/>
  <c r="T143" i="3"/>
  <c r="R143" i="3"/>
  <c r="P143" i="3"/>
  <c r="J142" i="3"/>
  <c r="H141" i="3"/>
  <c r="J141" i="3" s="1"/>
  <c r="J140" i="3"/>
  <c r="J139" i="3"/>
  <c r="J138" i="3"/>
  <c r="J136" i="3"/>
  <c r="J135" i="3"/>
  <c r="BK134" i="3"/>
  <c r="BI134" i="3"/>
  <c r="BH134" i="3"/>
  <c r="BG134" i="3"/>
  <c r="BF134" i="3"/>
  <c r="BE134" i="3"/>
  <c r="T134" i="3"/>
  <c r="R134" i="3"/>
  <c r="P134" i="3"/>
  <c r="J134" i="3"/>
  <c r="BK133" i="3"/>
  <c r="T133" i="3"/>
  <c r="R133" i="3"/>
  <c r="P133" i="3"/>
  <c r="P127" i="3" s="1"/>
  <c r="J132" i="3"/>
  <c r="J131" i="3"/>
  <c r="J130" i="3"/>
  <c r="J129" i="3"/>
  <c r="BK128" i="3"/>
  <c r="T128" i="3"/>
  <c r="T127" i="3" s="1"/>
  <c r="T126" i="3" s="1"/>
  <c r="R128" i="3"/>
  <c r="R127" i="3" s="1"/>
  <c r="P128" i="3"/>
  <c r="F120" i="3"/>
  <c r="E118" i="3"/>
  <c r="F89" i="3"/>
  <c r="E87" i="3"/>
  <c r="J37" i="3"/>
  <c r="J36" i="3"/>
  <c r="J35" i="3"/>
  <c r="J24" i="3"/>
  <c r="E24" i="3"/>
  <c r="J92" i="3" s="1"/>
  <c r="J23" i="3"/>
  <c r="J21" i="3"/>
  <c r="E21" i="3"/>
  <c r="J91" i="3" s="1"/>
  <c r="J20" i="3"/>
  <c r="E18" i="3"/>
  <c r="F92" i="3" s="1"/>
  <c r="J15" i="3"/>
  <c r="E15" i="3"/>
  <c r="F122" i="3" s="1"/>
  <c r="J14" i="3"/>
  <c r="J120" i="3"/>
  <c r="E7" i="3"/>
  <c r="E85" i="3" s="1"/>
  <c r="BK199" i="2"/>
  <c r="BI199" i="2"/>
  <c r="BH199" i="2"/>
  <c r="BG199" i="2"/>
  <c r="BF199" i="2"/>
  <c r="T199" i="2"/>
  <c r="R199" i="2"/>
  <c r="P199" i="2"/>
  <c r="J199" i="2"/>
  <c r="BE199" i="2" s="1"/>
  <c r="BK198" i="2"/>
  <c r="BI198" i="2"/>
  <c r="BH198" i="2"/>
  <c r="BG198" i="2"/>
  <c r="BF198" i="2"/>
  <c r="T198" i="2"/>
  <c r="R198" i="2"/>
  <c r="P198" i="2"/>
  <c r="J198" i="2"/>
  <c r="BE198" i="2" s="1"/>
  <c r="J197" i="2"/>
  <c r="J196" i="2"/>
  <c r="J195" i="2"/>
  <c r="BK194" i="2"/>
  <c r="BI194" i="2"/>
  <c r="BH194" i="2"/>
  <c r="BG194" i="2"/>
  <c r="BF194" i="2"/>
  <c r="T194" i="2"/>
  <c r="R194" i="2"/>
  <c r="R193" i="2" s="1"/>
  <c r="P194" i="2"/>
  <c r="P193" i="2" s="1"/>
  <c r="J194" i="2"/>
  <c r="BE194" i="2" s="1"/>
  <c r="T193" i="2"/>
  <c r="BK192" i="2"/>
  <c r="BI192" i="2"/>
  <c r="BH192" i="2"/>
  <c r="BG192" i="2"/>
  <c r="BF192" i="2"/>
  <c r="T192" i="2"/>
  <c r="R192" i="2"/>
  <c r="P192" i="2"/>
  <c r="J192" i="2"/>
  <c r="BE192" i="2" s="1"/>
  <c r="J191" i="2"/>
  <c r="J190" i="2"/>
  <c r="BK189" i="2"/>
  <c r="BI189" i="2"/>
  <c r="BH189" i="2"/>
  <c r="BG189" i="2"/>
  <c r="BF189" i="2"/>
  <c r="BE189" i="2"/>
  <c r="T189" i="2"/>
  <c r="R189" i="2"/>
  <c r="P189" i="2"/>
  <c r="J189" i="2"/>
  <c r="BK188" i="2"/>
  <c r="BI188" i="2"/>
  <c r="BH188" i="2"/>
  <c r="BG188" i="2"/>
  <c r="BF188" i="2"/>
  <c r="T188" i="2"/>
  <c r="R188" i="2"/>
  <c r="P188" i="2"/>
  <c r="J188" i="2"/>
  <c r="BE188" i="2" s="1"/>
  <c r="BK187" i="2"/>
  <c r="BI187" i="2"/>
  <c r="BH187" i="2"/>
  <c r="BG187" i="2"/>
  <c r="BF187" i="2"/>
  <c r="T187" i="2"/>
  <c r="R187" i="2"/>
  <c r="P187" i="2"/>
  <c r="P185" i="2" s="1"/>
  <c r="J187" i="2"/>
  <c r="BE187" i="2" s="1"/>
  <c r="BK186" i="2"/>
  <c r="BI186" i="2"/>
  <c r="BH186" i="2"/>
  <c r="BG186" i="2"/>
  <c r="BF186" i="2"/>
  <c r="T186" i="2"/>
  <c r="T185" i="2" s="1"/>
  <c r="R186" i="2"/>
  <c r="R185" i="2" s="1"/>
  <c r="P186" i="2"/>
  <c r="J186" i="2"/>
  <c r="BE186" i="2" s="1"/>
  <c r="BK185" i="2"/>
  <c r="BK184" i="2"/>
  <c r="BI184" i="2"/>
  <c r="BH184" i="2"/>
  <c r="BG184" i="2"/>
  <c r="BF184" i="2"/>
  <c r="BE184" i="2"/>
  <c r="T184" i="2"/>
  <c r="R184" i="2"/>
  <c r="P184" i="2"/>
  <c r="J184" i="2"/>
  <c r="BK183" i="2"/>
  <c r="BI183" i="2"/>
  <c r="BH183" i="2"/>
  <c r="BG183" i="2"/>
  <c r="BF183" i="2"/>
  <c r="T183" i="2"/>
  <c r="R183" i="2"/>
  <c r="P183" i="2"/>
  <c r="J183" i="2"/>
  <c r="BE183" i="2" s="1"/>
  <c r="BK182" i="2"/>
  <c r="BI182" i="2"/>
  <c r="BH182" i="2"/>
  <c r="BG182" i="2"/>
  <c r="BF182" i="2"/>
  <c r="T182" i="2"/>
  <c r="R182" i="2"/>
  <c r="P182" i="2"/>
  <c r="J182" i="2"/>
  <c r="BE182" i="2" s="1"/>
  <c r="BK181" i="2"/>
  <c r="BI181" i="2"/>
  <c r="BH181" i="2"/>
  <c r="BG181" i="2"/>
  <c r="BF181" i="2"/>
  <c r="T181" i="2"/>
  <c r="R181" i="2"/>
  <c r="P181" i="2"/>
  <c r="J181" i="2"/>
  <c r="BE181" i="2" s="1"/>
  <c r="BK180" i="2"/>
  <c r="BI180" i="2"/>
  <c r="BH180" i="2"/>
  <c r="BG180" i="2"/>
  <c r="BF180" i="2"/>
  <c r="T180" i="2"/>
  <c r="R180" i="2"/>
  <c r="P180" i="2"/>
  <c r="J180" i="2"/>
  <c r="BE180" i="2" s="1"/>
  <c r="BK179" i="2"/>
  <c r="BI179" i="2"/>
  <c r="BH179" i="2"/>
  <c r="BG179" i="2"/>
  <c r="BF179" i="2"/>
  <c r="T179" i="2"/>
  <c r="R179" i="2"/>
  <c r="P179" i="2"/>
  <c r="J179" i="2"/>
  <c r="BE179" i="2" s="1"/>
  <c r="BK178" i="2"/>
  <c r="BI178" i="2"/>
  <c r="BH178" i="2"/>
  <c r="BG178" i="2"/>
  <c r="BF178" i="2"/>
  <c r="T178" i="2"/>
  <c r="R178" i="2"/>
  <c r="R176" i="2" s="1"/>
  <c r="P178" i="2"/>
  <c r="J178" i="2"/>
  <c r="BE178" i="2" s="1"/>
  <c r="J177" i="2"/>
  <c r="T176" i="2"/>
  <c r="P176" i="2"/>
  <c r="BK175" i="2"/>
  <c r="BI175" i="2"/>
  <c r="BH175" i="2"/>
  <c r="BG175" i="2"/>
  <c r="BF175" i="2"/>
  <c r="T175" i="2"/>
  <c r="R175" i="2"/>
  <c r="P175" i="2"/>
  <c r="J175" i="2"/>
  <c r="BE175" i="2" s="1"/>
  <c r="BK174" i="2"/>
  <c r="BI174" i="2"/>
  <c r="BH174" i="2"/>
  <c r="BG174" i="2"/>
  <c r="BF174" i="2"/>
  <c r="T174" i="2"/>
  <c r="R174" i="2"/>
  <c r="P174" i="2"/>
  <c r="J174" i="2"/>
  <c r="BE174" i="2" s="1"/>
  <c r="BK173" i="2"/>
  <c r="BK170" i="2" s="1"/>
  <c r="BI173" i="2"/>
  <c r="BH173" i="2"/>
  <c r="BG173" i="2"/>
  <c r="BF173" i="2"/>
  <c r="T173" i="2"/>
  <c r="R173" i="2"/>
  <c r="P173" i="2"/>
  <c r="J173" i="2"/>
  <c r="BE173" i="2" s="1"/>
  <c r="BK172" i="2"/>
  <c r="BI172" i="2"/>
  <c r="BH172" i="2"/>
  <c r="BG172" i="2"/>
  <c r="BF172" i="2"/>
  <c r="BE172" i="2"/>
  <c r="T172" i="2"/>
  <c r="R172" i="2"/>
  <c r="P172" i="2"/>
  <c r="J172" i="2"/>
  <c r="BK171" i="2"/>
  <c r="BI171" i="2"/>
  <c r="BH171" i="2"/>
  <c r="BG171" i="2"/>
  <c r="BF171" i="2"/>
  <c r="BE171" i="2"/>
  <c r="T171" i="2"/>
  <c r="R171" i="2"/>
  <c r="R170" i="2" s="1"/>
  <c r="P171" i="2"/>
  <c r="J171" i="2"/>
  <c r="J170" i="2" s="1"/>
  <c r="J105" i="2" s="1"/>
  <c r="T170" i="2"/>
  <c r="P170" i="2"/>
  <c r="J169" i="2"/>
  <c r="J168" i="2"/>
  <c r="J167" i="2"/>
  <c r="J166" i="2"/>
  <c r="J165" i="2"/>
  <c r="J164" i="2"/>
  <c r="J163" i="2"/>
  <c r="H163" i="2"/>
  <c r="J162" i="2"/>
  <c r="J161" i="2"/>
  <c r="J160" i="2"/>
  <c r="J159" i="2"/>
  <c r="J158" i="2"/>
  <c r="J157" i="2"/>
  <c r="BK156" i="2"/>
  <c r="BI156" i="2"/>
  <c r="BH156" i="2"/>
  <c r="BG156" i="2"/>
  <c r="BF156" i="2"/>
  <c r="T156" i="2"/>
  <c r="R156" i="2"/>
  <c r="P156" i="2"/>
  <c r="J156" i="2"/>
  <c r="BE156" i="2" s="1"/>
  <c r="BK155" i="2"/>
  <c r="BI155" i="2"/>
  <c r="BH155" i="2"/>
  <c r="BG155" i="2"/>
  <c r="BF155" i="2"/>
  <c r="BE155" i="2"/>
  <c r="T155" i="2"/>
  <c r="T154" i="2" s="1"/>
  <c r="R155" i="2"/>
  <c r="P155" i="2"/>
  <c r="P154" i="2" s="1"/>
  <c r="J155" i="2"/>
  <c r="R154" i="2"/>
  <c r="BK153" i="2"/>
  <c r="BK147" i="2" s="1"/>
  <c r="BI153" i="2"/>
  <c r="BH153" i="2"/>
  <c r="BG153" i="2"/>
  <c r="BF153" i="2"/>
  <c r="BE153" i="2"/>
  <c r="T153" i="2"/>
  <c r="R153" i="2"/>
  <c r="P153" i="2"/>
  <c r="J153" i="2"/>
  <c r="J152" i="2"/>
  <c r="J151" i="2"/>
  <c r="J150" i="2"/>
  <c r="J149" i="2"/>
  <c r="BK148" i="2"/>
  <c r="BI148" i="2"/>
  <c r="BH148" i="2"/>
  <c r="BG148" i="2"/>
  <c r="BF148" i="2"/>
  <c r="T148" i="2"/>
  <c r="R148" i="2"/>
  <c r="R147" i="2" s="1"/>
  <c r="R146" i="2" s="1"/>
  <c r="P148" i="2"/>
  <c r="J148" i="2"/>
  <c r="T147" i="2"/>
  <c r="P147" i="2"/>
  <c r="BK145" i="2"/>
  <c r="BI145" i="2"/>
  <c r="BH145" i="2"/>
  <c r="BG145" i="2"/>
  <c r="BF145" i="2"/>
  <c r="P145" i="2"/>
  <c r="J145" i="2"/>
  <c r="BE145" i="2" s="1"/>
  <c r="BK144" i="2"/>
  <c r="T144" i="2"/>
  <c r="R144" i="2"/>
  <c r="P144" i="2"/>
  <c r="J144" i="2"/>
  <c r="J101" i="2" s="1"/>
  <c r="J143" i="2"/>
  <c r="H142" i="2"/>
  <c r="J142" i="2" s="1"/>
  <c r="J141" i="2"/>
  <c r="J140" i="2"/>
  <c r="J139" i="2"/>
  <c r="J137" i="2"/>
  <c r="J136" i="2"/>
  <c r="BK135" i="2"/>
  <c r="BI135" i="2"/>
  <c r="BH135" i="2"/>
  <c r="BG135" i="2"/>
  <c r="BF135" i="2"/>
  <c r="BE135" i="2"/>
  <c r="T135" i="2"/>
  <c r="R135" i="2"/>
  <c r="R134" i="2" s="1"/>
  <c r="P135" i="2"/>
  <c r="J135" i="2"/>
  <c r="BK134" i="2"/>
  <c r="T134" i="2"/>
  <c r="P134" i="2"/>
  <c r="P128" i="2" s="1"/>
  <c r="J133" i="2"/>
  <c r="J132" i="2"/>
  <c r="J131" i="2"/>
  <c r="J130" i="2"/>
  <c r="BK129" i="2"/>
  <c r="T129" i="2"/>
  <c r="R129" i="2"/>
  <c r="P129" i="2"/>
  <c r="T128" i="2"/>
  <c r="F121" i="2"/>
  <c r="E119" i="2"/>
  <c r="J91" i="2"/>
  <c r="F89" i="2"/>
  <c r="E87" i="2"/>
  <c r="J37" i="2"/>
  <c r="J36" i="2"/>
  <c r="J35" i="2"/>
  <c r="J24" i="2"/>
  <c r="E24" i="2"/>
  <c r="J92" i="2" s="1"/>
  <c r="J23" i="2"/>
  <c r="J21" i="2"/>
  <c r="E21" i="2"/>
  <c r="J123" i="2" s="1"/>
  <c r="J20" i="2"/>
  <c r="E18" i="2"/>
  <c r="F92" i="2" s="1"/>
  <c r="J15" i="2"/>
  <c r="E15" i="2"/>
  <c r="F91" i="2" s="1"/>
  <c r="J14" i="2"/>
  <c r="E7" i="2"/>
  <c r="E85" i="2" s="1"/>
  <c r="BD95" i="1"/>
  <c r="BD94" i="1" s="1"/>
  <c r="W33" i="1" s="1"/>
  <c r="BC95" i="1"/>
  <c r="BB95" i="1"/>
  <c r="BB94" i="1" s="1"/>
  <c r="BA95" i="1"/>
  <c r="BA94" i="1" s="1"/>
  <c r="AW94" i="1" s="1"/>
  <c r="AZ95" i="1"/>
  <c r="AZ94" i="1" s="1"/>
  <c r="AV94" i="1" s="1"/>
  <c r="AT94" i="1" s="1"/>
  <c r="AY95" i="1"/>
  <c r="AX95" i="1"/>
  <c r="AW95" i="1"/>
  <c r="AV95" i="1"/>
  <c r="AU95" i="1"/>
  <c r="AT95" i="1"/>
  <c r="BC94" i="1"/>
  <c r="W32" i="1" s="1"/>
  <c r="AU94" i="1"/>
  <c r="AS94" i="1"/>
  <c r="AM90" i="1"/>
  <c r="L90" i="1"/>
  <c r="AM89" i="1"/>
  <c r="L89" i="1"/>
  <c r="L87" i="1"/>
  <c r="L85" i="1"/>
  <c r="L84" i="1"/>
  <c r="BK193" i="2" l="1"/>
  <c r="J193" i="2"/>
  <c r="J108" i="2" s="1"/>
  <c r="BK176" i="2"/>
  <c r="J176" i="2"/>
  <c r="J106" i="2" s="1"/>
  <c r="J154" i="2"/>
  <c r="J104" i="2" s="1"/>
  <c r="BK154" i="2"/>
  <c r="J34" i="2"/>
  <c r="J147" i="2"/>
  <c r="J103" i="2" s="1"/>
  <c r="BE148" i="2"/>
  <c r="BK146" i="2"/>
  <c r="F35" i="2"/>
  <c r="F36" i="2"/>
  <c r="F37" i="2"/>
  <c r="J138" i="2"/>
  <c r="J100" i="2" s="1"/>
  <c r="J134" i="2"/>
  <c r="J99" i="2" s="1"/>
  <c r="F34" i="2"/>
  <c r="BK128" i="2"/>
  <c r="J129" i="2"/>
  <c r="J187" i="3"/>
  <c r="J107" i="3" s="1"/>
  <c r="BE188" i="3"/>
  <c r="BK179" i="3"/>
  <c r="BK169" i="3"/>
  <c r="J169" i="3"/>
  <c r="J105" i="3" s="1"/>
  <c r="J34" i="3"/>
  <c r="J146" i="3"/>
  <c r="J103" i="3" s="1"/>
  <c r="F35" i="3"/>
  <c r="F37" i="3"/>
  <c r="BK145" i="3"/>
  <c r="F34" i="3"/>
  <c r="BK127" i="3"/>
  <c r="F36" i="3"/>
  <c r="J133" i="3"/>
  <c r="J99" i="3" s="1"/>
  <c r="J128" i="3"/>
  <c r="J98" i="3" s="1"/>
  <c r="T127" i="2"/>
  <c r="P146" i="2"/>
  <c r="P127" i="2" s="1"/>
  <c r="AX94" i="1"/>
  <c r="W31" i="1"/>
  <c r="R128" i="2"/>
  <c r="R127" i="2" s="1"/>
  <c r="T146" i="2"/>
  <c r="J137" i="3"/>
  <c r="J100" i="3" s="1"/>
  <c r="R126" i="3"/>
  <c r="P145" i="3"/>
  <c r="P126" i="3" s="1"/>
  <c r="F123" i="2"/>
  <c r="J185" i="2"/>
  <c r="J107" i="2" s="1"/>
  <c r="J122" i="3"/>
  <c r="F123" i="3"/>
  <c r="J179" i="3"/>
  <c r="J106" i="3" s="1"/>
  <c r="AY94" i="1"/>
  <c r="F124" i="2"/>
  <c r="J123" i="3"/>
  <c r="J124" i="2"/>
  <c r="F91" i="3"/>
  <c r="E116" i="3"/>
  <c r="E117" i="2"/>
  <c r="J153" i="3"/>
  <c r="J104" i="3" s="1"/>
  <c r="BK127" i="2" l="1"/>
  <c r="J128" i="2"/>
  <c r="J97" i="2" s="1"/>
  <c r="J98" i="2"/>
  <c r="BK126" i="3"/>
  <c r="J127" i="3"/>
  <c r="J97" i="3" s="1"/>
  <c r="J145" i="3"/>
  <c r="J102" i="3" s="1"/>
  <c r="J146" i="2"/>
  <c r="J102" i="2" s="1"/>
  <c r="J96" i="3" l="1"/>
  <c r="AG96" i="1" s="1"/>
  <c r="AN96" i="1" s="1"/>
  <c r="J126" i="3"/>
  <c r="J30" i="3" s="1"/>
  <c r="J96" i="2"/>
  <c r="J127" i="2"/>
  <c r="AG95" i="1" l="1"/>
  <c r="AG94" i="1" s="1"/>
  <c r="J30" i="2"/>
  <c r="F33" i="3"/>
  <c r="J33" i="3" s="1"/>
  <c r="J39" i="3" s="1"/>
  <c r="AN95" i="1" l="1"/>
  <c r="F33" i="2"/>
  <c r="J33" i="2" s="1"/>
  <c r="J39" i="2" s="1"/>
  <c r="AN94" i="1" l="1"/>
  <c r="AK26" i="1"/>
  <c r="W29" i="1" l="1"/>
  <c r="AK29" i="1" s="1"/>
  <c r="AK35" i="1" s="1"/>
</calcChain>
</file>

<file path=xl/sharedStrings.xml><?xml version="1.0" encoding="utf-8"?>
<sst xmlns="http://schemas.openxmlformats.org/spreadsheetml/2006/main" count="1441" uniqueCount="315">
  <si>
    <t>Export Komplet</t>
  </si>
  <si>
    <t>2.0</t>
  </si>
  <si>
    <t>False</t>
  </si>
  <si>
    <t>{d4abeee0-60db-4c42-8f02-b3bb03ea40b0}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</si>
  <si>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</si>
  <si>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</si>
  <si>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</si>
  <si>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</si>
  <si>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</si>
  <si>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</si>
  <si>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</si>
  <si>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</si>
  <si>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008/2024</t>
  </si>
  <si>
    <t>Stavba:</t>
  </si>
  <si>
    <t>ZÁKLADNÍ ŠKOLA KŘEŠICE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</si>
  <si>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</si>
  <si>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</si>
  <si>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</si>
  <si>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</si>
  <si>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</si>
  <si>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</si>
  <si>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</si>
  <si>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</si>
  <si>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</si>
  <si>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</si>
  <si>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</si>
  <si>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</si>
  <si>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</si>
  <si>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</si>
  <si>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</si>
  <si>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</si>
  <si>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</si>
  <si>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</si>
  <si>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</si>
  <si>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</si>
  <si>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</si>
  <si>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</si>
  <si>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</si>
  <si>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</si>
  <si>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</si>
  <si>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</si>
  <si>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</si>
  <si>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</si>
  <si>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</si>
  <si>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</si>
  <si>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</si>
  <si>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</si>
  <si>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</si>
  <si>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</si>
  <si>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</si>
  <si>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</si>
  <si>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</si>
  <si>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</si>
  <si>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</si>
  <si>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Ostat._x005F_x000D_
náklady [CZK]</t>
  </si>
  <si>
    <t>DPH [CZK]</t>
  </si>
  <si>
    <t>Normohodiny [h]</t>
  </si>
  <si>
    <t>DPH základní [CZK]</t>
  </si>
  <si>
    <t>DPH snížená [CZK]</t>
  </si>
  <si>
    <t>DPH základní přenesená_x005F_x000D_
[CZK]</t>
  </si>
  <si>
    <t>DPH snížená přenesená_x005F_x000D_
[CZK]</t>
  </si>
  <si>
    <t>Základna_x005F_x000D_
DPH základní</t>
  </si>
  <si>
    <t>Základna_x005F_x000D_
DPH snížená</t>
  </si>
  <si>
    <t>Základna_x005F_x000D_
DPH zákl. přenesená</t>
  </si>
  <si>
    <t>Základna_x005F_x000D_
DPH sníž. přenesená</t>
  </si>
  <si>
    <t>Základna_x005F_x000D_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</si>
  <si>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</si>
  <si>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</si>
  <si>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</si>
  <si>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</si>
  <si>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</si>
  <si>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</si>
  <si>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</si>
  <si>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</si>
  <si>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1. Třída</t>
  </si>
  <si>
    <t>STA</t>
  </si>
  <si>
    <t>1</t>
  </si>
  <si>
    <t>{9064de37-2f8e-40f5-91e5-75acbf7fec47}</t>
  </si>
  <si>
    <t>2</t>
  </si>
  <si>
    <t>02</t>
  </si>
  <si>
    <t>5. Třída</t>
  </si>
  <si>
    <t>{25837c04-f807-475b-b456-dc4bbe26d615}</t>
  </si>
  <si>
    <t>KRYCÍ LIST SOUPISU PRACÍ</t>
  </si>
  <si>
    <t>Objekt:</t>
  </si>
  <si>
    <t>01 – 1. TŘÍDA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</si>
  <si>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</si>
  <si>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</si>
  <si>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</si>
  <si>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</si>
  <si>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</si>
  <si>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</si>
  <si>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</si>
  <si>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</si>
  <si>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</si>
  <si>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– Přesun hmot</t>
  </si>
  <si>
    <t>PSV - Práce a dodávky PSV</t>
  </si>
  <si>
    <t xml:space="preserve">    725 - Zdravotechnika - zařizovací předměty</t>
  </si>
  <si>
    <t xml:space="preserve">    741 - Elektroinstalace - silnoproud</t>
  </si>
  <si>
    <t xml:space="preserve">    762 - Konstrukce tesařské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</si>
  <si>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</si>
  <si>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</si>
  <si>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</si>
  <si>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</si>
  <si>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</si>
  <si>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</si>
  <si>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</si>
  <si>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</si>
  <si>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</si>
  <si>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</si>
  <si>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</si>
  <si>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</si>
  <si>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</si>
  <si>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</si>
  <si>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</si>
  <si>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</si>
  <si>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</si>
  <si>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</si>
  <si>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</si>
  <si>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</si>
  <si>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</si>
  <si>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</si>
  <si>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612321130</t>
  </si>
  <si>
    <t>Oprava omítek vnitřních stěn štukové do 30% celkové plochy</t>
  </si>
  <si>
    <t>m2</t>
  </si>
  <si>
    <t>CS ÚRS 2024 01</t>
  </si>
  <si>
    <t>619991005</t>
  </si>
  <si>
    <t>Zakrytí okenních výplní fólií</t>
  </si>
  <si>
    <t>6.01</t>
  </si>
  <si>
    <t>Úprava prahu pro bezbariérovost ve vstupu do učebny</t>
  </si>
  <si>
    <t>kus</t>
  </si>
  <si>
    <t>612403380</t>
  </si>
  <si>
    <t>Hrubá výplň rýh ve stěnách do 3x3 cm maltou MVC po elektroinstalací</t>
  </si>
  <si>
    <t>m</t>
  </si>
  <si>
    <t>9</t>
  </si>
  <si>
    <t>Ostatní konstrukce a práce, bourání</t>
  </si>
  <si>
    <t>949101112</t>
  </si>
  <si>
    <t>Lešení pomocné pro objekty pozemních staveb s lešeňovou podlahou v přes 1,9 do 3,5 m zatížení do 150 kg/m2</t>
  </si>
  <si>
    <t>CS ÚRS 2023 01</t>
  </si>
  <si>
    <t>4</t>
  </si>
  <si>
    <t>384401649</t>
  </si>
  <si>
    <t>952901111</t>
  </si>
  <si>
    <t>Vyčištění budov o výšce podlaží do 4 m</t>
  </si>
  <si>
    <t>974031121</t>
  </si>
  <si>
    <t>Vysekání rýh ve zdi cihelné 3 x 3 cm – elektroinstalace</t>
  </si>
  <si>
    <t>997</t>
  </si>
  <si>
    <t>Přesun sutě</t>
  </si>
  <si>
    <t>997013217</t>
  </si>
  <si>
    <t>Vnitrostaveništní doprava suti a vybouraných hmot pro budovy do 24 m ručně</t>
  </si>
  <si>
    <t>t</t>
  </si>
  <si>
    <t>997013219</t>
  </si>
  <si>
    <t>Přípl. k vnitrostaven. dopravě suti a vyb. hmot za zvětšenou dopravu suti ZKD 10 m</t>
  </si>
  <si>
    <t>997013509</t>
  </si>
  <si>
    <t>Příplatek k odvozu suti a vybouraných hmot na skládku ZKD 1 km přes 1 km</t>
  </si>
  <si>
    <t>997013511</t>
  </si>
  <si>
    <t>Odvoz suti a vybouraných hmot na skládku do 1 km s naložením a se složením</t>
  </si>
  <si>
    <t>997013631</t>
  </si>
  <si>
    <t>Poplatek za uložení na skládce (skládkovné) staveb.směsného odpadu kód odpadu 17 09 04</t>
  </si>
  <si>
    <t>998</t>
  </si>
  <si>
    <t>Přesun hmot</t>
  </si>
  <si>
    <t>998018003</t>
  </si>
  <si>
    <t>Přesun hmot ruční pro budovy v přes 12 do 24 m</t>
  </si>
  <si>
    <t>491412980</t>
  </si>
  <si>
    <t>PSV</t>
  </si>
  <si>
    <t>Práce a dodávky PSV</t>
  </si>
  <si>
    <t>725</t>
  </si>
  <si>
    <t>Zdravotechnika - zařizovací předměty</t>
  </si>
  <si>
    <t>998725292</t>
  </si>
  <si>
    <t>Demontáž stávajícího mycího centra včetně zařizovacích předmětů</t>
  </si>
  <si>
    <t>kpl</t>
  </si>
  <si>
    <t>16</t>
  </si>
  <si>
    <t>1365366221</t>
  </si>
  <si>
    <t>725.01</t>
  </si>
  <si>
    <t xml:space="preserve">Příprava pro zřízení nového mycího centra – rozvod potrubí ZTI a odpadů </t>
  </si>
  <si>
    <t>soubor</t>
  </si>
  <si>
    <t>725211601</t>
  </si>
  <si>
    <t>Umyvadlo keram. bílé šířky 500 mm bez krytu na sifon, na stěnu šroubované</t>
  </si>
  <si>
    <t>725291511</t>
  </si>
  <si>
    <t>Doplňky zařízení koupelen a záchodů plastové dávkovač tekutého mýdla na 350 ml</t>
  </si>
  <si>
    <t>725822613</t>
  </si>
  <si>
    <t>Baterie umyvadlová stojánková páková s výpustí</t>
  </si>
  <si>
    <t>998725203</t>
  </si>
  <si>
    <t>Přesun hmot pro zařizovací předměty v obj. v přes 12 do 24 m</t>
  </si>
  <si>
    <t>%</t>
  </si>
  <si>
    <t>339556539</t>
  </si>
  <si>
    <t>741</t>
  </si>
  <si>
    <t>Elektroinstalace – silnoproud a slaboproud</t>
  </si>
  <si>
    <t>741.01</t>
  </si>
  <si>
    <t>Demontáž stávající elektroinstalace a příslušenství</t>
  </si>
  <si>
    <t>NH</t>
  </si>
  <si>
    <t>-1533592987</t>
  </si>
  <si>
    <t>741.02</t>
  </si>
  <si>
    <t>Vypínač 4p, 32A, 12,5kA</t>
  </si>
  <si>
    <t>1834874162</t>
  </si>
  <si>
    <t>741.03</t>
  </si>
  <si>
    <t xml:space="preserve">Rámeček jednonásobný bílý </t>
  </si>
  <si>
    <t>741.04</t>
  </si>
  <si>
    <t>Rámeček dvojnásobný bílý, vodorovný</t>
  </si>
  <si>
    <t>741.05</t>
  </si>
  <si>
    <t>Zásuvka jedn. s clonkami, bílá, bezšroubová</t>
  </si>
  <si>
    <t>741.06</t>
  </si>
  <si>
    <t>Krabice přístrojová pod omítku, spojovací</t>
  </si>
  <si>
    <t>741.07</t>
  </si>
  <si>
    <t>Kabel.chránička d40mm, korugov., ohebná, červená</t>
  </si>
  <si>
    <t>741.08</t>
  </si>
  <si>
    <t>Kabelová chránička d25mm</t>
  </si>
  <si>
    <t>741.09</t>
  </si>
  <si>
    <t>Kabel instalační PVC, Cu jádro CYKY-J 3x2,5</t>
  </si>
  <si>
    <t>741.10</t>
  </si>
  <si>
    <t>Kabel instalační PVC, Cu jádro CYKY-J 5x6</t>
  </si>
  <si>
    <t>741.11</t>
  </si>
  <si>
    <t>Vodič ohebný zelenožlutý H07V-K 6</t>
  </si>
  <si>
    <t>741.12</t>
  </si>
  <si>
    <t>Svorkovnice ekvipotenciální CuZn, 7x2,5-25mm, 1x 30x5mm, 1x d8-10mm</t>
  </si>
  <si>
    <t>741.13</t>
  </si>
  <si>
    <t>Příslušenství -  krabicové svorky, popisky, izolační pásky, lišty…</t>
  </si>
  <si>
    <t>741.14</t>
  </si>
  <si>
    <t>Montážní práce elektro (bez zednických prací)</t>
  </si>
  <si>
    <t>741.15</t>
  </si>
  <si>
    <t>Revize elektro + rozvaděče + revizní zprávy</t>
  </si>
  <si>
    <t>762</t>
  </si>
  <si>
    <t>Konstrukce tesařské</t>
  </si>
  <si>
    <t>762511274</t>
  </si>
  <si>
    <t>Podlahové kce podkladové z desek OSB tl 18 mm broušených na pero a drážku šroubovaných</t>
  </si>
  <si>
    <t>1989310455</t>
  </si>
  <si>
    <t>762512261</t>
  </si>
  <si>
    <t>Montáž podlahové kce podkladového roštu</t>
  </si>
  <si>
    <t>32</t>
  </si>
  <si>
    <t>M</t>
  </si>
  <si>
    <t>1268252601</t>
  </si>
  <si>
    <t>60514114</t>
  </si>
  <si>
    <t>řezivo jehličnaté lať impregnovaná dl 4 m</t>
  </si>
  <si>
    <t>m3</t>
  </si>
  <si>
    <t>736428477</t>
  </si>
  <si>
    <t>762522811</t>
  </si>
  <si>
    <t>Demontáž podlah s polštáři z prken tloušťky do 32 mm</t>
  </si>
  <si>
    <t>-466288799</t>
  </si>
  <si>
    <t>998762203</t>
  </si>
  <si>
    <t>Přesun hmot pro kce tesařské v objektech v přes 12 do 24 m</t>
  </si>
  <si>
    <t>2070069810</t>
  </si>
  <si>
    <t>776</t>
  </si>
  <si>
    <t>Podlahy povlakové</t>
  </si>
  <si>
    <t>776111310</t>
  </si>
  <si>
    <t>Demontáž stávající podlahové krytiny z PVC včetně lišt lepených do suti</t>
  </si>
  <si>
    <t>776111311</t>
  </si>
  <si>
    <t>Vysátí podkladu povlakových podlah</t>
  </si>
  <si>
    <t>1351997306</t>
  </si>
  <si>
    <t>776121112</t>
  </si>
  <si>
    <t>Vodou ředitelná penetrace savého podkladu povlakových podlah</t>
  </si>
  <si>
    <t>-2136389892</t>
  </si>
  <si>
    <t>776221111</t>
  </si>
  <si>
    <t>Lepení pásů z PVC standardním lepidlem</t>
  </si>
  <si>
    <t>-651837886</t>
  </si>
  <si>
    <t>28412245</t>
  </si>
  <si>
    <t>krytina podlahová heterogenní š 1,5m tl 2mm</t>
  </si>
  <si>
    <t>-781467998</t>
  </si>
  <si>
    <t>776411111</t>
  </si>
  <si>
    <t>Montáž obvodových soklíků výšky do 80 mm</t>
  </si>
  <si>
    <t>2024602823</t>
  </si>
  <si>
    <t>28411009</t>
  </si>
  <si>
    <t>lišta soklová PVC 18x80mm</t>
  </si>
  <si>
    <t>-797091977</t>
  </si>
  <si>
    <t>998776203</t>
  </si>
  <si>
    <t>Přesun hmot pro podlahy povlakové v objektech v přes 12 do 24 m</t>
  </si>
  <si>
    <t>1628242401</t>
  </si>
  <si>
    <t>781</t>
  </si>
  <si>
    <t>Dokončovací práce - obklady</t>
  </si>
  <si>
    <t>781111011</t>
  </si>
  <si>
    <t xml:space="preserve">Odsekání stávajících obkladů keramických </t>
  </si>
  <si>
    <t>-652176640</t>
  </si>
  <si>
    <t>781121011</t>
  </si>
  <si>
    <t>Nátěr penetrační na stěnu</t>
  </si>
  <si>
    <t>637456411</t>
  </si>
  <si>
    <t>781151031</t>
  </si>
  <si>
    <t>Celoplošné vyrovnání podkladu stěrkou tl 3 mm</t>
  </si>
  <si>
    <t>-1531271019</t>
  </si>
  <si>
    <t>781151041</t>
  </si>
  <si>
    <t>Příplatek celoplošné vyrovnání stěrkou za KD 1 mm přes tl 3 mm</t>
  </si>
  <si>
    <t>1818572586</t>
  </si>
  <si>
    <t>781474116</t>
  </si>
  <si>
    <t>Montáž obkladů vnitřních keramických hladkých přes 25 do 35 ks/m2 lepených flexibilním lepidlem</t>
  </si>
  <si>
    <t>59761038</t>
  </si>
  <si>
    <t>obklad keramický hladký přes 25 do 35ks/m2</t>
  </si>
  <si>
    <t>998781203</t>
  </si>
  <si>
    <t>Přesun hmot pro obklady keramické v objektech v přes 12 do 24 m</t>
  </si>
  <si>
    <t>-1257695805</t>
  </si>
  <si>
    <t>784</t>
  </si>
  <si>
    <t>Dokončovací práce - malby a tapety</t>
  </si>
  <si>
    <t>784121001</t>
  </si>
  <si>
    <t>Oškrabání malby v mísnostech v do 3,80 m</t>
  </si>
  <si>
    <t>-1890720759</t>
  </si>
  <si>
    <t>784121000</t>
  </si>
  <si>
    <t>Demontáž stávající emailové barvy soklu stěn opálením</t>
  </si>
  <si>
    <t>784.01</t>
  </si>
  <si>
    <t>Demontáž stávájícího nábytku</t>
  </si>
  <si>
    <t>784.02</t>
  </si>
  <si>
    <t>Demontáž okenních rolet a jejich zpětná montáž</t>
  </si>
  <si>
    <t>ks</t>
  </si>
  <si>
    <t>784181101</t>
  </si>
  <si>
    <t>Základní akrylátová jednonásobná bezbarvá penetrace podkladu v místnostech v do 3,80 m - stěny + strop</t>
  </si>
  <si>
    <t>-307872101</t>
  </si>
  <si>
    <t>784211101</t>
  </si>
  <si>
    <t>Dvojnásobné bílé malby ze směsí za mokra výborně krycích v místnostech v do 3,80 m - stěny + strop</t>
  </si>
  <si>
    <t>2142130033</t>
  </si>
  <si>
    <t>02 – 5. TŘÍDA</t>
  </si>
  <si>
    <t>Elektroinstalace - silnoproud</t>
  </si>
  <si>
    <t>Rámeček jednonásobný bílý</t>
  </si>
  <si>
    <t xml:space="preserve">Kabel.chránička d40mm, korugov., ohebná, červená </t>
  </si>
  <si>
    <t>741.16</t>
  </si>
  <si>
    <t>741.17</t>
  </si>
  <si>
    <t>741.18</t>
  </si>
  <si>
    <t>741.20</t>
  </si>
  <si>
    <t>741.21</t>
  </si>
  <si>
    <t>741.22</t>
  </si>
  <si>
    <t>776111312</t>
  </si>
  <si>
    <t>Vyrovnání povrchu vylitím nivelační hmotou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</si>
</sst>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yy"/>
    <numFmt numFmtId="165" formatCode="#,##0.00%"/>
    <numFmt numFmtId="166" formatCode="dd\.mm\.yyyy"/>
    <numFmt numFmtId="167" formatCode="#,##0.00000"/>
    <numFmt numFmtId="168" formatCode="#,##0.000"/>
    <numFmt numFmtId="169" formatCode="0.000"/>
  </numFmts>
  <fonts count="41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11"/>
      <name val="Arial CE"/>
      <charset val="1"/>
    </font>
    <font>
      <sz val="11"/>
      <name val="Arial CE"/>
      <family val="2"/>
      <charset val="1"/>
    </font>
    <font>
      <b/>
      <sz val="10"/>
      <name val="Arial CE"/>
      <charset val="238"/>
    </font>
    <font>
      <b/>
      <sz val="10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2"/>
      <name val="Arial CE"/>
      <charset val="1"/>
    </font>
    <font>
      <sz val="18"/>
      <color rgb="FF0000FF"/>
      <name val="Wingdings 2"/>
      <family val="1"/>
      <charset val="2"/>
    </font>
    <font>
      <u/>
      <sz val="11"/>
      <color rgb="FF0000FF"/>
      <name val="Calibri"/>
      <family val="2"/>
      <charset val="238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10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b/>
      <sz val="8"/>
      <color rgb="FF003366"/>
      <name val="Arial CE"/>
      <charset val="1"/>
    </font>
    <font>
      <b/>
      <sz val="12"/>
      <color rgb="FF003366"/>
      <name val="Arial CE"/>
      <charset val="1"/>
    </font>
    <font>
      <sz val="8"/>
      <color rgb="FF003366"/>
      <name val="Arial CE"/>
      <charset val="1"/>
    </font>
    <font>
      <sz val="10"/>
      <color rgb="FF000000"/>
      <name val="Calibri"/>
      <family val="2"/>
      <charset val="238"/>
    </font>
    <font>
      <sz val="9"/>
      <name val="Arial"/>
      <family val="2"/>
      <charset val="1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9"/>
      <color rgb="FF000000"/>
      <name val="Arial"/>
      <family val="2"/>
      <charset val="1"/>
    </font>
    <font>
      <i/>
      <sz val="8"/>
      <color rgb="FF0000FF"/>
      <name val="Arial CE"/>
      <charset val="1"/>
    </font>
    <font>
      <i/>
      <sz val="9"/>
      <color rgb="FF0000FF"/>
      <name val="Arial CE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9" fillId="0" borderId="0" applyBorder="0" applyProtection="0"/>
  </cellStyleXfs>
  <cellXfs count="182">
    <xf numFmtId="0" fontId="0" fillId="0" borderId="0" xfId="0"/>
    <xf numFmtId="166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7" fillId="0" borderId="0" xfId="0" applyFont="1"/>
    <xf numFmtId="0" fontId="0" fillId="0" borderId="4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3" fillId="0" borderId="18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1" applyFont="1" applyBorder="1" applyAlignment="1" applyProtection="1">
      <alignment horizontal="center" vertical="center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23" fillId="0" borderId="18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vertical="center"/>
    </xf>
    <xf numFmtId="4" fontId="23" fillId="0" borderId="14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19" xfId="0" applyFont="1" applyBorder="1" applyAlignment="1">
      <alignment horizontal="left" vertical="center"/>
    </xf>
    <xf numFmtId="0" fontId="27" fillId="0" borderId="19" xfId="0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19" xfId="0" applyFont="1" applyBorder="1" applyAlignment="1">
      <alignment horizontal="left" vertical="center"/>
    </xf>
    <xf numFmtId="0" fontId="28" fillId="0" borderId="19" xfId="0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4" fontId="16" fillId="0" borderId="0" xfId="0" applyNumberFormat="1" applyFont="1"/>
    <xf numFmtId="167" fontId="29" fillId="0" borderId="12" xfId="0" applyNumberFormat="1" applyFont="1" applyBorder="1"/>
    <xf numFmtId="167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31" fillId="0" borderId="0" xfId="0" applyFont="1"/>
    <xf numFmtId="0" fontId="31" fillId="0" borderId="3" xfId="0" applyFont="1" applyBorder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4" fontId="32" fillId="0" borderId="0" xfId="0" applyNumberFormat="1" applyFont="1"/>
    <xf numFmtId="0" fontId="31" fillId="0" borderId="18" xfId="0" applyFont="1" applyBorder="1"/>
    <xf numFmtId="167" fontId="31" fillId="0" borderId="0" xfId="0" applyNumberFormat="1" applyFont="1"/>
    <xf numFmtId="167" fontId="31" fillId="0" borderId="14" xfId="0" applyNumberFormat="1" applyFont="1" applyBorder="1"/>
    <xf numFmtId="0" fontId="31" fillId="0" borderId="0" xfId="0" applyFont="1" applyAlignment="1">
      <alignment horizontal="center"/>
    </xf>
    <xf numFmtId="4" fontId="31" fillId="0" borderId="0" xfId="0" applyNumberFormat="1" applyFont="1" applyAlignment="1">
      <alignment vertical="center"/>
    </xf>
    <xf numFmtId="0" fontId="33" fillId="0" borderId="0" xfId="0" applyFont="1"/>
    <xf numFmtId="0" fontId="33" fillId="0" borderId="3" xfId="0" applyFont="1" applyBorder="1"/>
    <xf numFmtId="0" fontId="33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4" fontId="28" fillId="0" borderId="0" xfId="0" applyNumberFormat="1" applyFont="1"/>
    <xf numFmtId="0" fontId="33" fillId="0" borderId="18" xfId="0" applyFont="1" applyBorder="1"/>
    <xf numFmtId="167" fontId="33" fillId="0" borderId="0" xfId="0" applyNumberFormat="1" applyFont="1"/>
    <xf numFmtId="167" fontId="33" fillId="0" borderId="14" xfId="0" applyNumberFormat="1" applyFont="1" applyBorder="1"/>
    <xf numFmtId="0" fontId="33" fillId="0" borderId="0" xfId="0" applyFont="1" applyAlignment="1">
      <alignment horizontal="center"/>
    </xf>
    <xf numFmtId="4" fontId="33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168" fontId="14" fillId="0" borderId="20" xfId="0" applyNumberFormat="1" applyFont="1" applyBorder="1" applyAlignment="1" applyProtection="1">
      <alignment vertical="center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15" fillId="0" borderId="18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167" fontId="15" fillId="0" borderId="14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7" xfId="0" applyFont="1" applyBorder="1" applyAlignment="1">
      <alignment horizontal="left" vertical="center"/>
    </xf>
    <xf numFmtId="0" fontId="35" fillId="0" borderId="21" xfId="0" applyFont="1" applyBorder="1" applyAlignment="1">
      <alignment horizontal="center" vertical="center"/>
    </xf>
    <xf numFmtId="169" fontId="36" fillId="0" borderId="7" xfId="0" applyNumberFormat="1" applyFont="1" applyBorder="1" applyAlignment="1">
      <alignment horizontal="right" vertical="center"/>
    </xf>
    <xf numFmtId="169" fontId="37" fillId="0" borderId="7" xfId="0" applyNumberFormat="1" applyFont="1" applyBorder="1" applyAlignment="1">
      <alignment horizontal="right" vertical="center"/>
    </xf>
    <xf numFmtId="0" fontId="38" fillId="0" borderId="21" xfId="0" applyFont="1" applyBorder="1" applyAlignment="1">
      <alignment horizontal="center" vertical="center"/>
    </xf>
    <xf numFmtId="0" fontId="36" fillId="0" borderId="7" xfId="0" applyFont="1" applyBorder="1" applyAlignment="1">
      <alignment horizontal="left" vertical="center"/>
    </xf>
    <xf numFmtId="0" fontId="39" fillId="0" borderId="3" xfId="0" applyFont="1" applyBorder="1" applyAlignment="1">
      <alignment vertical="center"/>
    </xf>
    <xf numFmtId="0" fontId="40" fillId="0" borderId="18" xfId="0" applyFont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20" xfId="0" applyFont="1" applyBorder="1" applyAlignment="1" applyProtection="1">
      <alignment horizontal="center" vertical="center"/>
      <protection locked="0"/>
    </xf>
    <xf numFmtId="49" fontId="40" fillId="0" borderId="20" xfId="0" applyNumberFormat="1" applyFont="1" applyBorder="1" applyAlignment="1" applyProtection="1">
      <alignment horizontal="left" vertical="center" wrapText="1"/>
      <protection locked="0"/>
    </xf>
    <xf numFmtId="0" fontId="40" fillId="0" borderId="20" xfId="0" applyFont="1" applyBorder="1" applyAlignment="1" applyProtection="1">
      <alignment horizontal="left" vertical="center" wrapText="1"/>
      <protection locked="0"/>
    </xf>
    <xf numFmtId="0" fontId="40" fillId="0" borderId="20" xfId="0" applyFont="1" applyBorder="1" applyAlignment="1" applyProtection="1">
      <alignment horizontal="center" vertical="center" wrapText="1"/>
      <protection locked="0"/>
    </xf>
    <xf numFmtId="168" fontId="40" fillId="0" borderId="20" xfId="0" applyNumberFormat="1" applyFont="1" applyBorder="1" applyAlignment="1" applyProtection="1">
      <alignment vertical="center"/>
      <protection locked="0"/>
    </xf>
    <xf numFmtId="4" fontId="40" fillId="0" borderId="2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  <xf numFmtId="4" fontId="11" fillId="3" borderId="8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166" fontId="5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4" fontId="9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280080</xdr:colOff>
      <xdr:row>1</xdr:row>
      <xdr:rowOff>150840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0080" cy="280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280080</xdr:colOff>
      <xdr:row>1</xdr:row>
      <xdr:rowOff>150840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0080" cy="280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280080</xdr:colOff>
      <xdr:row>1</xdr:row>
      <xdr:rowOff>150840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0080" cy="280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82" zoomScaleNormal="100" workbookViewId="0">
      <selection activeCell="AM87" sqref="AM87:AN87"/>
    </sheetView>
  </sheetViews>
  <sheetFormatPr defaultColWidth="8.7109375"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 customWidth="1"/>
  </cols>
  <sheetData>
    <row r="1" spans="1:74">
      <c r="A1" s="4" t="s">
        <v>0</v>
      </c>
      <c r="AZ1" s="4"/>
      <c r="BA1" s="4" t="s">
        <v>1</v>
      </c>
      <c r="BB1" s="4"/>
      <c r="BT1" s="4" t="s">
        <v>2</v>
      </c>
      <c r="BU1" s="4" t="s">
        <v>2</v>
      </c>
      <c r="BV1" s="4" t="s">
        <v>3</v>
      </c>
    </row>
    <row r="2" spans="1:74" ht="36.9" customHeight="1">
      <c r="AR2" s="176" t="s">
        <v>4</v>
      </c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S2" s="5" t="s">
        <v>5</v>
      </c>
      <c r="BT2" s="5" t="s">
        <v>6</v>
      </c>
    </row>
    <row r="3" spans="1:74" ht="6.9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  <c r="BS3" s="5" t="s">
        <v>5</v>
      </c>
      <c r="BT3" s="5" t="s">
        <v>7</v>
      </c>
    </row>
    <row r="4" spans="1:74" ht="24.9" customHeight="1">
      <c r="B4" s="8"/>
      <c r="D4" s="9" t="s">
        <v>8</v>
      </c>
      <c r="AR4" s="8"/>
      <c r="AS4" s="10" t="s">
        <v>9</v>
      </c>
      <c r="BS4" s="5" t="s">
        <v>10</v>
      </c>
    </row>
    <row r="5" spans="1:74" ht="12" customHeight="1">
      <c r="B5" s="8"/>
      <c r="D5" s="11" t="s">
        <v>11</v>
      </c>
      <c r="K5" s="177" t="s">
        <v>12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8"/>
      <c r="BS5" s="5" t="s">
        <v>5</v>
      </c>
    </row>
    <row r="6" spans="1:74" ht="36.9" customHeight="1">
      <c r="B6" s="8"/>
      <c r="D6" s="12" t="s">
        <v>13</v>
      </c>
      <c r="K6" s="178" t="s">
        <v>14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8"/>
      <c r="BS6" s="5" t="s">
        <v>5</v>
      </c>
    </row>
    <row r="7" spans="1:74" ht="12" customHeight="1">
      <c r="B7" s="8"/>
      <c r="D7" s="13" t="s">
        <v>15</v>
      </c>
      <c r="K7" s="3"/>
      <c r="AK7" s="13" t="s">
        <v>16</v>
      </c>
      <c r="AN7" s="3"/>
      <c r="AR7" s="8"/>
      <c r="BS7" s="5" t="s">
        <v>5</v>
      </c>
    </row>
    <row r="8" spans="1:74" ht="12" customHeight="1">
      <c r="B8" s="8"/>
      <c r="D8" s="13" t="s">
        <v>17</v>
      </c>
      <c r="K8" s="3" t="s">
        <v>18</v>
      </c>
      <c r="AK8" s="13" t="s">
        <v>19</v>
      </c>
      <c r="AN8" s="14"/>
      <c r="AR8" s="8"/>
      <c r="BS8" s="5" t="s">
        <v>5</v>
      </c>
    </row>
    <row r="9" spans="1:74" ht="14.4" customHeight="1">
      <c r="B9" s="8"/>
      <c r="AR9" s="8"/>
      <c r="BS9" s="5" t="s">
        <v>5</v>
      </c>
    </row>
    <row r="10" spans="1:74" ht="12" customHeight="1">
      <c r="B10" s="8"/>
      <c r="D10" s="13" t="s">
        <v>20</v>
      </c>
      <c r="AK10" s="13" t="s">
        <v>21</v>
      </c>
      <c r="AN10" s="3"/>
      <c r="AR10" s="8"/>
      <c r="BS10" s="5" t="s">
        <v>5</v>
      </c>
    </row>
    <row r="11" spans="1:74" ht="18.45" customHeight="1">
      <c r="B11" s="8"/>
      <c r="E11" s="3" t="s">
        <v>18</v>
      </c>
      <c r="AK11" s="13" t="s">
        <v>22</v>
      </c>
      <c r="AN11" s="3"/>
      <c r="AR11" s="8"/>
      <c r="BS11" s="5" t="s">
        <v>5</v>
      </c>
    </row>
    <row r="12" spans="1:74" ht="6.9" customHeight="1">
      <c r="B12" s="8"/>
      <c r="AR12" s="8"/>
      <c r="BS12" s="5" t="s">
        <v>5</v>
      </c>
    </row>
    <row r="13" spans="1:74" ht="12" customHeight="1">
      <c r="B13" s="8"/>
      <c r="D13" s="13" t="s">
        <v>23</v>
      </c>
      <c r="K13" s="15"/>
      <c r="AK13" s="13" t="s">
        <v>21</v>
      </c>
      <c r="AN13" s="3"/>
      <c r="AR13" s="8"/>
      <c r="BS13" s="5" t="s">
        <v>5</v>
      </c>
    </row>
    <row r="14" spans="1:74" ht="13.2">
      <c r="B14" s="8"/>
      <c r="E14" s="3" t="s">
        <v>18</v>
      </c>
      <c r="AK14" s="13" t="s">
        <v>22</v>
      </c>
      <c r="AN14" s="3"/>
      <c r="AR14" s="8"/>
      <c r="BS14" s="5" t="s">
        <v>5</v>
      </c>
    </row>
    <row r="15" spans="1:74" ht="6.9" customHeight="1">
      <c r="B15" s="8"/>
      <c r="AR15" s="8"/>
      <c r="BS15" s="5" t="s">
        <v>2</v>
      </c>
    </row>
    <row r="16" spans="1:74" ht="12" customHeight="1">
      <c r="B16" s="8"/>
      <c r="D16" s="13" t="s">
        <v>24</v>
      </c>
      <c r="AK16" s="13" t="s">
        <v>21</v>
      </c>
      <c r="AN16" s="3"/>
      <c r="AR16" s="8"/>
      <c r="BS16" s="5" t="s">
        <v>2</v>
      </c>
    </row>
    <row r="17" spans="2:71" ht="18.45" customHeight="1">
      <c r="B17" s="8"/>
      <c r="E17" s="3" t="s">
        <v>18</v>
      </c>
      <c r="AK17" s="13" t="s">
        <v>22</v>
      </c>
      <c r="AN17" s="3"/>
      <c r="AR17" s="8"/>
      <c r="BS17" s="5" t="s">
        <v>25</v>
      </c>
    </row>
    <row r="18" spans="2:71" ht="6.9" customHeight="1">
      <c r="B18" s="8"/>
      <c r="AR18" s="8"/>
      <c r="BS18" s="5" t="s">
        <v>5</v>
      </c>
    </row>
    <row r="19" spans="2:71" ht="12" customHeight="1">
      <c r="B19" s="8"/>
      <c r="D19" s="13" t="s">
        <v>26</v>
      </c>
      <c r="AK19" s="13" t="s">
        <v>21</v>
      </c>
      <c r="AN19" s="3"/>
      <c r="AR19" s="8"/>
      <c r="BS19" s="5" t="s">
        <v>5</v>
      </c>
    </row>
    <row r="20" spans="2:71" ht="18.45" customHeight="1">
      <c r="B20" s="8"/>
      <c r="E20" s="3" t="s">
        <v>18</v>
      </c>
      <c r="AK20" s="13" t="s">
        <v>22</v>
      </c>
      <c r="AN20" s="3"/>
      <c r="AR20" s="8"/>
      <c r="BS20" s="5" t="s">
        <v>25</v>
      </c>
    </row>
    <row r="21" spans="2:71" ht="6.9" customHeight="1">
      <c r="B21" s="8"/>
      <c r="AR21" s="8"/>
    </row>
    <row r="22" spans="2:71" ht="12" customHeight="1">
      <c r="B22" s="8"/>
      <c r="D22" s="13" t="s">
        <v>27</v>
      </c>
      <c r="AR22" s="8"/>
    </row>
    <row r="23" spans="2:71" ht="16.5" customHeight="1">
      <c r="B23" s="8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R23" s="8"/>
    </row>
    <row r="24" spans="2:71" ht="6.9" customHeight="1">
      <c r="B24" s="8"/>
      <c r="AR24" s="8"/>
    </row>
    <row r="25" spans="2:71" ht="6.9" customHeight="1">
      <c r="B25" s="8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R25" s="8"/>
    </row>
    <row r="26" spans="2:71" s="17" customFormat="1" ht="25.95" customHeight="1">
      <c r="B26" s="18"/>
      <c r="D26" s="19" t="s">
        <v>28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180">
        <f>AG94</f>
        <v>0</v>
      </c>
      <c r="AL26" s="180"/>
      <c r="AM26" s="180"/>
      <c r="AN26" s="180"/>
      <c r="AO26" s="180"/>
      <c r="AR26" s="18"/>
    </row>
    <row r="27" spans="2:71" s="17" customFormat="1" ht="6.9" customHeight="1">
      <c r="B27" s="18"/>
      <c r="AR27" s="18"/>
    </row>
    <row r="28" spans="2:71" s="17" customFormat="1" ht="13.2">
      <c r="B28" s="18"/>
      <c r="L28" s="175" t="s">
        <v>29</v>
      </c>
      <c r="M28" s="175"/>
      <c r="N28" s="175"/>
      <c r="O28" s="175"/>
      <c r="P28" s="175"/>
      <c r="W28" s="175" t="s">
        <v>30</v>
      </c>
      <c r="X28" s="175"/>
      <c r="Y28" s="175"/>
      <c r="Z28" s="175"/>
      <c r="AA28" s="175"/>
      <c r="AB28" s="175"/>
      <c r="AC28" s="175"/>
      <c r="AD28" s="175"/>
      <c r="AE28" s="175"/>
      <c r="AK28" s="175" t="s">
        <v>31</v>
      </c>
      <c r="AL28" s="175"/>
      <c r="AM28" s="175"/>
      <c r="AN28" s="175"/>
      <c r="AO28" s="175"/>
      <c r="AR28" s="18"/>
    </row>
    <row r="29" spans="2:71" s="21" customFormat="1" ht="14.4" customHeight="1">
      <c r="B29" s="22"/>
      <c r="D29" s="13" t="s">
        <v>32</v>
      </c>
      <c r="F29" s="13" t="s">
        <v>33</v>
      </c>
      <c r="L29" s="173">
        <v>0.21</v>
      </c>
      <c r="M29" s="173"/>
      <c r="N29" s="173"/>
      <c r="O29" s="173"/>
      <c r="P29" s="173"/>
      <c r="W29" s="174">
        <f>AK26</f>
        <v>0</v>
      </c>
      <c r="X29" s="174"/>
      <c r="Y29" s="174"/>
      <c r="Z29" s="174"/>
      <c r="AA29" s="174"/>
      <c r="AB29" s="174"/>
      <c r="AC29" s="174"/>
      <c r="AD29" s="174"/>
      <c r="AE29" s="174"/>
      <c r="AK29" s="174">
        <f>W29*0.21</f>
        <v>0</v>
      </c>
      <c r="AL29" s="174"/>
      <c r="AM29" s="174"/>
      <c r="AN29" s="174"/>
      <c r="AO29" s="174"/>
      <c r="AR29" s="22"/>
    </row>
    <row r="30" spans="2:71" s="21" customFormat="1" ht="14.4" customHeight="1">
      <c r="B30" s="22"/>
      <c r="F30" s="13" t="s">
        <v>34</v>
      </c>
      <c r="L30" s="173">
        <v>0.15</v>
      </c>
      <c r="M30" s="173"/>
      <c r="N30" s="173"/>
      <c r="O30" s="173"/>
      <c r="P30" s="173"/>
      <c r="W30" s="174">
        <v>0</v>
      </c>
      <c r="X30" s="174"/>
      <c r="Y30" s="174"/>
      <c r="Z30" s="174"/>
      <c r="AA30" s="174"/>
      <c r="AB30" s="174"/>
      <c r="AC30" s="174"/>
      <c r="AD30" s="174"/>
      <c r="AE30" s="174"/>
      <c r="AK30" s="174">
        <v>0</v>
      </c>
      <c r="AL30" s="174"/>
      <c r="AM30" s="174"/>
      <c r="AN30" s="174"/>
      <c r="AO30" s="174"/>
      <c r="AR30" s="22"/>
    </row>
    <row r="31" spans="2:71" s="21" customFormat="1" ht="14.4" hidden="1" customHeight="1">
      <c r="B31" s="22"/>
      <c r="F31" s="13" t="s">
        <v>35</v>
      </c>
      <c r="L31" s="173">
        <v>0.21</v>
      </c>
      <c r="M31" s="173"/>
      <c r="N31" s="173"/>
      <c r="O31" s="173"/>
      <c r="P31" s="173"/>
      <c r="W31" s="174" t="e">
        <f>ROUND(BB94, 2)</f>
        <v>#REF!</v>
      </c>
      <c r="X31" s="174"/>
      <c r="Y31" s="174"/>
      <c r="Z31" s="174"/>
      <c r="AA31" s="174"/>
      <c r="AB31" s="174"/>
      <c r="AC31" s="174"/>
      <c r="AD31" s="174"/>
      <c r="AE31" s="174"/>
      <c r="AK31" s="174">
        <v>0</v>
      </c>
      <c r="AL31" s="174"/>
      <c r="AM31" s="174"/>
      <c r="AN31" s="174"/>
      <c r="AO31" s="174"/>
      <c r="AR31" s="22"/>
    </row>
    <row r="32" spans="2:71" s="21" customFormat="1" ht="14.4" hidden="1" customHeight="1">
      <c r="B32" s="22"/>
      <c r="F32" s="13" t="s">
        <v>36</v>
      </c>
      <c r="L32" s="173">
        <v>0.15</v>
      </c>
      <c r="M32" s="173"/>
      <c r="N32" s="173"/>
      <c r="O32" s="173"/>
      <c r="P32" s="173"/>
      <c r="W32" s="174" t="e">
        <f>ROUND(BC94, 2)</f>
        <v>#REF!</v>
      </c>
      <c r="X32" s="174"/>
      <c r="Y32" s="174"/>
      <c r="Z32" s="174"/>
      <c r="AA32" s="174"/>
      <c r="AB32" s="174"/>
      <c r="AC32" s="174"/>
      <c r="AD32" s="174"/>
      <c r="AE32" s="174"/>
      <c r="AK32" s="174">
        <v>0</v>
      </c>
      <c r="AL32" s="174"/>
      <c r="AM32" s="174"/>
      <c r="AN32" s="174"/>
      <c r="AO32" s="174"/>
      <c r="AR32" s="22"/>
    </row>
    <row r="33" spans="2:44" s="21" customFormat="1" ht="14.4" hidden="1" customHeight="1">
      <c r="B33" s="22"/>
      <c r="F33" s="13" t="s">
        <v>37</v>
      </c>
      <c r="L33" s="173">
        <v>0</v>
      </c>
      <c r="M33" s="173"/>
      <c r="N33" s="173"/>
      <c r="O33" s="173"/>
      <c r="P33" s="173"/>
      <c r="W33" s="174" t="e">
        <f>ROUND(BD94, 2)</f>
        <v>#REF!</v>
      </c>
      <c r="X33" s="174"/>
      <c r="Y33" s="174"/>
      <c r="Z33" s="174"/>
      <c r="AA33" s="174"/>
      <c r="AB33" s="174"/>
      <c r="AC33" s="174"/>
      <c r="AD33" s="174"/>
      <c r="AE33" s="174"/>
      <c r="AK33" s="174">
        <v>0</v>
      </c>
      <c r="AL33" s="174"/>
      <c r="AM33" s="174"/>
      <c r="AN33" s="174"/>
      <c r="AO33" s="174"/>
      <c r="AR33" s="22"/>
    </row>
    <row r="34" spans="2:44" s="17" customFormat="1" ht="6.9" customHeight="1">
      <c r="B34" s="18"/>
      <c r="AR34" s="18"/>
    </row>
    <row r="35" spans="2:44" s="17" customFormat="1" ht="25.95" customHeight="1">
      <c r="B35" s="18"/>
      <c r="C35" s="23"/>
      <c r="D35" s="24" t="s">
        <v>38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 t="s">
        <v>39</v>
      </c>
      <c r="U35" s="25"/>
      <c r="V35" s="25"/>
      <c r="W35" s="25"/>
      <c r="X35" s="169" t="s">
        <v>40</v>
      </c>
      <c r="Y35" s="169"/>
      <c r="Z35" s="169"/>
      <c r="AA35" s="169"/>
      <c r="AB35" s="169"/>
      <c r="AC35" s="25"/>
      <c r="AD35" s="25"/>
      <c r="AE35" s="25"/>
      <c r="AF35" s="25"/>
      <c r="AG35" s="25"/>
      <c r="AH35" s="25"/>
      <c r="AI35" s="25"/>
      <c r="AJ35" s="25"/>
      <c r="AK35" s="170">
        <f>SUM(AK26:AK33)</f>
        <v>0</v>
      </c>
      <c r="AL35" s="170"/>
      <c r="AM35" s="170"/>
      <c r="AN35" s="170"/>
      <c r="AO35" s="170"/>
      <c r="AP35" s="23"/>
      <c r="AQ35" s="23"/>
      <c r="AR35" s="18"/>
    </row>
    <row r="36" spans="2:44" s="17" customFormat="1" ht="6.9" customHeight="1">
      <c r="B36" s="18"/>
      <c r="AR36" s="18"/>
    </row>
    <row r="37" spans="2:44" s="17" customFormat="1" ht="14.4" customHeight="1">
      <c r="B37" s="18"/>
      <c r="AR37" s="18"/>
    </row>
    <row r="38" spans="2:44" ht="14.4" customHeight="1">
      <c r="B38" s="8"/>
      <c r="AR38" s="8"/>
    </row>
    <row r="39" spans="2:44" ht="14.4" customHeight="1">
      <c r="B39" s="8"/>
      <c r="AR39" s="8"/>
    </row>
    <row r="40" spans="2:44" ht="14.4" customHeight="1">
      <c r="B40" s="8"/>
      <c r="AR40" s="8"/>
    </row>
    <row r="41" spans="2:44" ht="14.4" customHeight="1">
      <c r="B41" s="8"/>
      <c r="AR41" s="8"/>
    </row>
    <row r="42" spans="2:44" ht="14.4" customHeight="1">
      <c r="B42" s="8"/>
      <c r="AR42" s="8"/>
    </row>
    <row r="43" spans="2:44" ht="14.4" customHeight="1">
      <c r="B43" s="8"/>
      <c r="AR43" s="8"/>
    </row>
    <row r="44" spans="2:44" ht="14.4" customHeight="1">
      <c r="B44" s="8"/>
      <c r="AR44" s="8"/>
    </row>
    <row r="45" spans="2:44" ht="14.4" customHeight="1">
      <c r="B45" s="8"/>
      <c r="AR45" s="8"/>
    </row>
    <row r="46" spans="2:44" ht="14.4" customHeight="1">
      <c r="B46" s="8"/>
      <c r="AR46" s="8"/>
    </row>
    <row r="47" spans="2:44" ht="14.4" customHeight="1">
      <c r="B47" s="8"/>
      <c r="AR47" s="8"/>
    </row>
    <row r="48" spans="2:44" ht="14.4" customHeight="1">
      <c r="B48" s="8"/>
      <c r="AR48" s="8"/>
    </row>
    <row r="49" spans="2:44" s="17" customFormat="1" ht="14.4" customHeight="1">
      <c r="B49" s="18"/>
      <c r="D49" s="27" t="s">
        <v>41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7" t="s">
        <v>42</v>
      </c>
      <c r="AI49" s="28"/>
      <c r="AJ49" s="28"/>
      <c r="AK49" s="28"/>
      <c r="AL49" s="28"/>
      <c r="AM49" s="28"/>
      <c r="AN49" s="28"/>
      <c r="AO49" s="28"/>
      <c r="AR49" s="18"/>
    </row>
    <row r="50" spans="2:44">
      <c r="B50" s="8"/>
      <c r="AR50" s="8"/>
    </row>
    <row r="51" spans="2:44">
      <c r="B51" s="8"/>
      <c r="AR51" s="8"/>
    </row>
    <row r="52" spans="2:44">
      <c r="B52" s="8"/>
      <c r="AR52" s="8"/>
    </row>
    <row r="53" spans="2:44">
      <c r="B53" s="8"/>
      <c r="AR53" s="8"/>
    </row>
    <row r="54" spans="2:44">
      <c r="B54" s="8"/>
      <c r="AR54" s="8"/>
    </row>
    <row r="55" spans="2:44">
      <c r="B55" s="8"/>
      <c r="AR55" s="8"/>
    </row>
    <row r="56" spans="2:44">
      <c r="B56" s="8"/>
      <c r="AR56" s="8"/>
    </row>
    <row r="57" spans="2:44">
      <c r="B57" s="8"/>
      <c r="AR57" s="8"/>
    </row>
    <row r="58" spans="2:44">
      <c r="B58" s="8"/>
      <c r="AR58" s="8"/>
    </row>
    <row r="59" spans="2:44">
      <c r="B59" s="8"/>
      <c r="AR59" s="8"/>
    </row>
    <row r="60" spans="2:44" s="17" customFormat="1" ht="13.2">
      <c r="B60" s="18"/>
      <c r="D60" s="29" t="s">
        <v>43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9" t="s">
        <v>44</v>
      </c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9" t="s">
        <v>43</v>
      </c>
      <c r="AI60" s="20"/>
      <c r="AJ60" s="20"/>
      <c r="AK60" s="20"/>
      <c r="AL60" s="20"/>
      <c r="AM60" s="29" t="s">
        <v>44</v>
      </c>
      <c r="AN60" s="20"/>
      <c r="AO60" s="20"/>
      <c r="AR60" s="18"/>
    </row>
    <row r="61" spans="2:44">
      <c r="B61" s="8"/>
      <c r="AR61" s="8"/>
    </row>
    <row r="62" spans="2:44">
      <c r="B62" s="8"/>
      <c r="AR62" s="8"/>
    </row>
    <row r="63" spans="2:44">
      <c r="B63" s="8"/>
      <c r="AR63" s="8"/>
    </row>
    <row r="64" spans="2:44" s="17" customFormat="1" ht="13.2">
      <c r="B64" s="18"/>
      <c r="D64" s="27" t="s">
        <v>45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7" t="s">
        <v>46</v>
      </c>
      <c r="AI64" s="28"/>
      <c r="AJ64" s="28"/>
      <c r="AK64" s="28"/>
      <c r="AL64" s="28"/>
      <c r="AM64" s="28"/>
      <c r="AN64" s="28"/>
      <c r="AO64" s="28"/>
      <c r="AR64" s="18"/>
    </row>
    <row r="65" spans="2:44">
      <c r="B65" s="8"/>
      <c r="AR65" s="8"/>
    </row>
    <row r="66" spans="2:44">
      <c r="B66" s="8"/>
      <c r="AR66" s="8"/>
    </row>
    <row r="67" spans="2:44">
      <c r="B67" s="8"/>
      <c r="AR67" s="8"/>
    </row>
    <row r="68" spans="2:44">
      <c r="B68" s="8"/>
      <c r="AR68" s="8"/>
    </row>
    <row r="69" spans="2:44">
      <c r="B69" s="8"/>
      <c r="AR69" s="8"/>
    </row>
    <row r="70" spans="2:44">
      <c r="B70" s="8"/>
      <c r="AR70" s="8"/>
    </row>
    <row r="71" spans="2:44">
      <c r="B71" s="8"/>
      <c r="AR71" s="8"/>
    </row>
    <row r="72" spans="2:44">
      <c r="B72" s="8"/>
      <c r="AR72" s="8"/>
    </row>
    <row r="73" spans="2:44">
      <c r="B73" s="8"/>
      <c r="AR73" s="8"/>
    </row>
    <row r="74" spans="2:44">
      <c r="B74" s="8"/>
      <c r="AR74" s="8"/>
    </row>
    <row r="75" spans="2:44" s="17" customFormat="1" ht="13.2">
      <c r="B75" s="18"/>
      <c r="D75" s="29" t="s">
        <v>43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9" t="s">
        <v>44</v>
      </c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9" t="s">
        <v>43</v>
      </c>
      <c r="AI75" s="20"/>
      <c r="AJ75" s="20"/>
      <c r="AK75" s="20"/>
      <c r="AL75" s="20"/>
      <c r="AM75" s="29" t="s">
        <v>44</v>
      </c>
      <c r="AN75" s="20"/>
      <c r="AO75" s="20"/>
      <c r="AR75" s="18"/>
    </row>
    <row r="76" spans="2:44" s="17" customFormat="1">
      <c r="B76" s="18"/>
      <c r="AR76" s="18"/>
    </row>
    <row r="77" spans="2:44" s="17" customFormat="1" ht="6.9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18"/>
    </row>
    <row r="81" spans="1:91" s="17" customFormat="1" ht="6.9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18"/>
    </row>
    <row r="82" spans="1:91" s="17" customFormat="1" ht="24.9" customHeight="1">
      <c r="B82" s="18"/>
      <c r="C82" s="9" t="s">
        <v>47</v>
      </c>
      <c r="AR82" s="18"/>
    </row>
    <row r="83" spans="1:91" s="17" customFormat="1" ht="6.9" customHeight="1">
      <c r="B83" s="18"/>
      <c r="AR83" s="18"/>
    </row>
    <row r="84" spans="1:91" s="34" customFormat="1" ht="12" customHeight="1">
      <c r="B84" s="35"/>
      <c r="C84" s="13" t="s">
        <v>11</v>
      </c>
      <c r="L84" s="34" t="str">
        <f>K5</f>
        <v>008/2024</v>
      </c>
      <c r="AR84" s="35"/>
    </row>
    <row r="85" spans="1:91" s="36" customFormat="1" ht="36.9" customHeight="1">
      <c r="B85" s="37"/>
      <c r="C85" s="38" t="s">
        <v>13</v>
      </c>
      <c r="L85" s="171" t="str">
        <f>K6</f>
        <v>ZÁKLADNÍ ŠKOLA KŘEŠICE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R85" s="37"/>
    </row>
    <row r="86" spans="1:91" s="17" customFormat="1" ht="6.9" customHeight="1">
      <c r="B86" s="18"/>
      <c r="AR86" s="18"/>
    </row>
    <row r="87" spans="1:91" s="17" customFormat="1" ht="12" customHeight="1">
      <c r="B87" s="18"/>
      <c r="C87" s="13" t="s">
        <v>17</v>
      </c>
      <c r="L87" s="39" t="str">
        <f>IF(K8="","",K8)</f>
        <v xml:space="preserve"> </v>
      </c>
      <c r="AI87" s="13" t="s">
        <v>19</v>
      </c>
      <c r="AM87" s="172"/>
      <c r="AN87" s="172"/>
      <c r="AR87" s="18"/>
    </row>
    <row r="88" spans="1:91" s="17" customFormat="1" ht="6.9" customHeight="1">
      <c r="B88" s="18"/>
      <c r="AR88" s="18"/>
    </row>
    <row r="89" spans="1:91" s="17" customFormat="1" ht="15.15" customHeight="1">
      <c r="B89" s="18"/>
      <c r="C89" s="13" t="s">
        <v>20</v>
      </c>
      <c r="L89" s="34" t="str">
        <f>IF(E11= "","",E11)</f>
        <v xml:space="preserve"> </v>
      </c>
      <c r="AI89" s="13" t="s">
        <v>24</v>
      </c>
      <c r="AM89" s="164" t="str">
        <f>IF(E17="","",E17)</f>
        <v xml:space="preserve"> </v>
      </c>
      <c r="AN89" s="164"/>
      <c r="AO89" s="164"/>
      <c r="AP89" s="164"/>
      <c r="AR89" s="18"/>
      <c r="AS89" s="163" t="s">
        <v>48</v>
      </c>
      <c r="AT89" s="163"/>
      <c r="AU89" s="40"/>
      <c r="AV89" s="40"/>
      <c r="AW89" s="40"/>
      <c r="AX89" s="40"/>
      <c r="AY89" s="40"/>
      <c r="AZ89" s="40"/>
      <c r="BA89" s="40"/>
      <c r="BB89" s="40"/>
      <c r="BC89" s="40"/>
      <c r="BD89" s="41"/>
    </row>
    <row r="90" spans="1:91" s="17" customFormat="1" ht="15.15" customHeight="1">
      <c r="B90" s="18"/>
      <c r="C90" s="13" t="s">
        <v>23</v>
      </c>
      <c r="L90" s="34" t="str">
        <f>IF(E14="","",E14)</f>
        <v xml:space="preserve"> </v>
      </c>
      <c r="AI90" s="13" t="s">
        <v>26</v>
      </c>
      <c r="AM90" s="164" t="str">
        <f>IF(E20="","",E20)</f>
        <v xml:space="preserve"> </v>
      </c>
      <c r="AN90" s="164"/>
      <c r="AO90" s="164"/>
      <c r="AP90" s="164"/>
      <c r="AR90" s="18"/>
      <c r="AS90" s="163"/>
      <c r="AT90" s="163"/>
      <c r="BD90" s="42"/>
    </row>
    <row r="91" spans="1:91" s="17" customFormat="1" ht="10.95" customHeight="1">
      <c r="B91" s="18"/>
      <c r="AR91" s="18"/>
      <c r="AS91" s="163"/>
      <c r="AT91" s="163"/>
      <c r="BD91" s="42"/>
    </row>
    <row r="92" spans="1:91" s="17" customFormat="1" ht="29.25" customHeight="1">
      <c r="B92" s="18"/>
      <c r="C92" s="165" t="s">
        <v>49</v>
      </c>
      <c r="D92" s="165"/>
      <c r="E92" s="165"/>
      <c r="F92" s="165"/>
      <c r="G92" s="165"/>
      <c r="H92" s="43"/>
      <c r="I92" s="166" t="s">
        <v>50</v>
      </c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7" t="s">
        <v>51</v>
      </c>
      <c r="AH92" s="167"/>
      <c r="AI92" s="167"/>
      <c r="AJ92" s="167"/>
      <c r="AK92" s="167"/>
      <c r="AL92" s="167"/>
      <c r="AM92" s="167"/>
      <c r="AN92" s="168" t="s">
        <v>52</v>
      </c>
      <c r="AO92" s="168"/>
      <c r="AP92" s="168"/>
      <c r="AQ92" s="44" t="s">
        <v>53</v>
      </c>
      <c r="AR92" s="18"/>
      <c r="AS92" s="45" t="s">
        <v>54</v>
      </c>
      <c r="AT92" s="46" t="s">
        <v>55</v>
      </c>
      <c r="AU92" s="46" t="s">
        <v>56</v>
      </c>
      <c r="AV92" s="46" t="s">
        <v>57</v>
      </c>
      <c r="AW92" s="46" t="s">
        <v>58</v>
      </c>
      <c r="AX92" s="46" t="s">
        <v>59</v>
      </c>
      <c r="AY92" s="46" t="s">
        <v>60</v>
      </c>
      <c r="AZ92" s="46" t="s">
        <v>61</v>
      </c>
      <c r="BA92" s="46" t="s">
        <v>62</v>
      </c>
      <c r="BB92" s="46" t="s">
        <v>63</v>
      </c>
      <c r="BC92" s="46" t="s">
        <v>64</v>
      </c>
      <c r="BD92" s="47" t="s">
        <v>65</v>
      </c>
    </row>
    <row r="93" spans="1:91" s="17" customFormat="1" ht="10.95" customHeight="1">
      <c r="B93" s="18"/>
      <c r="AR93" s="18"/>
      <c r="AS93" s="48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1"/>
    </row>
    <row r="94" spans="1:91" s="49" customFormat="1" ht="32.4" customHeight="1">
      <c r="B94" s="50"/>
      <c r="C94" s="51" t="s">
        <v>66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161">
        <f>AG95+AG96</f>
        <v>0</v>
      </c>
      <c r="AH94" s="161"/>
      <c r="AI94" s="161"/>
      <c r="AJ94" s="161"/>
      <c r="AK94" s="161"/>
      <c r="AL94" s="161"/>
      <c r="AM94" s="161"/>
      <c r="AN94" s="162">
        <f>AG94*1.21</f>
        <v>0</v>
      </c>
      <c r="AO94" s="162"/>
      <c r="AP94" s="162"/>
      <c r="AQ94" s="54"/>
      <c r="AR94" s="50"/>
      <c r="AS94" s="55">
        <f>ROUND(SUM(AS95:AS95),2)</f>
        <v>0</v>
      </c>
      <c r="AT94" s="56" t="e">
        <f>ROUND(SUM(AV94:AW94),2)</f>
        <v>#REF!</v>
      </c>
      <c r="AU94" s="57" t="e">
        <f>ROUND(SUM(AU95:AU95),5)</f>
        <v>#REF!</v>
      </c>
      <c r="AV94" s="56" t="e">
        <f>ROUND(AZ94*L29,2)</f>
        <v>#REF!</v>
      </c>
      <c r="AW94" s="56" t="e">
        <f>ROUND(BA94*L30,2)</f>
        <v>#REF!</v>
      </c>
      <c r="AX94" s="56" t="e">
        <f>ROUND(BB94*L29,2)</f>
        <v>#REF!</v>
      </c>
      <c r="AY94" s="56" t="e">
        <f>ROUND(BC94*L30,2)</f>
        <v>#REF!</v>
      </c>
      <c r="AZ94" s="56" t="e">
        <f>ROUND(SUM(AZ95:AZ95),2)</f>
        <v>#REF!</v>
      </c>
      <c r="BA94" s="56" t="e">
        <f>ROUND(SUM(BA95:BA95),2)</f>
        <v>#REF!</v>
      </c>
      <c r="BB94" s="56" t="e">
        <f>ROUND(SUM(BB95:BB95),2)</f>
        <v>#REF!</v>
      </c>
      <c r="BC94" s="56" t="e">
        <f>ROUND(SUM(BC95:BC95),2)</f>
        <v>#REF!</v>
      </c>
      <c r="BD94" s="58" t="e">
        <f>ROUND(SUM(BD95:BD95),2)</f>
        <v>#REF!</v>
      </c>
      <c r="BS94" s="59" t="s">
        <v>67</v>
      </c>
      <c r="BT94" s="59" t="s">
        <v>68</v>
      </c>
      <c r="BU94" s="60" t="s">
        <v>69</v>
      </c>
      <c r="BV94" s="59" t="s">
        <v>70</v>
      </c>
      <c r="BW94" s="59" t="s">
        <v>3</v>
      </c>
      <c r="BX94" s="59" t="s">
        <v>71</v>
      </c>
      <c r="CL94" s="59"/>
    </row>
    <row r="95" spans="1:91" s="70" customFormat="1" ht="16.5" customHeight="1">
      <c r="A95" s="61" t="s">
        <v>72</v>
      </c>
      <c r="B95" s="62"/>
      <c r="C95" s="63"/>
      <c r="D95" s="159" t="s">
        <v>73</v>
      </c>
      <c r="E95" s="159"/>
      <c r="F95" s="159"/>
      <c r="G95" s="159"/>
      <c r="H95" s="159"/>
      <c r="I95" s="64"/>
      <c r="J95" s="159" t="s">
        <v>74</v>
      </c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60">
        <f>'01 - 1.třída'!J127</f>
        <v>0</v>
      </c>
      <c r="AH95" s="160"/>
      <c r="AI95" s="160"/>
      <c r="AJ95" s="160"/>
      <c r="AK95" s="160"/>
      <c r="AL95" s="160"/>
      <c r="AM95" s="160"/>
      <c r="AN95" s="160">
        <f>AG95*1.21</f>
        <v>0</v>
      </c>
      <c r="AO95" s="160"/>
      <c r="AP95" s="160"/>
      <c r="AQ95" s="65" t="s">
        <v>75</v>
      </c>
      <c r="AR95" s="62"/>
      <c r="AS95" s="66">
        <v>0</v>
      </c>
      <c r="AT95" s="67" t="e">
        <f>ROUND(SUM(AV95:AW95),2)</f>
        <v>#REF!</v>
      </c>
      <c r="AU95" s="68" t="e">
        <f>#REF!</f>
        <v>#REF!</v>
      </c>
      <c r="AV95" s="67" t="e">
        <f>#REF!</f>
        <v>#REF!</v>
      </c>
      <c r="AW95" s="67" t="e">
        <f>#REF!</f>
        <v>#REF!</v>
      </c>
      <c r="AX95" s="67" t="e">
        <f>#REF!</f>
        <v>#REF!</v>
      </c>
      <c r="AY95" s="67" t="e">
        <f>#REF!</f>
        <v>#REF!</v>
      </c>
      <c r="AZ95" s="67" t="e">
        <f>#REF!</f>
        <v>#REF!</v>
      </c>
      <c r="BA95" s="67" t="e">
        <f>#REF!</f>
        <v>#REF!</v>
      </c>
      <c r="BB95" s="67" t="e">
        <f>#REF!</f>
        <v>#REF!</v>
      </c>
      <c r="BC95" s="67" t="e">
        <f>#REF!</f>
        <v>#REF!</v>
      </c>
      <c r="BD95" s="69" t="e">
        <f>#REF!</f>
        <v>#REF!</v>
      </c>
      <c r="BT95" s="71" t="s">
        <v>76</v>
      </c>
      <c r="BV95" s="71" t="s">
        <v>70</v>
      </c>
      <c r="BW95" s="71" t="s">
        <v>77</v>
      </c>
      <c r="BX95" s="71" t="s">
        <v>3</v>
      </c>
      <c r="CL95" s="71"/>
      <c r="CM95" s="71" t="s">
        <v>78</v>
      </c>
    </row>
    <row r="96" spans="1:91" s="70" customFormat="1" ht="16.5" customHeight="1">
      <c r="A96" s="61"/>
      <c r="B96" s="62"/>
      <c r="C96" s="63"/>
      <c r="D96" s="159" t="s">
        <v>79</v>
      </c>
      <c r="E96" s="159"/>
      <c r="F96" s="159"/>
      <c r="G96" s="159"/>
      <c r="H96" s="159"/>
      <c r="I96" s="64"/>
      <c r="J96" s="159" t="s">
        <v>80</v>
      </c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60">
        <f>'02 - 5.třída'!J96</f>
        <v>0</v>
      </c>
      <c r="AH96" s="160"/>
      <c r="AI96" s="160"/>
      <c r="AJ96" s="160"/>
      <c r="AK96" s="160"/>
      <c r="AL96" s="160"/>
      <c r="AM96" s="160"/>
      <c r="AN96" s="160">
        <f>AG96*1.21</f>
        <v>0</v>
      </c>
      <c r="AO96" s="160"/>
      <c r="AP96" s="160"/>
      <c r="AQ96" s="65"/>
      <c r="AR96" s="62"/>
      <c r="AS96" s="66"/>
      <c r="AT96" s="67"/>
      <c r="AU96" s="68"/>
      <c r="AV96" s="67"/>
      <c r="AW96" s="67"/>
      <c r="AX96" s="67"/>
      <c r="AY96" s="67"/>
      <c r="AZ96" s="67"/>
      <c r="BA96" s="67"/>
      <c r="BB96" s="67"/>
      <c r="BC96" s="67"/>
      <c r="BD96" s="69"/>
      <c r="BT96" s="71"/>
      <c r="BV96" s="71"/>
      <c r="BW96" s="71"/>
      <c r="BX96" s="71"/>
      <c r="CL96" s="71"/>
      <c r="CM96" s="71"/>
    </row>
    <row r="97" spans="2:44" s="17" customFormat="1" ht="6.9" customHeight="1"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18"/>
    </row>
  </sheetData>
  <mergeCells count="44">
    <mergeCell ref="AR2:BE2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D96:H96"/>
    <mergeCell ref="J96:AF96"/>
    <mergeCell ref="AG96:AM96"/>
    <mergeCell ref="AN96:AP96"/>
    <mergeCell ref="AG94:AM94"/>
    <mergeCell ref="AN94:AP94"/>
    <mergeCell ref="D95:H95"/>
    <mergeCell ref="J95:AF95"/>
    <mergeCell ref="AG95:AM95"/>
    <mergeCell ref="AN95:AP95"/>
  </mergeCells>
  <hyperlinks>
    <hyperlink ref="A95" location="'02 - Imobilní WC '!C2" display="/" xr:uid="{00000000-0004-0000-0000-000000000000}"/>
  </hyperlink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0"/>
  <sheetViews>
    <sheetView showGridLines="0" zoomScaleNormal="100" workbookViewId="0">
      <selection activeCell="J12" sqref="J12"/>
    </sheetView>
  </sheetViews>
  <sheetFormatPr defaultColWidth="8.710937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82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14.42578125" hidden="1" customWidth="1"/>
    <col min="15" max="20" width="14.140625" hidden="1" customWidth="1"/>
    <col min="21" max="21" width="16.28515625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76" t="s">
        <v>4</v>
      </c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5" t="s">
        <v>81</v>
      </c>
    </row>
    <row r="3" spans="2:46" ht="6.9" customHeight="1">
      <c r="B3" s="6"/>
      <c r="C3" s="7"/>
      <c r="D3" s="7"/>
      <c r="E3" s="7"/>
      <c r="F3" s="7"/>
      <c r="G3" s="7"/>
      <c r="H3" s="7"/>
      <c r="I3" s="7"/>
      <c r="J3" s="7"/>
      <c r="K3" s="7"/>
      <c r="L3" s="8"/>
      <c r="AT3" s="5" t="s">
        <v>78</v>
      </c>
    </row>
    <row r="4" spans="2:46" ht="24.9" customHeight="1">
      <c r="B4" s="8"/>
      <c r="D4" s="9" t="s">
        <v>82</v>
      </c>
      <c r="L4" s="8"/>
      <c r="M4" s="72" t="s">
        <v>9</v>
      </c>
      <c r="AT4" s="5" t="s">
        <v>2</v>
      </c>
    </row>
    <row r="5" spans="2:46" ht="6.9" customHeight="1">
      <c r="B5" s="8"/>
      <c r="L5" s="8"/>
    </row>
    <row r="6" spans="2:46" ht="12" customHeight="1">
      <c r="B6" s="8"/>
      <c r="D6" s="13" t="s">
        <v>13</v>
      </c>
      <c r="L6" s="8"/>
    </row>
    <row r="7" spans="2:46" ht="16.5" customHeight="1">
      <c r="B7" s="8"/>
      <c r="E7" s="181" t="str">
        <f>'Rekapitulace stavby'!K6</f>
        <v>ZÁKLADNÍ ŠKOLA KŘEŠICE</v>
      </c>
      <c r="F7" s="181"/>
      <c r="G7" s="181"/>
      <c r="H7" s="181"/>
      <c r="L7" s="8"/>
    </row>
    <row r="8" spans="2:46" s="17" customFormat="1" ht="12" customHeight="1">
      <c r="B8" s="18"/>
      <c r="D8" s="13" t="s">
        <v>83</v>
      </c>
      <c r="L8" s="18"/>
    </row>
    <row r="9" spans="2:46" s="17" customFormat="1" ht="16.5" customHeight="1">
      <c r="B9" s="18"/>
      <c r="E9" s="171" t="s">
        <v>84</v>
      </c>
      <c r="F9" s="171"/>
      <c r="G9" s="171"/>
      <c r="H9" s="171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3" t="s">
        <v>15</v>
      </c>
      <c r="F11" s="3"/>
      <c r="I11" s="13" t="s">
        <v>16</v>
      </c>
      <c r="J11" s="3"/>
      <c r="L11" s="18"/>
    </row>
    <row r="12" spans="2:46" s="17" customFormat="1" ht="12" customHeight="1">
      <c r="B12" s="18"/>
      <c r="D12" s="13" t="s">
        <v>17</v>
      </c>
      <c r="F12" s="3" t="s">
        <v>18</v>
      </c>
      <c r="I12" s="13" t="s">
        <v>19</v>
      </c>
      <c r="J12" s="1"/>
      <c r="L12" s="18"/>
    </row>
    <row r="13" spans="2:46" s="17" customFormat="1" ht="10.95" customHeight="1">
      <c r="B13" s="18"/>
      <c r="L13" s="18"/>
    </row>
    <row r="14" spans="2:46" s="17" customFormat="1" ht="12" customHeight="1">
      <c r="B14" s="18"/>
      <c r="D14" s="13" t="s">
        <v>20</v>
      </c>
      <c r="I14" s="13" t="s">
        <v>21</v>
      </c>
      <c r="J14" s="3" t="str">
        <f>IF('Rekapitulace stavby'!AN10="","",'Rekapitulace stavby'!AN10)</f>
        <v/>
      </c>
      <c r="L14" s="18"/>
    </row>
    <row r="15" spans="2:46" s="17" customFormat="1" ht="18" customHeight="1">
      <c r="B15" s="18"/>
      <c r="E15" s="3" t="str">
        <f>IF('Rekapitulace stavby'!E11="","",'Rekapitulace stavby'!E11)</f>
        <v xml:space="preserve"> </v>
      </c>
      <c r="I15" s="13" t="s">
        <v>22</v>
      </c>
      <c r="J15" s="3" t="str">
        <f>IF('Rekapitulace stavby'!AN11="","",'Rekapitulace stavby'!AN11)</f>
        <v/>
      </c>
      <c r="L15" s="18"/>
    </row>
    <row r="16" spans="2:46" s="17" customFormat="1" ht="6.9" customHeight="1">
      <c r="B16" s="18"/>
      <c r="L16" s="18"/>
    </row>
    <row r="17" spans="2:12" s="17" customFormat="1" ht="12" customHeight="1">
      <c r="B17" s="18"/>
      <c r="D17" s="13" t="s">
        <v>23</v>
      </c>
      <c r="F17" s="73"/>
      <c r="I17" s="13" t="s">
        <v>21</v>
      </c>
      <c r="J17" s="3"/>
      <c r="L17" s="18"/>
    </row>
    <row r="18" spans="2:12" s="17" customFormat="1" ht="18" customHeight="1">
      <c r="B18" s="18"/>
      <c r="E18" s="177" t="str">
        <f>'Rekapitulace stavby'!E14</f>
        <v xml:space="preserve"> </v>
      </c>
      <c r="F18" s="177"/>
      <c r="G18" s="177"/>
      <c r="H18" s="177"/>
      <c r="I18" s="13" t="s">
        <v>22</v>
      </c>
      <c r="J18" s="3"/>
      <c r="L18" s="18"/>
    </row>
    <row r="19" spans="2:12" s="17" customFormat="1" ht="6.9" customHeight="1">
      <c r="B19" s="18"/>
      <c r="L19" s="18"/>
    </row>
    <row r="20" spans="2:12" s="17" customFormat="1" ht="12" customHeight="1">
      <c r="B20" s="18"/>
      <c r="D20" s="13" t="s">
        <v>24</v>
      </c>
      <c r="I20" s="13" t="s">
        <v>21</v>
      </c>
      <c r="J20" s="3" t="str">
        <f>IF('Rekapitulace stavby'!AN16="","",'Rekapitulace stavby'!AN16)</f>
        <v/>
      </c>
      <c r="L20" s="18"/>
    </row>
    <row r="21" spans="2:12" s="17" customFormat="1" ht="18" customHeight="1">
      <c r="B21" s="18"/>
      <c r="E21" s="3" t="str">
        <f>IF('Rekapitulace stavby'!E17="","",'Rekapitulace stavby'!E17)</f>
        <v xml:space="preserve"> </v>
      </c>
      <c r="I21" s="13" t="s">
        <v>22</v>
      </c>
      <c r="J21" s="3" t="str">
        <f>IF('Rekapitulace stavby'!AN17="","",'Rekapitulace stavby'!AN17)</f>
        <v/>
      </c>
      <c r="L21" s="18"/>
    </row>
    <row r="22" spans="2:12" s="17" customFormat="1" ht="6.9" customHeight="1">
      <c r="B22" s="18"/>
      <c r="L22" s="18"/>
    </row>
    <row r="23" spans="2:12" s="17" customFormat="1" ht="12" customHeight="1">
      <c r="B23" s="18"/>
      <c r="D23" s="13" t="s">
        <v>26</v>
      </c>
      <c r="I23" s="13" t="s">
        <v>21</v>
      </c>
      <c r="J23" s="3" t="str">
        <f>IF('Rekapitulace stavby'!AN19="","",'Rekapitulace stavby'!AN19)</f>
        <v/>
      </c>
      <c r="L23" s="18"/>
    </row>
    <row r="24" spans="2:12" s="17" customFormat="1" ht="18" customHeight="1">
      <c r="B24" s="18"/>
      <c r="E24" s="3" t="str">
        <f>IF('Rekapitulace stavby'!E20="","",'Rekapitulace stavby'!E20)</f>
        <v xml:space="preserve"> </v>
      </c>
      <c r="I24" s="13" t="s">
        <v>22</v>
      </c>
      <c r="J24" s="3" t="str">
        <f>IF('Rekapitulace stavby'!AN20="","",'Rekapitulace stavby'!AN20)</f>
        <v/>
      </c>
      <c r="L24" s="18"/>
    </row>
    <row r="25" spans="2:12" s="17" customFormat="1" ht="6.9" customHeight="1">
      <c r="B25" s="18"/>
      <c r="L25" s="18"/>
    </row>
    <row r="26" spans="2:12" s="17" customFormat="1" ht="12" customHeight="1">
      <c r="B26" s="18"/>
      <c r="D26" s="13" t="s">
        <v>27</v>
      </c>
      <c r="L26" s="18"/>
    </row>
    <row r="27" spans="2:12" s="74" customFormat="1" ht="16.5" customHeight="1">
      <c r="B27" s="75"/>
      <c r="E27" s="179"/>
      <c r="F27" s="179"/>
      <c r="G27" s="179"/>
      <c r="H27" s="179"/>
      <c r="L27" s="75"/>
    </row>
    <row r="28" spans="2:12" s="17" customFormat="1" ht="6.9" customHeight="1">
      <c r="B28" s="18"/>
      <c r="L28" s="18"/>
    </row>
    <row r="29" spans="2:12" s="17" customFormat="1" ht="6.9" customHeight="1">
      <c r="B29" s="18"/>
      <c r="D29" s="40"/>
      <c r="E29" s="40"/>
      <c r="F29" s="40"/>
      <c r="G29" s="40"/>
      <c r="H29" s="40"/>
      <c r="I29" s="40"/>
      <c r="J29" s="40"/>
      <c r="K29" s="40"/>
      <c r="L29" s="18"/>
    </row>
    <row r="30" spans="2:12" s="17" customFormat="1" ht="25.35" customHeight="1">
      <c r="B30" s="18"/>
      <c r="D30" s="76" t="s">
        <v>28</v>
      </c>
      <c r="J30" s="53">
        <f>J127</f>
        <v>0</v>
      </c>
      <c r="L30" s="18"/>
    </row>
    <row r="31" spans="2:12" s="17" customFormat="1" ht="6.9" customHeight="1">
      <c r="B31" s="18"/>
      <c r="D31" s="40"/>
      <c r="E31" s="40"/>
      <c r="F31" s="40"/>
      <c r="G31" s="40"/>
      <c r="H31" s="40"/>
      <c r="I31" s="40"/>
      <c r="J31" s="40"/>
      <c r="K31" s="40"/>
      <c r="L31" s="18"/>
    </row>
    <row r="32" spans="2:12" s="17" customFormat="1" ht="14.4" customHeight="1">
      <c r="B32" s="18"/>
      <c r="F32" s="2" t="s">
        <v>30</v>
      </c>
      <c r="I32" s="2" t="s">
        <v>29</v>
      </c>
      <c r="J32" s="2" t="s">
        <v>31</v>
      </c>
      <c r="L32" s="18"/>
    </row>
    <row r="33" spans="2:12" s="17" customFormat="1" ht="14.4" customHeight="1">
      <c r="B33" s="18"/>
      <c r="D33" s="77" t="s">
        <v>32</v>
      </c>
      <c r="E33" s="13" t="s">
        <v>33</v>
      </c>
      <c r="F33" s="78">
        <f>J30</f>
        <v>0</v>
      </c>
      <c r="I33" s="79">
        <v>0.21</v>
      </c>
      <c r="J33" s="78">
        <f>F33*0.21</f>
        <v>0</v>
      </c>
      <c r="L33" s="18"/>
    </row>
    <row r="34" spans="2:12" s="17" customFormat="1" ht="14.4" customHeight="1">
      <c r="B34" s="18"/>
      <c r="E34" s="13" t="s">
        <v>34</v>
      </c>
      <c r="F34" s="78">
        <f>ROUND((SUM(BF127:BF199)),  2)</f>
        <v>0</v>
      </c>
      <c r="I34" s="79">
        <v>0.15</v>
      </c>
      <c r="J34" s="78">
        <f>ROUND(((SUM(BF127:BF199))*I34),  2)</f>
        <v>0</v>
      </c>
      <c r="L34" s="18"/>
    </row>
    <row r="35" spans="2:12" s="17" customFormat="1" ht="13.2" hidden="1" customHeight="1">
      <c r="B35" s="18"/>
      <c r="E35" s="13" t="s">
        <v>35</v>
      </c>
      <c r="F35" s="78">
        <f>ROUND((SUM(BG127:BG199)),  2)</f>
        <v>0</v>
      </c>
      <c r="I35" s="79">
        <v>0.21</v>
      </c>
      <c r="J35" s="78">
        <f>0</f>
        <v>0</v>
      </c>
      <c r="L35" s="18"/>
    </row>
    <row r="36" spans="2:12" s="17" customFormat="1" ht="13.2" hidden="1" customHeight="1">
      <c r="B36" s="18"/>
      <c r="E36" s="13" t="s">
        <v>36</v>
      </c>
      <c r="F36" s="78">
        <f>ROUND((SUM(BH127:BH199)),  2)</f>
        <v>0</v>
      </c>
      <c r="I36" s="79">
        <v>0.15</v>
      </c>
      <c r="J36" s="78">
        <f>0</f>
        <v>0</v>
      </c>
      <c r="L36" s="18"/>
    </row>
    <row r="37" spans="2:12" s="17" customFormat="1" ht="13.2" hidden="1" customHeight="1">
      <c r="B37" s="18"/>
      <c r="E37" s="13" t="s">
        <v>37</v>
      </c>
      <c r="F37" s="78">
        <f>ROUND((SUM(BI127:BI199)),  2)</f>
        <v>0</v>
      </c>
      <c r="I37" s="79">
        <v>0</v>
      </c>
      <c r="J37" s="78">
        <f>0</f>
        <v>0</v>
      </c>
      <c r="L37" s="18"/>
    </row>
    <row r="38" spans="2:12" s="17" customFormat="1" ht="6.9" customHeight="1">
      <c r="B38" s="18"/>
      <c r="L38" s="18"/>
    </row>
    <row r="39" spans="2:12" s="17" customFormat="1" ht="25.35" customHeight="1">
      <c r="B39" s="18"/>
      <c r="C39" s="80"/>
      <c r="D39" s="81" t="s">
        <v>38</v>
      </c>
      <c r="E39" s="43"/>
      <c r="F39" s="43"/>
      <c r="G39" s="82" t="s">
        <v>39</v>
      </c>
      <c r="H39" s="83" t="s">
        <v>40</v>
      </c>
      <c r="I39" s="43"/>
      <c r="J39" s="84">
        <f>SUM(J30:J37)</f>
        <v>0</v>
      </c>
      <c r="K39" s="85"/>
      <c r="L39" s="18"/>
    </row>
    <row r="40" spans="2:12" s="17" customFormat="1" ht="14.4" customHeight="1">
      <c r="B40" s="18"/>
      <c r="L40" s="18"/>
    </row>
    <row r="41" spans="2:12" ht="14.4" customHeight="1">
      <c r="B41" s="8"/>
      <c r="L41" s="8"/>
    </row>
    <row r="42" spans="2:12" ht="14.4" customHeight="1">
      <c r="B42" s="8"/>
      <c r="L42" s="8"/>
    </row>
    <row r="43" spans="2:12" ht="14.4" customHeight="1">
      <c r="B43" s="8"/>
      <c r="L43" s="8"/>
    </row>
    <row r="44" spans="2:12" ht="14.4" customHeight="1">
      <c r="B44" s="8"/>
      <c r="L44" s="8"/>
    </row>
    <row r="45" spans="2:12" ht="14.4" customHeight="1">
      <c r="B45" s="8"/>
      <c r="L45" s="8"/>
    </row>
    <row r="46" spans="2:12" ht="14.4" customHeight="1">
      <c r="B46" s="8"/>
      <c r="L46" s="8"/>
    </row>
    <row r="47" spans="2:12" ht="14.4" customHeight="1">
      <c r="B47" s="8"/>
      <c r="L47" s="8"/>
    </row>
    <row r="48" spans="2:12" ht="14.4" customHeight="1">
      <c r="B48" s="8"/>
      <c r="L48" s="8"/>
    </row>
    <row r="49" spans="2:12" ht="14.4" customHeight="1">
      <c r="B49" s="8"/>
      <c r="L49" s="8"/>
    </row>
    <row r="50" spans="2:12" s="17" customFormat="1" ht="14.4" customHeight="1">
      <c r="B50" s="18"/>
      <c r="D50" s="27" t="s">
        <v>41</v>
      </c>
      <c r="E50" s="28"/>
      <c r="F50" s="28"/>
      <c r="G50" s="27" t="s">
        <v>42</v>
      </c>
      <c r="H50" s="28"/>
      <c r="I50" s="28"/>
      <c r="J50" s="28"/>
      <c r="K50" s="28"/>
      <c r="L50" s="18"/>
    </row>
    <row r="51" spans="2:12">
      <c r="B51" s="8"/>
      <c r="L51" s="8"/>
    </row>
    <row r="52" spans="2:12">
      <c r="B52" s="8"/>
      <c r="L52" s="8"/>
    </row>
    <row r="53" spans="2:12">
      <c r="B53" s="8"/>
      <c r="L53" s="8"/>
    </row>
    <row r="54" spans="2:12">
      <c r="B54" s="8"/>
      <c r="L54" s="8"/>
    </row>
    <row r="55" spans="2:12">
      <c r="B55" s="8"/>
      <c r="L55" s="8"/>
    </row>
    <row r="56" spans="2:12">
      <c r="B56" s="8"/>
      <c r="L56" s="8"/>
    </row>
    <row r="57" spans="2:12">
      <c r="B57" s="8"/>
      <c r="L57" s="8"/>
    </row>
    <row r="58" spans="2:12">
      <c r="B58" s="8"/>
      <c r="L58" s="8"/>
    </row>
    <row r="59" spans="2:12">
      <c r="B59" s="8"/>
      <c r="L59" s="8"/>
    </row>
    <row r="60" spans="2:12">
      <c r="B60" s="8"/>
      <c r="L60" s="8"/>
    </row>
    <row r="61" spans="2:12" s="17" customFormat="1" ht="13.2">
      <c r="B61" s="18"/>
      <c r="D61" s="29" t="s">
        <v>43</v>
      </c>
      <c r="E61" s="20"/>
      <c r="F61" s="86" t="s">
        <v>44</v>
      </c>
      <c r="G61" s="29" t="s">
        <v>43</v>
      </c>
      <c r="H61" s="20"/>
      <c r="I61" s="20"/>
      <c r="J61" s="87" t="s">
        <v>44</v>
      </c>
      <c r="K61" s="20"/>
      <c r="L61" s="18"/>
    </row>
    <row r="62" spans="2:12">
      <c r="B62" s="8"/>
      <c r="L62" s="8"/>
    </row>
    <row r="63" spans="2:12">
      <c r="B63" s="8"/>
      <c r="L63" s="8"/>
    </row>
    <row r="64" spans="2:12">
      <c r="B64" s="8"/>
      <c r="L64" s="8"/>
    </row>
    <row r="65" spans="2:12" s="17" customFormat="1" ht="13.2">
      <c r="B65" s="18"/>
      <c r="D65" s="27" t="s">
        <v>45</v>
      </c>
      <c r="E65" s="28"/>
      <c r="F65" s="28"/>
      <c r="G65" s="27" t="s">
        <v>46</v>
      </c>
      <c r="H65" s="28"/>
      <c r="I65" s="28"/>
      <c r="J65" s="28"/>
      <c r="K65" s="28"/>
      <c r="L65" s="18"/>
    </row>
    <row r="66" spans="2:12">
      <c r="B66" s="8"/>
      <c r="L66" s="8"/>
    </row>
    <row r="67" spans="2:12">
      <c r="B67" s="8"/>
      <c r="L67" s="8"/>
    </row>
    <row r="68" spans="2:12">
      <c r="B68" s="8"/>
      <c r="L68" s="8"/>
    </row>
    <row r="69" spans="2:12">
      <c r="B69" s="8"/>
      <c r="L69" s="8"/>
    </row>
    <row r="70" spans="2:12">
      <c r="B70" s="8"/>
      <c r="L70" s="8"/>
    </row>
    <row r="71" spans="2:12">
      <c r="B71" s="8"/>
      <c r="L71" s="8"/>
    </row>
    <row r="72" spans="2:12">
      <c r="B72" s="8"/>
      <c r="L72" s="8"/>
    </row>
    <row r="73" spans="2:12">
      <c r="B73" s="8"/>
      <c r="L73" s="8"/>
    </row>
    <row r="74" spans="2:12">
      <c r="B74" s="8"/>
      <c r="L74" s="8"/>
    </row>
    <row r="75" spans="2:12">
      <c r="B75" s="8"/>
      <c r="L75" s="8"/>
    </row>
    <row r="76" spans="2:12" s="17" customFormat="1" ht="13.2">
      <c r="B76" s="18"/>
      <c r="D76" s="29" t="s">
        <v>43</v>
      </c>
      <c r="E76" s="20"/>
      <c r="F76" s="86" t="s">
        <v>44</v>
      </c>
      <c r="G76" s="29" t="s">
        <v>43</v>
      </c>
      <c r="H76" s="20"/>
      <c r="I76" s="20"/>
      <c r="J76" s="87" t="s">
        <v>44</v>
      </c>
      <c r="K76" s="20"/>
      <c r="L76" s="18"/>
    </row>
    <row r="77" spans="2:12" s="17" customFormat="1" ht="14.4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18"/>
    </row>
    <row r="81" spans="2:47" s="17" customFormat="1" ht="6.9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18"/>
    </row>
    <row r="82" spans="2:47" s="17" customFormat="1" ht="24.9" customHeight="1">
      <c r="B82" s="18"/>
      <c r="C82" s="9" t="s">
        <v>85</v>
      </c>
      <c r="L82" s="18"/>
    </row>
    <row r="83" spans="2:47" s="17" customFormat="1" ht="6.9" customHeight="1">
      <c r="B83" s="18"/>
      <c r="L83" s="18"/>
    </row>
    <row r="84" spans="2:47" s="17" customFormat="1" ht="12" customHeight="1">
      <c r="B84" s="18"/>
      <c r="C84" s="13" t="s">
        <v>13</v>
      </c>
      <c r="L84" s="18"/>
    </row>
    <row r="85" spans="2:47" s="17" customFormat="1" ht="16.5" customHeight="1">
      <c r="B85" s="18"/>
      <c r="E85" s="181" t="str">
        <f>E7</f>
        <v>ZÁKLADNÍ ŠKOLA KŘEŠICE</v>
      </c>
      <c r="F85" s="181"/>
      <c r="G85" s="181"/>
      <c r="H85" s="181"/>
      <c r="L85" s="18"/>
    </row>
    <row r="86" spans="2:47" s="17" customFormat="1" ht="12" customHeight="1">
      <c r="B86" s="18"/>
      <c r="C86" s="13" t="s">
        <v>83</v>
      </c>
      <c r="L86" s="18"/>
    </row>
    <row r="87" spans="2:47" s="17" customFormat="1" ht="16.5" customHeight="1">
      <c r="B87" s="18"/>
      <c r="E87" s="171" t="str">
        <f>E9</f>
        <v>01 – 1. TŘÍDA</v>
      </c>
      <c r="F87" s="171"/>
      <c r="G87" s="171"/>
      <c r="H87" s="171"/>
      <c r="L87" s="18"/>
    </row>
    <row r="88" spans="2:47" s="17" customFormat="1" ht="6.9" customHeight="1">
      <c r="B88" s="18"/>
      <c r="L88" s="18"/>
    </row>
    <row r="89" spans="2:47" s="17" customFormat="1" ht="12" customHeight="1">
      <c r="B89" s="18"/>
      <c r="C89" s="13" t="s">
        <v>17</v>
      </c>
      <c r="F89" s="3" t="str">
        <f>F12</f>
        <v xml:space="preserve"> </v>
      </c>
      <c r="I89" s="13" t="s">
        <v>19</v>
      </c>
      <c r="J89" s="1"/>
      <c r="L89" s="18"/>
    </row>
    <row r="90" spans="2:47" s="17" customFormat="1" ht="6.9" customHeight="1">
      <c r="B90" s="18"/>
      <c r="L90" s="18"/>
    </row>
    <row r="91" spans="2:47" s="17" customFormat="1" ht="15.15" customHeight="1">
      <c r="B91" s="18"/>
      <c r="C91" s="13" t="s">
        <v>20</v>
      </c>
      <c r="F91" s="3" t="str">
        <f>E15</f>
        <v xml:space="preserve"> </v>
      </c>
      <c r="I91" s="13" t="s">
        <v>24</v>
      </c>
      <c r="J91" s="88" t="str">
        <f>E21</f>
        <v xml:space="preserve"> </v>
      </c>
      <c r="L91" s="18"/>
    </row>
    <row r="92" spans="2:47" s="17" customFormat="1" ht="15.15" customHeight="1">
      <c r="B92" s="18"/>
      <c r="C92" s="13" t="s">
        <v>23</v>
      </c>
      <c r="F92" s="3" t="str">
        <f>IF(E18="","",E18)</f>
        <v xml:space="preserve"> </v>
      </c>
      <c r="I92" s="13" t="s">
        <v>26</v>
      </c>
      <c r="J92" s="88" t="str">
        <f>E24</f>
        <v xml:space="preserve"> </v>
      </c>
      <c r="L92" s="18"/>
    </row>
    <row r="93" spans="2:47" s="17" customFormat="1" ht="10.35" customHeight="1">
      <c r="B93" s="18"/>
      <c r="L93" s="18"/>
    </row>
    <row r="94" spans="2:47" s="17" customFormat="1" ht="29.25" customHeight="1">
      <c r="B94" s="18"/>
      <c r="C94" s="89" t="s">
        <v>86</v>
      </c>
      <c r="D94" s="80"/>
      <c r="E94" s="80"/>
      <c r="F94" s="80"/>
      <c r="G94" s="80"/>
      <c r="H94" s="80"/>
      <c r="I94" s="80"/>
      <c r="J94" s="90" t="s">
        <v>87</v>
      </c>
      <c r="K94" s="80"/>
      <c r="L94" s="18"/>
    </row>
    <row r="95" spans="2:47" s="17" customFormat="1" ht="10.35" customHeight="1">
      <c r="B95" s="18"/>
      <c r="L95" s="18"/>
    </row>
    <row r="96" spans="2:47" s="17" customFormat="1" ht="22.95" customHeight="1">
      <c r="B96" s="18"/>
      <c r="C96" s="91" t="s">
        <v>88</v>
      </c>
      <c r="J96" s="53">
        <f>J97+J102</f>
        <v>0</v>
      </c>
      <c r="L96" s="18"/>
      <c r="AU96" s="5" t="s">
        <v>89</v>
      </c>
    </row>
    <row r="97" spans="2:12" s="92" customFormat="1" ht="24.9" customHeight="1">
      <c r="B97" s="93"/>
      <c r="D97" s="94" t="s">
        <v>90</v>
      </c>
      <c r="E97" s="95"/>
      <c r="F97" s="95"/>
      <c r="G97" s="95"/>
      <c r="H97" s="95"/>
      <c r="I97" s="95"/>
      <c r="J97" s="96">
        <f>J128</f>
        <v>0</v>
      </c>
      <c r="L97" s="93"/>
    </row>
    <row r="98" spans="2:12" s="97" customFormat="1" ht="19.95" customHeight="1">
      <c r="B98" s="98"/>
      <c r="D98" s="99" t="s">
        <v>91</v>
      </c>
      <c r="E98" s="100"/>
      <c r="F98" s="100"/>
      <c r="G98" s="100"/>
      <c r="H98" s="100"/>
      <c r="I98" s="100"/>
      <c r="J98" s="101">
        <f>J129</f>
        <v>0</v>
      </c>
      <c r="L98" s="98"/>
    </row>
    <row r="99" spans="2:12" s="97" customFormat="1" ht="19.95" customHeight="1">
      <c r="B99" s="98"/>
      <c r="D99" s="99" t="s">
        <v>92</v>
      </c>
      <c r="E99" s="100"/>
      <c r="F99" s="100"/>
      <c r="G99" s="100"/>
      <c r="H99" s="100"/>
      <c r="I99" s="100"/>
      <c r="J99" s="101">
        <f>J134</f>
        <v>0</v>
      </c>
      <c r="L99" s="98"/>
    </row>
    <row r="100" spans="2:12" s="97" customFormat="1" ht="19.95" customHeight="1">
      <c r="B100" s="98"/>
      <c r="D100" s="99" t="s">
        <v>93</v>
      </c>
      <c r="E100" s="100"/>
      <c r="F100" s="100"/>
      <c r="G100" s="100"/>
      <c r="H100" s="100"/>
      <c r="I100" s="100"/>
      <c r="J100" s="101">
        <f>J138</f>
        <v>0</v>
      </c>
      <c r="L100" s="98"/>
    </row>
    <row r="101" spans="2:12" s="97" customFormat="1" ht="19.95" customHeight="1">
      <c r="B101" s="98"/>
      <c r="D101" s="99" t="s">
        <v>94</v>
      </c>
      <c r="E101" s="100"/>
      <c r="F101" s="100"/>
      <c r="G101" s="100"/>
      <c r="H101" s="100"/>
      <c r="I101" s="100"/>
      <c r="J101" s="101">
        <f>J144</f>
        <v>0</v>
      </c>
      <c r="L101" s="98"/>
    </row>
    <row r="102" spans="2:12" s="92" customFormat="1" ht="24.9" customHeight="1">
      <c r="B102" s="93"/>
      <c r="D102" s="94" t="s">
        <v>95</v>
      </c>
      <c r="E102" s="95"/>
      <c r="F102" s="95"/>
      <c r="G102" s="95"/>
      <c r="H102" s="95"/>
      <c r="I102" s="95"/>
      <c r="J102" s="96">
        <f>J146</f>
        <v>0</v>
      </c>
      <c r="L102" s="93"/>
    </row>
    <row r="103" spans="2:12" s="97" customFormat="1" ht="19.95" customHeight="1">
      <c r="B103" s="98"/>
      <c r="D103" s="99" t="s">
        <v>96</v>
      </c>
      <c r="E103" s="100"/>
      <c r="F103" s="100"/>
      <c r="G103" s="100"/>
      <c r="H103" s="100"/>
      <c r="I103" s="100"/>
      <c r="J103" s="101">
        <f>J147</f>
        <v>0</v>
      </c>
      <c r="L103" s="98"/>
    </row>
    <row r="104" spans="2:12" s="97" customFormat="1" ht="19.95" customHeight="1">
      <c r="B104" s="98"/>
      <c r="D104" s="99" t="s">
        <v>97</v>
      </c>
      <c r="E104" s="100"/>
      <c r="F104" s="100"/>
      <c r="G104" s="100"/>
      <c r="H104" s="100"/>
      <c r="I104" s="100"/>
      <c r="J104" s="101">
        <f>J154</f>
        <v>0</v>
      </c>
      <c r="L104" s="98"/>
    </row>
    <row r="105" spans="2:12" s="97" customFormat="1" ht="19.95" customHeight="1">
      <c r="B105" s="98"/>
      <c r="D105" s="99" t="s">
        <v>98</v>
      </c>
      <c r="E105" s="100"/>
      <c r="F105" s="100"/>
      <c r="G105" s="100"/>
      <c r="H105" s="100"/>
      <c r="I105" s="100"/>
      <c r="J105" s="101">
        <f>J170</f>
        <v>0</v>
      </c>
      <c r="L105" s="98"/>
    </row>
    <row r="106" spans="2:12" s="97" customFormat="1" ht="19.95" customHeight="1">
      <c r="B106" s="98"/>
      <c r="D106" s="99" t="s">
        <v>99</v>
      </c>
      <c r="E106" s="100"/>
      <c r="F106" s="100"/>
      <c r="G106" s="100"/>
      <c r="H106" s="100"/>
      <c r="I106" s="100"/>
      <c r="J106" s="101">
        <f>J176</f>
        <v>0</v>
      </c>
      <c r="L106" s="98"/>
    </row>
    <row r="107" spans="2:12" s="97" customFormat="1" ht="19.95" customHeight="1">
      <c r="B107" s="98"/>
      <c r="D107" s="99" t="s">
        <v>100</v>
      </c>
      <c r="E107" s="100"/>
      <c r="F107" s="100"/>
      <c r="G107" s="100"/>
      <c r="H107" s="100"/>
      <c r="I107" s="100"/>
      <c r="J107" s="101">
        <f>J185</f>
        <v>0</v>
      </c>
      <c r="L107" s="98"/>
    </row>
    <row r="108" spans="2:12" s="97" customFormat="1" ht="19.95" customHeight="1">
      <c r="B108" s="98"/>
      <c r="D108" s="99" t="s">
        <v>101</v>
      </c>
      <c r="E108" s="100"/>
      <c r="F108" s="100"/>
      <c r="G108" s="100"/>
      <c r="H108" s="100"/>
      <c r="I108" s="100"/>
      <c r="J108" s="101">
        <f>J193</f>
        <v>0</v>
      </c>
      <c r="L108" s="98"/>
    </row>
    <row r="109" spans="2:12" s="17" customFormat="1" ht="6.9" customHeight="1"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18"/>
    </row>
    <row r="113" spans="2:63" s="17" customFormat="1" ht="6.9" customHeight="1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18"/>
    </row>
    <row r="114" spans="2:63" s="17" customFormat="1" ht="24.9" customHeight="1">
      <c r="B114" s="18"/>
      <c r="C114" s="9" t="s">
        <v>102</v>
      </c>
      <c r="L114" s="18"/>
    </row>
    <row r="115" spans="2:63" s="17" customFormat="1" ht="6.9" customHeight="1">
      <c r="B115" s="18"/>
      <c r="L115" s="18"/>
    </row>
    <row r="116" spans="2:63" s="17" customFormat="1" ht="12" customHeight="1">
      <c r="B116" s="18"/>
      <c r="C116" s="13" t="s">
        <v>13</v>
      </c>
      <c r="L116" s="18"/>
    </row>
    <row r="117" spans="2:63" s="17" customFormat="1" ht="16.5" customHeight="1">
      <c r="B117" s="18"/>
      <c r="E117" s="181" t="str">
        <f>E7</f>
        <v>ZÁKLADNÍ ŠKOLA KŘEŠICE</v>
      </c>
      <c r="F117" s="181"/>
      <c r="G117" s="181"/>
      <c r="H117" s="181"/>
      <c r="L117" s="18"/>
    </row>
    <row r="118" spans="2:63" s="17" customFormat="1" ht="12" customHeight="1">
      <c r="B118" s="18"/>
      <c r="C118" s="13" t="s">
        <v>83</v>
      </c>
      <c r="L118" s="18"/>
    </row>
    <row r="119" spans="2:63" s="17" customFormat="1" ht="16.5" customHeight="1">
      <c r="B119" s="18"/>
      <c r="E119" s="171" t="str">
        <f>E9</f>
        <v>01 – 1. TŘÍDA</v>
      </c>
      <c r="F119" s="171"/>
      <c r="G119" s="171"/>
      <c r="H119" s="171"/>
      <c r="L119" s="18"/>
    </row>
    <row r="120" spans="2:63" s="17" customFormat="1" ht="6.9" customHeight="1">
      <c r="B120" s="18"/>
      <c r="L120" s="18"/>
    </row>
    <row r="121" spans="2:63" s="17" customFormat="1" ht="12" customHeight="1">
      <c r="B121" s="18"/>
      <c r="C121" s="13" t="s">
        <v>17</v>
      </c>
      <c r="F121" s="3" t="str">
        <f>F12</f>
        <v xml:space="preserve"> </v>
      </c>
      <c r="I121" s="13" t="s">
        <v>19</v>
      </c>
      <c r="J121" s="1"/>
      <c r="L121" s="18"/>
    </row>
    <row r="122" spans="2:63" s="17" customFormat="1" ht="6.9" customHeight="1">
      <c r="B122" s="18"/>
      <c r="L122" s="18"/>
    </row>
    <row r="123" spans="2:63" s="17" customFormat="1" ht="15.15" customHeight="1">
      <c r="B123" s="18"/>
      <c r="C123" s="13" t="s">
        <v>20</v>
      </c>
      <c r="F123" s="3" t="str">
        <f>E15</f>
        <v xml:space="preserve"> </v>
      </c>
      <c r="I123" s="13" t="s">
        <v>24</v>
      </c>
      <c r="J123" s="88" t="str">
        <f>E21</f>
        <v xml:space="preserve"> </v>
      </c>
      <c r="L123" s="18"/>
    </row>
    <row r="124" spans="2:63" s="17" customFormat="1" ht="15.15" customHeight="1">
      <c r="B124" s="18"/>
      <c r="C124" s="13" t="s">
        <v>23</v>
      </c>
      <c r="F124" s="3" t="str">
        <f>IF(E18="","",E18)</f>
        <v xml:space="preserve"> </v>
      </c>
      <c r="I124" s="13" t="s">
        <v>26</v>
      </c>
      <c r="J124" s="88" t="str">
        <f>E24</f>
        <v xml:space="preserve"> </v>
      </c>
      <c r="L124" s="18"/>
    </row>
    <row r="125" spans="2:63" s="17" customFormat="1" ht="10.35" customHeight="1">
      <c r="B125" s="18"/>
      <c r="L125" s="18"/>
    </row>
    <row r="126" spans="2:63" s="102" customFormat="1" ht="29.25" customHeight="1">
      <c r="B126" s="103"/>
      <c r="C126" s="104" t="s">
        <v>103</v>
      </c>
      <c r="D126" s="105" t="s">
        <v>53</v>
      </c>
      <c r="E126" s="105" t="s">
        <v>49</v>
      </c>
      <c r="F126" s="105" t="s">
        <v>50</v>
      </c>
      <c r="G126" s="105" t="s">
        <v>104</v>
      </c>
      <c r="H126" s="105" t="s">
        <v>105</v>
      </c>
      <c r="I126" s="105" t="s">
        <v>106</v>
      </c>
      <c r="J126" s="105" t="s">
        <v>87</v>
      </c>
      <c r="K126" s="106" t="s">
        <v>107</v>
      </c>
      <c r="L126" s="103"/>
      <c r="M126" s="45"/>
      <c r="N126" s="46" t="s">
        <v>32</v>
      </c>
      <c r="O126" s="46" t="s">
        <v>108</v>
      </c>
      <c r="P126" s="46" t="s">
        <v>109</v>
      </c>
      <c r="Q126" s="46" t="s">
        <v>110</v>
      </c>
      <c r="R126" s="46" t="s">
        <v>111</v>
      </c>
      <c r="S126" s="46" t="s">
        <v>112</v>
      </c>
      <c r="T126" s="47" t="s">
        <v>113</v>
      </c>
    </row>
    <row r="127" spans="2:63" s="17" customFormat="1" ht="22.95" customHeight="1">
      <c r="B127" s="18"/>
      <c r="C127" s="51" t="s">
        <v>114</v>
      </c>
      <c r="J127" s="107">
        <f>J128+J146</f>
        <v>0</v>
      </c>
      <c r="L127" s="18"/>
      <c r="M127" s="48"/>
      <c r="N127" s="40"/>
      <c r="O127" s="40"/>
      <c r="P127" s="108" t="e">
        <f>P128+P146</f>
        <v>#REF!</v>
      </c>
      <c r="Q127" s="40"/>
      <c r="R127" s="108" t="e">
        <f>R128+R146</f>
        <v>#REF!</v>
      </c>
      <c r="S127" s="40"/>
      <c r="T127" s="109" t="e">
        <f>T128+T146</f>
        <v>#REF!</v>
      </c>
      <c r="AT127" s="5" t="s">
        <v>67</v>
      </c>
      <c r="AU127" s="5" t="s">
        <v>89</v>
      </c>
      <c r="BK127" s="110" t="e">
        <f>BK128+BK146</f>
        <v>#REF!</v>
      </c>
    </row>
    <row r="128" spans="2:63" s="111" customFormat="1" ht="25.95" customHeight="1">
      <c r="B128" s="112"/>
      <c r="D128" s="113" t="s">
        <v>67</v>
      </c>
      <c r="E128" s="114" t="s">
        <v>115</v>
      </c>
      <c r="F128" s="114" t="s">
        <v>116</v>
      </c>
      <c r="J128" s="115">
        <f>J129+J134+J144+J138</f>
        <v>0</v>
      </c>
      <c r="L128" s="112"/>
      <c r="M128" s="116"/>
      <c r="P128" s="117" t="e">
        <f>#REF!+P129+P134+#REF!+P144</f>
        <v>#REF!</v>
      </c>
      <c r="R128" s="117" t="e">
        <f>#REF!+R129+R134+#REF!+R144</f>
        <v>#REF!</v>
      </c>
      <c r="T128" s="118" t="e">
        <f>#REF!+T129+T134+#REF!+T144</f>
        <v>#REF!</v>
      </c>
      <c r="AR128" s="113" t="s">
        <v>76</v>
      </c>
      <c r="AT128" s="119" t="s">
        <v>67</v>
      </c>
      <c r="AU128" s="119" t="s">
        <v>68</v>
      </c>
      <c r="AY128" s="113" t="s">
        <v>117</v>
      </c>
      <c r="BK128" s="120" t="e">
        <f>#REF!+BK129+BK134+#REF!+BK144</f>
        <v>#REF!</v>
      </c>
    </row>
    <row r="129" spans="2:65" s="121" customFormat="1" ht="24" customHeight="1">
      <c r="B129" s="122"/>
      <c r="D129" s="123" t="s">
        <v>67</v>
      </c>
      <c r="E129" s="124" t="s">
        <v>118</v>
      </c>
      <c r="F129" s="124" t="s">
        <v>119</v>
      </c>
      <c r="J129" s="125">
        <f>SUM(J130:J133)</f>
        <v>0</v>
      </c>
      <c r="L129" s="122"/>
      <c r="M129" s="126"/>
      <c r="P129" s="127" t="e">
        <f>SUM(#REF!)</f>
        <v>#REF!</v>
      </c>
      <c r="R129" s="127" t="e">
        <f>SUM(#REF!)</f>
        <v>#REF!</v>
      </c>
      <c r="T129" s="128" t="e">
        <f>SUM(#REF!)</f>
        <v>#REF!</v>
      </c>
      <c r="AR129" s="123" t="s">
        <v>76</v>
      </c>
      <c r="AT129" s="129" t="s">
        <v>67</v>
      </c>
      <c r="AU129" s="129" t="s">
        <v>76</v>
      </c>
      <c r="AY129" s="123" t="s">
        <v>117</v>
      </c>
      <c r="BK129" s="130" t="e">
        <f>SUM(#REF!)</f>
        <v>#REF!</v>
      </c>
    </row>
    <row r="130" spans="2:65" s="17" customFormat="1" ht="18" customHeight="1">
      <c r="B130" s="131"/>
      <c r="C130" s="132">
        <v>1</v>
      </c>
      <c r="D130" s="132" t="s">
        <v>120</v>
      </c>
      <c r="E130" s="133" t="s">
        <v>121</v>
      </c>
      <c r="F130" s="134" t="s">
        <v>122</v>
      </c>
      <c r="G130" s="135" t="s">
        <v>123</v>
      </c>
      <c r="H130" s="136">
        <v>120</v>
      </c>
      <c r="I130" s="137">
        <v>0</v>
      </c>
      <c r="J130" s="137">
        <f>ROUND(I130*H130,2)</f>
        <v>0</v>
      </c>
      <c r="K130" s="134" t="s">
        <v>124</v>
      </c>
      <c r="L130" s="18"/>
      <c r="M130" s="138"/>
      <c r="N130" s="139"/>
      <c r="O130" s="140"/>
      <c r="P130" s="140"/>
      <c r="Q130" s="140"/>
      <c r="R130" s="140"/>
      <c r="S130" s="140"/>
      <c r="T130" s="141"/>
      <c r="AR130" s="142"/>
      <c r="AT130" s="142"/>
      <c r="AU130" s="142"/>
      <c r="AY130" s="5"/>
      <c r="BE130" s="143"/>
      <c r="BF130" s="143"/>
      <c r="BG130" s="143"/>
      <c r="BH130" s="143"/>
      <c r="BI130" s="143"/>
      <c r="BJ130" s="5"/>
      <c r="BK130" s="143"/>
      <c r="BL130" s="5"/>
      <c r="BM130" s="142"/>
    </row>
    <row r="131" spans="2:65" s="17" customFormat="1" ht="18" customHeight="1">
      <c r="B131" s="131"/>
      <c r="C131" s="132">
        <v>2</v>
      </c>
      <c r="D131" s="132" t="s">
        <v>120</v>
      </c>
      <c r="E131" s="133" t="s">
        <v>125</v>
      </c>
      <c r="F131" s="134" t="s">
        <v>126</v>
      </c>
      <c r="G131" s="135" t="s">
        <v>123</v>
      </c>
      <c r="H131" s="136">
        <v>10</v>
      </c>
      <c r="I131" s="137">
        <v>0</v>
      </c>
      <c r="J131" s="137">
        <f>ROUND(I131*H131,2)</f>
        <v>0</v>
      </c>
      <c r="K131" s="134" t="s">
        <v>124</v>
      </c>
      <c r="L131" s="18"/>
      <c r="M131" s="138"/>
      <c r="N131" s="139"/>
      <c r="O131" s="140"/>
      <c r="P131" s="140"/>
      <c r="Q131" s="140"/>
      <c r="R131" s="140"/>
      <c r="S131" s="140"/>
      <c r="T131" s="141"/>
      <c r="AR131" s="142"/>
      <c r="AT131" s="142"/>
      <c r="AU131" s="142"/>
      <c r="AY131" s="5"/>
      <c r="BE131" s="143"/>
      <c r="BF131" s="143"/>
      <c r="BG131" s="143"/>
      <c r="BH131" s="143"/>
      <c r="BI131" s="143"/>
      <c r="BJ131" s="5"/>
      <c r="BK131" s="143"/>
      <c r="BL131" s="5"/>
      <c r="BM131" s="142"/>
    </row>
    <row r="132" spans="2:65" s="17" customFormat="1" ht="18" customHeight="1">
      <c r="B132" s="131"/>
      <c r="C132" s="132">
        <v>3</v>
      </c>
      <c r="D132" s="132" t="s">
        <v>120</v>
      </c>
      <c r="E132" s="133" t="s">
        <v>127</v>
      </c>
      <c r="F132" s="134" t="s">
        <v>128</v>
      </c>
      <c r="G132" s="135" t="s">
        <v>129</v>
      </c>
      <c r="H132" s="136">
        <v>1</v>
      </c>
      <c r="I132" s="137">
        <v>0</v>
      </c>
      <c r="J132" s="137">
        <f>ROUND(I132*H132,2)</f>
        <v>0</v>
      </c>
      <c r="K132" s="134" t="s">
        <v>124</v>
      </c>
      <c r="L132" s="18"/>
      <c r="M132" s="138"/>
      <c r="N132" s="139"/>
      <c r="O132" s="140"/>
      <c r="P132" s="140"/>
      <c r="Q132" s="140"/>
      <c r="R132" s="140"/>
      <c r="S132" s="140"/>
      <c r="T132" s="141"/>
      <c r="AR132" s="142"/>
      <c r="AT132" s="142"/>
      <c r="AU132" s="142"/>
      <c r="AY132" s="5"/>
      <c r="BE132" s="143"/>
      <c r="BF132" s="143"/>
      <c r="BG132" s="143"/>
      <c r="BH132" s="143"/>
      <c r="BI132" s="143"/>
      <c r="BJ132" s="5"/>
      <c r="BK132" s="143"/>
      <c r="BL132" s="5"/>
      <c r="BM132" s="142"/>
    </row>
    <row r="133" spans="2:65" s="17" customFormat="1" ht="18" customHeight="1">
      <c r="B133" s="131"/>
      <c r="C133" s="132">
        <v>4</v>
      </c>
      <c r="D133" s="132" t="s">
        <v>120</v>
      </c>
      <c r="E133" s="133" t="s">
        <v>130</v>
      </c>
      <c r="F133" s="134" t="s">
        <v>131</v>
      </c>
      <c r="G133" s="135" t="s">
        <v>132</v>
      </c>
      <c r="H133" s="136">
        <v>100</v>
      </c>
      <c r="I133" s="137">
        <v>0</v>
      </c>
      <c r="J133" s="137">
        <f>ROUND(I133*H133,2)</f>
        <v>0</v>
      </c>
      <c r="K133" s="134" t="s">
        <v>124</v>
      </c>
      <c r="L133" s="18"/>
      <c r="M133" s="138"/>
      <c r="N133" s="139"/>
      <c r="O133" s="140"/>
      <c r="P133" s="140"/>
      <c r="Q133" s="140"/>
      <c r="R133" s="140"/>
      <c r="S133" s="140"/>
      <c r="T133" s="141"/>
      <c r="AR133" s="142"/>
      <c r="AT133" s="142"/>
      <c r="AU133" s="142"/>
      <c r="AY133" s="5"/>
      <c r="BE133" s="143"/>
      <c r="BF133" s="143"/>
      <c r="BG133" s="143"/>
      <c r="BH133" s="143"/>
      <c r="BI133" s="143"/>
      <c r="BJ133" s="5"/>
      <c r="BK133" s="143"/>
      <c r="BL133" s="5"/>
      <c r="BM133" s="142"/>
    </row>
    <row r="134" spans="2:65" s="121" customFormat="1" ht="24" customHeight="1">
      <c r="B134" s="122"/>
      <c r="D134" s="123" t="s">
        <v>67</v>
      </c>
      <c r="E134" s="124" t="s">
        <v>133</v>
      </c>
      <c r="F134" s="124" t="s">
        <v>134</v>
      </c>
      <c r="J134" s="125">
        <f>SUM(J135:J137)</f>
        <v>0</v>
      </c>
      <c r="L134" s="122"/>
      <c r="M134" s="126"/>
      <c r="P134" s="127">
        <f>SUM(P135:P135)</f>
        <v>15.120000000000001</v>
      </c>
      <c r="R134" s="127">
        <f>SUM(R135:R135)</f>
        <v>2.52E-2</v>
      </c>
      <c r="T134" s="128">
        <f>SUM(T135:T135)</f>
        <v>0</v>
      </c>
      <c r="AR134" s="123" t="s">
        <v>76</v>
      </c>
      <c r="AT134" s="129" t="s">
        <v>67</v>
      </c>
      <c r="AU134" s="129" t="s">
        <v>76</v>
      </c>
      <c r="AY134" s="123" t="s">
        <v>117</v>
      </c>
      <c r="BK134" s="130">
        <f>SUM(BK135:BK135)</f>
        <v>0</v>
      </c>
    </row>
    <row r="135" spans="2:65" s="17" customFormat="1" ht="24" customHeight="1">
      <c r="B135" s="131"/>
      <c r="C135" s="132">
        <v>5</v>
      </c>
      <c r="D135" s="132" t="s">
        <v>120</v>
      </c>
      <c r="E135" s="133" t="s">
        <v>135</v>
      </c>
      <c r="F135" s="134" t="s">
        <v>136</v>
      </c>
      <c r="G135" s="135" t="s">
        <v>123</v>
      </c>
      <c r="H135" s="136">
        <v>120</v>
      </c>
      <c r="I135" s="137">
        <v>0</v>
      </c>
      <c r="J135" s="137">
        <f>ROUND(I135*H135,2)</f>
        <v>0</v>
      </c>
      <c r="K135" s="134" t="s">
        <v>137</v>
      </c>
      <c r="L135" s="18"/>
      <c r="M135" s="138"/>
      <c r="N135" s="139" t="s">
        <v>33</v>
      </c>
      <c r="O135" s="140">
        <v>0.126</v>
      </c>
      <c r="P135" s="140">
        <f>O135*H135</f>
        <v>15.120000000000001</v>
      </c>
      <c r="Q135" s="140">
        <v>2.1000000000000001E-4</v>
      </c>
      <c r="R135" s="140">
        <f>Q135*H135</f>
        <v>2.52E-2</v>
      </c>
      <c r="S135" s="140">
        <v>0</v>
      </c>
      <c r="T135" s="141">
        <f>S135*H135</f>
        <v>0</v>
      </c>
      <c r="AR135" s="142" t="s">
        <v>138</v>
      </c>
      <c r="AT135" s="142" t="s">
        <v>120</v>
      </c>
      <c r="AU135" s="142" t="s">
        <v>78</v>
      </c>
      <c r="AY135" s="5" t="s">
        <v>117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5" t="s">
        <v>76</v>
      </c>
      <c r="BK135" s="143">
        <f>ROUND(I135*H135,2)</f>
        <v>0</v>
      </c>
      <c r="BL135" s="5" t="s">
        <v>138</v>
      </c>
      <c r="BM135" s="142" t="s">
        <v>139</v>
      </c>
    </row>
    <row r="136" spans="2:65" s="17" customFormat="1" ht="16.95" customHeight="1">
      <c r="B136" s="131"/>
      <c r="C136" s="132">
        <v>6</v>
      </c>
      <c r="D136" s="132" t="s">
        <v>120</v>
      </c>
      <c r="E136" s="133" t="s">
        <v>140</v>
      </c>
      <c r="F136" s="134" t="s">
        <v>141</v>
      </c>
      <c r="G136" s="135" t="s">
        <v>123</v>
      </c>
      <c r="H136" s="136">
        <v>65</v>
      </c>
      <c r="I136" s="137">
        <v>0</v>
      </c>
      <c r="J136" s="137">
        <f>ROUND(I136*H136,2)</f>
        <v>0</v>
      </c>
      <c r="K136" s="134" t="s">
        <v>137</v>
      </c>
      <c r="L136" s="18"/>
      <c r="M136" s="138"/>
      <c r="N136" s="139"/>
      <c r="O136" s="140"/>
      <c r="P136" s="140"/>
      <c r="Q136" s="140"/>
      <c r="R136" s="140"/>
      <c r="S136" s="140"/>
      <c r="T136" s="141"/>
      <c r="AR136" s="142"/>
      <c r="AT136" s="142"/>
      <c r="AU136" s="142"/>
      <c r="AY136" s="5"/>
      <c r="BE136" s="143"/>
      <c r="BF136" s="143"/>
      <c r="BG136" s="143"/>
      <c r="BH136" s="143"/>
      <c r="BI136" s="143"/>
      <c r="BJ136" s="5"/>
      <c r="BK136" s="143"/>
      <c r="BL136" s="5"/>
      <c r="BM136" s="142"/>
    </row>
    <row r="137" spans="2:65" s="17" customFormat="1" ht="16.95" customHeight="1">
      <c r="B137" s="131"/>
      <c r="C137" s="132">
        <v>7</v>
      </c>
      <c r="D137" s="132" t="s">
        <v>120</v>
      </c>
      <c r="E137" s="133" t="s">
        <v>142</v>
      </c>
      <c r="F137" s="134" t="s">
        <v>143</v>
      </c>
      <c r="G137" s="135" t="s">
        <v>132</v>
      </c>
      <c r="H137" s="136">
        <v>100</v>
      </c>
      <c r="I137" s="137">
        <v>0</v>
      </c>
      <c r="J137" s="137">
        <f>ROUND(I137*H137,2)</f>
        <v>0</v>
      </c>
      <c r="K137" s="134" t="s">
        <v>137</v>
      </c>
      <c r="L137" s="18"/>
      <c r="M137" s="138"/>
      <c r="N137" s="139"/>
      <c r="O137" s="140"/>
      <c r="P137" s="140"/>
      <c r="Q137" s="140"/>
      <c r="R137" s="140"/>
      <c r="S137" s="140"/>
      <c r="T137" s="141"/>
      <c r="AR137" s="142"/>
      <c r="AT137" s="142"/>
      <c r="AU137" s="142"/>
      <c r="AY137" s="5"/>
      <c r="BE137" s="143"/>
      <c r="BF137" s="143"/>
      <c r="BG137" s="143"/>
      <c r="BH137" s="143"/>
      <c r="BI137" s="143"/>
      <c r="BJ137" s="5"/>
      <c r="BK137" s="143"/>
      <c r="BL137" s="5"/>
      <c r="BM137" s="142"/>
    </row>
    <row r="138" spans="2:65" s="17" customFormat="1" ht="25.95" customHeight="1">
      <c r="B138" s="131"/>
      <c r="C138" s="121"/>
      <c r="D138" s="123" t="s">
        <v>67</v>
      </c>
      <c r="E138" s="124" t="s">
        <v>144</v>
      </c>
      <c r="F138" s="124" t="s">
        <v>145</v>
      </c>
      <c r="G138" s="121"/>
      <c r="H138" s="121"/>
      <c r="I138" s="121"/>
      <c r="J138" s="125">
        <f>SUM(J139:J143)</f>
        <v>0</v>
      </c>
      <c r="K138" s="121"/>
      <c r="L138" s="18"/>
      <c r="M138" s="138"/>
      <c r="N138" s="139"/>
      <c r="O138" s="140"/>
      <c r="P138" s="140"/>
      <c r="Q138" s="140"/>
      <c r="R138" s="140"/>
      <c r="S138" s="140"/>
      <c r="T138" s="141"/>
      <c r="AR138" s="142"/>
      <c r="AT138" s="142"/>
      <c r="AU138" s="142"/>
      <c r="AY138" s="5"/>
      <c r="BE138" s="143"/>
      <c r="BF138" s="143"/>
      <c r="BG138" s="143"/>
      <c r="BH138" s="143"/>
      <c r="BI138" s="143"/>
      <c r="BJ138" s="5"/>
      <c r="BK138" s="143"/>
      <c r="BL138" s="5"/>
      <c r="BM138" s="142"/>
    </row>
    <row r="139" spans="2:65" s="17" customFormat="1" ht="16.95" customHeight="1">
      <c r="B139" s="131"/>
      <c r="C139" s="132">
        <v>8</v>
      </c>
      <c r="D139" s="132" t="s">
        <v>120</v>
      </c>
      <c r="E139" s="133" t="s">
        <v>146</v>
      </c>
      <c r="F139" s="134" t="s">
        <v>147</v>
      </c>
      <c r="G139" s="135" t="s">
        <v>148</v>
      </c>
      <c r="H139" s="136">
        <v>1</v>
      </c>
      <c r="I139" s="137">
        <v>0</v>
      </c>
      <c r="J139" s="137">
        <f>ROUND(I139*H139,2)</f>
        <v>0</v>
      </c>
      <c r="K139" s="134" t="s">
        <v>137</v>
      </c>
      <c r="L139" s="18"/>
      <c r="M139" s="138"/>
      <c r="N139" s="139"/>
      <c r="O139" s="140"/>
      <c r="P139" s="140"/>
      <c r="Q139" s="140"/>
      <c r="R139" s="140"/>
      <c r="S139" s="140"/>
      <c r="T139" s="141"/>
      <c r="AR139" s="142"/>
      <c r="AT139" s="142"/>
      <c r="AU139" s="142"/>
      <c r="AY139" s="5"/>
      <c r="BE139" s="143"/>
      <c r="BF139" s="143"/>
      <c r="BG139" s="143"/>
      <c r="BH139" s="143"/>
      <c r="BI139" s="143"/>
      <c r="BJ139" s="5"/>
      <c r="BK139" s="143"/>
      <c r="BL139" s="5"/>
      <c r="BM139" s="142"/>
    </row>
    <row r="140" spans="2:65" s="17" customFormat="1" ht="16.95" customHeight="1">
      <c r="B140" s="131"/>
      <c r="C140" s="132">
        <v>9</v>
      </c>
      <c r="D140" s="132" t="s">
        <v>120</v>
      </c>
      <c r="E140" s="133" t="s">
        <v>149</v>
      </c>
      <c r="F140" s="134" t="s">
        <v>150</v>
      </c>
      <c r="G140" s="135" t="s">
        <v>148</v>
      </c>
      <c r="H140" s="136">
        <v>20</v>
      </c>
      <c r="I140" s="137">
        <v>0</v>
      </c>
      <c r="J140" s="137">
        <f>ROUND(I140*H140,2)</f>
        <v>0</v>
      </c>
      <c r="K140" s="134" t="s">
        <v>137</v>
      </c>
      <c r="L140" s="18"/>
      <c r="M140" s="138"/>
      <c r="N140" s="139"/>
      <c r="O140" s="140"/>
      <c r="P140" s="140"/>
      <c r="Q140" s="140"/>
      <c r="R140" s="140"/>
      <c r="S140" s="140"/>
      <c r="T140" s="141"/>
      <c r="AR140" s="142"/>
      <c r="AT140" s="142"/>
      <c r="AU140" s="142"/>
      <c r="AY140" s="5"/>
      <c r="BE140" s="143"/>
      <c r="BF140" s="143"/>
      <c r="BG140" s="143"/>
      <c r="BH140" s="143"/>
      <c r="BI140" s="143"/>
      <c r="BJ140" s="5"/>
      <c r="BK140" s="143"/>
      <c r="BL140" s="5"/>
      <c r="BM140" s="142"/>
    </row>
    <row r="141" spans="2:65" s="17" customFormat="1" ht="16.95" customHeight="1">
      <c r="B141" s="131"/>
      <c r="C141" s="132">
        <v>10</v>
      </c>
      <c r="D141" s="132" t="s">
        <v>120</v>
      </c>
      <c r="E141" s="133" t="s">
        <v>151</v>
      </c>
      <c r="F141" s="134" t="s">
        <v>152</v>
      </c>
      <c r="G141" s="135" t="s">
        <v>148</v>
      </c>
      <c r="H141" s="136">
        <v>20</v>
      </c>
      <c r="I141" s="137">
        <v>0</v>
      </c>
      <c r="J141" s="137">
        <f>ROUND(I141*H141,2)</f>
        <v>0</v>
      </c>
      <c r="K141" s="134" t="s">
        <v>137</v>
      </c>
      <c r="L141" s="18"/>
      <c r="M141" s="138"/>
      <c r="N141" s="139"/>
      <c r="O141" s="140"/>
      <c r="P141" s="140"/>
      <c r="Q141" s="140"/>
      <c r="R141" s="140"/>
      <c r="S141" s="140"/>
      <c r="T141" s="141"/>
      <c r="AR141" s="142"/>
      <c r="AT141" s="142"/>
      <c r="AU141" s="142"/>
      <c r="AY141" s="5"/>
      <c r="BE141" s="143"/>
      <c r="BF141" s="143"/>
      <c r="BG141" s="143"/>
      <c r="BH141" s="143"/>
      <c r="BI141" s="143"/>
      <c r="BJ141" s="5"/>
      <c r="BK141" s="143"/>
      <c r="BL141" s="5"/>
      <c r="BM141" s="142"/>
    </row>
    <row r="142" spans="2:65" s="17" customFormat="1" ht="16.95" customHeight="1">
      <c r="B142" s="131"/>
      <c r="C142" s="132">
        <v>11</v>
      </c>
      <c r="D142" s="132" t="s">
        <v>120</v>
      </c>
      <c r="E142" s="133" t="s">
        <v>153</v>
      </c>
      <c r="F142" s="134" t="s">
        <v>154</v>
      </c>
      <c r="G142" s="135" t="s">
        <v>148</v>
      </c>
      <c r="H142" s="136">
        <f>H139</f>
        <v>1</v>
      </c>
      <c r="I142" s="137">
        <v>0</v>
      </c>
      <c r="J142" s="137">
        <f>ROUND(I142*H142,2)</f>
        <v>0</v>
      </c>
      <c r="K142" s="134" t="s">
        <v>137</v>
      </c>
      <c r="L142" s="18"/>
      <c r="M142" s="138"/>
      <c r="N142" s="139"/>
      <c r="O142" s="140"/>
      <c r="P142" s="140"/>
      <c r="Q142" s="140"/>
      <c r="R142" s="140"/>
      <c r="S142" s="140"/>
      <c r="T142" s="141"/>
      <c r="AR142" s="142"/>
      <c r="AT142" s="142"/>
      <c r="AU142" s="142"/>
      <c r="AY142" s="5"/>
      <c r="BE142" s="143"/>
      <c r="BF142" s="143"/>
      <c r="BG142" s="143"/>
      <c r="BH142" s="143"/>
      <c r="BI142" s="143"/>
      <c r="BJ142" s="5"/>
      <c r="BK142" s="143"/>
      <c r="BL142" s="5"/>
      <c r="BM142" s="142"/>
    </row>
    <row r="143" spans="2:65" s="17" customFormat="1" ht="16.95" customHeight="1">
      <c r="B143" s="131"/>
      <c r="C143" s="132">
        <v>12</v>
      </c>
      <c r="D143" s="132" t="s">
        <v>120</v>
      </c>
      <c r="E143" s="133" t="s">
        <v>155</v>
      </c>
      <c r="F143" s="134" t="s">
        <v>156</v>
      </c>
      <c r="G143" s="135" t="s">
        <v>148</v>
      </c>
      <c r="H143" s="136">
        <v>1</v>
      </c>
      <c r="I143" s="137">
        <v>0</v>
      </c>
      <c r="J143" s="137">
        <f>ROUND(I143*H143,2)</f>
        <v>0</v>
      </c>
      <c r="K143" s="134" t="s">
        <v>137</v>
      </c>
      <c r="L143" s="18"/>
      <c r="M143" s="138"/>
      <c r="N143" s="139"/>
      <c r="O143" s="140"/>
      <c r="P143" s="140"/>
      <c r="Q143" s="140"/>
      <c r="R143" s="140"/>
      <c r="S143" s="140"/>
      <c r="T143" s="141"/>
      <c r="AR143" s="142"/>
      <c r="AT143" s="142"/>
      <c r="AU143" s="142"/>
      <c r="AY143" s="5"/>
      <c r="BE143" s="143"/>
      <c r="BF143" s="143"/>
      <c r="BG143" s="143"/>
      <c r="BH143" s="143"/>
      <c r="BI143" s="143"/>
      <c r="BJ143" s="5"/>
      <c r="BK143" s="143"/>
      <c r="BL143" s="5"/>
      <c r="BM143" s="142"/>
    </row>
    <row r="144" spans="2:65" s="121" customFormat="1" ht="24" customHeight="1">
      <c r="B144" s="122"/>
      <c r="D144" s="123" t="s">
        <v>67</v>
      </c>
      <c r="E144" s="124" t="s">
        <v>157</v>
      </c>
      <c r="F144" s="124" t="s">
        <v>158</v>
      </c>
      <c r="J144" s="125">
        <f>BK144</f>
        <v>0</v>
      </c>
      <c r="L144" s="122"/>
      <c r="M144" s="126"/>
      <c r="P144" s="127">
        <f>SUM(P145:P145)</f>
        <v>10.846</v>
      </c>
      <c r="R144" s="127">
        <f>SUM(R145:R145)</f>
        <v>0</v>
      </c>
      <c r="T144" s="128">
        <f>SUM(T145:T145)</f>
        <v>0</v>
      </c>
      <c r="AR144" s="123" t="s">
        <v>76</v>
      </c>
      <c r="AT144" s="129" t="s">
        <v>67</v>
      </c>
      <c r="AU144" s="129" t="s">
        <v>76</v>
      </c>
      <c r="AY144" s="123" t="s">
        <v>117</v>
      </c>
      <c r="BK144" s="130">
        <f>SUM(BK145:BK145)</f>
        <v>0</v>
      </c>
    </row>
    <row r="145" spans="2:65" s="17" customFormat="1" ht="18" customHeight="1">
      <c r="B145" s="131"/>
      <c r="C145" s="132">
        <v>13</v>
      </c>
      <c r="D145" s="132" t="s">
        <v>120</v>
      </c>
      <c r="E145" s="133" t="s">
        <v>159</v>
      </c>
      <c r="F145" s="134" t="s">
        <v>160</v>
      </c>
      <c r="G145" s="135" t="s">
        <v>148</v>
      </c>
      <c r="H145" s="136">
        <v>2.2000000000000002</v>
      </c>
      <c r="I145" s="137">
        <v>0</v>
      </c>
      <c r="J145" s="137">
        <f>ROUND(I145*H145,2)</f>
        <v>0</v>
      </c>
      <c r="K145" s="134" t="s">
        <v>137</v>
      </c>
      <c r="L145" s="18"/>
      <c r="M145" s="138"/>
      <c r="N145" s="139" t="s">
        <v>33</v>
      </c>
      <c r="O145" s="140">
        <v>4.93</v>
      </c>
      <c r="P145" s="140">
        <f>O145*H145</f>
        <v>10.846</v>
      </c>
      <c r="Q145" s="140">
        <v>0</v>
      </c>
      <c r="R145" s="140"/>
      <c r="S145" s="140">
        <v>0</v>
      </c>
      <c r="T145" s="141"/>
      <c r="AR145" s="142" t="s">
        <v>138</v>
      </c>
      <c r="AT145" s="142" t="s">
        <v>120</v>
      </c>
      <c r="AU145" s="142" t="s">
        <v>78</v>
      </c>
      <c r="AY145" s="5" t="s">
        <v>117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5" t="s">
        <v>76</v>
      </c>
      <c r="BK145" s="143">
        <f>ROUND(I145*H145,2)</f>
        <v>0</v>
      </c>
      <c r="BL145" s="5" t="s">
        <v>138</v>
      </c>
      <c r="BM145" s="142" t="s">
        <v>161</v>
      </c>
    </row>
    <row r="146" spans="2:65" s="111" customFormat="1" ht="25.95" customHeight="1">
      <c r="B146" s="112"/>
      <c r="D146" s="113" t="s">
        <v>67</v>
      </c>
      <c r="E146" s="114" t="s">
        <v>162</v>
      </c>
      <c r="F146" s="114" t="s">
        <v>163</v>
      </c>
      <c r="J146" s="115">
        <f>J147+J154+J170+J176+J185+J193</f>
        <v>0</v>
      </c>
      <c r="L146" s="112"/>
      <c r="M146" s="116"/>
      <c r="P146" s="117" t="e">
        <f>P147+P147+P154+P170+#REF!+#REF!+#REF!+P176+P185+#REF!+P193</f>
        <v>#REF!</v>
      </c>
      <c r="R146" s="117" t="e">
        <f>R147+R147+R154+R170+#REF!+#REF!+#REF!+R176+R185+#REF!+R193</f>
        <v>#REF!</v>
      </c>
      <c r="T146" s="118" t="e">
        <f>T147+T147+T154+T170+#REF!+#REF!+#REF!+T176+T185+#REF!+T193</f>
        <v>#REF!</v>
      </c>
      <c r="AR146" s="113" t="s">
        <v>78</v>
      </c>
      <c r="AT146" s="119" t="s">
        <v>67</v>
      </c>
      <c r="AU146" s="119" t="s">
        <v>68</v>
      </c>
      <c r="AY146" s="113" t="s">
        <v>117</v>
      </c>
      <c r="BK146" s="120" t="e">
        <f>BK147+BK147+BK154+BK170+#REF!+#REF!+#REF!+BK176+BK185+#REF!+BK193</f>
        <v>#REF!</v>
      </c>
    </row>
    <row r="147" spans="2:65" s="121" customFormat="1" ht="22.95" customHeight="1">
      <c r="B147" s="122"/>
      <c r="D147" s="123" t="s">
        <v>67</v>
      </c>
      <c r="E147" s="124" t="s">
        <v>164</v>
      </c>
      <c r="F147" s="124" t="s">
        <v>165</v>
      </c>
      <c r="J147" s="125">
        <f>SUM(J148:J153)</f>
        <v>0</v>
      </c>
      <c r="L147" s="122"/>
      <c r="M147" s="126"/>
      <c r="P147" s="127">
        <f>SUM(P148:P153)</f>
        <v>81.95</v>
      </c>
      <c r="R147" s="127">
        <f>SUM(R148:R153)</f>
        <v>0.13936999999999999</v>
      </c>
      <c r="T147" s="128">
        <f>SUM(T148:T153)</f>
        <v>0</v>
      </c>
      <c r="AR147" s="123" t="s">
        <v>78</v>
      </c>
      <c r="AT147" s="129" t="s">
        <v>67</v>
      </c>
      <c r="AU147" s="129" t="s">
        <v>76</v>
      </c>
      <c r="AY147" s="123" t="s">
        <v>117</v>
      </c>
      <c r="BK147" s="130">
        <f>SUM(BK148:BK153)</f>
        <v>0</v>
      </c>
    </row>
    <row r="148" spans="2:65" s="17" customFormat="1" ht="16.95" customHeight="1">
      <c r="B148" s="131"/>
      <c r="C148" s="132">
        <v>14</v>
      </c>
      <c r="D148" s="132" t="s">
        <v>120</v>
      </c>
      <c r="E148" s="133" t="s">
        <v>166</v>
      </c>
      <c r="F148" s="134" t="s">
        <v>167</v>
      </c>
      <c r="G148" s="135" t="s">
        <v>168</v>
      </c>
      <c r="H148" s="136">
        <v>1</v>
      </c>
      <c r="I148" s="137">
        <v>0</v>
      </c>
      <c r="J148" s="137">
        <f t="shared" ref="J148:J153" si="0">ROUND(I148*H148,2)</f>
        <v>0</v>
      </c>
      <c r="K148" s="134" t="s">
        <v>137</v>
      </c>
      <c r="L148" s="18"/>
      <c r="M148" s="138"/>
      <c r="N148" s="139" t="s">
        <v>33</v>
      </c>
      <c r="O148" s="140">
        <v>1.1000000000000001</v>
      </c>
      <c r="P148" s="140">
        <f>O148*H148</f>
        <v>1.1000000000000001</v>
      </c>
      <c r="Q148" s="140">
        <v>1.197E-2</v>
      </c>
      <c r="R148" s="140">
        <f>Q148*H148</f>
        <v>1.197E-2</v>
      </c>
      <c r="S148" s="140">
        <v>0</v>
      </c>
      <c r="T148" s="141">
        <f>S148*H148</f>
        <v>0</v>
      </c>
      <c r="AR148" s="142" t="s">
        <v>169</v>
      </c>
      <c r="AT148" s="142" t="s">
        <v>120</v>
      </c>
      <c r="AU148" s="142" t="s">
        <v>78</v>
      </c>
      <c r="AY148" s="5" t="s">
        <v>117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5" t="s">
        <v>76</v>
      </c>
      <c r="BK148" s="143">
        <f>ROUND(I148*H148,2)</f>
        <v>0</v>
      </c>
      <c r="BL148" s="5" t="s">
        <v>169</v>
      </c>
      <c r="BM148" s="142" t="s">
        <v>170</v>
      </c>
    </row>
    <row r="149" spans="2:65" s="17" customFormat="1" ht="16.95" customHeight="1">
      <c r="B149" s="131"/>
      <c r="C149" s="132">
        <v>15</v>
      </c>
      <c r="D149" s="132" t="s">
        <v>120</v>
      </c>
      <c r="E149" s="133" t="s">
        <v>171</v>
      </c>
      <c r="F149" s="134" t="s">
        <v>172</v>
      </c>
      <c r="G149" s="135" t="s">
        <v>173</v>
      </c>
      <c r="H149" s="136">
        <v>1</v>
      </c>
      <c r="I149" s="137">
        <v>0</v>
      </c>
      <c r="J149" s="137">
        <f t="shared" si="0"/>
        <v>0</v>
      </c>
      <c r="K149" s="134" t="s">
        <v>137</v>
      </c>
      <c r="L149" s="18"/>
      <c r="M149" s="138"/>
      <c r="N149" s="139"/>
      <c r="O149" s="140"/>
      <c r="P149" s="140"/>
      <c r="Q149" s="140"/>
      <c r="R149" s="140"/>
      <c r="S149" s="140"/>
      <c r="T149" s="141"/>
      <c r="AR149" s="142"/>
      <c r="AT149" s="142"/>
      <c r="AU149" s="142"/>
      <c r="AY149" s="5"/>
      <c r="BE149" s="143"/>
      <c r="BF149" s="143"/>
      <c r="BG149" s="143"/>
      <c r="BH149" s="143"/>
      <c r="BI149" s="143"/>
      <c r="BJ149" s="5"/>
      <c r="BK149" s="143"/>
      <c r="BL149" s="5"/>
      <c r="BM149" s="142"/>
    </row>
    <row r="150" spans="2:65" s="17" customFormat="1" ht="16.95" customHeight="1">
      <c r="B150" s="131"/>
      <c r="C150" s="132">
        <v>16</v>
      </c>
      <c r="D150" s="132" t="s">
        <v>120</v>
      </c>
      <c r="E150" s="133" t="s">
        <v>174</v>
      </c>
      <c r="F150" s="134" t="s">
        <v>175</v>
      </c>
      <c r="G150" s="135" t="s">
        <v>173</v>
      </c>
      <c r="H150" s="136">
        <v>1</v>
      </c>
      <c r="I150" s="137">
        <v>0</v>
      </c>
      <c r="J150" s="137">
        <f t="shared" si="0"/>
        <v>0</v>
      </c>
      <c r="K150" s="134" t="s">
        <v>137</v>
      </c>
      <c r="L150" s="18"/>
      <c r="M150" s="138"/>
      <c r="N150" s="139"/>
      <c r="O150" s="140"/>
      <c r="P150" s="140"/>
      <c r="Q150" s="140"/>
      <c r="R150" s="140"/>
      <c r="S150" s="140"/>
      <c r="T150" s="141"/>
      <c r="AR150" s="142"/>
      <c r="AT150" s="142"/>
      <c r="AU150" s="142"/>
      <c r="AY150" s="5"/>
      <c r="BE150" s="143"/>
      <c r="BF150" s="143"/>
      <c r="BG150" s="143"/>
      <c r="BH150" s="143"/>
      <c r="BI150" s="143"/>
      <c r="BJ150" s="5"/>
      <c r="BK150" s="143"/>
      <c r="BL150" s="5"/>
      <c r="BM150" s="142"/>
    </row>
    <row r="151" spans="2:65" s="17" customFormat="1" ht="16.95" customHeight="1">
      <c r="B151" s="131"/>
      <c r="C151" s="132">
        <v>17</v>
      </c>
      <c r="D151" s="132" t="s">
        <v>120</v>
      </c>
      <c r="E151" s="133" t="s">
        <v>176</v>
      </c>
      <c r="F151" s="134" t="s">
        <v>177</v>
      </c>
      <c r="G151" s="135" t="s">
        <v>173</v>
      </c>
      <c r="H151" s="136">
        <v>1</v>
      </c>
      <c r="I151" s="137">
        <v>0</v>
      </c>
      <c r="J151" s="137">
        <f t="shared" si="0"/>
        <v>0</v>
      </c>
      <c r="K151" s="134" t="s">
        <v>137</v>
      </c>
      <c r="L151" s="18"/>
      <c r="M151" s="138"/>
      <c r="N151" s="139"/>
      <c r="O151" s="140"/>
      <c r="P151" s="140"/>
      <c r="Q151" s="140"/>
      <c r="R151" s="140"/>
      <c r="S151" s="140"/>
      <c r="T151" s="141"/>
      <c r="AR151" s="142"/>
      <c r="AT151" s="142"/>
      <c r="AU151" s="142"/>
      <c r="AY151" s="5"/>
      <c r="BE151" s="143"/>
      <c r="BF151" s="143"/>
      <c r="BG151" s="143"/>
      <c r="BH151" s="143"/>
      <c r="BI151" s="143"/>
      <c r="BJ151" s="5"/>
      <c r="BK151" s="143"/>
      <c r="BL151" s="5"/>
      <c r="BM151" s="142"/>
    </row>
    <row r="152" spans="2:65" s="17" customFormat="1" ht="16.95" customHeight="1">
      <c r="B152" s="131"/>
      <c r="C152" s="132">
        <v>18</v>
      </c>
      <c r="D152" s="132" t="s">
        <v>120</v>
      </c>
      <c r="E152" s="133" t="s">
        <v>178</v>
      </c>
      <c r="F152" s="134" t="s">
        <v>179</v>
      </c>
      <c r="G152" s="135" t="s">
        <v>173</v>
      </c>
      <c r="H152" s="136">
        <v>1</v>
      </c>
      <c r="I152" s="137">
        <v>0</v>
      </c>
      <c r="J152" s="137">
        <f t="shared" si="0"/>
        <v>0</v>
      </c>
      <c r="K152" s="134" t="s">
        <v>137</v>
      </c>
      <c r="L152" s="18"/>
      <c r="M152" s="138"/>
      <c r="N152" s="139"/>
      <c r="O152" s="140"/>
      <c r="P152" s="140"/>
      <c r="Q152" s="140"/>
      <c r="R152" s="140"/>
      <c r="S152" s="140"/>
      <c r="T152" s="141"/>
      <c r="AR152" s="142"/>
      <c r="AT152" s="142"/>
      <c r="AU152" s="142"/>
      <c r="AY152" s="5"/>
      <c r="BE152" s="143"/>
      <c r="BF152" s="143"/>
      <c r="BG152" s="143"/>
      <c r="BH152" s="143"/>
      <c r="BI152" s="143"/>
      <c r="BJ152" s="5"/>
      <c r="BK152" s="143"/>
      <c r="BL152" s="5"/>
      <c r="BM152" s="142"/>
    </row>
    <row r="153" spans="2:65" s="17" customFormat="1" ht="16.95" customHeight="1">
      <c r="B153" s="131"/>
      <c r="C153" s="132">
        <v>19</v>
      </c>
      <c r="D153" s="132" t="s">
        <v>120</v>
      </c>
      <c r="E153" s="133" t="s">
        <v>180</v>
      </c>
      <c r="F153" s="134" t="s">
        <v>181</v>
      </c>
      <c r="G153" s="135" t="s">
        <v>182</v>
      </c>
      <c r="H153" s="136">
        <v>245</v>
      </c>
      <c r="I153" s="137">
        <v>0</v>
      </c>
      <c r="J153" s="137">
        <f t="shared" si="0"/>
        <v>0</v>
      </c>
      <c r="K153" s="134" t="s">
        <v>137</v>
      </c>
      <c r="L153" s="18"/>
      <c r="M153" s="138"/>
      <c r="N153" s="139" t="s">
        <v>33</v>
      </c>
      <c r="O153" s="140">
        <v>0.33</v>
      </c>
      <c r="P153" s="140">
        <f>O153*H153</f>
        <v>80.850000000000009</v>
      </c>
      <c r="Q153" s="140">
        <v>5.1999999999999995E-4</v>
      </c>
      <c r="R153" s="140">
        <f>Q153*H153</f>
        <v>0.12739999999999999</v>
      </c>
      <c r="S153" s="140">
        <v>0</v>
      </c>
      <c r="T153" s="141">
        <f>S153*H153</f>
        <v>0</v>
      </c>
      <c r="AR153" s="142" t="s">
        <v>169</v>
      </c>
      <c r="AT153" s="142" t="s">
        <v>120</v>
      </c>
      <c r="AU153" s="142" t="s">
        <v>78</v>
      </c>
      <c r="AY153" s="5" t="s">
        <v>117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5" t="s">
        <v>76</v>
      </c>
      <c r="BK153" s="143">
        <f>ROUND(I153*H153,2)</f>
        <v>0</v>
      </c>
      <c r="BL153" s="5" t="s">
        <v>169</v>
      </c>
      <c r="BM153" s="142" t="s">
        <v>183</v>
      </c>
    </row>
    <row r="154" spans="2:65" s="121" customFormat="1" ht="22.95" customHeight="1">
      <c r="B154" s="122"/>
      <c r="D154" s="123" t="s">
        <v>67</v>
      </c>
      <c r="E154" s="124" t="s">
        <v>184</v>
      </c>
      <c r="F154" s="124" t="s">
        <v>185</v>
      </c>
      <c r="J154" s="125">
        <f>SUM(J155:J169)</f>
        <v>0</v>
      </c>
      <c r="L154" s="122"/>
      <c r="M154" s="126"/>
      <c r="P154" s="127">
        <f>SUM(P155:P169)</f>
        <v>12.958</v>
      </c>
      <c r="R154" s="127">
        <f>SUM(R155:R169)</f>
        <v>0</v>
      </c>
      <c r="T154" s="128">
        <f>SUM(T155:T169)</f>
        <v>0</v>
      </c>
      <c r="AR154" s="123" t="s">
        <v>78</v>
      </c>
      <c r="AT154" s="129" t="s">
        <v>67</v>
      </c>
      <c r="AU154" s="129" t="s">
        <v>76</v>
      </c>
      <c r="AY154" s="123" t="s">
        <v>117</v>
      </c>
      <c r="BK154" s="130">
        <f>SUM(BK155:BK169)</f>
        <v>0</v>
      </c>
    </row>
    <row r="155" spans="2:65" s="17" customFormat="1" ht="18" customHeight="1">
      <c r="B155" s="131"/>
      <c r="C155" s="132">
        <v>20</v>
      </c>
      <c r="D155" s="132" t="s">
        <v>120</v>
      </c>
      <c r="E155" s="133" t="s">
        <v>186</v>
      </c>
      <c r="F155" s="134" t="s">
        <v>187</v>
      </c>
      <c r="G155" s="135" t="s">
        <v>188</v>
      </c>
      <c r="H155" s="136">
        <v>8</v>
      </c>
      <c r="I155" s="137">
        <v>0</v>
      </c>
      <c r="J155" s="137">
        <f t="shared" ref="J155:J169" si="1">ROUND(I155*H155,2)</f>
        <v>0</v>
      </c>
      <c r="K155" s="134" t="s">
        <v>137</v>
      </c>
      <c r="L155" s="18"/>
      <c r="M155" s="138"/>
      <c r="N155" s="139" t="s">
        <v>33</v>
      </c>
      <c r="O155" s="140">
        <v>7.0000000000000007E-2</v>
      </c>
      <c r="P155" s="140">
        <f>O155*H155</f>
        <v>0.56000000000000005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169</v>
      </c>
      <c r="AT155" s="142" t="s">
        <v>120</v>
      </c>
      <c r="AU155" s="142" t="s">
        <v>78</v>
      </c>
      <c r="AY155" s="5" t="s">
        <v>117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5" t="s">
        <v>76</v>
      </c>
      <c r="BK155" s="143">
        <f>ROUND(I155*H155,2)</f>
        <v>0</v>
      </c>
      <c r="BL155" s="5" t="s">
        <v>169</v>
      </c>
      <c r="BM155" s="142" t="s">
        <v>189</v>
      </c>
    </row>
    <row r="156" spans="2:65" s="17" customFormat="1" ht="18" customHeight="1">
      <c r="B156" s="131"/>
      <c r="C156" s="132">
        <v>21</v>
      </c>
      <c r="D156" s="132" t="s">
        <v>120</v>
      </c>
      <c r="E156" s="133" t="s">
        <v>190</v>
      </c>
      <c r="F156" s="144" t="s">
        <v>191</v>
      </c>
      <c r="G156" s="145" t="s">
        <v>129</v>
      </c>
      <c r="H156" s="146">
        <v>1</v>
      </c>
      <c r="I156" s="137">
        <v>0</v>
      </c>
      <c r="J156" s="137">
        <f t="shared" si="1"/>
        <v>0</v>
      </c>
      <c r="K156" s="134" t="s">
        <v>124</v>
      </c>
      <c r="L156" s="18"/>
      <c r="M156" s="138"/>
      <c r="N156" s="139" t="s">
        <v>33</v>
      </c>
      <c r="O156" s="140">
        <v>12.398</v>
      </c>
      <c r="P156" s="140">
        <f>O156*H156</f>
        <v>12.398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169</v>
      </c>
      <c r="AT156" s="142" t="s">
        <v>120</v>
      </c>
      <c r="AU156" s="142" t="s">
        <v>78</v>
      </c>
      <c r="AY156" s="5" t="s">
        <v>117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5" t="s">
        <v>76</v>
      </c>
      <c r="BK156" s="143">
        <f>ROUND(I156*H156,2)</f>
        <v>0</v>
      </c>
      <c r="BL156" s="5" t="s">
        <v>169</v>
      </c>
      <c r="BM156" s="142" t="s">
        <v>192</v>
      </c>
    </row>
    <row r="157" spans="2:65" s="17" customFormat="1" ht="18" customHeight="1">
      <c r="B157" s="131"/>
      <c r="C157" s="132">
        <v>22</v>
      </c>
      <c r="D157" s="132" t="s">
        <v>120</v>
      </c>
      <c r="E157" s="133" t="s">
        <v>193</v>
      </c>
      <c r="F157" s="144" t="s">
        <v>194</v>
      </c>
      <c r="G157" s="145" t="s">
        <v>129</v>
      </c>
      <c r="H157" s="147">
        <v>6</v>
      </c>
      <c r="I157" s="137">
        <v>0</v>
      </c>
      <c r="J157" s="137">
        <f t="shared" si="1"/>
        <v>0</v>
      </c>
      <c r="K157" s="134" t="s">
        <v>124</v>
      </c>
      <c r="L157" s="18"/>
      <c r="M157" s="138"/>
      <c r="N157" s="139"/>
      <c r="O157" s="140"/>
      <c r="P157" s="140"/>
      <c r="Q157" s="140"/>
      <c r="R157" s="140"/>
      <c r="S157" s="140"/>
      <c r="T157" s="141"/>
      <c r="AR157" s="142"/>
      <c r="AT157" s="142"/>
      <c r="AU157" s="142"/>
      <c r="AY157" s="5"/>
      <c r="BE157" s="143"/>
      <c r="BF157" s="143"/>
      <c r="BG157" s="143"/>
      <c r="BH157" s="143"/>
      <c r="BI157" s="143"/>
      <c r="BJ157" s="5"/>
      <c r="BK157" s="143"/>
      <c r="BL157" s="5"/>
      <c r="BM157" s="142"/>
    </row>
    <row r="158" spans="2:65" s="17" customFormat="1" ht="18" customHeight="1">
      <c r="B158" s="131"/>
      <c r="C158" s="132">
        <v>23</v>
      </c>
      <c r="D158" s="132" t="s">
        <v>120</v>
      </c>
      <c r="E158" s="133" t="s">
        <v>195</v>
      </c>
      <c r="F158" s="144" t="s">
        <v>196</v>
      </c>
      <c r="G158" s="145" t="s">
        <v>129</v>
      </c>
      <c r="H158" s="147">
        <v>5</v>
      </c>
      <c r="I158" s="137">
        <v>0</v>
      </c>
      <c r="J158" s="137">
        <f t="shared" si="1"/>
        <v>0</v>
      </c>
      <c r="K158" s="134" t="s">
        <v>124</v>
      </c>
      <c r="L158" s="18"/>
      <c r="M158" s="138"/>
      <c r="N158" s="139"/>
      <c r="O158" s="140"/>
      <c r="P158" s="140"/>
      <c r="Q158" s="140"/>
      <c r="R158" s="140"/>
      <c r="S158" s="140"/>
      <c r="T158" s="141"/>
      <c r="AR158" s="142"/>
      <c r="AT158" s="142"/>
      <c r="AU158" s="142"/>
      <c r="AY158" s="5"/>
      <c r="BE158" s="143"/>
      <c r="BF158" s="143"/>
      <c r="BG158" s="143"/>
      <c r="BH158" s="143"/>
      <c r="BI158" s="143"/>
      <c r="BJ158" s="5"/>
      <c r="BK158" s="143"/>
      <c r="BL158" s="5"/>
      <c r="BM158" s="142"/>
    </row>
    <row r="159" spans="2:65" s="17" customFormat="1" ht="18" customHeight="1">
      <c r="B159" s="131"/>
      <c r="C159" s="132">
        <v>24</v>
      </c>
      <c r="D159" s="132" t="s">
        <v>120</v>
      </c>
      <c r="E159" s="133" t="s">
        <v>197</v>
      </c>
      <c r="F159" s="144" t="s">
        <v>198</v>
      </c>
      <c r="G159" s="145" t="s">
        <v>129</v>
      </c>
      <c r="H159" s="147">
        <v>16</v>
      </c>
      <c r="I159" s="137">
        <v>0</v>
      </c>
      <c r="J159" s="137">
        <f t="shared" si="1"/>
        <v>0</v>
      </c>
      <c r="K159" s="134" t="s">
        <v>124</v>
      </c>
      <c r="L159" s="18"/>
      <c r="M159" s="138"/>
      <c r="N159" s="139"/>
      <c r="O159" s="140"/>
      <c r="P159" s="140"/>
      <c r="Q159" s="140"/>
      <c r="R159" s="140"/>
      <c r="S159" s="140"/>
      <c r="T159" s="141"/>
      <c r="AR159" s="142"/>
      <c r="AT159" s="142"/>
      <c r="AU159" s="142"/>
      <c r="AY159" s="5"/>
      <c r="BE159" s="143"/>
      <c r="BF159" s="143"/>
      <c r="BG159" s="143"/>
      <c r="BH159" s="143"/>
      <c r="BI159" s="143"/>
      <c r="BJ159" s="5"/>
      <c r="BK159" s="143"/>
      <c r="BL159" s="5"/>
      <c r="BM159" s="142"/>
    </row>
    <row r="160" spans="2:65" s="17" customFormat="1" ht="18" customHeight="1">
      <c r="B160" s="131"/>
      <c r="C160" s="132">
        <v>25</v>
      </c>
      <c r="D160" s="132" t="s">
        <v>120</v>
      </c>
      <c r="E160" s="133" t="s">
        <v>199</v>
      </c>
      <c r="F160" s="144" t="s">
        <v>200</v>
      </c>
      <c r="G160" s="148" t="s">
        <v>129</v>
      </c>
      <c r="H160" s="147">
        <v>18</v>
      </c>
      <c r="I160" s="137">
        <v>0</v>
      </c>
      <c r="J160" s="137">
        <f t="shared" si="1"/>
        <v>0</v>
      </c>
      <c r="K160" s="134" t="s">
        <v>124</v>
      </c>
      <c r="L160" s="18"/>
      <c r="M160" s="138"/>
      <c r="N160" s="139"/>
      <c r="O160" s="140"/>
      <c r="P160" s="140"/>
      <c r="Q160" s="140"/>
      <c r="R160" s="140"/>
      <c r="S160" s="140"/>
      <c r="T160" s="141"/>
      <c r="AR160" s="142"/>
      <c r="AT160" s="142"/>
      <c r="AU160" s="142"/>
      <c r="AY160" s="5"/>
      <c r="BE160" s="143"/>
      <c r="BF160" s="143"/>
      <c r="BG160" s="143"/>
      <c r="BH160" s="143"/>
      <c r="BI160" s="143"/>
      <c r="BJ160" s="5"/>
      <c r="BK160" s="143"/>
      <c r="BL160" s="5"/>
      <c r="BM160" s="142"/>
    </row>
    <row r="161" spans="2:65" s="17" customFormat="1" ht="18" customHeight="1">
      <c r="B161" s="131"/>
      <c r="C161" s="132">
        <v>26</v>
      </c>
      <c r="D161" s="132" t="s">
        <v>120</v>
      </c>
      <c r="E161" s="133" t="s">
        <v>201</v>
      </c>
      <c r="F161" s="144" t="s">
        <v>202</v>
      </c>
      <c r="G161" s="148" t="s">
        <v>132</v>
      </c>
      <c r="H161" s="147">
        <v>7</v>
      </c>
      <c r="I161" s="137">
        <v>0</v>
      </c>
      <c r="J161" s="137">
        <f t="shared" si="1"/>
        <v>0</v>
      </c>
      <c r="K161" s="134" t="s">
        <v>124</v>
      </c>
      <c r="L161" s="18"/>
      <c r="M161" s="138"/>
      <c r="N161" s="139"/>
      <c r="O161" s="140"/>
      <c r="P161" s="140"/>
      <c r="Q161" s="140"/>
      <c r="R161" s="140"/>
      <c r="S161" s="140"/>
      <c r="T161" s="141"/>
      <c r="AR161" s="142"/>
      <c r="AT161" s="142"/>
      <c r="AU161" s="142"/>
      <c r="AY161" s="5"/>
      <c r="BE161" s="143"/>
      <c r="BF161" s="143"/>
      <c r="BG161" s="143"/>
      <c r="BH161" s="143"/>
      <c r="BI161" s="143"/>
      <c r="BJ161" s="5"/>
      <c r="BK161" s="143"/>
      <c r="BL161" s="5"/>
      <c r="BM161" s="142"/>
    </row>
    <row r="162" spans="2:65" s="17" customFormat="1" ht="18" customHeight="1">
      <c r="B162" s="131"/>
      <c r="C162" s="132">
        <v>27</v>
      </c>
      <c r="D162" s="132" t="s">
        <v>120</v>
      </c>
      <c r="E162" s="133" t="s">
        <v>203</v>
      </c>
      <c r="F162" s="144" t="s">
        <v>204</v>
      </c>
      <c r="G162" s="148" t="s">
        <v>132</v>
      </c>
      <c r="H162" s="147">
        <v>100</v>
      </c>
      <c r="I162" s="137">
        <v>0</v>
      </c>
      <c r="J162" s="137">
        <f t="shared" si="1"/>
        <v>0</v>
      </c>
      <c r="K162" s="134" t="s">
        <v>124</v>
      </c>
      <c r="L162" s="18"/>
      <c r="M162" s="138"/>
      <c r="N162" s="139"/>
      <c r="O162" s="140"/>
      <c r="P162" s="140"/>
      <c r="Q162" s="140"/>
      <c r="R162" s="140"/>
      <c r="S162" s="140"/>
      <c r="T162" s="141"/>
      <c r="AR162" s="142"/>
      <c r="AT162" s="142"/>
      <c r="AU162" s="142"/>
      <c r="AY162" s="5"/>
      <c r="BE162" s="143"/>
      <c r="BF162" s="143"/>
      <c r="BG162" s="143"/>
      <c r="BH162" s="143"/>
      <c r="BI162" s="143"/>
      <c r="BJ162" s="5"/>
      <c r="BK162" s="143"/>
      <c r="BL162" s="5"/>
      <c r="BM162" s="142"/>
    </row>
    <row r="163" spans="2:65" s="17" customFormat="1" ht="18" customHeight="1">
      <c r="B163" s="131"/>
      <c r="C163" s="132">
        <v>28</v>
      </c>
      <c r="D163" s="132" t="s">
        <v>120</v>
      </c>
      <c r="E163" s="133" t="s">
        <v>205</v>
      </c>
      <c r="F163" s="144" t="s">
        <v>206</v>
      </c>
      <c r="G163" s="148" t="s">
        <v>132</v>
      </c>
      <c r="H163" s="147">
        <f>17+20+23+23+23+25+15</f>
        <v>146</v>
      </c>
      <c r="I163" s="137">
        <v>0</v>
      </c>
      <c r="J163" s="137">
        <f t="shared" si="1"/>
        <v>0</v>
      </c>
      <c r="K163" s="134" t="s">
        <v>124</v>
      </c>
      <c r="L163" s="18"/>
      <c r="M163" s="138"/>
      <c r="N163" s="139"/>
      <c r="O163" s="140"/>
      <c r="P163" s="140"/>
      <c r="Q163" s="140"/>
      <c r="R163" s="140"/>
      <c r="S163" s="140"/>
      <c r="T163" s="141"/>
      <c r="AR163" s="142"/>
      <c r="AT163" s="142"/>
      <c r="AU163" s="142"/>
      <c r="AY163" s="5"/>
      <c r="BE163" s="143"/>
      <c r="BF163" s="143"/>
      <c r="BG163" s="143"/>
      <c r="BH163" s="143"/>
      <c r="BI163" s="143"/>
      <c r="BJ163" s="5"/>
      <c r="BK163" s="143"/>
      <c r="BL163" s="5"/>
      <c r="BM163" s="142"/>
    </row>
    <row r="164" spans="2:65" s="17" customFormat="1" ht="18" customHeight="1">
      <c r="B164" s="131"/>
      <c r="C164" s="132">
        <v>29</v>
      </c>
      <c r="D164" s="132" t="s">
        <v>120</v>
      </c>
      <c r="E164" s="133" t="s">
        <v>207</v>
      </c>
      <c r="F164" s="144" t="s">
        <v>208</v>
      </c>
      <c r="G164" s="148" t="s">
        <v>132</v>
      </c>
      <c r="H164" s="147">
        <v>10</v>
      </c>
      <c r="I164" s="137">
        <v>0</v>
      </c>
      <c r="J164" s="137">
        <f t="shared" si="1"/>
        <v>0</v>
      </c>
      <c r="K164" s="134" t="s">
        <v>124</v>
      </c>
      <c r="L164" s="18"/>
      <c r="M164" s="138"/>
      <c r="N164" s="139"/>
      <c r="O164" s="140"/>
      <c r="P164" s="140"/>
      <c r="Q164" s="140"/>
      <c r="R164" s="140"/>
      <c r="S164" s="140"/>
      <c r="T164" s="141"/>
      <c r="AR164" s="142"/>
      <c r="AT164" s="142"/>
      <c r="AU164" s="142"/>
      <c r="AY164" s="5"/>
      <c r="BE164" s="143"/>
      <c r="BF164" s="143"/>
      <c r="BG164" s="143"/>
      <c r="BH164" s="143"/>
      <c r="BI164" s="143"/>
      <c r="BJ164" s="5"/>
      <c r="BK164" s="143"/>
      <c r="BL164" s="5"/>
      <c r="BM164" s="142"/>
    </row>
    <row r="165" spans="2:65" s="17" customFormat="1" ht="18" customHeight="1">
      <c r="B165" s="131"/>
      <c r="C165" s="132">
        <v>30</v>
      </c>
      <c r="D165" s="132" t="s">
        <v>120</v>
      </c>
      <c r="E165" s="133" t="s">
        <v>209</v>
      </c>
      <c r="F165" s="144" t="s">
        <v>210</v>
      </c>
      <c r="G165" s="145" t="s">
        <v>132</v>
      </c>
      <c r="H165" s="147">
        <v>60</v>
      </c>
      <c r="I165" s="137">
        <v>0</v>
      </c>
      <c r="J165" s="137">
        <f t="shared" si="1"/>
        <v>0</v>
      </c>
      <c r="K165" s="134" t="s">
        <v>124</v>
      </c>
      <c r="L165" s="18"/>
      <c r="M165" s="138"/>
      <c r="N165" s="139"/>
      <c r="O165" s="140"/>
      <c r="P165" s="140"/>
      <c r="Q165" s="140"/>
      <c r="R165" s="140"/>
      <c r="S165" s="140"/>
      <c r="T165" s="141"/>
      <c r="AR165" s="142"/>
      <c r="AT165" s="142"/>
      <c r="AU165" s="142"/>
      <c r="AY165" s="5"/>
      <c r="BE165" s="143"/>
      <c r="BF165" s="143"/>
      <c r="BG165" s="143"/>
      <c r="BH165" s="143"/>
      <c r="BI165" s="143"/>
      <c r="BJ165" s="5"/>
      <c r="BK165" s="143"/>
      <c r="BL165" s="5"/>
      <c r="BM165" s="142"/>
    </row>
    <row r="166" spans="2:65" s="17" customFormat="1" ht="18" customHeight="1">
      <c r="B166" s="131"/>
      <c r="C166" s="132">
        <v>31</v>
      </c>
      <c r="D166" s="132" t="s">
        <v>120</v>
      </c>
      <c r="E166" s="133" t="s">
        <v>211</v>
      </c>
      <c r="F166" s="144" t="s">
        <v>212</v>
      </c>
      <c r="G166" s="145" t="s">
        <v>129</v>
      </c>
      <c r="H166" s="147">
        <v>1</v>
      </c>
      <c r="I166" s="137">
        <v>0</v>
      </c>
      <c r="J166" s="137">
        <f t="shared" si="1"/>
        <v>0</v>
      </c>
      <c r="K166" s="134" t="s">
        <v>124</v>
      </c>
      <c r="L166" s="18"/>
      <c r="M166" s="138"/>
      <c r="N166" s="139"/>
      <c r="O166" s="140"/>
      <c r="P166" s="140"/>
      <c r="Q166" s="140"/>
      <c r="R166" s="140"/>
      <c r="S166" s="140"/>
      <c r="T166" s="141"/>
      <c r="AR166" s="142"/>
      <c r="AT166" s="142"/>
      <c r="AU166" s="142"/>
      <c r="AY166" s="5"/>
      <c r="BE166" s="143"/>
      <c r="BF166" s="143"/>
      <c r="BG166" s="143"/>
      <c r="BH166" s="143"/>
      <c r="BI166" s="143"/>
      <c r="BJ166" s="5"/>
      <c r="BK166" s="143"/>
      <c r="BL166" s="5"/>
      <c r="BM166" s="142"/>
    </row>
    <row r="167" spans="2:65" s="17" customFormat="1" ht="18" customHeight="1">
      <c r="B167" s="131"/>
      <c r="C167" s="132">
        <v>32</v>
      </c>
      <c r="D167" s="132" t="s">
        <v>120</v>
      </c>
      <c r="E167" s="133" t="s">
        <v>213</v>
      </c>
      <c r="F167" s="149" t="s">
        <v>214</v>
      </c>
      <c r="G167" s="148" t="s">
        <v>168</v>
      </c>
      <c r="H167" s="147">
        <v>1</v>
      </c>
      <c r="I167" s="137">
        <v>0</v>
      </c>
      <c r="J167" s="137">
        <f t="shared" si="1"/>
        <v>0</v>
      </c>
      <c r="K167" s="134" t="s">
        <v>124</v>
      </c>
      <c r="L167" s="18"/>
      <c r="M167" s="138"/>
      <c r="N167" s="139"/>
      <c r="O167" s="140"/>
      <c r="P167" s="140"/>
      <c r="Q167" s="140"/>
      <c r="R167" s="140"/>
      <c r="S167" s="140"/>
      <c r="T167" s="141"/>
      <c r="AR167" s="142"/>
      <c r="AT167" s="142"/>
      <c r="AU167" s="142"/>
      <c r="AY167" s="5"/>
      <c r="BE167" s="143"/>
      <c r="BF167" s="143"/>
      <c r="BG167" s="143"/>
      <c r="BH167" s="143"/>
      <c r="BI167" s="143"/>
      <c r="BJ167" s="5"/>
      <c r="BK167" s="143"/>
      <c r="BL167" s="5"/>
      <c r="BM167" s="142"/>
    </row>
    <row r="168" spans="2:65" s="17" customFormat="1" ht="18" customHeight="1">
      <c r="B168" s="131"/>
      <c r="C168" s="132">
        <v>33</v>
      </c>
      <c r="D168" s="132" t="s">
        <v>120</v>
      </c>
      <c r="E168" s="133" t="s">
        <v>215</v>
      </c>
      <c r="F168" s="149" t="s">
        <v>216</v>
      </c>
      <c r="G168" s="148" t="s">
        <v>188</v>
      </c>
      <c r="H168" s="147">
        <v>40</v>
      </c>
      <c r="I168" s="137">
        <v>0</v>
      </c>
      <c r="J168" s="137">
        <f t="shared" si="1"/>
        <v>0</v>
      </c>
      <c r="K168" s="134" t="s">
        <v>124</v>
      </c>
      <c r="L168" s="18"/>
      <c r="M168" s="138"/>
      <c r="N168" s="139"/>
      <c r="O168" s="140"/>
      <c r="P168" s="140"/>
      <c r="Q168" s="140"/>
      <c r="R168" s="140"/>
      <c r="S168" s="140"/>
      <c r="T168" s="141"/>
      <c r="AR168" s="142"/>
      <c r="AT168" s="142"/>
      <c r="AU168" s="142"/>
      <c r="AY168" s="5"/>
      <c r="BE168" s="143"/>
      <c r="BF168" s="143"/>
      <c r="BG168" s="143"/>
      <c r="BH168" s="143"/>
      <c r="BI168" s="143"/>
      <c r="BJ168" s="5"/>
      <c r="BK168" s="143"/>
      <c r="BL168" s="5"/>
      <c r="BM168" s="142"/>
    </row>
    <row r="169" spans="2:65" s="17" customFormat="1" ht="18" customHeight="1">
      <c r="B169" s="131"/>
      <c r="C169" s="132">
        <v>34</v>
      </c>
      <c r="D169" s="132" t="s">
        <v>120</v>
      </c>
      <c r="E169" s="133" t="s">
        <v>217</v>
      </c>
      <c r="F169" s="134" t="s">
        <v>218</v>
      </c>
      <c r="G169" s="135" t="s">
        <v>168</v>
      </c>
      <c r="H169" s="136">
        <v>1</v>
      </c>
      <c r="I169" s="137">
        <v>0</v>
      </c>
      <c r="J169" s="137">
        <f t="shared" si="1"/>
        <v>0</v>
      </c>
      <c r="K169" s="134" t="s">
        <v>124</v>
      </c>
      <c r="L169" s="18"/>
      <c r="M169" s="138"/>
      <c r="N169" s="139"/>
      <c r="O169" s="140"/>
      <c r="P169" s="140"/>
      <c r="Q169" s="140"/>
      <c r="R169" s="140"/>
      <c r="S169" s="140"/>
      <c r="T169" s="141"/>
      <c r="AR169" s="142"/>
      <c r="AT169" s="142"/>
      <c r="AU169" s="142"/>
      <c r="AY169" s="5"/>
      <c r="BE169" s="143"/>
      <c r="BF169" s="143"/>
      <c r="BG169" s="143"/>
      <c r="BH169" s="143"/>
      <c r="BI169" s="143"/>
      <c r="BJ169" s="5"/>
      <c r="BK169" s="143"/>
      <c r="BL169" s="5"/>
      <c r="BM169" s="142"/>
    </row>
    <row r="170" spans="2:65" s="121" customFormat="1" ht="22.95" customHeight="1">
      <c r="B170" s="122"/>
      <c r="D170" s="123" t="s">
        <v>67</v>
      </c>
      <c r="E170" s="124" t="s">
        <v>219</v>
      </c>
      <c r="F170" s="124" t="s">
        <v>220</v>
      </c>
      <c r="J170" s="125">
        <f>SUM(J171:J175)</f>
        <v>0</v>
      </c>
      <c r="L170" s="122"/>
      <c r="M170" s="126"/>
      <c r="P170" s="127">
        <f>SUM(P171:P175)</f>
        <v>17.686500000000002</v>
      </c>
      <c r="R170" s="127">
        <f>SUM(R171:R175)</f>
        <v>36.485149999999997</v>
      </c>
      <c r="T170" s="128">
        <f>SUM(T171:T175)</f>
        <v>1.2599999999999998E-2</v>
      </c>
      <c r="AR170" s="123" t="s">
        <v>78</v>
      </c>
      <c r="AT170" s="129" t="s">
        <v>67</v>
      </c>
      <c r="AU170" s="129" t="s">
        <v>76</v>
      </c>
      <c r="AY170" s="123" t="s">
        <v>117</v>
      </c>
      <c r="BK170" s="130">
        <f>SUM(BK171:BK175)</f>
        <v>0</v>
      </c>
    </row>
    <row r="171" spans="2:65" s="17" customFormat="1" ht="24.15" customHeight="1">
      <c r="B171" s="131"/>
      <c r="C171" s="132">
        <v>35</v>
      </c>
      <c r="D171" s="132" t="s">
        <v>120</v>
      </c>
      <c r="E171" s="133" t="s">
        <v>221</v>
      </c>
      <c r="F171" s="134" t="s">
        <v>222</v>
      </c>
      <c r="G171" s="135" t="s">
        <v>123</v>
      </c>
      <c r="H171" s="136">
        <v>65</v>
      </c>
      <c r="I171" s="137">
        <v>0</v>
      </c>
      <c r="J171" s="137">
        <f>ROUND(I171*H171,2)</f>
        <v>0</v>
      </c>
      <c r="K171" s="134" t="s">
        <v>137</v>
      </c>
      <c r="L171" s="18"/>
      <c r="M171" s="138"/>
      <c r="N171" s="139" t="s">
        <v>33</v>
      </c>
      <c r="O171" s="140">
        <v>0.27</v>
      </c>
      <c r="P171" s="140">
        <f>O171*H171</f>
        <v>17.55</v>
      </c>
      <c r="Q171" s="140">
        <v>1.1310000000000001E-2</v>
      </c>
      <c r="R171" s="140">
        <f>Q171*H171</f>
        <v>0.73515000000000008</v>
      </c>
      <c r="S171" s="140">
        <v>0</v>
      </c>
      <c r="T171" s="141">
        <f>S171*H171</f>
        <v>0</v>
      </c>
      <c r="AR171" s="142" t="s">
        <v>169</v>
      </c>
      <c r="AT171" s="142" t="s">
        <v>120</v>
      </c>
      <c r="AU171" s="142" t="s">
        <v>78</v>
      </c>
      <c r="AY171" s="5" t="s">
        <v>117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5" t="s">
        <v>76</v>
      </c>
      <c r="BK171" s="143">
        <f>ROUND(I171*H171,2)</f>
        <v>0</v>
      </c>
      <c r="BL171" s="5" t="s">
        <v>169</v>
      </c>
      <c r="BM171" s="142" t="s">
        <v>223</v>
      </c>
    </row>
    <row r="172" spans="2:65" s="17" customFormat="1" ht="18" customHeight="1">
      <c r="B172" s="131"/>
      <c r="C172" s="132">
        <v>36</v>
      </c>
      <c r="D172" s="132" t="s">
        <v>120</v>
      </c>
      <c r="E172" s="133" t="s">
        <v>224</v>
      </c>
      <c r="F172" s="134" t="s">
        <v>225</v>
      </c>
      <c r="G172" s="135" t="s">
        <v>123</v>
      </c>
      <c r="H172" s="136">
        <v>65</v>
      </c>
      <c r="I172" s="137">
        <v>0</v>
      </c>
      <c r="J172" s="137">
        <f>ROUND(I172*H172,2)</f>
        <v>0</v>
      </c>
      <c r="K172" s="134" t="s">
        <v>137</v>
      </c>
      <c r="L172" s="150"/>
      <c r="M172" s="151"/>
      <c r="N172" s="152" t="s">
        <v>33</v>
      </c>
      <c r="O172" s="140">
        <v>0</v>
      </c>
      <c r="P172" s="140">
        <f>O172*H172</f>
        <v>0</v>
      </c>
      <c r="Q172" s="140">
        <v>0.55000000000000004</v>
      </c>
      <c r="R172" s="140">
        <f>Q172*H172</f>
        <v>35.75</v>
      </c>
      <c r="S172" s="140">
        <v>0</v>
      </c>
      <c r="T172" s="141">
        <f>S172*H172</f>
        <v>0</v>
      </c>
      <c r="AR172" s="142" t="s">
        <v>226</v>
      </c>
      <c r="AT172" s="142" t="s">
        <v>227</v>
      </c>
      <c r="AU172" s="142" t="s">
        <v>78</v>
      </c>
      <c r="AY172" s="5" t="s">
        <v>117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5" t="s">
        <v>76</v>
      </c>
      <c r="BK172" s="143">
        <f>ROUND(I172*H172,2)</f>
        <v>0</v>
      </c>
      <c r="BL172" s="5" t="s">
        <v>169</v>
      </c>
      <c r="BM172" s="142" t="s">
        <v>228</v>
      </c>
    </row>
    <row r="173" spans="2:65" s="17" customFormat="1" ht="18" customHeight="1">
      <c r="B173" s="131"/>
      <c r="C173" s="132">
        <v>37</v>
      </c>
      <c r="D173" s="153" t="s">
        <v>227</v>
      </c>
      <c r="E173" s="154" t="s">
        <v>229</v>
      </c>
      <c r="F173" s="155" t="s">
        <v>230</v>
      </c>
      <c r="G173" s="156" t="s">
        <v>231</v>
      </c>
      <c r="H173" s="157">
        <v>0.7</v>
      </c>
      <c r="I173" s="158">
        <v>0</v>
      </c>
      <c r="J173" s="158">
        <f>ROUND(I173*H173,2)</f>
        <v>0</v>
      </c>
      <c r="K173" s="155" t="s">
        <v>137</v>
      </c>
      <c r="L173" s="18"/>
      <c r="M173" s="138"/>
      <c r="N173" s="139" t="s">
        <v>33</v>
      </c>
      <c r="O173" s="140">
        <v>0.19500000000000001</v>
      </c>
      <c r="P173" s="140">
        <f>O173*H173</f>
        <v>0.13649999999999998</v>
      </c>
      <c r="Q173" s="140">
        <v>0</v>
      </c>
      <c r="R173" s="140">
        <f>Q173*H173</f>
        <v>0</v>
      </c>
      <c r="S173" s="140">
        <v>1.7999999999999999E-2</v>
      </c>
      <c r="T173" s="141">
        <f>S173*H173</f>
        <v>1.2599999999999998E-2</v>
      </c>
      <c r="AR173" s="142" t="s">
        <v>169</v>
      </c>
      <c r="AT173" s="142" t="s">
        <v>120</v>
      </c>
      <c r="AU173" s="142" t="s">
        <v>78</v>
      </c>
      <c r="AY173" s="5" t="s">
        <v>117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5" t="s">
        <v>76</v>
      </c>
      <c r="BK173" s="143">
        <f>ROUND(I173*H173,2)</f>
        <v>0</v>
      </c>
      <c r="BL173" s="5" t="s">
        <v>169</v>
      </c>
      <c r="BM173" s="142" t="s">
        <v>232</v>
      </c>
    </row>
    <row r="174" spans="2:65" s="17" customFormat="1" ht="18" customHeight="1">
      <c r="B174" s="131"/>
      <c r="C174" s="132">
        <v>38</v>
      </c>
      <c r="D174" s="132" t="s">
        <v>120</v>
      </c>
      <c r="E174" s="133" t="s">
        <v>233</v>
      </c>
      <c r="F174" s="134" t="s">
        <v>234</v>
      </c>
      <c r="G174" s="135" t="s">
        <v>123</v>
      </c>
      <c r="H174" s="136">
        <v>65</v>
      </c>
      <c r="I174" s="137">
        <v>0</v>
      </c>
      <c r="J174" s="137">
        <f>ROUND(I174*H174,2)</f>
        <v>0</v>
      </c>
      <c r="K174" s="134" t="s">
        <v>137</v>
      </c>
      <c r="L174" s="18"/>
      <c r="M174" s="138"/>
      <c r="N174" s="139" t="s">
        <v>33</v>
      </c>
      <c r="O174" s="140">
        <v>0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169</v>
      </c>
      <c r="AT174" s="142" t="s">
        <v>120</v>
      </c>
      <c r="AU174" s="142" t="s">
        <v>78</v>
      </c>
      <c r="AY174" s="5" t="s">
        <v>117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5" t="s">
        <v>76</v>
      </c>
      <c r="BK174" s="143">
        <f>ROUND(I174*H174,2)</f>
        <v>0</v>
      </c>
      <c r="BL174" s="5" t="s">
        <v>169</v>
      </c>
      <c r="BM174" s="142" t="s">
        <v>235</v>
      </c>
    </row>
    <row r="175" spans="2:65" s="17" customFormat="1" ht="18" customHeight="1">
      <c r="B175" s="131"/>
      <c r="C175" s="132">
        <v>39</v>
      </c>
      <c r="D175" s="132" t="s">
        <v>120</v>
      </c>
      <c r="E175" s="133" t="s">
        <v>236</v>
      </c>
      <c r="F175" s="134" t="s">
        <v>237</v>
      </c>
      <c r="G175" s="135" t="s">
        <v>182</v>
      </c>
      <c r="H175" s="136">
        <v>700</v>
      </c>
      <c r="I175" s="137">
        <v>0</v>
      </c>
      <c r="J175" s="137">
        <f>ROUND(I175*H175,2)</f>
        <v>0</v>
      </c>
      <c r="K175" s="134" t="s">
        <v>137</v>
      </c>
      <c r="L175" s="18"/>
      <c r="M175" s="138"/>
      <c r="N175" s="139" t="s">
        <v>33</v>
      </c>
      <c r="O175" s="140">
        <v>0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169</v>
      </c>
      <c r="AT175" s="142" t="s">
        <v>120</v>
      </c>
      <c r="AU175" s="142" t="s">
        <v>78</v>
      </c>
      <c r="AY175" s="5" t="s">
        <v>117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5" t="s">
        <v>76</v>
      </c>
      <c r="BK175" s="143">
        <f>ROUND(I175*H175,2)</f>
        <v>0</v>
      </c>
      <c r="BL175" s="5" t="s">
        <v>169</v>
      </c>
      <c r="BM175" s="142" t="s">
        <v>238</v>
      </c>
    </row>
    <row r="176" spans="2:65" s="121" customFormat="1" ht="22.95" customHeight="1">
      <c r="B176" s="122"/>
      <c r="D176" s="123" t="s">
        <v>67</v>
      </c>
      <c r="E176" s="124" t="s">
        <v>239</v>
      </c>
      <c r="F176" s="124" t="s">
        <v>240</v>
      </c>
      <c r="J176" s="125">
        <f>SUM(J177:J184)</f>
        <v>0</v>
      </c>
      <c r="L176" s="122"/>
      <c r="M176" s="126"/>
      <c r="P176" s="127">
        <f>SUM(P178:P184)</f>
        <v>28.975000000000001</v>
      </c>
      <c r="R176" s="127">
        <f>SUM(R178:R184)</f>
        <v>0.23379000000000003</v>
      </c>
      <c r="T176" s="128">
        <f>SUM(T178:T184)</f>
        <v>0</v>
      </c>
      <c r="AR176" s="123" t="s">
        <v>78</v>
      </c>
      <c r="AT176" s="129" t="s">
        <v>67</v>
      </c>
      <c r="AU176" s="129" t="s">
        <v>76</v>
      </c>
      <c r="AY176" s="123" t="s">
        <v>117</v>
      </c>
      <c r="BK176" s="130">
        <f>SUM(BK178:BK184)</f>
        <v>0</v>
      </c>
    </row>
    <row r="177" spans="2:65" s="121" customFormat="1" ht="16.95" customHeight="1">
      <c r="B177" s="122"/>
      <c r="C177" s="132">
        <v>40</v>
      </c>
      <c r="D177" s="132" t="s">
        <v>120</v>
      </c>
      <c r="E177" s="133" t="s">
        <v>241</v>
      </c>
      <c r="F177" s="134" t="s">
        <v>242</v>
      </c>
      <c r="G177" s="135" t="s">
        <v>123</v>
      </c>
      <c r="H177" s="136">
        <v>65</v>
      </c>
      <c r="I177" s="137">
        <v>0</v>
      </c>
      <c r="J177" s="137">
        <f t="shared" ref="J177:J184" si="2">ROUND(I177*H177,2)</f>
        <v>0</v>
      </c>
      <c r="K177" s="134" t="s">
        <v>137</v>
      </c>
      <c r="L177" s="122"/>
      <c r="M177" s="126"/>
      <c r="P177" s="127"/>
      <c r="R177" s="127"/>
      <c r="T177" s="128"/>
      <c r="AR177" s="123"/>
      <c r="AT177" s="129"/>
      <c r="AU177" s="129"/>
      <c r="AY177" s="123"/>
      <c r="BK177" s="130"/>
    </row>
    <row r="178" spans="2:65" s="17" customFormat="1" ht="18" customHeight="1">
      <c r="B178" s="131"/>
      <c r="C178" s="132">
        <v>41</v>
      </c>
      <c r="D178" s="132" t="s">
        <v>120</v>
      </c>
      <c r="E178" s="133" t="s">
        <v>243</v>
      </c>
      <c r="F178" s="134" t="s">
        <v>244</v>
      </c>
      <c r="G178" s="135" t="s">
        <v>123</v>
      </c>
      <c r="H178" s="136">
        <v>65</v>
      </c>
      <c r="I178" s="137">
        <v>0</v>
      </c>
      <c r="J178" s="137">
        <f t="shared" si="2"/>
        <v>0</v>
      </c>
      <c r="K178" s="134" t="s">
        <v>137</v>
      </c>
      <c r="L178" s="18"/>
      <c r="M178" s="138"/>
      <c r="N178" s="139" t="s">
        <v>33</v>
      </c>
      <c r="O178" s="140">
        <v>2.4E-2</v>
      </c>
      <c r="P178" s="140">
        <f t="shared" ref="P178:P184" si="3">O178*H178</f>
        <v>1.56</v>
      </c>
      <c r="Q178" s="140">
        <v>0</v>
      </c>
      <c r="R178" s="140">
        <f t="shared" ref="R178:R184" si="4">Q178*H178</f>
        <v>0</v>
      </c>
      <c r="S178" s="140">
        <v>0</v>
      </c>
      <c r="T178" s="141">
        <f t="shared" ref="T178:T184" si="5">S178*H178</f>
        <v>0</v>
      </c>
      <c r="AR178" s="142" t="s">
        <v>169</v>
      </c>
      <c r="AT178" s="142" t="s">
        <v>120</v>
      </c>
      <c r="AU178" s="142" t="s">
        <v>78</v>
      </c>
      <c r="AY178" s="5" t="s">
        <v>117</v>
      </c>
      <c r="BE178" s="143">
        <f t="shared" ref="BE178:BE184" si="6">IF(N178="základní",J178,0)</f>
        <v>0</v>
      </c>
      <c r="BF178" s="143">
        <f t="shared" ref="BF178:BF184" si="7">IF(N178="snížená",J178,0)</f>
        <v>0</v>
      </c>
      <c r="BG178" s="143">
        <f t="shared" ref="BG178:BG184" si="8">IF(N178="zákl. přenesená",J178,0)</f>
        <v>0</v>
      </c>
      <c r="BH178" s="143">
        <f t="shared" ref="BH178:BH184" si="9">IF(N178="sníž. přenesená",J178,0)</f>
        <v>0</v>
      </c>
      <c r="BI178" s="143">
        <f t="shared" ref="BI178:BI184" si="10">IF(N178="nulová",J178,0)</f>
        <v>0</v>
      </c>
      <c r="BJ178" s="5" t="s">
        <v>76</v>
      </c>
      <c r="BK178" s="143">
        <f t="shared" ref="BK178:BK184" si="11">ROUND(I178*H178,2)</f>
        <v>0</v>
      </c>
      <c r="BL178" s="5" t="s">
        <v>169</v>
      </c>
      <c r="BM178" s="142" t="s">
        <v>245</v>
      </c>
    </row>
    <row r="179" spans="2:65" s="17" customFormat="1" ht="18" customHeight="1">
      <c r="B179" s="131"/>
      <c r="C179" s="132">
        <v>42</v>
      </c>
      <c r="D179" s="132" t="s">
        <v>120</v>
      </c>
      <c r="E179" s="133" t="s">
        <v>246</v>
      </c>
      <c r="F179" s="134" t="s">
        <v>247</v>
      </c>
      <c r="G179" s="135" t="s">
        <v>123</v>
      </c>
      <c r="H179" s="136">
        <v>65</v>
      </c>
      <c r="I179" s="137">
        <v>0</v>
      </c>
      <c r="J179" s="137">
        <f t="shared" si="2"/>
        <v>0</v>
      </c>
      <c r="K179" s="134" t="s">
        <v>137</v>
      </c>
      <c r="L179" s="18"/>
      <c r="M179" s="138"/>
      <c r="N179" s="139" t="s">
        <v>33</v>
      </c>
      <c r="O179" s="140">
        <v>5.8000000000000003E-2</v>
      </c>
      <c r="P179" s="140">
        <f t="shared" si="3"/>
        <v>3.77</v>
      </c>
      <c r="Q179" s="140">
        <v>3.0000000000000001E-5</v>
      </c>
      <c r="R179" s="140">
        <f t="shared" si="4"/>
        <v>1.9500000000000001E-3</v>
      </c>
      <c r="S179" s="140">
        <v>0</v>
      </c>
      <c r="T179" s="141">
        <f t="shared" si="5"/>
        <v>0</v>
      </c>
      <c r="AR179" s="142" t="s">
        <v>169</v>
      </c>
      <c r="AT179" s="142" t="s">
        <v>120</v>
      </c>
      <c r="AU179" s="142" t="s">
        <v>78</v>
      </c>
      <c r="AY179" s="5" t="s">
        <v>117</v>
      </c>
      <c r="BE179" s="143">
        <f t="shared" si="6"/>
        <v>0</v>
      </c>
      <c r="BF179" s="143">
        <f t="shared" si="7"/>
        <v>0</v>
      </c>
      <c r="BG179" s="143">
        <f t="shared" si="8"/>
        <v>0</v>
      </c>
      <c r="BH179" s="143">
        <f t="shared" si="9"/>
        <v>0</v>
      </c>
      <c r="BI179" s="143">
        <f t="shared" si="10"/>
        <v>0</v>
      </c>
      <c r="BJ179" s="5" t="s">
        <v>76</v>
      </c>
      <c r="BK179" s="143">
        <f t="shared" si="11"/>
        <v>0</v>
      </c>
      <c r="BL179" s="5" t="s">
        <v>169</v>
      </c>
      <c r="BM179" s="142" t="s">
        <v>248</v>
      </c>
    </row>
    <row r="180" spans="2:65" s="17" customFormat="1" ht="18" customHeight="1">
      <c r="B180" s="131"/>
      <c r="C180" s="132">
        <v>43</v>
      </c>
      <c r="D180" s="132" t="s">
        <v>120</v>
      </c>
      <c r="E180" s="133" t="s">
        <v>249</v>
      </c>
      <c r="F180" s="134" t="s">
        <v>250</v>
      </c>
      <c r="G180" s="135" t="s">
        <v>123</v>
      </c>
      <c r="H180" s="136">
        <v>65</v>
      </c>
      <c r="I180" s="137">
        <v>0</v>
      </c>
      <c r="J180" s="137">
        <f t="shared" si="2"/>
        <v>0</v>
      </c>
      <c r="K180" s="134" t="s">
        <v>137</v>
      </c>
      <c r="L180" s="18"/>
      <c r="M180" s="138"/>
      <c r="N180" s="139" t="s">
        <v>33</v>
      </c>
      <c r="O180" s="140">
        <v>0.23300000000000001</v>
      </c>
      <c r="P180" s="140">
        <f t="shared" si="3"/>
        <v>15.145000000000001</v>
      </c>
      <c r="Q180" s="140">
        <v>2.9999999999999997E-4</v>
      </c>
      <c r="R180" s="140">
        <f t="shared" si="4"/>
        <v>1.95E-2</v>
      </c>
      <c r="S180" s="140">
        <v>0</v>
      </c>
      <c r="T180" s="141">
        <f t="shared" si="5"/>
        <v>0</v>
      </c>
      <c r="AR180" s="142" t="s">
        <v>169</v>
      </c>
      <c r="AT180" s="142" t="s">
        <v>120</v>
      </c>
      <c r="AU180" s="142" t="s">
        <v>78</v>
      </c>
      <c r="AY180" s="5" t="s">
        <v>117</v>
      </c>
      <c r="BE180" s="143">
        <f t="shared" si="6"/>
        <v>0</v>
      </c>
      <c r="BF180" s="143">
        <f t="shared" si="7"/>
        <v>0</v>
      </c>
      <c r="BG180" s="143">
        <f t="shared" si="8"/>
        <v>0</v>
      </c>
      <c r="BH180" s="143">
        <f t="shared" si="9"/>
        <v>0</v>
      </c>
      <c r="BI180" s="143">
        <f t="shared" si="10"/>
        <v>0</v>
      </c>
      <c r="BJ180" s="5" t="s">
        <v>76</v>
      </c>
      <c r="BK180" s="143">
        <f t="shared" si="11"/>
        <v>0</v>
      </c>
      <c r="BL180" s="5" t="s">
        <v>169</v>
      </c>
      <c r="BM180" s="142" t="s">
        <v>251</v>
      </c>
    </row>
    <row r="181" spans="2:65" s="17" customFormat="1" ht="18" customHeight="1">
      <c r="B181" s="131"/>
      <c r="C181" s="132">
        <v>44</v>
      </c>
      <c r="D181" s="153" t="s">
        <v>227</v>
      </c>
      <c r="E181" s="154" t="s">
        <v>252</v>
      </c>
      <c r="F181" s="155" t="s">
        <v>253</v>
      </c>
      <c r="G181" s="156" t="s">
        <v>123</v>
      </c>
      <c r="H181" s="157">
        <v>75</v>
      </c>
      <c r="I181" s="158">
        <v>0</v>
      </c>
      <c r="J181" s="158">
        <f t="shared" si="2"/>
        <v>0</v>
      </c>
      <c r="K181" s="155" t="s">
        <v>137</v>
      </c>
      <c r="L181" s="150"/>
      <c r="M181" s="151"/>
      <c r="N181" s="152" t="s">
        <v>33</v>
      </c>
      <c r="O181" s="140">
        <v>0</v>
      </c>
      <c r="P181" s="140">
        <f t="shared" si="3"/>
        <v>0</v>
      </c>
      <c r="Q181" s="140">
        <v>2.64E-3</v>
      </c>
      <c r="R181" s="140">
        <f t="shared" si="4"/>
        <v>0.19800000000000001</v>
      </c>
      <c r="S181" s="140">
        <v>0</v>
      </c>
      <c r="T181" s="141">
        <f t="shared" si="5"/>
        <v>0</v>
      </c>
      <c r="AR181" s="142" t="s">
        <v>226</v>
      </c>
      <c r="AT181" s="142" t="s">
        <v>227</v>
      </c>
      <c r="AU181" s="142" t="s">
        <v>78</v>
      </c>
      <c r="AY181" s="5" t="s">
        <v>117</v>
      </c>
      <c r="BE181" s="143">
        <f t="shared" si="6"/>
        <v>0</v>
      </c>
      <c r="BF181" s="143">
        <f t="shared" si="7"/>
        <v>0</v>
      </c>
      <c r="BG181" s="143">
        <f t="shared" si="8"/>
        <v>0</v>
      </c>
      <c r="BH181" s="143">
        <f t="shared" si="9"/>
        <v>0</v>
      </c>
      <c r="BI181" s="143">
        <f t="shared" si="10"/>
        <v>0</v>
      </c>
      <c r="BJ181" s="5" t="s">
        <v>76</v>
      </c>
      <c r="BK181" s="143">
        <f t="shared" si="11"/>
        <v>0</v>
      </c>
      <c r="BL181" s="5" t="s">
        <v>169</v>
      </c>
      <c r="BM181" s="142" t="s">
        <v>254</v>
      </c>
    </row>
    <row r="182" spans="2:65" s="17" customFormat="1" ht="18" customHeight="1">
      <c r="B182" s="131"/>
      <c r="C182" s="132">
        <v>45</v>
      </c>
      <c r="D182" s="132" t="s">
        <v>120</v>
      </c>
      <c r="E182" s="133" t="s">
        <v>255</v>
      </c>
      <c r="F182" s="134" t="s">
        <v>256</v>
      </c>
      <c r="G182" s="135" t="s">
        <v>132</v>
      </c>
      <c r="H182" s="136">
        <v>34</v>
      </c>
      <c r="I182" s="137">
        <v>0</v>
      </c>
      <c r="J182" s="137">
        <f t="shared" si="2"/>
        <v>0</v>
      </c>
      <c r="K182" s="134" t="s">
        <v>137</v>
      </c>
      <c r="L182" s="18"/>
      <c r="M182" s="138"/>
      <c r="N182" s="139" t="s">
        <v>33</v>
      </c>
      <c r="O182" s="140">
        <v>0.25</v>
      </c>
      <c r="P182" s="140">
        <f t="shared" si="3"/>
        <v>8.5</v>
      </c>
      <c r="Q182" s="140">
        <v>1.0000000000000001E-5</v>
      </c>
      <c r="R182" s="140">
        <f t="shared" si="4"/>
        <v>3.4000000000000002E-4</v>
      </c>
      <c r="S182" s="140">
        <v>0</v>
      </c>
      <c r="T182" s="141">
        <f t="shared" si="5"/>
        <v>0</v>
      </c>
      <c r="AR182" s="142" t="s">
        <v>169</v>
      </c>
      <c r="AT182" s="142" t="s">
        <v>120</v>
      </c>
      <c r="AU182" s="142" t="s">
        <v>78</v>
      </c>
      <c r="AY182" s="5" t="s">
        <v>117</v>
      </c>
      <c r="BE182" s="143">
        <f t="shared" si="6"/>
        <v>0</v>
      </c>
      <c r="BF182" s="143">
        <f t="shared" si="7"/>
        <v>0</v>
      </c>
      <c r="BG182" s="143">
        <f t="shared" si="8"/>
        <v>0</v>
      </c>
      <c r="BH182" s="143">
        <f t="shared" si="9"/>
        <v>0</v>
      </c>
      <c r="BI182" s="143">
        <f t="shared" si="10"/>
        <v>0</v>
      </c>
      <c r="BJ182" s="5" t="s">
        <v>76</v>
      </c>
      <c r="BK182" s="143">
        <f t="shared" si="11"/>
        <v>0</v>
      </c>
      <c r="BL182" s="5" t="s">
        <v>169</v>
      </c>
      <c r="BM182" s="142" t="s">
        <v>257</v>
      </c>
    </row>
    <row r="183" spans="2:65" s="17" customFormat="1" ht="18" customHeight="1">
      <c r="B183" s="131"/>
      <c r="C183" s="132">
        <v>46</v>
      </c>
      <c r="D183" s="153" t="s">
        <v>227</v>
      </c>
      <c r="E183" s="154" t="s">
        <v>258</v>
      </c>
      <c r="F183" s="155" t="s">
        <v>259</v>
      </c>
      <c r="G183" s="156" t="s">
        <v>132</v>
      </c>
      <c r="H183" s="157">
        <v>40</v>
      </c>
      <c r="I183" s="158">
        <v>0</v>
      </c>
      <c r="J183" s="158">
        <f t="shared" si="2"/>
        <v>0</v>
      </c>
      <c r="K183" s="155" t="s">
        <v>137</v>
      </c>
      <c r="L183" s="150"/>
      <c r="M183" s="151"/>
      <c r="N183" s="152" t="s">
        <v>33</v>
      </c>
      <c r="O183" s="140">
        <v>0</v>
      </c>
      <c r="P183" s="140">
        <f t="shared" si="3"/>
        <v>0</v>
      </c>
      <c r="Q183" s="140">
        <v>3.5E-4</v>
      </c>
      <c r="R183" s="140">
        <f t="shared" si="4"/>
        <v>1.4E-2</v>
      </c>
      <c r="S183" s="140">
        <v>0</v>
      </c>
      <c r="T183" s="141">
        <f t="shared" si="5"/>
        <v>0</v>
      </c>
      <c r="AR183" s="142" t="s">
        <v>226</v>
      </c>
      <c r="AT183" s="142" t="s">
        <v>227</v>
      </c>
      <c r="AU183" s="142" t="s">
        <v>78</v>
      </c>
      <c r="AY183" s="5" t="s">
        <v>117</v>
      </c>
      <c r="BE183" s="143">
        <f t="shared" si="6"/>
        <v>0</v>
      </c>
      <c r="BF183" s="143">
        <f t="shared" si="7"/>
        <v>0</v>
      </c>
      <c r="BG183" s="143">
        <f t="shared" si="8"/>
        <v>0</v>
      </c>
      <c r="BH183" s="143">
        <f t="shared" si="9"/>
        <v>0</v>
      </c>
      <c r="BI183" s="143">
        <f t="shared" si="10"/>
        <v>0</v>
      </c>
      <c r="BJ183" s="5" t="s">
        <v>76</v>
      </c>
      <c r="BK183" s="143">
        <f t="shared" si="11"/>
        <v>0</v>
      </c>
      <c r="BL183" s="5" t="s">
        <v>169</v>
      </c>
      <c r="BM183" s="142" t="s">
        <v>260</v>
      </c>
    </row>
    <row r="184" spans="2:65" s="17" customFormat="1" ht="18" customHeight="1">
      <c r="B184" s="131"/>
      <c r="C184" s="132">
        <v>47</v>
      </c>
      <c r="D184" s="132" t="s">
        <v>120</v>
      </c>
      <c r="E184" s="133" t="s">
        <v>261</v>
      </c>
      <c r="F184" s="134" t="s">
        <v>262</v>
      </c>
      <c r="G184" s="135" t="s">
        <v>182</v>
      </c>
      <c r="H184" s="136">
        <v>950</v>
      </c>
      <c r="I184" s="137">
        <v>0</v>
      </c>
      <c r="J184" s="137">
        <f t="shared" si="2"/>
        <v>0</v>
      </c>
      <c r="K184" s="134" t="s">
        <v>137</v>
      </c>
      <c r="L184" s="18"/>
      <c r="M184" s="138"/>
      <c r="N184" s="139" t="s">
        <v>33</v>
      </c>
      <c r="O184" s="140">
        <v>0</v>
      </c>
      <c r="P184" s="140">
        <f t="shared" si="3"/>
        <v>0</v>
      </c>
      <c r="Q184" s="140">
        <v>0</v>
      </c>
      <c r="R184" s="140">
        <f t="shared" si="4"/>
        <v>0</v>
      </c>
      <c r="S184" s="140">
        <v>0</v>
      </c>
      <c r="T184" s="141">
        <f t="shared" si="5"/>
        <v>0</v>
      </c>
      <c r="AR184" s="142" t="s">
        <v>169</v>
      </c>
      <c r="AT184" s="142" t="s">
        <v>120</v>
      </c>
      <c r="AU184" s="142" t="s">
        <v>78</v>
      </c>
      <c r="AY184" s="5" t="s">
        <v>117</v>
      </c>
      <c r="BE184" s="143">
        <f t="shared" si="6"/>
        <v>0</v>
      </c>
      <c r="BF184" s="143">
        <f t="shared" si="7"/>
        <v>0</v>
      </c>
      <c r="BG184" s="143">
        <f t="shared" si="8"/>
        <v>0</v>
      </c>
      <c r="BH184" s="143">
        <f t="shared" si="9"/>
        <v>0</v>
      </c>
      <c r="BI184" s="143">
        <f t="shared" si="10"/>
        <v>0</v>
      </c>
      <c r="BJ184" s="5" t="s">
        <v>76</v>
      </c>
      <c r="BK184" s="143">
        <f t="shared" si="11"/>
        <v>0</v>
      </c>
      <c r="BL184" s="5" t="s">
        <v>169</v>
      </c>
      <c r="BM184" s="142" t="s">
        <v>263</v>
      </c>
    </row>
    <row r="185" spans="2:65" s="121" customFormat="1" ht="22.95" customHeight="1">
      <c r="B185" s="122"/>
      <c r="D185" s="123" t="s">
        <v>67</v>
      </c>
      <c r="E185" s="124" t="s">
        <v>264</v>
      </c>
      <c r="F185" s="124" t="s">
        <v>265</v>
      </c>
      <c r="J185" s="125">
        <f>SUM(J186:J192)</f>
        <v>0</v>
      </c>
      <c r="L185" s="122"/>
      <c r="M185" s="126"/>
      <c r="P185" s="127">
        <f>SUM(P186:P192)</f>
        <v>0.35799999999999998</v>
      </c>
      <c r="R185" s="127">
        <f>SUM(R186:R192)</f>
        <v>1.2499999999999999E-2</v>
      </c>
      <c r="T185" s="128">
        <f>SUM(T186:T192)</f>
        <v>0</v>
      </c>
      <c r="AR185" s="123" t="s">
        <v>78</v>
      </c>
      <c r="AT185" s="129" t="s">
        <v>67</v>
      </c>
      <c r="AU185" s="129" t="s">
        <v>76</v>
      </c>
      <c r="AY185" s="123" t="s">
        <v>117</v>
      </c>
      <c r="BK185" s="130">
        <f>SUM(BK186:BK192)</f>
        <v>0</v>
      </c>
    </row>
    <row r="186" spans="2:65" s="17" customFormat="1" ht="18" customHeight="1">
      <c r="B186" s="131"/>
      <c r="C186" s="132">
        <v>48</v>
      </c>
      <c r="D186" s="132" t="s">
        <v>120</v>
      </c>
      <c r="E186" s="133" t="s">
        <v>266</v>
      </c>
      <c r="F186" s="134" t="s">
        <v>267</v>
      </c>
      <c r="G186" s="135" t="s">
        <v>123</v>
      </c>
      <c r="H186" s="136">
        <v>2</v>
      </c>
      <c r="I186" s="137">
        <v>0</v>
      </c>
      <c r="J186" s="137">
        <f t="shared" ref="J186:J192" si="12">ROUND(I186*H186,2)</f>
        <v>0</v>
      </c>
      <c r="K186" s="134" t="s">
        <v>137</v>
      </c>
      <c r="L186" s="18"/>
      <c r="M186" s="138"/>
      <c r="N186" s="139" t="s">
        <v>33</v>
      </c>
      <c r="O186" s="140">
        <v>1.2E-2</v>
      </c>
      <c r="P186" s="140">
        <f>O186*H186</f>
        <v>2.4E-2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169</v>
      </c>
      <c r="AT186" s="142" t="s">
        <v>120</v>
      </c>
      <c r="AU186" s="142" t="s">
        <v>78</v>
      </c>
      <c r="AY186" s="5" t="s">
        <v>117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5" t="s">
        <v>76</v>
      </c>
      <c r="BK186" s="143">
        <f>ROUND(I186*H186,2)</f>
        <v>0</v>
      </c>
      <c r="BL186" s="5" t="s">
        <v>169</v>
      </c>
      <c r="BM186" s="142" t="s">
        <v>268</v>
      </c>
    </row>
    <row r="187" spans="2:65" s="17" customFormat="1" ht="18" customHeight="1">
      <c r="B187" s="131"/>
      <c r="C187" s="132">
        <v>49</v>
      </c>
      <c r="D187" s="132" t="s">
        <v>120</v>
      </c>
      <c r="E187" s="133" t="s">
        <v>269</v>
      </c>
      <c r="F187" s="134" t="s">
        <v>270</v>
      </c>
      <c r="G187" s="135" t="s">
        <v>123</v>
      </c>
      <c r="H187" s="136">
        <v>2</v>
      </c>
      <c r="I187" s="137">
        <v>0</v>
      </c>
      <c r="J187" s="137">
        <f t="shared" si="12"/>
        <v>0</v>
      </c>
      <c r="K187" s="134" t="s">
        <v>137</v>
      </c>
      <c r="L187" s="18"/>
      <c r="M187" s="138"/>
      <c r="N187" s="139" t="s">
        <v>33</v>
      </c>
      <c r="O187" s="140">
        <v>4.3999999999999997E-2</v>
      </c>
      <c r="P187" s="140">
        <f>O187*H187</f>
        <v>8.7999999999999995E-2</v>
      </c>
      <c r="Q187" s="140">
        <v>2.9999999999999997E-4</v>
      </c>
      <c r="R187" s="140">
        <f>Q187*H187</f>
        <v>5.9999999999999995E-4</v>
      </c>
      <c r="S187" s="140">
        <v>0</v>
      </c>
      <c r="T187" s="141">
        <f>S187*H187</f>
        <v>0</v>
      </c>
      <c r="AR187" s="142" t="s">
        <v>169</v>
      </c>
      <c r="AT187" s="142" t="s">
        <v>120</v>
      </c>
      <c r="AU187" s="142" t="s">
        <v>78</v>
      </c>
      <c r="AY187" s="5" t="s">
        <v>117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5" t="s">
        <v>76</v>
      </c>
      <c r="BK187" s="143">
        <f>ROUND(I187*H187,2)</f>
        <v>0</v>
      </c>
      <c r="BL187" s="5" t="s">
        <v>169</v>
      </c>
      <c r="BM187" s="142" t="s">
        <v>271</v>
      </c>
    </row>
    <row r="188" spans="2:65" s="17" customFormat="1" ht="18" customHeight="1">
      <c r="B188" s="131"/>
      <c r="C188" s="132">
        <v>50</v>
      </c>
      <c r="D188" s="132" t="s">
        <v>120</v>
      </c>
      <c r="E188" s="133" t="s">
        <v>272</v>
      </c>
      <c r="F188" s="134" t="s">
        <v>273</v>
      </c>
      <c r="G188" s="135" t="s">
        <v>123</v>
      </c>
      <c r="H188" s="136">
        <v>2</v>
      </c>
      <c r="I188" s="137">
        <v>0</v>
      </c>
      <c r="J188" s="137">
        <f t="shared" si="12"/>
        <v>0</v>
      </c>
      <c r="K188" s="134" t="s">
        <v>137</v>
      </c>
      <c r="L188" s="18"/>
      <c r="M188" s="138"/>
      <c r="N188" s="139" t="s">
        <v>33</v>
      </c>
      <c r="O188" s="140">
        <v>9.9000000000000005E-2</v>
      </c>
      <c r="P188" s="140">
        <f>O188*H188</f>
        <v>0.19800000000000001</v>
      </c>
      <c r="Q188" s="140">
        <v>4.4999999999999997E-3</v>
      </c>
      <c r="R188" s="140">
        <f>Q188*H188</f>
        <v>8.9999999999999993E-3</v>
      </c>
      <c r="S188" s="140">
        <v>0</v>
      </c>
      <c r="T188" s="141">
        <f>S188*H188</f>
        <v>0</v>
      </c>
      <c r="AR188" s="142" t="s">
        <v>169</v>
      </c>
      <c r="AT188" s="142" t="s">
        <v>120</v>
      </c>
      <c r="AU188" s="142" t="s">
        <v>78</v>
      </c>
      <c r="AY188" s="5" t="s">
        <v>117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5" t="s">
        <v>76</v>
      </c>
      <c r="BK188" s="143">
        <f>ROUND(I188*H188,2)</f>
        <v>0</v>
      </c>
      <c r="BL188" s="5" t="s">
        <v>169</v>
      </c>
      <c r="BM188" s="142" t="s">
        <v>274</v>
      </c>
    </row>
    <row r="189" spans="2:65" s="17" customFormat="1" ht="18" customHeight="1">
      <c r="B189" s="131"/>
      <c r="C189" s="132">
        <v>51</v>
      </c>
      <c r="D189" s="132" t="s">
        <v>120</v>
      </c>
      <c r="E189" s="133" t="s">
        <v>275</v>
      </c>
      <c r="F189" s="134" t="s">
        <v>276</v>
      </c>
      <c r="G189" s="135" t="s">
        <v>123</v>
      </c>
      <c r="H189" s="136">
        <v>2</v>
      </c>
      <c r="I189" s="137">
        <v>0</v>
      </c>
      <c r="J189" s="137">
        <f t="shared" si="12"/>
        <v>0</v>
      </c>
      <c r="K189" s="134" t="s">
        <v>137</v>
      </c>
      <c r="L189" s="18"/>
      <c r="M189" s="138"/>
      <c r="N189" s="139" t="s">
        <v>33</v>
      </c>
      <c r="O189" s="140">
        <v>2.4E-2</v>
      </c>
      <c r="P189" s="140">
        <f>O189*H189</f>
        <v>4.8000000000000001E-2</v>
      </c>
      <c r="Q189" s="140">
        <v>1.4499999999999999E-3</v>
      </c>
      <c r="R189" s="140">
        <f>Q189*H189</f>
        <v>2.8999999999999998E-3</v>
      </c>
      <c r="S189" s="140">
        <v>0</v>
      </c>
      <c r="T189" s="141">
        <f>S189*H189</f>
        <v>0</v>
      </c>
      <c r="AR189" s="142" t="s">
        <v>169</v>
      </c>
      <c r="AT189" s="142" t="s">
        <v>120</v>
      </c>
      <c r="AU189" s="142" t="s">
        <v>78</v>
      </c>
      <c r="AY189" s="5" t="s">
        <v>117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5" t="s">
        <v>76</v>
      </c>
      <c r="BK189" s="143">
        <f>ROUND(I189*H189,2)</f>
        <v>0</v>
      </c>
      <c r="BL189" s="5" t="s">
        <v>169</v>
      </c>
      <c r="BM189" s="142" t="s">
        <v>277</v>
      </c>
    </row>
    <row r="190" spans="2:65" s="17" customFormat="1" ht="23.4" customHeight="1">
      <c r="B190" s="131"/>
      <c r="C190" s="132">
        <v>52</v>
      </c>
      <c r="D190" s="132" t="s">
        <v>120</v>
      </c>
      <c r="E190" s="133" t="s">
        <v>278</v>
      </c>
      <c r="F190" s="134" t="s">
        <v>279</v>
      </c>
      <c r="G190" s="135" t="s">
        <v>123</v>
      </c>
      <c r="H190" s="136">
        <v>2</v>
      </c>
      <c r="I190" s="137">
        <v>0</v>
      </c>
      <c r="J190" s="137">
        <f t="shared" si="12"/>
        <v>0</v>
      </c>
      <c r="K190" s="134" t="s">
        <v>137</v>
      </c>
      <c r="L190" s="18"/>
      <c r="M190" s="138"/>
      <c r="N190" s="139"/>
      <c r="O190" s="140"/>
      <c r="P190" s="140"/>
      <c r="Q190" s="140"/>
      <c r="R190" s="140"/>
      <c r="S190" s="140"/>
      <c r="T190" s="141"/>
      <c r="AR190" s="142"/>
      <c r="AT190" s="142"/>
      <c r="AU190" s="142"/>
      <c r="AY190" s="5"/>
      <c r="BE190" s="143"/>
      <c r="BF190" s="143"/>
      <c r="BG190" s="143"/>
      <c r="BH190" s="143"/>
      <c r="BI190" s="143"/>
      <c r="BJ190" s="5"/>
      <c r="BK190" s="143"/>
      <c r="BL190" s="5"/>
      <c r="BM190" s="142"/>
    </row>
    <row r="191" spans="2:65" s="17" customFormat="1" ht="18" customHeight="1">
      <c r="B191" s="131"/>
      <c r="C191" s="132">
        <v>53</v>
      </c>
      <c r="D191" s="153" t="s">
        <v>227</v>
      </c>
      <c r="E191" s="154" t="s">
        <v>280</v>
      </c>
      <c r="F191" s="155" t="s">
        <v>281</v>
      </c>
      <c r="G191" s="156" t="s">
        <v>123</v>
      </c>
      <c r="H191" s="157">
        <v>2.4</v>
      </c>
      <c r="I191" s="158">
        <v>0</v>
      </c>
      <c r="J191" s="158">
        <f t="shared" si="12"/>
        <v>0</v>
      </c>
      <c r="K191" s="155" t="s">
        <v>137</v>
      </c>
      <c r="L191" s="18"/>
      <c r="M191" s="138"/>
      <c r="N191" s="139"/>
      <c r="O191" s="140"/>
      <c r="P191" s="140"/>
      <c r="Q191" s="140"/>
      <c r="R191" s="140"/>
      <c r="S191" s="140"/>
      <c r="T191" s="141"/>
      <c r="AR191" s="142"/>
      <c r="AT191" s="142"/>
      <c r="AU191" s="142"/>
      <c r="AY191" s="5"/>
      <c r="BE191" s="143"/>
      <c r="BF191" s="143"/>
      <c r="BG191" s="143"/>
      <c r="BH191" s="143"/>
      <c r="BI191" s="143"/>
      <c r="BJ191" s="5"/>
      <c r="BK191" s="143"/>
      <c r="BL191" s="5"/>
      <c r="BM191" s="142"/>
    </row>
    <row r="192" spans="2:65" s="17" customFormat="1" ht="18" customHeight="1">
      <c r="B192" s="131"/>
      <c r="C192" s="132">
        <v>54</v>
      </c>
      <c r="D192" s="132" t="s">
        <v>120</v>
      </c>
      <c r="E192" s="133" t="s">
        <v>282</v>
      </c>
      <c r="F192" s="134" t="s">
        <v>283</v>
      </c>
      <c r="G192" s="135" t="s">
        <v>182</v>
      </c>
      <c r="H192" s="136">
        <v>35</v>
      </c>
      <c r="I192" s="137">
        <v>0</v>
      </c>
      <c r="J192" s="137">
        <f t="shared" si="12"/>
        <v>0</v>
      </c>
      <c r="K192" s="134" t="s">
        <v>137</v>
      </c>
      <c r="L192" s="18"/>
      <c r="M192" s="138"/>
      <c r="N192" s="139" t="s">
        <v>33</v>
      </c>
      <c r="O192" s="140">
        <v>0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169</v>
      </c>
      <c r="AT192" s="142" t="s">
        <v>120</v>
      </c>
      <c r="AU192" s="142" t="s">
        <v>78</v>
      </c>
      <c r="AY192" s="5" t="s">
        <v>117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5" t="s">
        <v>76</v>
      </c>
      <c r="BK192" s="143">
        <f>ROUND(I192*H192,2)</f>
        <v>0</v>
      </c>
      <c r="BL192" s="5" t="s">
        <v>169</v>
      </c>
      <c r="BM192" s="142" t="s">
        <v>284</v>
      </c>
    </row>
    <row r="193" spans="2:65" s="121" customFormat="1" ht="22.95" customHeight="1">
      <c r="B193" s="122"/>
      <c r="D193" s="123" t="s">
        <v>67</v>
      </c>
      <c r="E193" s="124" t="s">
        <v>285</v>
      </c>
      <c r="F193" s="124" t="s">
        <v>286</v>
      </c>
      <c r="J193" s="125">
        <f>SUM(J194:J199)</f>
        <v>0</v>
      </c>
      <c r="L193" s="122"/>
      <c r="M193" s="126"/>
      <c r="P193" s="127">
        <f>SUM(P194:P199)</f>
        <v>20.879999999999995</v>
      </c>
      <c r="R193" s="127">
        <f>SUM(R194:R199)</f>
        <v>0.1152</v>
      </c>
      <c r="T193" s="128">
        <f>SUM(T194:T199)</f>
        <v>1.8599999999999998E-2</v>
      </c>
      <c r="AR193" s="123" t="s">
        <v>78</v>
      </c>
      <c r="AT193" s="129" t="s">
        <v>67</v>
      </c>
      <c r="AU193" s="129" t="s">
        <v>76</v>
      </c>
      <c r="AY193" s="123" t="s">
        <v>117</v>
      </c>
      <c r="BK193" s="130">
        <f>SUM(BK194:BK199)</f>
        <v>0</v>
      </c>
    </row>
    <row r="194" spans="2:65" s="17" customFormat="1" ht="18" customHeight="1">
      <c r="B194" s="131"/>
      <c r="C194" s="132">
        <v>55</v>
      </c>
      <c r="D194" s="132" t="s">
        <v>120</v>
      </c>
      <c r="E194" s="133" t="s">
        <v>287</v>
      </c>
      <c r="F194" s="134" t="s">
        <v>288</v>
      </c>
      <c r="G194" s="135" t="s">
        <v>123</v>
      </c>
      <c r="H194" s="136">
        <v>60</v>
      </c>
      <c r="I194" s="137">
        <v>0</v>
      </c>
      <c r="J194" s="137">
        <f t="shared" ref="J194:J199" si="13">ROUND(I194*H194,2)</f>
        <v>0</v>
      </c>
      <c r="K194" s="134" t="s">
        <v>137</v>
      </c>
      <c r="L194" s="18"/>
      <c r="M194" s="138"/>
      <c r="N194" s="139" t="s">
        <v>33</v>
      </c>
      <c r="O194" s="140">
        <v>7.3999999999999996E-2</v>
      </c>
      <c r="P194" s="140">
        <f>O194*H194</f>
        <v>4.4399999999999995</v>
      </c>
      <c r="Q194" s="140">
        <v>1E-3</v>
      </c>
      <c r="R194" s="140">
        <f>Q194*H194</f>
        <v>0.06</v>
      </c>
      <c r="S194" s="140">
        <v>3.1E-4</v>
      </c>
      <c r="T194" s="141">
        <f>S194*H194</f>
        <v>1.8599999999999998E-2</v>
      </c>
      <c r="AR194" s="142" t="s">
        <v>169</v>
      </c>
      <c r="AT194" s="142" t="s">
        <v>120</v>
      </c>
      <c r="AU194" s="142" t="s">
        <v>78</v>
      </c>
      <c r="AY194" s="5" t="s">
        <v>117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5" t="s">
        <v>76</v>
      </c>
      <c r="BK194" s="143">
        <f>ROUND(I194*H194,2)</f>
        <v>0</v>
      </c>
      <c r="BL194" s="5" t="s">
        <v>169</v>
      </c>
      <c r="BM194" s="142" t="s">
        <v>289</v>
      </c>
    </row>
    <row r="195" spans="2:65" s="17" customFormat="1" ht="18" customHeight="1">
      <c r="B195" s="131"/>
      <c r="C195" s="132">
        <v>56</v>
      </c>
      <c r="D195" s="132" t="s">
        <v>120</v>
      </c>
      <c r="E195" s="133" t="s">
        <v>290</v>
      </c>
      <c r="F195" s="134" t="s">
        <v>291</v>
      </c>
      <c r="G195" s="135" t="s">
        <v>123</v>
      </c>
      <c r="H195" s="136">
        <v>60</v>
      </c>
      <c r="I195" s="137">
        <v>0</v>
      </c>
      <c r="J195" s="137">
        <f t="shared" si="13"/>
        <v>0</v>
      </c>
      <c r="K195" s="134" t="s">
        <v>124</v>
      </c>
      <c r="L195" s="18"/>
      <c r="M195" s="138"/>
      <c r="N195" s="139"/>
      <c r="O195" s="140"/>
      <c r="P195" s="140"/>
      <c r="Q195" s="140"/>
      <c r="R195" s="140"/>
      <c r="S195" s="140"/>
      <c r="T195" s="141"/>
      <c r="AR195" s="142"/>
      <c r="AT195" s="142"/>
      <c r="AU195" s="142"/>
      <c r="AY195" s="5"/>
      <c r="BE195" s="143"/>
      <c r="BF195" s="143"/>
      <c r="BG195" s="143"/>
      <c r="BH195" s="143"/>
      <c r="BI195" s="143"/>
      <c r="BJ195" s="5"/>
      <c r="BK195" s="143"/>
      <c r="BL195" s="5"/>
      <c r="BM195" s="142"/>
    </row>
    <row r="196" spans="2:65" s="17" customFormat="1" ht="18" customHeight="1">
      <c r="B196" s="131"/>
      <c r="C196" s="132">
        <v>57</v>
      </c>
      <c r="D196" s="132" t="s">
        <v>120</v>
      </c>
      <c r="E196" s="133" t="s">
        <v>292</v>
      </c>
      <c r="F196" s="134" t="s">
        <v>293</v>
      </c>
      <c r="G196" s="135" t="s">
        <v>188</v>
      </c>
      <c r="H196" s="136">
        <v>8</v>
      </c>
      <c r="I196" s="137">
        <v>0</v>
      </c>
      <c r="J196" s="137">
        <f t="shared" si="13"/>
        <v>0</v>
      </c>
      <c r="K196" s="134" t="s">
        <v>137</v>
      </c>
      <c r="L196" s="18"/>
      <c r="M196" s="138"/>
      <c r="N196" s="139"/>
      <c r="O196" s="140"/>
      <c r="P196" s="140"/>
      <c r="Q196" s="140"/>
      <c r="R196" s="140"/>
      <c r="S196" s="140"/>
      <c r="T196" s="141"/>
      <c r="AR196" s="142"/>
      <c r="AT196" s="142"/>
      <c r="AU196" s="142"/>
      <c r="AY196" s="5"/>
      <c r="BE196" s="143"/>
      <c r="BF196" s="143"/>
      <c r="BG196" s="143"/>
      <c r="BH196" s="143"/>
      <c r="BI196" s="143"/>
      <c r="BJ196" s="5"/>
      <c r="BK196" s="143"/>
      <c r="BL196" s="5"/>
      <c r="BM196" s="142"/>
    </row>
    <row r="197" spans="2:65" s="17" customFormat="1" ht="18" customHeight="1">
      <c r="B197" s="131"/>
      <c r="C197" s="132">
        <v>58</v>
      </c>
      <c r="D197" s="132" t="s">
        <v>120</v>
      </c>
      <c r="E197" s="133" t="s">
        <v>294</v>
      </c>
      <c r="F197" s="134" t="s">
        <v>295</v>
      </c>
      <c r="G197" s="135" t="s">
        <v>296</v>
      </c>
      <c r="H197" s="136">
        <v>4</v>
      </c>
      <c r="I197" s="137">
        <v>0</v>
      </c>
      <c r="J197" s="137">
        <f t="shared" si="13"/>
        <v>0</v>
      </c>
      <c r="K197" s="134"/>
      <c r="L197" s="18"/>
      <c r="M197" s="138"/>
      <c r="N197" s="139"/>
      <c r="O197" s="140"/>
      <c r="P197" s="140"/>
      <c r="Q197" s="140"/>
      <c r="R197" s="140"/>
      <c r="S197" s="140"/>
      <c r="T197" s="141"/>
      <c r="AR197" s="142"/>
      <c r="AT197" s="142"/>
      <c r="AU197" s="142"/>
      <c r="AY197" s="5"/>
      <c r="BE197" s="143"/>
      <c r="BF197" s="143"/>
      <c r="BG197" s="143"/>
      <c r="BH197" s="143"/>
      <c r="BI197" s="143"/>
      <c r="BJ197" s="5"/>
      <c r="BK197" s="143"/>
      <c r="BL197" s="5"/>
      <c r="BM197" s="142"/>
    </row>
    <row r="198" spans="2:65" s="17" customFormat="1" ht="25.35" customHeight="1">
      <c r="B198" s="131"/>
      <c r="C198" s="132">
        <v>59</v>
      </c>
      <c r="D198" s="132" t="s">
        <v>120</v>
      </c>
      <c r="E198" s="133" t="s">
        <v>297</v>
      </c>
      <c r="F198" s="134" t="s">
        <v>298</v>
      </c>
      <c r="G198" s="135" t="s">
        <v>123</v>
      </c>
      <c r="H198" s="136">
        <v>120</v>
      </c>
      <c r="I198" s="137">
        <v>0</v>
      </c>
      <c r="J198" s="137">
        <f t="shared" si="13"/>
        <v>0</v>
      </c>
      <c r="K198" s="134" t="s">
        <v>137</v>
      </c>
      <c r="L198" s="18"/>
      <c r="M198" s="138"/>
      <c r="N198" s="139" t="s">
        <v>33</v>
      </c>
      <c r="O198" s="140">
        <v>3.3000000000000002E-2</v>
      </c>
      <c r="P198" s="140">
        <f>O198*H198</f>
        <v>3.96</v>
      </c>
      <c r="Q198" s="140">
        <v>2.0000000000000001E-4</v>
      </c>
      <c r="R198" s="140">
        <f>Q198*H198</f>
        <v>2.4E-2</v>
      </c>
      <c r="S198" s="140">
        <v>0</v>
      </c>
      <c r="T198" s="141">
        <f>S198*H198</f>
        <v>0</v>
      </c>
      <c r="AR198" s="142" t="s">
        <v>169</v>
      </c>
      <c r="AT198" s="142" t="s">
        <v>120</v>
      </c>
      <c r="AU198" s="142" t="s">
        <v>78</v>
      </c>
      <c r="AY198" s="5" t="s">
        <v>117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5" t="s">
        <v>76</v>
      </c>
      <c r="BK198" s="143">
        <f>ROUND(I198*H198,2)</f>
        <v>0</v>
      </c>
      <c r="BL198" s="5" t="s">
        <v>169</v>
      </c>
      <c r="BM198" s="142" t="s">
        <v>299</v>
      </c>
    </row>
    <row r="199" spans="2:65" s="17" customFormat="1" ht="24.6" customHeight="1">
      <c r="B199" s="131"/>
      <c r="C199" s="132">
        <v>60</v>
      </c>
      <c r="D199" s="132" t="s">
        <v>120</v>
      </c>
      <c r="E199" s="133" t="s">
        <v>300</v>
      </c>
      <c r="F199" s="134" t="s">
        <v>301</v>
      </c>
      <c r="G199" s="135" t="s">
        <v>123</v>
      </c>
      <c r="H199" s="136">
        <v>120</v>
      </c>
      <c r="I199" s="137">
        <v>0</v>
      </c>
      <c r="J199" s="137">
        <f t="shared" si="13"/>
        <v>0</v>
      </c>
      <c r="K199" s="134" t="s">
        <v>137</v>
      </c>
      <c r="L199" s="18"/>
      <c r="M199" s="138"/>
      <c r="N199" s="139" t="s">
        <v>33</v>
      </c>
      <c r="O199" s="140">
        <v>0.104</v>
      </c>
      <c r="P199" s="140">
        <f>O199*H199</f>
        <v>12.479999999999999</v>
      </c>
      <c r="Q199" s="140">
        <v>2.5999999999999998E-4</v>
      </c>
      <c r="R199" s="140">
        <f>Q199*H199</f>
        <v>3.1199999999999999E-2</v>
      </c>
      <c r="S199" s="140">
        <v>0</v>
      </c>
      <c r="T199" s="141">
        <f>S199*H199</f>
        <v>0</v>
      </c>
      <c r="AR199" s="142" t="s">
        <v>169</v>
      </c>
      <c r="AT199" s="142" t="s">
        <v>120</v>
      </c>
      <c r="AU199" s="142" t="s">
        <v>78</v>
      </c>
      <c r="AY199" s="5" t="s">
        <v>117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5" t="s">
        <v>76</v>
      </c>
      <c r="BK199" s="143">
        <f>ROUND(I199*H199,2)</f>
        <v>0</v>
      </c>
      <c r="BL199" s="5" t="s">
        <v>169</v>
      </c>
      <c r="BM199" s="142" t="s">
        <v>302</v>
      </c>
    </row>
    <row r="200" spans="2:65" s="17" customFormat="1" ht="6.9" customHeight="1">
      <c r="B200" s="30"/>
      <c r="C200" s="31"/>
      <c r="D200" s="31"/>
      <c r="E200" s="31"/>
      <c r="F200" s="31"/>
      <c r="G200" s="31"/>
      <c r="H200" s="31"/>
      <c r="I200" s="31"/>
      <c r="J200" s="31"/>
      <c r="K200" s="31"/>
      <c r="L200" s="18"/>
    </row>
  </sheetData>
  <autoFilter ref="C126:K199" xr:uid="{00000000-0009-0000-0000-000001000000}"/>
  <mergeCells count="9">
    <mergeCell ref="E85:H85"/>
    <mergeCell ref="E87:H87"/>
    <mergeCell ref="E117:H117"/>
    <mergeCell ref="E119:H119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4"/>
  <sheetViews>
    <sheetView showGridLines="0" topLeftCell="A200" zoomScaleNormal="100" workbookViewId="0">
      <selection activeCell="J201" sqref="J201"/>
    </sheetView>
  </sheetViews>
  <sheetFormatPr defaultColWidth="8.710937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82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14.42578125" hidden="1" customWidth="1"/>
    <col min="15" max="20" width="14.140625" hidden="1" customWidth="1"/>
    <col min="21" max="21" width="16.28515625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2:46" ht="36.9" customHeight="1">
      <c r="L2" s="176" t="s">
        <v>4</v>
      </c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5" t="s">
        <v>81</v>
      </c>
    </row>
    <row r="3" spans="2:46" ht="6.9" customHeight="1">
      <c r="B3" s="6"/>
      <c r="C3" s="7"/>
      <c r="D3" s="7"/>
      <c r="E3" s="7"/>
      <c r="F3" s="7"/>
      <c r="G3" s="7"/>
      <c r="H3" s="7"/>
      <c r="I3" s="7"/>
      <c r="J3" s="7"/>
      <c r="K3" s="7"/>
      <c r="L3" s="8"/>
      <c r="AT3" s="5" t="s">
        <v>78</v>
      </c>
    </row>
    <row r="4" spans="2:46" ht="24.9" customHeight="1">
      <c r="B4" s="8"/>
      <c r="D4" s="9" t="s">
        <v>82</v>
      </c>
      <c r="L4" s="8"/>
      <c r="M4" s="72" t="s">
        <v>9</v>
      </c>
      <c r="AT4" s="5" t="s">
        <v>2</v>
      </c>
    </row>
    <row r="5" spans="2:46" ht="6.9" customHeight="1">
      <c r="B5" s="8"/>
      <c r="L5" s="8"/>
    </row>
    <row r="6" spans="2:46" ht="12" customHeight="1">
      <c r="B6" s="8"/>
      <c r="D6" s="13" t="s">
        <v>13</v>
      </c>
      <c r="L6" s="8"/>
    </row>
    <row r="7" spans="2:46" ht="16.5" customHeight="1">
      <c r="B7" s="8"/>
      <c r="E7" s="181" t="str">
        <f>'Rekapitulace stavby'!K6</f>
        <v>ZÁKLADNÍ ŠKOLA KŘEŠICE</v>
      </c>
      <c r="F7" s="181"/>
      <c r="G7" s="181"/>
      <c r="H7" s="181"/>
      <c r="L7" s="8"/>
    </row>
    <row r="8" spans="2:46" s="17" customFormat="1" ht="12" customHeight="1">
      <c r="B8" s="18"/>
      <c r="D8" s="13" t="s">
        <v>83</v>
      </c>
      <c r="L8" s="18"/>
    </row>
    <row r="9" spans="2:46" s="17" customFormat="1" ht="16.5" customHeight="1">
      <c r="B9" s="18"/>
      <c r="E9" s="171" t="s">
        <v>303</v>
      </c>
      <c r="F9" s="171"/>
      <c r="G9" s="171"/>
      <c r="H9" s="171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3" t="s">
        <v>15</v>
      </c>
      <c r="F11" s="3"/>
      <c r="I11" s="13" t="s">
        <v>16</v>
      </c>
      <c r="J11" s="3"/>
      <c r="L11" s="18"/>
    </row>
    <row r="12" spans="2:46" s="17" customFormat="1" ht="12" customHeight="1">
      <c r="B12" s="18"/>
      <c r="D12" s="13" t="s">
        <v>17</v>
      </c>
      <c r="F12" s="3" t="s">
        <v>18</v>
      </c>
      <c r="I12" s="13" t="s">
        <v>19</v>
      </c>
      <c r="J12" s="1"/>
      <c r="L12" s="18"/>
    </row>
    <row r="13" spans="2:46" s="17" customFormat="1" ht="10.95" customHeight="1">
      <c r="B13" s="18"/>
      <c r="L13" s="18"/>
    </row>
    <row r="14" spans="2:46" s="17" customFormat="1" ht="12" customHeight="1">
      <c r="B14" s="18"/>
      <c r="D14" s="13" t="s">
        <v>20</v>
      </c>
      <c r="I14" s="13" t="s">
        <v>21</v>
      </c>
      <c r="J14" s="3" t="str">
        <f>IF('Rekapitulace stavby'!AN10="","",'Rekapitulace stavby'!AN10)</f>
        <v/>
      </c>
      <c r="L14" s="18"/>
    </row>
    <row r="15" spans="2:46" s="17" customFormat="1" ht="18" customHeight="1">
      <c r="B15" s="18"/>
      <c r="E15" s="3" t="str">
        <f>IF('Rekapitulace stavby'!E11="","",'Rekapitulace stavby'!E11)</f>
        <v xml:space="preserve"> </v>
      </c>
      <c r="I15" s="13" t="s">
        <v>22</v>
      </c>
      <c r="J15" s="3" t="str">
        <f>IF('Rekapitulace stavby'!AN11="","",'Rekapitulace stavby'!AN11)</f>
        <v/>
      </c>
      <c r="L15" s="18"/>
    </row>
    <row r="16" spans="2:46" s="17" customFormat="1" ht="6.9" customHeight="1">
      <c r="B16" s="18"/>
      <c r="L16" s="18"/>
    </row>
    <row r="17" spans="2:12" s="17" customFormat="1" ht="12" customHeight="1">
      <c r="B17" s="18"/>
      <c r="D17" s="13" t="s">
        <v>23</v>
      </c>
      <c r="F17" s="73"/>
      <c r="I17" s="13" t="s">
        <v>21</v>
      </c>
      <c r="J17" s="3"/>
      <c r="L17" s="18"/>
    </row>
    <row r="18" spans="2:12" s="17" customFormat="1" ht="18" customHeight="1">
      <c r="B18" s="18"/>
      <c r="E18" s="177" t="str">
        <f>'Rekapitulace stavby'!E14</f>
        <v xml:space="preserve"> </v>
      </c>
      <c r="F18" s="177"/>
      <c r="G18" s="177"/>
      <c r="H18" s="177"/>
      <c r="I18" s="13" t="s">
        <v>22</v>
      </c>
      <c r="J18" s="3"/>
      <c r="L18" s="18"/>
    </row>
    <row r="19" spans="2:12" s="17" customFormat="1" ht="6.9" customHeight="1">
      <c r="B19" s="18"/>
      <c r="L19" s="18"/>
    </row>
    <row r="20" spans="2:12" s="17" customFormat="1" ht="12" customHeight="1">
      <c r="B20" s="18"/>
      <c r="D20" s="13" t="s">
        <v>24</v>
      </c>
      <c r="I20" s="13" t="s">
        <v>21</v>
      </c>
      <c r="J20" s="3" t="str">
        <f>IF('Rekapitulace stavby'!AN16="","",'Rekapitulace stavby'!AN16)</f>
        <v/>
      </c>
      <c r="L20" s="18"/>
    </row>
    <row r="21" spans="2:12" s="17" customFormat="1" ht="18" customHeight="1">
      <c r="B21" s="18"/>
      <c r="E21" s="3" t="str">
        <f>IF('Rekapitulace stavby'!E17="","",'Rekapitulace stavby'!E17)</f>
        <v xml:space="preserve"> </v>
      </c>
      <c r="I21" s="13" t="s">
        <v>22</v>
      </c>
      <c r="J21" s="3" t="str">
        <f>IF('Rekapitulace stavby'!AN17="","",'Rekapitulace stavby'!AN17)</f>
        <v/>
      </c>
      <c r="L21" s="18"/>
    </row>
    <row r="22" spans="2:12" s="17" customFormat="1" ht="6.9" customHeight="1">
      <c r="B22" s="18"/>
      <c r="L22" s="18"/>
    </row>
    <row r="23" spans="2:12" s="17" customFormat="1" ht="12" customHeight="1">
      <c r="B23" s="18"/>
      <c r="D23" s="13" t="s">
        <v>26</v>
      </c>
      <c r="I23" s="13" t="s">
        <v>21</v>
      </c>
      <c r="J23" s="3" t="str">
        <f>IF('Rekapitulace stavby'!AN19="","",'Rekapitulace stavby'!AN19)</f>
        <v/>
      </c>
      <c r="L23" s="18"/>
    </row>
    <row r="24" spans="2:12" s="17" customFormat="1" ht="18" customHeight="1">
      <c r="B24" s="18"/>
      <c r="E24" s="3" t="str">
        <f>IF('Rekapitulace stavby'!E20="","",'Rekapitulace stavby'!E20)</f>
        <v xml:space="preserve"> </v>
      </c>
      <c r="I24" s="13" t="s">
        <v>22</v>
      </c>
      <c r="J24" s="3" t="str">
        <f>IF('Rekapitulace stavby'!AN20="","",'Rekapitulace stavby'!AN20)</f>
        <v/>
      </c>
      <c r="L24" s="18"/>
    </row>
    <row r="25" spans="2:12" s="17" customFormat="1" ht="6.9" customHeight="1">
      <c r="B25" s="18"/>
      <c r="L25" s="18"/>
    </row>
    <row r="26" spans="2:12" s="17" customFormat="1" ht="12" customHeight="1">
      <c r="B26" s="18"/>
      <c r="D26" s="13" t="s">
        <v>27</v>
      </c>
      <c r="L26" s="18"/>
    </row>
    <row r="27" spans="2:12" s="74" customFormat="1" ht="16.5" customHeight="1">
      <c r="B27" s="75"/>
      <c r="E27" s="179"/>
      <c r="F27" s="179"/>
      <c r="G27" s="179"/>
      <c r="H27" s="179"/>
      <c r="L27" s="75"/>
    </row>
    <row r="28" spans="2:12" s="17" customFormat="1" ht="6.9" customHeight="1">
      <c r="B28" s="18"/>
      <c r="L28" s="18"/>
    </row>
    <row r="29" spans="2:12" s="17" customFormat="1" ht="6.9" customHeight="1">
      <c r="B29" s="18"/>
      <c r="D29" s="40"/>
      <c r="E29" s="40"/>
      <c r="F29" s="40"/>
      <c r="G29" s="40"/>
      <c r="H29" s="40"/>
      <c r="I29" s="40"/>
      <c r="J29" s="40"/>
      <c r="K29" s="40"/>
      <c r="L29" s="18"/>
    </row>
    <row r="30" spans="2:12" s="17" customFormat="1" ht="25.35" customHeight="1">
      <c r="B30" s="18"/>
      <c r="D30" s="76" t="s">
        <v>28</v>
      </c>
      <c r="J30" s="53">
        <f>J126</f>
        <v>0</v>
      </c>
      <c r="L30" s="18"/>
    </row>
    <row r="31" spans="2:12" s="17" customFormat="1" ht="6.9" customHeight="1">
      <c r="B31" s="18"/>
      <c r="D31" s="40"/>
      <c r="E31" s="40"/>
      <c r="F31" s="40"/>
      <c r="G31" s="40"/>
      <c r="H31" s="40"/>
      <c r="I31" s="40"/>
      <c r="J31" s="40"/>
      <c r="K31" s="40"/>
      <c r="L31" s="18"/>
    </row>
    <row r="32" spans="2:12" s="17" customFormat="1" ht="14.4" customHeight="1">
      <c r="B32" s="18"/>
      <c r="F32" s="2" t="s">
        <v>30</v>
      </c>
      <c r="I32" s="2" t="s">
        <v>29</v>
      </c>
      <c r="J32" s="2" t="s">
        <v>31</v>
      </c>
      <c r="L32" s="18"/>
    </row>
    <row r="33" spans="2:12" s="17" customFormat="1" ht="14.4" customHeight="1">
      <c r="B33" s="18"/>
      <c r="D33" s="77" t="s">
        <v>32</v>
      </c>
      <c r="E33" s="13" t="s">
        <v>33</v>
      </c>
      <c r="F33" s="78">
        <f>J30</f>
        <v>0</v>
      </c>
      <c r="I33" s="79">
        <v>0.21</v>
      </c>
      <c r="J33" s="78">
        <f>F33*0.21</f>
        <v>0</v>
      </c>
      <c r="L33" s="18"/>
    </row>
    <row r="34" spans="2:12" s="17" customFormat="1" ht="14.4" customHeight="1">
      <c r="B34" s="18"/>
      <c r="E34" s="13" t="s">
        <v>34</v>
      </c>
      <c r="F34" s="78">
        <f>ROUND((SUM(BF126:BF193)),  2)</f>
        <v>0</v>
      </c>
      <c r="I34" s="79">
        <v>0.15</v>
      </c>
      <c r="J34" s="78">
        <f>ROUND(((SUM(BF126:BF193))*I34),  2)</f>
        <v>0</v>
      </c>
      <c r="L34" s="18"/>
    </row>
    <row r="35" spans="2:12" s="17" customFormat="1" ht="13.2" hidden="1" customHeight="1">
      <c r="B35" s="18"/>
      <c r="E35" s="13" t="s">
        <v>35</v>
      </c>
      <c r="F35" s="78">
        <f>ROUND((SUM(BG126:BG193)),  2)</f>
        <v>0</v>
      </c>
      <c r="I35" s="79">
        <v>0.21</v>
      </c>
      <c r="J35" s="78">
        <f>0</f>
        <v>0</v>
      </c>
      <c r="L35" s="18"/>
    </row>
    <row r="36" spans="2:12" s="17" customFormat="1" ht="13.2" hidden="1" customHeight="1">
      <c r="B36" s="18"/>
      <c r="E36" s="13" t="s">
        <v>36</v>
      </c>
      <c r="F36" s="78">
        <f>ROUND((SUM(BH126:BH193)),  2)</f>
        <v>0</v>
      </c>
      <c r="I36" s="79">
        <v>0.15</v>
      </c>
      <c r="J36" s="78">
        <f>0</f>
        <v>0</v>
      </c>
      <c r="L36" s="18"/>
    </row>
    <row r="37" spans="2:12" s="17" customFormat="1" ht="13.2" hidden="1" customHeight="1">
      <c r="B37" s="18"/>
      <c r="E37" s="13" t="s">
        <v>37</v>
      </c>
      <c r="F37" s="78">
        <f>ROUND((SUM(BI126:BI193)),  2)</f>
        <v>0</v>
      </c>
      <c r="I37" s="79">
        <v>0</v>
      </c>
      <c r="J37" s="78">
        <f>0</f>
        <v>0</v>
      </c>
      <c r="L37" s="18"/>
    </row>
    <row r="38" spans="2:12" s="17" customFormat="1" ht="6.9" customHeight="1">
      <c r="B38" s="18"/>
      <c r="L38" s="18"/>
    </row>
    <row r="39" spans="2:12" s="17" customFormat="1" ht="25.35" customHeight="1">
      <c r="B39" s="18"/>
      <c r="C39" s="80"/>
      <c r="D39" s="81" t="s">
        <v>38</v>
      </c>
      <c r="E39" s="43"/>
      <c r="F39" s="43"/>
      <c r="G39" s="82" t="s">
        <v>39</v>
      </c>
      <c r="H39" s="83" t="s">
        <v>40</v>
      </c>
      <c r="I39" s="43"/>
      <c r="J39" s="84">
        <f>SUM(J30:J37)</f>
        <v>0</v>
      </c>
      <c r="K39" s="85"/>
      <c r="L39" s="18"/>
    </row>
    <row r="40" spans="2:12" s="17" customFormat="1" ht="14.4" customHeight="1">
      <c r="B40" s="18"/>
      <c r="L40" s="18"/>
    </row>
    <row r="41" spans="2:12" ht="14.4" customHeight="1">
      <c r="B41" s="8"/>
      <c r="L41" s="8"/>
    </row>
    <row r="42" spans="2:12" ht="14.4" customHeight="1">
      <c r="B42" s="8"/>
      <c r="L42" s="8"/>
    </row>
    <row r="43" spans="2:12" ht="14.4" customHeight="1">
      <c r="B43" s="8"/>
      <c r="L43" s="8"/>
    </row>
    <row r="44" spans="2:12" ht="14.4" customHeight="1">
      <c r="B44" s="8"/>
      <c r="L44" s="8"/>
    </row>
    <row r="45" spans="2:12" ht="14.4" customHeight="1">
      <c r="B45" s="8"/>
      <c r="L45" s="8"/>
    </row>
    <row r="46" spans="2:12" ht="14.4" customHeight="1">
      <c r="B46" s="8"/>
      <c r="L46" s="8"/>
    </row>
    <row r="47" spans="2:12" ht="14.4" customHeight="1">
      <c r="B47" s="8"/>
      <c r="L47" s="8"/>
    </row>
    <row r="48" spans="2:12" ht="14.4" customHeight="1">
      <c r="B48" s="8"/>
      <c r="L48" s="8"/>
    </row>
    <row r="49" spans="2:12" ht="14.4" customHeight="1">
      <c r="B49" s="8"/>
      <c r="L49" s="8"/>
    </row>
    <row r="50" spans="2:12" s="17" customFormat="1" ht="14.4" customHeight="1">
      <c r="B50" s="18"/>
      <c r="D50" s="27" t="s">
        <v>41</v>
      </c>
      <c r="E50" s="28"/>
      <c r="F50" s="28"/>
      <c r="G50" s="27" t="s">
        <v>42</v>
      </c>
      <c r="H50" s="28"/>
      <c r="I50" s="28"/>
      <c r="J50" s="28"/>
      <c r="K50" s="28"/>
      <c r="L50" s="18"/>
    </row>
    <row r="51" spans="2:12">
      <c r="B51" s="8"/>
      <c r="L51" s="8"/>
    </row>
    <row r="52" spans="2:12">
      <c r="B52" s="8"/>
      <c r="L52" s="8"/>
    </row>
    <row r="53" spans="2:12">
      <c r="B53" s="8"/>
      <c r="L53" s="8"/>
    </row>
    <row r="54" spans="2:12">
      <c r="B54" s="8"/>
      <c r="L54" s="8"/>
    </row>
    <row r="55" spans="2:12">
      <c r="B55" s="8"/>
      <c r="L55" s="8"/>
    </row>
    <row r="56" spans="2:12">
      <c r="B56" s="8"/>
      <c r="L56" s="8"/>
    </row>
    <row r="57" spans="2:12">
      <c r="B57" s="8"/>
      <c r="L57" s="8"/>
    </row>
    <row r="58" spans="2:12">
      <c r="B58" s="8"/>
      <c r="L58" s="8"/>
    </row>
    <row r="59" spans="2:12">
      <c r="B59" s="8"/>
      <c r="L59" s="8"/>
    </row>
    <row r="60" spans="2:12">
      <c r="B60" s="8"/>
      <c r="L60" s="8"/>
    </row>
    <row r="61" spans="2:12" s="17" customFormat="1" ht="13.2">
      <c r="B61" s="18"/>
      <c r="D61" s="29" t="s">
        <v>43</v>
      </c>
      <c r="E61" s="20"/>
      <c r="F61" s="86" t="s">
        <v>44</v>
      </c>
      <c r="G61" s="29" t="s">
        <v>43</v>
      </c>
      <c r="H61" s="20"/>
      <c r="I61" s="20"/>
      <c r="J61" s="87" t="s">
        <v>44</v>
      </c>
      <c r="K61" s="20"/>
      <c r="L61" s="18"/>
    </row>
    <row r="62" spans="2:12">
      <c r="B62" s="8"/>
      <c r="L62" s="8"/>
    </row>
    <row r="63" spans="2:12">
      <c r="B63" s="8"/>
      <c r="L63" s="8"/>
    </row>
    <row r="64" spans="2:12">
      <c r="B64" s="8"/>
      <c r="L64" s="8"/>
    </row>
    <row r="65" spans="2:12" s="17" customFormat="1" ht="13.2">
      <c r="B65" s="18"/>
      <c r="D65" s="27" t="s">
        <v>45</v>
      </c>
      <c r="E65" s="28"/>
      <c r="F65" s="28"/>
      <c r="G65" s="27" t="s">
        <v>46</v>
      </c>
      <c r="H65" s="28"/>
      <c r="I65" s="28"/>
      <c r="J65" s="28"/>
      <c r="K65" s="28"/>
      <c r="L65" s="18"/>
    </row>
    <row r="66" spans="2:12">
      <c r="B66" s="8"/>
      <c r="L66" s="8"/>
    </row>
    <row r="67" spans="2:12">
      <c r="B67" s="8"/>
      <c r="L67" s="8"/>
    </row>
    <row r="68" spans="2:12">
      <c r="B68" s="8"/>
      <c r="L68" s="8"/>
    </row>
    <row r="69" spans="2:12">
      <c r="B69" s="8"/>
      <c r="L69" s="8"/>
    </row>
    <row r="70" spans="2:12">
      <c r="B70" s="8"/>
      <c r="L70" s="8"/>
    </row>
    <row r="71" spans="2:12">
      <c r="B71" s="8"/>
      <c r="L71" s="8"/>
    </row>
    <row r="72" spans="2:12">
      <c r="B72" s="8"/>
      <c r="L72" s="8"/>
    </row>
    <row r="73" spans="2:12">
      <c r="B73" s="8"/>
      <c r="L73" s="8"/>
    </row>
    <row r="74" spans="2:12">
      <c r="B74" s="8"/>
      <c r="L74" s="8"/>
    </row>
    <row r="75" spans="2:12">
      <c r="B75" s="8"/>
      <c r="L75" s="8"/>
    </row>
    <row r="76" spans="2:12" s="17" customFormat="1" ht="13.2">
      <c r="B76" s="18"/>
      <c r="D76" s="29" t="s">
        <v>43</v>
      </c>
      <c r="E76" s="20"/>
      <c r="F76" s="86" t="s">
        <v>44</v>
      </c>
      <c r="G76" s="29" t="s">
        <v>43</v>
      </c>
      <c r="H76" s="20"/>
      <c r="I76" s="20"/>
      <c r="J76" s="87" t="s">
        <v>44</v>
      </c>
      <c r="K76" s="20"/>
      <c r="L76" s="18"/>
    </row>
    <row r="77" spans="2:12" s="17" customFormat="1" ht="14.4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18"/>
    </row>
    <row r="81" spans="2:47" s="17" customFormat="1" ht="6.9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18"/>
    </row>
    <row r="82" spans="2:47" s="17" customFormat="1" ht="24.9" customHeight="1">
      <c r="B82" s="18"/>
      <c r="C82" s="9" t="s">
        <v>85</v>
      </c>
      <c r="L82" s="18"/>
    </row>
    <row r="83" spans="2:47" s="17" customFormat="1" ht="6.9" customHeight="1">
      <c r="B83" s="18"/>
      <c r="L83" s="18"/>
    </row>
    <row r="84" spans="2:47" s="17" customFormat="1" ht="12" customHeight="1">
      <c r="B84" s="18"/>
      <c r="C84" s="13" t="s">
        <v>13</v>
      </c>
      <c r="L84" s="18"/>
    </row>
    <row r="85" spans="2:47" s="17" customFormat="1" ht="16.5" customHeight="1">
      <c r="B85" s="18"/>
      <c r="E85" s="181" t="str">
        <f>E7</f>
        <v>ZÁKLADNÍ ŠKOLA KŘEŠICE</v>
      </c>
      <c r="F85" s="181"/>
      <c r="G85" s="181"/>
      <c r="H85" s="181"/>
      <c r="L85" s="18"/>
    </row>
    <row r="86" spans="2:47" s="17" customFormat="1" ht="12" customHeight="1">
      <c r="B86" s="18"/>
      <c r="C86" s="13" t="s">
        <v>83</v>
      </c>
      <c r="L86" s="18"/>
    </row>
    <row r="87" spans="2:47" s="17" customFormat="1" ht="16.5" customHeight="1">
      <c r="B87" s="18"/>
      <c r="E87" s="171" t="str">
        <f>E9</f>
        <v>02 – 5. TŘÍDA</v>
      </c>
      <c r="F87" s="171"/>
      <c r="G87" s="171"/>
      <c r="H87" s="171"/>
      <c r="L87" s="18"/>
    </row>
    <row r="88" spans="2:47" s="17" customFormat="1" ht="6.9" customHeight="1">
      <c r="B88" s="18"/>
      <c r="L88" s="18"/>
    </row>
    <row r="89" spans="2:47" s="17" customFormat="1" ht="12" customHeight="1">
      <c r="B89" s="18"/>
      <c r="C89" s="13" t="s">
        <v>17</v>
      </c>
      <c r="F89" s="3" t="str">
        <f>F12</f>
        <v xml:space="preserve"> </v>
      </c>
      <c r="I89" s="13" t="s">
        <v>19</v>
      </c>
      <c r="J89" s="1"/>
      <c r="L89" s="18"/>
    </row>
    <row r="90" spans="2:47" s="17" customFormat="1" ht="6.9" customHeight="1">
      <c r="B90" s="18"/>
      <c r="L90" s="18"/>
    </row>
    <row r="91" spans="2:47" s="17" customFormat="1" ht="15.15" customHeight="1">
      <c r="B91" s="18"/>
      <c r="C91" s="13" t="s">
        <v>20</v>
      </c>
      <c r="F91" s="3" t="str">
        <f>E15</f>
        <v xml:space="preserve"> </v>
      </c>
      <c r="I91" s="13" t="s">
        <v>24</v>
      </c>
      <c r="J91" s="88" t="str">
        <f>E21</f>
        <v xml:space="preserve"> </v>
      </c>
      <c r="L91" s="18"/>
    </row>
    <row r="92" spans="2:47" s="17" customFormat="1" ht="15.15" customHeight="1">
      <c r="B92" s="18"/>
      <c r="C92" s="13" t="s">
        <v>23</v>
      </c>
      <c r="F92" s="3" t="str">
        <f>IF(E18="","",E18)</f>
        <v xml:space="preserve"> </v>
      </c>
      <c r="I92" s="13" t="s">
        <v>26</v>
      </c>
      <c r="J92" s="88" t="str">
        <f>E24</f>
        <v xml:space="preserve"> </v>
      </c>
      <c r="L92" s="18"/>
    </row>
    <row r="93" spans="2:47" s="17" customFormat="1" ht="10.35" customHeight="1">
      <c r="B93" s="18"/>
      <c r="L93" s="18"/>
    </row>
    <row r="94" spans="2:47" s="17" customFormat="1" ht="29.25" customHeight="1">
      <c r="B94" s="18"/>
      <c r="C94" s="89" t="s">
        <v>86</v>
      </c>
      <c r="D94" s="80"/>
      <c r="E94" s="80"/>
      <c r="F94" s="80"/>
      <c r="G94" s="80"/>
      <c r="H94" s="80"/>
      <c r="I94" s="80"/>
      <c r="J94" s="90" t="s">
        <v>87</v>
      </c>
      <c r="K94" s="80"/>
      <c r="L94" s="18"/>
    </row>
    <row r="95" spans="2:47" s="17" customFormat="1" ht="10.35" customHeight="1">
      <c r="B95" s="18"/>
      <c r="L95" s="18"/>
    </row>
    <row r="96" spans="2:47" s="17" customFormat="1" ht="22.95" customHeight="1">
      <c r="B96" s="18"/>
      <c r="C96" s="91" t="s">
        <v>88</v>
      </c>
      <c r="J96" s="53">
        <f>J97+J102</f>
        <v>0</v>
      </c>
      <c r="L96" s="18"/>
      <c r="AU96" s="5" t="s">
        <v>89</v>
      </c>
    </row>
    <row r="97" spans="2:12" s="92" customFormat="1" ht="24.9" customHeight="1">
      <c r="B97" s="93"/>
      <c r="D97" s="94" t="s">
        <v>90</v>
      </c>
      <c r="E97" s="95"/>
      <c r="F97" s="95"/>
      <c r="G97" s="95"/>
      <c r="H97" s="95"/>
      <c r="I97" s="95"/>
      <c r="J97" s="96">
        <f>J127</f>
        <v>0</v>
      </c>
      <c r="L97" s="93"/>
    </row>
    <row r="98" spans="2:12" s="97" customFormat="1" ht="19.95" customHeight="1">
      <c r="B98" s="98"/>
      <c r="D98" s="99" t="s">
        <v>91</v>
      </c>
      <c r="E98" s="100"/>
      <c r="F98" s="100"/>
      <c r="G98" s="100"/>
      <c r="H98" s="100"/>
      <c r="I98" s="100"/>
      <c r="J98" s="101">
        <f>J128</f>
        <v>0</v>
      </c>
      <c r="L98" s="98"/>
    </row>
    <row r="99" spans="2:12" s="97" customFormat="1" ht="19.95" customHeight="1">
      <c r="B99" s="98"/>
      <c r="D99" s="99" t="s">
        <v>92</v>
      </c>
      <c r="E99" s="100"/>
      <c r="F99" s="100"/>
      <c r="G99" s="100"/>
      <c r="H99" s="100"/>
      <c r="I99" s="100"/>
      <c r="J99" s="101">
        <f>J133</f>
        <v>0</v>
      </c>
      <c r="L99" s="98"/>
    </row>
    <row r="100" spans="2:12" s="97" customFormat="1" ht="19.95" customHeight="1">
      <c r="B100" s="98"/>
      <c r="D100" s="99" t="s">
        <v>93</v>
      </c>
      <c r="E100" s="100"/>
      <c r="F100" s="100"/>
      <c r="G100" s="100"/>
      <c r="H100" s="100"/>
      <c r="I100" s="100"/>
      <c r="J100" s="101">
        <f>J137</f>
        <v>0</v>
      </c>
      <c r="L100" s="98"/>
    </row>
    <row r="101" spans="2:12" s="97" customFormat="1" ht="19.95" customHeight="1">
      <c r="B101" s="98"/>
      <c r="D101" s="99" t="s">
        <v>94</v>
      </c>
      <c r="E101" s="100"/>
      <c r="F101" s="100"/>
      <c r="G101" s="100"/>
      <c r="H101" s="100"/>
      <c r="I101" s="100"/>
      <c r="J101" s="101">
        <f>J143</f>
        <v>0</v>
      </c>
      <c r="L101" s="98"/>
    </row>
    <row r="102" spans="2:12" s="92" customFormat="1" ht="24.9" customHeight="1">
      <c r="B102" s="93"/>
      <c r="D102" s="94" t="s">
        <v>95</v>
      </c>
      <c r="E102" s="95"/>
      <c r="F102" s="95"/>
      <c r="G102" s="95"/>
      <c r="H102" s="95"/>
      <c r="I102" s="95"/>
      <c r="J102" s="96">
        <f>J145</f>
        <v>0</v>
      </c>
      <c r="L102" s="93"/>
    </row>
    <row r="103" spans="2:12" s="97" customFormat="1" ht="19.95" customHeight="1">
      <c r="B103" s="98"/>
      <c r="D103" s="99" t="s">
        <v>96</v>
      </c>
      <c r="E103" s="100"/>
      <c r="F103" s="100"/>
      <c r="G103" s="100"/>
      <c r="H103" s="100"/>
      <c r="I103" s="100"/>
      <c r="J103" s="101">
        <f>J146</f>
        <v>0</v>
      </c>
      <c r="L103" s="98"/>
    </row>
    <row r="104" spans="2:12" s="97" customFormat="1" ht="19.95" customHeight="1">
      <c r="B104" s="98"/>
      <c r="D104" s="99" t="s">
        <v>97</v>
      </c>
      <c r="E104" s="100"/>
      <c r="F104" s="100"/>
      <c r="G104" s="100"/>
      <c r="H104" s="100"/>
      <c r="I104" s="100"/>
      <c r="J104" s="101">
        <f>J153</f>
        <v>0</v>
      </c>
      <c r="L104" s="98"/>
    </row>
    <row r="105" spans="2:12" s="97" customFormat="1" ht="19.95" customHeight="1">
      <c r="B105" s="98"/>
      <c r="D105" s="99" t="s">
        <v>99</v>
      </c>
      <c r="E105" s="100"/>
      <c r="F105" s="100"/>
      <c r="G105" s="100"/>
      <c r="H105" s="100"/>
      <c r="I105" s="100"/>
      <c r="J105" s="101">
        <f>J169</f>
        <v>0</v>
      </c>
      <c r="L105" s="98"/>
    </row>
    <row r="106" spans="2:12" s="97" customFormat="1" ht="19.95" customHeight="1">
      <c r="B106" s="98"/>
      <c r="D106" s="99" t="s">
        <v>100</v>
      </c>
      <c r="E106" s="100"/>
      <c r="F106" s="100"/>
      <c r="G106" s="100"/>
      <c r="H106" s="100"/>
      <c r="I106" s="100"/>
      <c r="J106" s="101">
        <f>J179</f>
        <v>0</v>
      </c>
      <c r="L106" s="98"/>
    </row>
    <row r="107" spans="2:12" s="97" customFormat="1" ht="19.95" customHeight="1">
      <c r="B107" s="98"/>
      <c r="D107" s="99" t="s">
        <v>101</v>
      </c>
      <c r="E107" s="100"/>
      <c r="F107" s="100"/>
      <c r="G107" s="100"/>
      <c r="H107" s="100"/>
      <c r="I107" s="100"/>
      <c r="J107" s="101">
        <f>J187</f>
        <v>0</v>
      </c>
      <c r="L107" s="98"/>
    </row>
    <row r="108" spans="2:12" s="17" customFormat="1" ht="6.9" customHeight="1"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18"/>
    </row>
    <row r="112" spans="2:12" s="17" customFormat="1" ht="6.9" customHeight="1"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18"/>
    </row>
    <row r="113" spans="2:63" s="17" customFormat="1" ht="24.9" customHeight="1">
      <c r="B113" s="18"/>
      <c r="C113" s="9" t="s">
        <v>102</v>
      </c>
      <c r="L113" s="18"/>
    </row>
    <row r="114" spans="2:63" s="17" customFormat="1" ht="6.9" customHeight="1">
      <c r="B114" s="18"/>
      <c r="L114" s="18"/>
    </row>
    <row r="115" spans="2:63" s="17" customFormat="1" ht="12" customHeight="1">
      <c r="B115" s="18"/>
      <c r="C115" s="13" t="s">
        <v>13</v>
      </c>
      <c r="L115" s="18"/>
    </row>
    <row r="116" spans="2:63" s="17" customFormat="1" ht="16.5" customHeight="1">
      <c r="B116" s="18"/>
      <c r="E116" s="181" t="str">
        <f>E7</f>
        <v>ZÁKLADNÍ ŠKOLA KŘEŠICE</v>
      </c>
      <c r="F116" s="181"/>
      <c r="G116" s="181"/>
      <c r="H116" s="181"/>
      <c r="L116" s="18"/>
    </row>
    <row r="117" spans="2:63" s="17" customFormat="1" ht="12" customHeight="1">
      <c r="B117" s="18"/>
      <c r="C117" s="13" t="s">
        <v>83</v>
      </c>
      <c r="L117" s="18"/>
    </row>
    <row r="118" spans="2:63" s="17" customFormat="1" ht="16.5" customHeight="1">
      <c r="B118" s="18"/>
      <c r="E118" s="171" t="str">
        <f>E9</f>
        <v>02 – 5. TŘÍDA</v>
      </c>
      <c r="F118" s="171"/>
      <c r="G118" s="171"/>
      <c r="H118" s="171"/>
      <c r="L118" s="18"/>
    </row>
    <row r="119" spans="2:63" s="17" customFormat="1" ht="6.9" customHeight="1">
      <c r="B119" s="18"/>
      <c r="L119" s="18"/>
    </row>
    <row r="120" spans="2:63" s="17" customFormat="1" ht="12" customHeight="1">
      <c r="B120" s="18"/>
      <c r="C120" s="13" t="s">
        <v>17</v>
      </c>
      <c r="F120" s="3" t="str">
        <f>F12</f>
        <v xml:space="preserve"> </v>
      </c>
      <c r="I120" s="13" t="s">
        <v>19</v>
      </c>
      <c r="J120" s="1" t="str">
        <f>IF(J12="","",J12)</f>
        <v/>
      </c>
      <c r="L120" s="18"/>
    </row>
    <row r="121" spans="2:63" s="17" customFormat="1" ht="6.9" customHeight="1">
      <c r="B121" s="18"/>
      <c r="L121" s="18"/>
    </row>
    <row r="122" spans="2:63" s="17" customFormat="1" ht="15.15" customHeight="1">
      <c r="B122" s="18"/>
      <c r="C122" s="13" t="s">
        <v>20</v>
      </c>
      <c r="F122" s="3" t="str">
        <f>E15</f>
        <v xml:space="preserve"> </v>
      </c>
      <c r="I122" s="13" t="s">
        <v>24</v>
      </c>
      <c r="J122" s="88" t="str">
        <f>E21</f>
        <v xml:space="preserve"> </v>
      </c>
      <c r="L122" s="18"/>
    </row>
    <row r="123" spans="2:63" s="17" customFormat="1" ht="15.15" customHeight="1">
      <c r="B123" s="18"/>
      <c r="C123" s="13" t="s">
        <v>23</v>
      </c>
      <c r="F123" s="3" t="str">
        <f>IF(E18="","",E18)</f>
        <v xml:space="preserve"> </v>
      </c>
      <c r="I123" s="13" t="s">
        <v>26</v>
      </c>
      <c r="J123" s="88" t="str">
        <f>E24</f>
        <v xml:space="preserve"> </v>
      </c>
      <c r="L123" s="18"/>
    </row>
    <row r="124" spans="2:63" s="17" customFormat="1" ht="10.35" customHeight="1">
      <c r="B124" s="18"/>
      <c r="L124" s="18"/>
    </row>
    <row r="125" spans="2:63" s="102" customFormat="1" ht="29.25" customHeight="1">
      <c r="B125" s="103"/>
      <c r="C125" s="104" t="s">
        <v>103</v>
      </c>
      <c r="D125" s="105" t="s">
        <v>53</v>
      </c>
      <c r="E125" s="105" t="s">
        <v>49</v>
      </c>
      <c r="F125" s="105" t="s">
        <v>50</v>
      </c>
      <c r="G125" s="105" t="s">
        <v>104</v>
      </c>
      <c r="H125" s="105" t="s">
        <v>105</v>
      </c>
      <c r="I125" s="105" t="s">
        <v>106</v>
      </c>
      <c r="J125" s="105" t="s">
        <v>87</v>
      </c>
      <c r="K125" s="106" t="s">
        <v>107</v>
      </c>
      <c r="L125" s="103"/>
      <c r="M125" s="45"/>
      <c r="N125" s="46" t="s">
        <v>32</v>
      </c>
      <c r="O125" s="46" t="s">
        <v>108</v>
      </c>
      <c r="P125" s="46" t="s">
        <v>109</v>
      </c>
      <c r="Q125" s="46" t="s">
        <v>110</v>
      </c>
      <c r="R125" s="46" t="s">
        <v>111</v>
      </c>
      <c r="S125" s="46" t="s">
        <v>112</v>
      </c>
      <c r="T125" s="47" t="s">
        <v>113</v>
      </c>
    </row>
    <row r="126" spans="2:63" s="17" customFormat="1" ht="22.95" customHeight="1">
      <c r="B126" s="18"/>
      <c r="C126" s="51" t="s">
        <v>114</v>
      </c>
      <c r="J126" s="107">
        <f>J127+J145</f>
        <v>0</v>
      </c>
      <c r="L126" s="18"/>
      <c r="M126" s="48"/>
      <c r="N126" s="40"/>
      <c r="O126" s="40"/>
      <c r="P126" s="108" t="e">
        <f>P127+P145</f>
        <v>#REF!</v>
      </c>
      <c r="Q126" s="40"/>
      <c r="R126" s="108" t="e">
        <f>R127+R145</f>
        <v>#REF!</v>
      </c>
      <c r="S126" s="40"/>
      <c r="T126" s="109" t="e">
        <f>T127+T145</f>
        <v>#REF!</v>
      </c>
      <c r="AT126" s="5" t="s">
        <v>67</v>
      </c>
      <c r="AU126" s="5" t="s">
        <v>89</v>
      </c>
      <c r="BK126" s="110" t="e">
        <f>BK127+BK145</f>
        <v>#REF!</v>
      </c>
    </row>
    <row r="127" spans="2:63" s="111" customFormat="1" ht="25.95" customHeight="1">
      <c r="B127" s="112"/>
      <c r="D127" s="113" t="s">
        <v>67</v>
      </c>
      <c r="E127" s="114" t="s">
        <v>115</v>
      </c>
      <c r="F127" s="114" t="s">
        <v>116</v>
      </c>
      <c r="J127" s="115">
        <f>J128+J133+J143+J137</f>
        <v>0</v>
      </c>
      <c r="L127" s="112"/>
      <c r="M127" s="116"/>
      <c r="P127" s="117" t="e">
        <f>#REF!+P128+P133+#REF!+P143</f>
        <v>#REF!</v>
      </c>
      <c r="R127" s="117" t="e">
        <f>#REF!+R128+R133+#REF!+R143</f>
        <v>#REF!</v>
      </c>
      <c r="T127" s="118" t="e">
        <f>#REF!+T128+T133+#REF!+T143</f>
        <v>#REF!</v>
      </c>
      <c r="AR127" s="113" t="s">
        <v>76</v>
      </c>
      <c r="AT127" s="119" t="s">
        <v>67</v>
      </c>
      <c r="AU127" s="119" t="s">
        <v>68</v>
      </c>
      <c r="AY127" s="113" t="s">
        <v>117</v>
      </c>
      <c r="BK127" s="120" t="e">
        <f>#REF!+BK128+BK133+#REF!+BK143</f>
        <v>#REF!</v>
      </c>
    </row>
    <row r="128" spans="2:63" s="121" customFormat="1" ht="24" customHeight="1">
      <c r="B128" s="122"/>
      <c r="D128" s="123" t="s">
        <v>67</v>
      </c>
      <c r="E128" s="124" t="s">
        <v>118</v>
      </c>
      <c r="F128" s="124" t="s">
        <v>119</v>
      </c>
      <c r="J128" s="125">
        <f>SUM(J129:J132)</f>
        <v>0</v>
      </c>
      <c r="L128" s="122"/>
      <c r="M128" s="126"/>
      <c r="P128" s="127" t="e">
        <f>SUM(#REF!)</f>
        <v>#REF!</v>
      </c>
      <c r="R128" s="127" t="e">
        <f>SUM(#REF!)</f>
        <v>#REF!</v>
      </c>
      <c r="T128" s="128" t="e">
        <f>SUM(#REF!)</f>
        <v>#REF!</v>
      </c>
      <c r="AR128" s="123" t="s">
        <v>76</v>
      </c>
      <c r="AT128" s="129" t="s">
        <v>67</v>
      </c>
      <c r="AU128" s="129" t="s">
        <v>76</v>
      </c>
      <c r="AY128" s="123" t="s">
        <v>117</v>
      </c>
      <c r="BK128" s="130" t="e">
        <f>SUM(#REF!)</f>
        <v>#REF!</v>
      </c>
    </row>
    <row r="129" spans="2:65" s="17" customFormat="1" ht="18" customHeight="1">
      <c r="B129" s="131"/>
      <c r="C129" s="132">
        <v>1</v>
      </c>
      <c r="D129" s="132" t="s">
        <v>120</v>
      </c>
      <c r="E129" s="133" t="s">
        <v>121</v>
      </c>
      <c r="F129" s="134" t="s">
        <v>122</v>
      </c>
      <c r="G129" s="135" t="s">
        <v>123</v>
      </c>
      <c r="H129" s="136">
        <v>120</v>
      </c>
      <c r="I129" s="137">
        <v>0</v>
      </c>
      <c r="J129" s="137">
        <f>ROUND(I129*H129,2)</f>
        <v>0</v>
      </c>
      <c r="K129" s="134" t="s">
        <v>124</v>
      </c>
      <c r="L129" s="18"/>
      <c r="M129" s="138"/>
      <c r="N129" s="139"/>
      <c r="O129" s="140"/>
      <c r="P129" s="140"/>
      <c r="Q129" s="140"/>
      <c r="R129" s="140"/>
      <c r="S129" s="140"/>
      <c r="T129" s="141"/>
      <c r="AR129" s="142"/>
      <c r="AT129" s="142"/>
      <c r="AU129" s="142"/>
      <c r="AY129" s="5"/>
      <c r="BE129" s="143"/>
      <c r="BF129" s="143"/>
      <c r="BG129" s="143"/>
      <c r="BH129" s="143"/>
      <c r="BI129" s="143"/>
      <c r="BJ129" s="5"/>
      <c r="BK129" s="143"/>
      <c r="BL129" s="5"/>
      <c r="BM129" s="142"/>
    </row>
    <row r="130" spans="2:65" s="17" customFormat="1" ht="18" customHeight="1">
      <c r="B130" s="131"/>
      <c r="C130" s="132">
        <v>2</v>
      </c>
      <c r="D130" s="132" t="s">
        <v>120</v>
      </c>
      <c r="E130" s="133" t="s">
        <v>125</v>
      </c>
      <c r="F130" s="134" t="s">
        <v>126</v>
      </c>
      <c r="G130" s="135" t="s">
        <v>123</v>
      </c>
      <c r="H130" s="136">
        <v>10</v>
      </c>
      <c r="I130" s="137">
        <v>0</v>
      </c>
      <c r="J130" s="137">
        <f>ROUND(I130*H130,2)</f>
        <v>0</v>
      </c>
      <c r="K130" s="134" t="s">
        <v>124</v>
      </c>
      <c r="L130" s="18"/>
      <c r="M130" s="138"/>
      <c r="N130" s="139"/>
      <c r="O130" s="140"/>
      <c r="P130" s="140"/>
      <c r="Q130" s="140"/>
      <c r="R130" s="140"/>
      <c r="S130" s="140"/>
      <c r="T130" s="141"/>
      <c r="AR130" s="142"/>
      <c r="AT130" s="142"/>
      <c r="AU130" s="142"/>
      <c r="AY130" s="5"/>
      <c r="BE130" s="143"/>
      <c r="BF130" s="143"/>
      <c r="BG130" s="143"/>
      <c r="BH130" s="143"/>
      <c r="BI130" s="143"/>
      <c r="BJ130" s="5"/>
      <c r="BK130" s="143"/>
      <c r="BL130" s="5"/>
      <c r="BM130" s="142"/>
    </row>
    <row r="131" spans="2:65" s="17" customFormat="1" ht="18" customHeight="1">
      <c r="B131" s="131"/>
      <c r="C131" s="132">
        <v>3</v>
      </c>
      <c r="D131" s="132" t="s">
        <v>120</v>
      </c>
      <c r="E131" s="133" t="s">
        <v>127</v>
      </c>
      <c r="F131" s="134" t="s">
        <v>128</v>
      </c>
      <c r="G131" s="135" t="s">
        <v>129</v>
      </c>
      <c r="H131" s="136">
        <v>1</v>
      </c>
      <c r="I131" s="137">
        <v>0</v>
      </c>
      <c r="J131" s="137">
        <f>ROUND(I131*H131,2)</f>
        <v>0</v>
      </c>
      <c r="K131" s="134" t="s">
        <v>124</v>
      </c>
      <c r="L131" s="18"/>
      <c r="M131" s="138"/>
      <c r="N131" s="139"/>
      <c r="O131" s="140"/>
      <c r="P131" s="140"/>
      <c r="Q131" s="140"/>
      <c r="R131" s="140"/>
      <c r="S131" s="140"/>
      <c r="T131" s="141"/>
      <c r="AR131" s="142"/>
      <c r="AT131" s="142"/>
      <c r="AU131" s="142"/>
      <c r="AY131" s="5"/>
      <c r="BE131" s="143"/>
      <c r="BF131" s="143"/>
      <c r="BG131" s="143"/>
      <c r="BH131" s="143"/>
      <c r="BI131" s="143"/>
      <c r="BJ131" s="5"/>
      <c r="BK131" s="143"/>
      <c r="BL131" s="5"/>
      <c r="BM131" s="142"/>
    </row>
    <row r="132" spans="2:65" s="17" customFormat="1" ht="18" customHeight="1">
      <c r="B132" s="131"/>
      <c r="C132" s="132">
        <v>4</v>
      </c>
      <c r="D132" s="132" t="s">
        <v>120</v>
      </c>
      <c r="E132" s="133" t="s">
        <v>130</v>
      </c>
      <c r="F132" s="134" t="s">
        <v>131</v>
      </c>
      <c r="G132" s="135" t="s">
        <v>132</v>
      </c>
      <c r="H132" s="136">
        <v>100</v>
      </c>
      <c r="I132" s="137">
        <v>0</v>
      </c>
      <c r="J132" s="137">
        <f>ROUND(I132*H132,2)</f>
        <v>0</v>
      </c>
      <c r="K132" s="134" t="s">
        <v>124</v>
      </c>
      <c r="L132" s="18"/>
      <c r="M132" s="138"/>
      <c r="N132" s="139"/>
      <c r="O132" s="140"/>
      <c r="P132" s="140"/>
      <c r="Q132" s="140"/>
      <c r="R132" s="140"/>
      <c r="S132" s="140"/>
      <c r="T132" s="141"/>
      <c r="AR132" s="142"/>
      <c r="AT132" s="142"/>
      <c r="AU132" s="142"/>
      <c r="AY132" s="5"/>
      <c r="BE132" s="143"/>
      <c r="BF132" s="143"/>
      <c r="BG132" s="143"/>
      <c r="BH132" s="143"/>
      <c r="BI132" s="143"/>
      <c r="BJ132" s="5"/>
      <c r="BK132" s="143"/>
      <c r="BL132" s="5"/>
      <c r="BM132" s="142"/>
    </row>
    <row r="133" spans="2:65" s="121" customFormat="1" ht="24" customHeight="1">
      <c r="B133" s="122"/>
      <c r="D133" s="123" t="s">
        <v>67</v>
      </c>
      <c r="E133" s="124" t="s">
        <v>133</v>
      </c>
      <c r="F133" s="124" t="s">
        <v>134</v>
      </c>
      <c r="J133" s="125">
        <f>SUM(J134:J136)</f>
        <v>0</v>
      </c>
      <c r="L133" s="122"/>
      <c r="M133" s="126"/>
      <c r="P133" s="127">
        <f>SUM(P134:P134)</f>
        <v>15.120000000000001</v>
      </c>
      <c r="R133" s="127">
        <f>SUM(R134:R134)</f>
        <v>2.52E-2</v>
      </c>
      <c r="T133" s="128">
        <f>SUM(T134:T134)</f>
        <v>0</v>
      </c>
      <c r="AR133" s="123" t="s">
        <v>76</v>
      </c>
      <c r="AT133" s="129" t="s">
        <v>67</v>
      </c>
      <c r="AU133" s="129" t="s">
        <v>76</v>
      </c>
      <c r="AY133" s="123" t="s">
        <v>117</v>
      </c>
      <c r="BK133" s="130">
        <f>SUM(BK134:BK134)</f>
        <v>0</v>
      </c>
    </row>
    <row r="134" spans="2:65" s="17" customFormat="1" ht="24" customHeight="1">
      <c r="B134" s="131"/>
      <c r="C134" s="132">
        <v>5</v>
      </c>
      <c r="D134" s="132" t="s">
        <v>120</v>
      </c>
      <c r="E134" s="133" t="s">
        <v>135</v>
      </c>
      <c r="F134" s="134" t="s">
        <v>136</v>
      </c>
      <c r="G134" s="135" t="s">
        <v>123</v>
      </c>
      <c r="H134" s="136">
        <v>120</v>
      </c>
      <c r="I134" s="137">
        <v>0</v>
      </c>
      <c r="J134" s="137">
        <f>ROUND(I134*H134,2)</f>
        <v>0</v>
      </c>
      <c r="K134" s="134" t="s">
        <v>137</v>
      </c>
      <c r="L134" s="18"/>
      <c r="M134" s="138"/>
      <c r="N134" s="139" t="s">
        <v>33</v>
      </c>
      <c r="O134" s="140">
        <v>0.126</v>
      </c>
      <c r="P134" s="140">
        <f>O134*H134</f>
        <v>15.120000000000001</v>
      </c>
      <c r="Q134" s="140">
        <v>2.1000000000000001E-4</v>
      </c>
      <c r="R134" s="140">
        <f>Q134*H134</f>
        <v>2.52E-2</v>
      </c>
      <c r="S134" s="140">
        <v>0</v>
      </c>
      <c r="T134" s="141">
        <f>S134*H134</f>
        <v>0</v>
      </c>
      <c r="AR134" s="142" t="s">
        <v>138</v>
      </c>
      <c r="AT134" s="142" t="s">
        <v>120</v>
      </c>
      <c r="AU134" s="142" t="s">
        <v>78</v>
      </c>
      <c r="AY134" s="5" t="s">
        <v>117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5" t="s">
        <v>76</v>
      </c>
      <c r="BK134" s="143">
        <f>ROUND(I134*H134,2)</f>
        <v>0</v>
      </c>
      <c r="BL134" s="5" t="s">
        <v>138</v>
      </c>
      <c r="BM134" s="142" t="s">
        <v>139</v>
      </c>
    </row>
    <row r="135" spans="2:65" s="17" customFormat="1" ht="16.95" customHeight="1">
      <c r="B135" s="131"/>
      <c r="C135" s="132">
        <v>6</v>
      </c>
      <c r="D135" s="132" t="s">
        <v>120</v>
      </c>
      <c r="E135" s="133" t="s">
        <v>140</v>
      </c>
      <c r="F135" s="134" t="s">
        <v>141</v>
      </c>
      <c r="G135" s="135" t="s">
        <v>123</v>
      </c>
      <c r="H135" s="136">
        <v>65</v>
      </c>
      <c r="I135" s="137">
        <v>0</v>
      </c>
      <c r="J135" s="137">
        <f>ROUND(I135*H135,2)</f>
        <v>0</v>
      </c>
      <c r="K135" s="134" t="s">
        <v>137</v>
      </c>
      <c r="L135" s="18"/>
      <c r="M135" s="138"/>
      <c r="N135" s="139"/>
      <c r="O135" s="140"/>
      <c r="P135" s="140"/>
      <c r="Q135" s="140"/>
      <c r="R135" s="140"/>
      <c r="S135" s="140"/>
      <c r="T135" s="141"/>
      <c r="AR135" s="142"/>
      <c r="AT135" s="142"/>
      <c r="AU135" s="142"/>
      <c r="AY135" s="5"/>
      <c r="BE135" s="143"/>
      <c r="BF135" s="143"/>
      <c r="BG135" s="143"/>
      <c r="BH135" s="143"/>
      <c r="BI135" s="143"/>
      <c r="BJ135" s="5"/>
      <c r="BK135" s="143"/>
      <c r="BL135" s="5"/>
      <c r="BM135" s="142"/>
    </row>
    <row r="136" spans="2:65" s="17" customFormat="1" ht="16.95" customHeight="1">
      <c r="B136" s="131"/>
      <c r="C136" s="132">
        <v>7</v>
      </c>
      <c r="D136" s="132" t="s">
        <v>120</v>
      </c>
      <c r="E136" s="133" t="s">
        <v>142</v>
      </c>
      <c r="F136" s="134" t="s">
        <v>143</v>
      </c>
      <c r="G136" s="135" t="s">
        <v>132</v>
      </c>
      <c r="H136" s="136">
        <v>100</v>
      </c>
      <c r="I136" s="137">
        <v>0</v>
      </c>
      <c r="J136" s="137">
        <f>ROUND(I136*H136,2)</f>
        <v>0</v>
      </c>
      <c r="K136" s="134" t="s">
        <v>137</v>
      </c>
      <c r="L136" s="18"/>
      <c r="M136" s="138"/>
      <c r="N136" s="139"/>
      <c r="O136" s="140"/>
      <c r="P136" s="140"/>
      <c r="Q136" s="140"/>
      <c r="R136" s="140"/>
      <c r="S136" s="140"/>
      <c r="T136" s="141"/>
      <c r="AR136" s="142"/>
      <c r="AT136" s="142"/>
      <c r="AU136" s="142"/>
      <c r="AY136" s="5"/>
      <c r="BE136" s="143"/>
      <c r="BF136" s="143"/>
      <c r="BG136" s="143"/>
      <c r="BH136" s="143"/>
      <c r="BI136" s="143"/>
      <c r="BJ136" s="5"/>
      <c r="BK136" s="143"/>
      <c r="BL136" s="5"/>
      <c r="BM136" s="142"/>
    </row>
    <row r="137" spans="2:65" s="17" customFormat="1" ht="25.95" customHeight="1">
      <c r="B137" s="131"/>
      <c r="C137" s="121"/>
      <c r="D137" s="123" t="s">
        <v>67</v>
      </c>
      <c r="E137" s="124" t="s">
        <v>144</v>
      </c>
      <c r="F137" s="124" t="s">
        <v>145</v>
      </c>
      <c r="G137" s="121"/>
      <c r="H137" s="121"/>
      <c r="I137" s="121"/>
      <c r="J137" s="125">
        <f>SUM(J138:J142)</f>
        <v>0</v>
      </c>
      <c r="K137" s="121"/>
      <c r="L137" s="18"/>
      <c r="M137" s="138"/>
      <c r="N137" s="139"/>
      <c r="O137" s="140"/>
      <c r="P137" s="140"/>
      <c r="Q137" s="140"/>
      <c r="R137" s="140"/>
      <c r="S137" s="140"/>
      <c r="T137" s="141"/>
      <c r="AR137" s="142"/>
      <c r="AT137" s="142"/>
      <c r="AU137" s="142"/>
      <c r="AY137" s="5"/>
      <c r="BE137" s="143"/>
      <c r="BF137" s="143"/>
      <c r="BG137" s="143"/>
      <c r="BH137" s="143"/>
      <c r="BI137" s="143"/>
      <c r="BJ137" s="5"/>
      <c r="BK137" s="143"/>
      <c r="BL137" s="5"/>
      <c r="BM137" s="142"/>
    </row>
    <row r="138" spans="2:65" s="17" customFormat="1" ht="16.95" customHeight="1">
      <c r="B138" s="131"/>
      <c r="C138" s="132">
        <v>8</v>
      </c>
      <c r="D138" s="132" t="s">
        <v>120</v>
      </c>
      <c r="E138" s="133" t="s">
        <v>146</v>
      </c>
      <c r="F138" s="134" t="s">
        <v>147</v>
      </c>
      <c r="G138" s="135" t="s">
        <v>148</v>
      </c>
      <c r="H138" s="136">
        <v>1</v>
      </c>
      <c r="I138" s="137">
        <v>0</v>
      </c>
      <c r="J138" s="137">
        <f>ROUND(I138*H138,2)</f>
        <v>0</v>
      </c>
      <c r="K138" s="134" t="s">
        <v>137</v>
      </c>
      <c r="L138" s="18"/>
      <c r="M138" s="138"/>
      <c r="N138" s="139"/>
      <c r="O138" s="140"/>
      <c r="P138" s="140"/>
      <c r="Q138" s="140"/>
      <c r="R138" s="140"/>
      <c r="S138" s="140"/>
      <c r="T138" s="141"/>
      <c r="AR138" s="142"/>
      <c r="AT138" s="142"/>
      <c r="AU138" s="142"/>
      <c r="AY138" s="5"/>
      <c r="BE138" s="143"/>
      <c r="BF138" s="143"/>
      <c r="BG138" s="143"/>
      <c r="BH138" s="143"/>
      <c r="BI138" s="143"/>
      <c r="BJ138" s="5"/>
      <c r="BK138" s="143"/>
      <c r="BL138" s="5"/>
      <c r="BM138" s="142"/>
    </row>
    <row r="139" spans="2:65" s="17" customFormat="1" ht="16.95" customHeight="1">
      <c r="B139" s="131"/>
      <c r="C139" s="132">
        <v>9</v>
      </c>
      <c r="D139" s="132" t="s">
        <v>120</v>
      </c>
      <c r="E139" s="133" t="s">
        <v>149</v>
      </c>
      <c r="F139" s="134" t="s">
        <v>150</v>
      </c>
      <c r="G139" s="135" t="s">
        <v>148</v>
      </c>
      <c r="H139" s="136">
        <v>20</v>
      </c>
      <c r="I139" s="137">
        <v>0</v>
      </c>
      <c r="J139" s="137">
        <f>ROUND(I139*H139,2)</f>
        <v>0</v>
      </c>
      <c r="K139" s="134" t="s">
        <v>137</v>
      </c>
      <c r="L139" s="18"/>
      <c r="M139" s="138"/>
      <c r="N139" s="139"/>
      <c r="O139" s="140"/>
      <c r="P139" s="140"/>
      <c r="Q139" s="140"/>
      <c r="R139" s="140"/>
      <c r="S139" s="140"/>
      <c r="T139" s="141"/>
      <c r="AR139" s="142"/>
      <c r="AT139" s="142"/>
      <c r="AU139" s="142"/>
      <c r="AY139" s="5"/>
      <c r="BE139" s="143"/>
      <c r="BF139" s="143"/>
      <c r="BG139" s="143"/>
      <c r="BH139" s="143"/>
      <c r="BI139" s="143"/>
      <c r="BJ139" s="5"/>
      <c r="BK139" s="143"/>
      <c r="BL139" s="5"/>
      <c r="BM139" s="142"/>
    </row>
    <row r="140" spans="2:65" s="17" customFormat="1" ht="16.95" customHeight="1">
      <c r="B140" s="131"/>
      <c r="C140" s="132">
        <v>10</v>
      </c>
      <c r="D140" s="132" t="s">
        <v>120</v>
      </c>
      <c r="E140" s="133" t="s">
        <v>151</v>
      </c>
      <c r="F140" s="134" t="s">
        <v>152</v>
      </c>
      <c r="G140" s="135" t="s">
        <v>148</v>
      </c>
      <c r="H140" s="136">
        <v>20</v>
      </c>
      <c r="I140" s="137">
        <v>0</v>
      </c>
      <c r="J140" s="137">
        <f>ROUND(I140*H140,2)</f>
        <v>0</v>
      </c>
      <c r="K140" s="134" t="s">
        <v>137</v>
      </c>
      <c r="L140" s="18"/>
      <c r="M140" s="138"/>
      <c r="N140" s="139"/>
      <c r="O140" s="140"/>
      <c r="P140" s="140"/>
      <c r="Q140" s="140"/>
      <c r="R140" s="140"/>
      <c r="S140" s="140"/>
      <c r="T140" s="141"/>
      <c r="AR140" s="142"/>
      <c r="AT140" s="142"/>
      <c r="AU140" s="142"/>
      <c r="AY140" s="5"/>
      <c r="BE140" s="143"/>
      <c r="BF140" s="143"/>
      <c r="BG140" s="143"/>
      <c r="BH140" s="143"/>
      <c r="BI140" s="143"/>
      <c r="BJ140" s="5"/>
      <c r="BK140" s="143"/>
      <c r="BL140" s="5"/>
      <c r="BM140" s="142"/>
    </row>
    <row r="141" spans="2:65" s="17" customFormat="1" ht="16.95" customHeight="1">
      <c r="B141" s="131"/>
      <c r="C141" s="132">
        <v>11</v>
      </c>
      <c r="D141" s="132" t="s">
        <v>120</v>
      </c>
      <c r="E141" s="133" t="s">
        <v>153</v>
      </c>
      <c r="F141" s="134" t="s">
        <v>154</v>
      </c>
      <c r="G141" s="135" t="s">
        <v>148</v>
      </c>
      <c r="H141" s="136">
        <f>H138</f>
        <v>1</v>
      </c>
      <c r="I141" s="137">
        <v>0</v>
      </c>
      <c r="J141" s="137">
        <f>ROUND(I141*H141,2)</f>
        <v>0</v>
      </c>
      <c r="K141" s="134" t="s">
        <v>137</v>
      </c>
      <c r="L141" s="18"/>
      <c r="M141" s="138"/>
      <c r="N141" s="139"/>
      <c r="O141" s="140"/>
      <c r="P141" s="140"/>
      <c r="Q141" s="140"/>
      <c r="R141" s="140"/>
      <c r="S141" s="140"/>
      <c r="T141" s="141"/>
      <c r="AR141" s="142"/>
      <c r="AT141" s="142"/>
      <c r="AU141" s="142"/>
      <c r="AY141" s="5"/>
      <c r="BE141" s="143"/>
      <c r="BF141" s="143"/>
      <c r="BG141" s="143"/>
      <c r="BH141" s="143"/>
      <c r="BI141" s="143"/>
      <c r="BJ141" s="5"/>
      <c r="BK141" s="143"/>
      <c r="BL141" s="5"/>
      <c r="BM141" s="142"/>
    </row>
    <row r="142" spans="2:65" s="17" customFormat="1" ht="16.95" customHeight="1">
      <c r="B142" s="131"/>
      <c r="C142" s="132">
        <v>12</v>
      </c>
      <c r="D142" s="132" t="s">
        <v>120</v>
      </c>
      <c r="E142" s="133" t="s">
        <v>155</v>
      </c>
      <c r="F142" s="134" t="s">
        <v>156</v>
      </c>
      <c r="G142" s="135" t="s">
        <v>148</v>
      </c>
      <c r="H142" s="136">
        <v>1</v>
      </c>
      <c r="I142" s="137">
        <v>0</v>
      </c>
      <c r="J142" s="137">
        <f>ROUND(I142*H142,2)</f>
        <v>0</v>
      </c>
      <c r="K142" s="134" t="s">
        <v>137</v>
      </c>
      <c r="L142" s="18"/>
      <c r="M142" s="138"/>
      <c r="N142" s="139"/>
      <c r="O142" s="140"/>
      <c r="P142" s="140"/>
      <c r="Q142" s="140"/>
      <c r="R142" s="140"/>
      <c r="S142" s="140"/>
      <c r="T142" s="141"/>
      <c r="AR142" s="142"/>
      <c r="AT142" s="142"/>
      <c r="AU142" s="142"/>
      <c r="AY142" s="5"/>
      <c r="BE142" s="143"/>
      <c r="BF142" s="143"/>
      <c r="BG142" s="143"/>
      <c r="BH142" s="143"/>
      <c r="BI142" s="143"/>
      <c r="BJ142" s="5"/>
      <c r="BK142" s="143"/>
      <c r="BL142" s="5"/>
      <c r="BM142" s="142"/>
    </row>
    <row r="143" spans="2:65" s="121" customFormat="1" ht="24" customHeight="1">
      <c r="B143" s="122"/>
      <c r="D143" s="123" t="s">
        <v>67</v>
      </c>
      <c r="E143" s="124" t="s">
        <v>157</v>
      </c>
      <c r="F143" s="124" t="s">
        <v>158</v>
      </c>
      <c r="J143" s="125">
        <f>BK143</f>
        <v>0</v>
      </c>
      <c r="L143" s="122"/>
      <c r="M143" s="126"/>
      <c r="P143" s="127">
        <f>SUM(P144:P144)</f>
        <v>10.846</v>
      </c>
      <c r="R143" s="127">
        <f>SUM(R144:R144)</f>
        <v>0</v>
      </c>
      <c r="T143" s="128">
        <f>SUM(T144:T144)</f>
        <v>0</v>
      </c>
      <c r="AR143" s="123" t="s">
        <v>76</v>
      </c>
      <c r="AT143" s="129" t="s">
        <v>67</v>
      </c>
      <c r="AU143" s="129" t="s">
        <v>76</v>
      </c>
      <c r="AY143" s="123" t="s">
        <v>117</v>
      </c>
      <c r="BK143" s="130">
        <f>SUM(BK144:BK144)</f>
        <v>0</v>
      </c>
    </row>
    <row r="144" spans="2:65" s="17" customFormat="1" ht="18" customHeight="1">
      <c r="B144" s="131"/>
      <c r="C144" s="132">
        <v>13</v>
      </c>
      <c r="D144" s="132" t="s">
        <v>120</v>
      </c>
      <c r="E144" s="133" t="s">
        <v>159</v>
      </c>
      <c r="F144" s="134" t="s">
        <v>160</v>
      </c>
      <c r="G144" s="135" t="s">
        <v>148</v>
      </c>
      <c r="H144" s="136">
        <v>2.2000000000000002</v>
      </c>
      <c r="I144" s="137">
        <v>0</v>
      </c>
      <c r="J144" s="137">
        <f>ROUND(I144*H144,2)</f>
        <v>0</v>
      </c>
      <c r="K144" s="134" t="s">
        <v>137</v>
      </c>
      <c r="L144" s="18"/>
      <c r="M144" s="138"/>
      <c r="N144" s="139" t="s">
        <v>33</v>
      </c>
      <c r="O144" s="140">
        <v>4.93</v>
      </c>
      <c r="P144" s="140">
        <f>O144*H144</f>
        <v>10.846</v>
      </c>
      <c r="Q144" s="140">
        <v>0</v>
      </c>
      <c r="R144" s="140"/>
      <c r="S144" s="140">
        <v>0</v>
      </c>
      <c r="T144" s="141"/>
      <c r="AR144" s="142" t="s">
        <v>138</v>
      </c>
      <c r="AT144" s="142" t="s">
        <v>120</v>
      </c>
      <c r="AU144" s="142" t="s">
        <v>78</v>
      </c>
      <c r="AY144" s="5" t="s">
        <v>117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5" t="s">
        <v>76</v>
      </c>
      <c r="BK144" s="143">
        <f>ROUND(I144*H144,2)</f>
        <v>0</v>
      </c>
      <c r="BL144" s="5" t="s">
        <v>138</v>
      </c>
      <c r="BM144" s="142" t="s">
        <v>161</v>
      </c>
    </row>
    <row r="145" spans="2:65" s="111" customFormat="1" ht="25.95" customHeight="1">
      <c r="B145" s="112"/>
      <c r="D145" s="113" t="s">
        <v>67</v>
      </c>
      <c r="E145" s="114" t="s">
        <v>162</v>
      </c>
      <c r="F145" s="114" t="s">
        <v>163</v>
      </c>
      <c r="J145" s="115">
        <f>J146+J153+J169+J179+J187</f>
        <v>0</v>
      </c>
      <c r="L145" s="112"/>
      <c r="M145" s="116"/>
      <c r="P145" s="117" t="e">
        <f>P146+P146+P153+#REF!+#REF!+#REF!+#REF!+P169+P179+#REF!+P187</f>
        <v>#REF!</v>
      </c>
      <c r="R145" s="117" t="e">
        <f>R146+R146+R153+#REF!+#REF!+#REF!+#REF!+R169+R179+#REF!+R187</f>
        <v>#REF!</v>
      </c>
      <c r="T145" s="118" t="e">
        <f>T146+T146+T153+#REF!+#REF!+#REF!+#REF!+T169+T179+#REF!+T187</f>
        <v>#REF!</v>
      </c>
      <c r="AR145" s="113" t="s">
        <v>78</v>
      </c>
      <c r="AT145" s="119" t="s">
        <v>67</v>
      </c>
      <c r="AU145" s="119" t="s">
        <v>68</v>
      </c>
      <c r="AY145" s="113" t="s">
        <v>117</v>
      </c>
      <c r="BK145" s="120" t="e">
        <f>BK146+BK146+BK153+#REF!+#REF!+#REF!+#REF!+BK169+BK179+#REF!+BK187</f>
        <v>#REF!</v>
      </c>
    </row>
    <row r="146" spans="2:65" s="121" customFormat="1" ht="22.95" customHeight="1">
      <c r="B146" s="122"/>
      <c r="D146" s="123" t="s">
        <v>67</v>
      </c>
      <c r="E146" s="124" t="s">
        <v>164</v>
      </c>
      <c r="F146" s="124" t="s">
        <v>165</v>
      </c>
      <c r="J146" s="125">
        <f>SUM(J147:J152)</f>
        <v>0</v>
      </c>
      <c r="L146" s="122"/>
      <c r="M146" s="126"/>
      <c r="P146" s="127">
        <f>SUM(P147:P152)</f>
        <v>81.95</v>
      </c>
      <c r="R146" s="127">
        <f>SUM(R147:R152)</f>
        <v>0.13936999999999999</v>
      </c>
      <c r="T146" s="128">
        <f>SUM(T147:T152)</f>
        <v>0</v>
      </c>
      <c r="AR146" s="123" t="s">
        <v>78</v>
      </c>
      <c r="AT146" s="129" t="s">
        <v>67</v>
      </c>
      <c r="AU146" s="129" t="s">
        <v>76</v>
      </c>
      <c r="AY146" s="123" t="s">
        <v>117</v>
      </c>
      <c r="BK146" s="130">
        <f>SUM(BK147:BK152)</f>
        <v>0</v>
      </c>
    </row>
    <row r="147" spans="2:65" s="17" customFormat="1" ht="16.95" customHeight="1">
      <c r="B147" s="131"/>
      <c r="C147" s="132">
        <v>14</v>
      </c>
      <c r="D147" s="132" t="s">
        <v>120</v>
      </c>
      <c r="E147" s="133" t="s">
        <v>166</v>
      </c>
      <c r="F147" s="134" t="s">
        <v>167</v>
      </c>
      <c r="G147" s="135" t="s">
        <v>168</v>
      </c>
      <c r="H147" s="136">
        <v>1</v>
      </c>
      <c r="I147" s="137">
        <v>0</v>
      </c>
      <c r="J147" s="137">
        <f t="shared" ref="J147:J152" si="0">ROUND(I147*H147,2)</f>
        <v>0</v>
      </c>
      <c r="K147" s="134" t="s">
        <v>137</v>
      </c>
      <c r="L147" s="18"/>
      <c r="M147" s="138"/>
      <c r="N147" s="139" t="s">
        <v>33</v>
      </c>
      <c r="O147" s="140">
        <v>1.1000000000000001</v>
      </c>
      <c r="P147" s="140">
        <f>O147*H147</f>
        <v>1.1000000000000001</v>
      </c>
      <c r="Q147" s="140">
        <v>1.197E-2</v>
      </c>
      <c r="R147" s="140">
        <f>Q147*H147</f>
        <v>1.197E-2</v>
      </c>
      <c r="S147" s="140">
        <v>0</v>
      </c>
      <c r="T147" s="141">
        <f>S147*H147</f>
        <v>0</v>
      </c>
      <c r="AR147" s="142" t="s">
        <v>169</v>
      </c>
      <c r="AT147" s="142" t="s">
        <v>120</v>
      </c>
      <c r="AU147" s="142" t="s">
        <v>78</v>
      </c>
      <c r="AY147" s="5" t="s">
        <v>117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5" t="s">
        <v>76</v>
      </c>
      <c r="BK147" s="143">
        <f>ROUND(I147*H147,2)</f>
        <v>0</v>
      </c>
      <c r="BL147" s="5" t="s">
        <v>169</v>
      </c>
      <c r="BM147" s="142" t="s">
        <v>170</v>
      </c>
    </row>
    <row r="148" spans="2:65" s="17" customFormat="1" ht="16.95" customHeight="1">
      <c r="B148" s="131"/>
      <c r="C148" s="132">
        <v>15</v>
      </c>
      <c r="D148" s="132" t="s">
        <v>120</v>
      </c>
      <c r="E148" s="133" t="s">
        <v>171</v>
      </c>
      <c r="F148" s="134" t="s">
        <v>172</v>
      </c>
      <c r="G148" s="135" t="s">
        <v>173</v>
      </c>
      <c r="H148" s="136">
        <v>1</v>
      </c>
      <c r="I148" s="137">
        <v>0</v>
      </c>
      <c r="J148" s="137">
        <f t="shared" si="0"/>
        <v>0</v>
      </c>
      <c r="K148" s="134" t="s">
        <v>137</v>
      </c>
      <c r="L148" s="18"/>
      <c r="M148" s="138"/>
      <c r="N148" s="139"/>
      <c r="O148" s="140"/>
      <c r="P148" s="140"/>
      <c r="Q148" s="140"/>
      <c r="R148" s="140"/>
      <c r="S148" s="140"/>
      <c r="T148" s="141"/>
      <c r="AR148" s="142"/>
      <c r="AT148" s="142"/>
      <c r="AU148" s="142"/>
      <c r="AY148" s="5"/>
      <c r="BE148" s="143"/>
      <c r="BF148" s="143"/>
      <c r="BG148" s="143"/>
      <c r="BH148" s="143"/>
      <c r="BI148" s="143"/>
      <c r="BJ148" s="5"/>
      <c r="BK148" s="143"/>
      <c r="BL148" s="5"/>
      <c r="BM148" s="142"/>
    </row>
    <row r="149" spans="2:65" s="17" customFormat="1" ht="16.95" customHeight="1">
      <c r="B149" s="131"/>
      <c r="C149" s="132">
        <v>16</v>
      </c>
      <c r="D149" s="132" t="s">
        <v>120</v>
      </c>
      <c r="E149" s="133" t="s">
        <v>174</v>
      </c>
      <c r="F149" s="134" t="s">
        <v>175</v>
      </c>
      <c r="G149" s="135" t="s">
        <v>173</v>
      </c>
      <c r="H149" s="136">
        <v>1</v>
      </c>
      <c r="I149" s="137">
        <v>0</v>
      </c>
      <c r="J149" s="137">
        <f t="shared" si="0"/>
        <v>0</v>
      </c>
      <c r="K149" s="134" t="s">
        <v>137</v>
      </c>
      <c r="L149" s="18"/>
      <c r="M149" s="138"/>
      <c r="N149" s="139"/>
      <c r="O149" s="140"/>
      <c r="P149" s="140"/>
      <c r="Q149" s="140"/>
      <c r="R149" s="140"/>
      <c r="S149" s="140"/>
      <c r="T149" s="141"/>
      <c r="AR149" s="142"/>
      <c r="AT149" s="142"/>
      <c r="AU149" s="142"/>
      <c r="AY149" s="5"/>
      <c r="BE149" s="143"/>
      <c r="BF149" s="143"/>
      <c r="BG149" s="143"/>
      <c r="BH149" s="143"/>
      <c r="BI149" s="143"/>
      <c r="BJ149" s="5"/>
      <c r="BK149" s="143"/>
      <c r="BL149" s="5"/>
      <c r="BM149" s="142"/>
    </row>
    <row r="150" spans="2:65" s="17" customFormat="1" ht="16.95" customHeight="1">
      <c r="B150" s="131"/>
      <c r="C150" s="132">
        <v>17</v>
      </c>
      <c r="D150" s="132" t="s">
        <v>120</v>
      </c>
      <c r="E150" s="133" t="s">
        <v>176</v>
      </c>
      <c r="F150" s="134" t="s">
        <v>177</v>
      </c>
      <c r="G150" s="135" t="s">
        <v>173</v>
      </c>
      <c r="H150" s="136">
        <v>1</v>
      </c>
      <c r="I150" s="137">
        <v>0</v>
      </c>
      <c r="J150" s="137">
        <f t="shared" si="0"/>
        <v>0</v>
      </c>
      <c r="K150" s="134" t="s">
        <v>137</v>
      </c>
      <c r="L150" s="18"/>
      <c r="M150" s="138"/>
      <c r="N150" s="139"/>
      <c r="O150" s="140"/>
      <c r="P150" s="140"/>
      <c r="Q150" s="140"/>
      <c r="R150" s="140"/>
      <c r="S150" s="140"/>
      <c r="T150" s="141"/>
      <c r="AR150" s="142"/>
      <c r="AT150" s="142"/>
      <c r="AU150" s="142"/>
      <c r="AY150" s="5"/>
      <c r="BE150" s="143"/>
      <c r="BF150" s="143"/>
      <c r="BG150" s="143"/>
      <c r="BH150" s="143"/>
      <c r="BI150" s="143"/>
      <c r="BJ150" s="5"/>
      <c r="BK150" s="143"/>
      <c r="BL150" s="5"/>
      <c r="BM150" s="142"/>
    </row>
    <row r="151" spans="2:65" s="17" customFormat="1" ht="16.95" customHeight="1">
      <c r="B151" s="131"/>
      <c r="C151" s="132">
        <v>18</v>
      </c>
      <c r="D151" s="132" t="s">
        <v>120</v>
      </c>
      <c r="E151" s="133" t="s">
        <v>178</v>
      </c>
      <c r="F151" s="134" t="s">
        <v>179</v>
      </c>
      <c r="G151" s="135" t="s">
        <v>173</v>
      </c>
      <c r="H151" s="136">
        <v>1</v>
      </c>
      <c r="I151" s="137">
        <v>0</v>
      </c>
      <c r="J151" s="137">
        <f t="shared" si="0"/>
        <v>0</v>
      </c>
      <c r="K151" s="134" t="s">
        <v>137</v>
      </c>
      <c r="L151" s="18"/>
      <c r="M151" s="138"/>
      <c r="N151" s="139"/>
      <c r="O151" s="140"/>
      <c r="P151" s="140"/>
      <c r="Q151" s="140"/>
      <c r="R151" s="140"/>
      <c r="S151" s="140"/>
      <c r="T151" s="141"/>
      <c r="AR151" s="142"/>
      <c r="AT151" s="142"/>
      <c r="AU151" s="142"/>
      <c r="AY151" s="5"/>
      <c r="BE151" s="143"/>
      <c r="BF151" s="143"/>
      <c r="BG151" s="143"/>
      <c r="BH151" s="143"/>
      <c r="BI151" s="143"/>
      <c r="BJ151" s="5"/>
      <c r="BK151" s="143"/>
      <c r="BL151" s="5"/>
      <c r="BM151" s="142"/>
    </row>
    <row r="152" spans="2:65" s="17" customFormat="1" ht="16.95" customHeight="1">
      <c r="B152" s="131"/>
      <c r="C152" s="132">
        <v>19</v>
      </c>
      <c r="D152" s="132" t="s">
        <v>120</v>
      </c>
      <c r="E152" s="133" t="s">
        <v>180</v>
      </c>
      <c r="F152" s="134" t="s">
        <v>181</v>
      </c>
      <c r="G152" s="135" t="s">
        <v>182</v>
      </c>
      <c r="H152" s="136">
        <v>245</v>
      </c>
      <c r="I152" s="137">
        <v>0</v>
      </c>
      <c r="J152" s="137">
        <f t="shared" si="0"/>
        <v>0</v>
      </c>
      <c r="K152" s="134" t="s">
        <v>137</v>
      </c>
      <c r="L152" s="18"/>
      <c r="M152" s="138"/>
      <c r="N152" s="139" t="s">
        <v>33</v>
      </c>
      <c r="O152" s="140">
        <v>0.33</v>
      </c>
      <c r="P152" s="140">
        <f>O152*H152</f>
        <v>80.850000000000009</v>
      </c>
      <c r="Q152" s="140">
        <v>5.1999999999999995E-4</v>
      </c>
      <c r="R152" s="140">
        <f>Q152*H152</f>
        <v>0.12739999999999999</v>
      </c>
      <c r="S152" s="140">
        <v>0</v>
      </c>
      <c r="T152" s="141">
        <f>S152*H152</f>
        <v>0</v>
      </c>
      <c r="AR152" s="142" t="s">
        <v>169</v>
      </c>
      <c r="AT152" s="142" t="s">
        <v>120</v>
      </c>
      <c r="AU152" s="142" t="s">
        <v>78</v>
      </c>
      <c r="AY152" s="5" t="s">
        <v>117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5" t="s">
        <v>76</v>
      </c>
      <c r="BK152" s="143">
        <f>ROUND(I152*H152,2)</f>
        <v>0</v>
      </c>
      <c r="BL152" s="5" t="s">
        <v>169</v>
      </c>
      <c r="BM152" s="142" t="s">
        <v>183</v>
      </c>
    </row>
    <row r="153" spans="2:65" s="121" customFormat="1" ht="22.95" customHeight="1">
      <c r="B153" s="122"/>
      <c r="D153" s="123" t="s">
        <v>67</v>
      </c>
      <c r="E153" s="124" t="s">
        <v>184</v>
      </c>
      <c r="F153" s="124" t="s">
        <v>304</v>
      </c>
      <c r="J153" s="125">
        <f>SUM(J154:J168)</f>
        <v>0</v>
      </c>
      <c r="L153" s="122"/>
      <c r="M153" s="126"/>
      <c r="P153" s="127">
        <f>SUM(P154:P168)</f>
        <v>12.958</v>
      </c>
      <c r="R153" s="127">
        <f>SUM(R154:R168)</f>
        <v>0</v>
      </c>
      <c r="T153" s="128">
        <f>SUM(T154:T168)</f>
        <v>0</v>
      </c>
      <c r="AR153" s="123" t="s">
        <v>78</v>
      </c>
      <c r="AT153" s="129" t="s">
        <v>67</v>
      </c>
      <c r="AU153" s="129" t="s">
        <v>76</v>
      </c>
      <c r="AY153" s="123" t="s">
        <v>117</v>
      </c>
      <c r="BK153" s="130">
        <f>SUM(BK154:BK168)</f>
        <v>0</v>
      </c>
    </row>
    <row r="154" spans="2:65" s="17" customFormat="1" ht="18" customHeight="1">
      <c r="B154" s="131"/>
      <c r="C154" s="132">
        <v>20</v>
      </c>
      <c r="D154" s="132" t="s">
        <v>120</v>
      </c>
      <c r="E154" s="133" t="s">
        <v>186</v>
      </c>
      <c r="F154" s="134" t="s">
        <v>187</v>
      </c>
      <c r="G154" s="135" t="s">
        <v>188</v>
      </c>
      <c r="H154" s="136">
        <v>8</v>
      </c>
      <c r="I154" s="137">
        <v>0</v>
      </c>
      <c r="J154" s="137">
        <f t="shared" ref="J154:J168" si="1">ROUND(I154*H154,2)</f>
        <v>0</v>
      </c>
      <c r="K154" s="134" t="s">
        <v>137</v>
      </c>
      <c r="L154" s="18"/>
      <c r="M154" s="138"/>
      <c r="N154" s="139" t="s">
        <v>33</v>
      </c>
      <c r="O154" s="140">
        <v>7.0000000000000007E-2</v>
      </c>
      <c r="P154" s="140">
        <f>O154*H154</f>
        <v>0.56000000000000005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169</v>
      </c>
      <c r="AT154" s="142" t="s">
        <v>120</v>
      </c>
      <c r="AU154" s="142" t="s">
        <v>78</v>
      </c>
      <c r="AY154" s="5" t="s">
        <v>117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5" t="s">
        <v>76</v>
      </c>
      <c r="BK154" s="143">
        <f>ROUND(I154*H154,2)</f>
        <v>0</v>
      </c>
      <c r="BL154" s="5" t="s">
        <v>169</v>
      </c>
      <c r="BM154" s="142" t="s">
        <v>189</v>
      </c>
    </row>
    <row r="155" spans="2:65" s="17" customFormat="1" ht="18" customHeight="1">
      <c r="B155" s="131"/>
      <c r="C155" s="132">
        <v>21</v>
      </c>
      <c r="D155" s="132" t="s">
        <v>120</v>
      </c>
      <c r="E155" s="133" t="s">
        <v>193</v>
      </c>
      <c r="F155" s="144" t="s">
        <v>191</v>
      </c>
      <c r="G155" s="145" t="s">
        <v>129</v>
      </c>
      <c r="H155" s="146">
        <v>1</v>
      </c>
      <c r="I155" s="137">
        <v>0</v>
      </c>
      <c r="J155" s="137">
        <f t="shared" si="1"/>
        <v>0</v>
      </c>
      <c r="K155" s="134" t="s">
        <v>124</v>
      </c>
      <c r="L155" s="18"/>
      <c r="M155" s="138"/>
      <c r="N155" s="139" t="s">
        <v>33</v>
      </c>
      <c r="O155" s="140">
        <v>12.398</v>
      </c>
      <c r="P155" s="140">
        <f>O155*H155</f>
        <v>12.398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169</v>
      </c>
      <c r="AT155" s="142" t="s">
        <v>120</v>
      </c>
      <c r="AU155" s="142" t="s">
        <v>78</v>
      </c>
      <c r="AY155" s="5" t="s">
        <v>117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5" t="s">
        <v>76</v>
      </c>
      <c r="BK155" s="143">
        <f>ROUND(I155*H155,2)</f>
        <v>0</v>
      </c>
      <c r="BL155" s="5" t="s">
        <v>169</v>
      </c>
      <c r="BM155" s="142" t="s">
        <v>192</v>
      </c>
    </row>
    <row r="156" spans="2:65" s="17" customFormat="1" ht="18" customHeight="1">
      <c r="B156" s="131"/>
      <c r="C156" s="132">
        <v>22</v>
      </c>
      <c r="D156" s="132" t="s">
        <v>120</v>
      </c>
      <c r="E156" s="133" t="s">
        <v>203</v>
      </c>
      <c r="F156" s="144" t="s">
        <v>305</v>
      </c>
      <c r="G156" s="145" t="s">
        <v>129</v>
      </c>
      <c r="H156" s="147">
        <v>6</v>
      </c>
      <c r="I156" s="137">
        <v>0</v>
      </c>
      <c r="J156" s="137">
        <f t="shared" si="1"/>
        <v>0</v>
      </c>
      <c r="K156" s="134" t="s">
        <v>124</v>
      </c>
      <c r="L156" s="18"/>
      <c r="M156" s="138"/>
      <c r="N156" s="139"/>
      <c r="O156" s="140"/>
      <c r="P156" s="140"/>
      <c r="Q156" s="140"/>
      <c r="R156" s="140"/>
      <c r="S156" s="140"/>
      <c r="T156" s="141"/>
      <c r="AR156" s="142"/>
      <c r="AT156" s="142"/>
      <c r="AU156" s="142"/>
      <c r="AY156" s="5"/>
      <c r="BE156" s="143"/>
      <c r="BF156" s="143"/>
      <c r="BG156" s="143"/>
      <c r="BH156" s="143"/>
      <c r="BI156" s="143"/>
      <c r="BJ156" s="5"/>
      <c r="BK156" s="143"/>
      <c r="BL156" s="5"/>
      <c r="BM156" s="142"/>
    </row>
    <row r="157" spans="2:65" s="17" customFormat="1" ht="18" customHeight="1">
      <c r="B157" s="131"/>
      <c r="C157" s="132">
        <v>23</v>
      </c>
      <c r="D157" s="132" t="s">
        <v>120</v>
      </c>
      <c r="E157" s="133" t="s">
        <v>205</v>
      </c>
      <c r="F157" s="144" t="s">
        <v>196</v>
      </c>
      <c r="G157" s="145" t="s">
        <v>129</v>
      </c>
      <c r="H157" s="147">
        <v>5</v>
      </c>
      <c r="I157" s="137">
        <v>0</v>
      </c>
      <c r="J157" s="137">
        <f t="shared" si="1"/>
        <v>0</v>
      </c>
      <c r="K157" s="134" t="s">
        <v>124</v>
      </c>
      <c r="L157" s="18"/>
      <c r="M157" s="138"/>
      <c r="N157" s="139"/>
      <c r="O157" s="140"/>
      <c r="P157" s="140"/>
      <c r="Q157" s="140"/>
      <c r="R157" s="140"/>
      <c r="S157" s="140"/>
      <c r="T157" s="141"/>
      <c r="AR157" s="142"/>
      <c r="AT157" s="142"/>
      <c r="AU157" s="142"/>
      <c r="AY157" s="5"/>
      <c r="BE157" s="143"/>
      <c r="BF157" s="143"/>
      <c r="BG157" s="143"/>
      <c r="BH157" s="143"/>
      <c r="BI157" s="143"/>
      <c r="BJ157" s="5"/>
      <c r="BK157" s="143"/>
      <c r="BL157" s="5"/>
      <c r="BM157" s="142"/>
    </row>
    <row r="158" spans="2:65" s="17" customFormat="1" ht="18" customHeight="1">
      <c r="B158" s="131"/>
      <c r="C158" s="132">
        <v>24</v>
      </c>
      <c r="D158" s="132" t="s">
        <v>120</v>
      </c>
      <c r="E158" s="133" t="s">
        <v>207</v>
      </c>
      <c r="F158" s="144" t="s">
        <v>198</v>
      </c>
      <c r="G158" s="145" t="s">
        <v>129</v>
      </c>
      <c r="H158" s="147">
        <v>16</v>
      </c>
      <c r="I158" s="137">
        <v>0</v>
      </c>
      <c r="J158" s="137">
        <f t="shared" si="1"/>
        <v>0</v>
      </c>
      <c r="K158" s="134" t="s">
        <v>124</v>
      </c>
      <c r="L158" s="18"/>
      <c r="M158" s="138"/>
      <c r="N158" s="139"/>
      <c r="O158" s="140"/>
      <c r="P158" s="140"/>
      <c r="Q158" s="140"/>
      <c r="R158" s="140"/>
      <c r="S158" s="140"/>
      <c r="T158" s="141"/>
      <c r="AR158" s="142"/>
      <c r="AT158" s="142"/>
      <c r="AU158" s="142"/>
      <c r="AY158" s="5"/>
      <c r="BE158" s="143"/>
      <c r="BF158" s="143"/>
      <c r="BG158" s="143"/>
      <c r="BH158" s="143"/>
      <c r="BI158" s="143"/>
      <c r="BJ158" s="5"/>
      <c r="BK158" s="143"/>
      <c r="BL158" s="5"/>
      <c r="BM158" s="142"/>
    </row>
    <row r="159" spans="2:65" s="17" customFormat="1" ht="18" customHeight="1">
      <c r="B159" s="131"/>
      <c r="C159" s="132">
        <v>25</v>
      </c>
      <c r="D159" s="132" t="s">
        <v>120</v>
      </c>
      <c r="E159" s="133" t="s">
        <v>209</v>
      </c>
      <c r="F159" s="144" t="s">
        <v>200</v>
      </c>
      <c r="G159" s="148" t="s">
        <v>129</v>
      </c>
      <c r="H159" s="147">
        <v>18</v>
      </c>
      <c r="I159" s="137">
        <v>0</v>
      </c>
      <c r="J159" s="137">
        <f t="shared" si="1"/>
        <v>0</v>
      </c>
      <c r="K159" s="134" t="s">
        <v>124</v>
      </c>
      <c r="L159" s="18"/>
      <c r="M159" s="138"/>
      <c r="N159" s="139"/>
      <c r="O159" s="140"/>
      <c r="P159" s="140"/>
      <c r="Q159" s="140"/>
      <c r="R159" s="140"/>
      <c r="S159" s="140"/>
      <c r="T159" s="141"/>
      <c r="AR159" s="142"/>
      <c r="AT159" s="142"/>
      <c r="AU159" s="142"/>
      <c r="AY159" s="5"/>
      <c r="BE159" s="143"/>
      <c r="BF159" s="143"/>
      <c r="BG159" s="143"/>
      <c r="BH159" s="143"/>
      <c r="BI159" s="143"/>
      <c r="BJ159" s="5"/>
      <c r="BK159" s="143"/>
      <c r="BL159" s="5"/>
      <c r="BM159" s="142"/>
    </row>
    <row r="160" spans="2:65" s="17" customFormat="1" ht="18" customHeight="1">
      <c r="B160" s="131"/>
      <c r="C160" s="132">
        <v>26</v>
      </c>
      <c r="D160" s="132" t="s">
        <v>120</v>
      </c>
      <c r="E160" s="133" t="s">
        <v>213</v>
      </c>
      <c r="F160" s="144" t="s">
        <v>306</v>
      </c>
      <c r="G160" s="148" t="s">
        <v>132</v>
      </c>
      <c r="H160" s="147">
        <v>7</v>
      </c>
      <c r="I160" s="137">
        <v>0</v>
      </c>
      <c r="J160" s="137">
        <f t="shared" si="1"/>
        <v>0</v>
      </c>
      <c r="K160" s="134" t="s">
        <v>124</v>
      </c>
      <c r="L160" s="18"/>
      <c r="M160" s="138"/>
      <c r="N160" s="139"/>
      <c r="O160" s="140"/>
      <c r="P160" s="140"/>
      <c r="Q160" s="140"/>
      <c r="R160" s="140"/>
      <c r="S160" s="140"/>
      <c r="T160" s="141"/>
      <c r="AR160" s="142"/>
      <c r="AT160" s="142"/>
      <c r="AU160" s="142"/>
      <c r="AY160" s="5"/>
      <c r="BE160" s="143"/>
      <c r="BF160" s="143"/>
      <c r="BG160" s="143"/>
      <c r="BH160" s="143"/>
      <c r="BI160" s="143"/>
      <c r="BJ160" s="5"/>
      <c r="BK160" s="143"/>
      <c r="BL160" s="5"/>
      <c r="BM160" s="142"/>
    </row>
    <row r="161" spans="2:65" s="17" customFormat="1" ht="18" customHeight="1">
      <c r="B161" s="131"/>
      <c r="C161" s="132">
        <v>27</v>
      </c>
      <c r="D161" s="132" t="s">
        <v>120</v>
      </c>
      <c r="E161" s="133" t="s">
        <v>215</v>
      </c>
      <c r="F161" s="144" t="s">
        <v>204</v>
      </c>
      <c r="G161" s="148" t="s">
        <v>132</v>
      </c>
      <c r="H161" s="147">
        <v>100</v>
      </c>
      <c r="I161" s="137">
        <v>0</v>
      </c>
      <c r="J161" s="137">
        <f t="shared" si="1"/>
        <v>0</v>
      </c>
      <c r="K161" s="134" t="s">
        <v>124</v>
      </c>
      <c r="L161" s="18"/>
      <c r="M161" s="138"/>
      <c r="N161" s="139"/>
      <c r="O161" s="140"/>
      <c r="P161" s="140"/>
      <c r="Q161" s="140"/>
      <c r="R161" s="140"/>
      <c r="S161" s="140"/>
      <c r="T161" s="141"/>
      <c r="AR161" s="142"/>
      <c r="AT161" s="142"/>
      <c r="AU161" s="142"/>
      <c r="AY161" s="5"/>
      <c r="BE161" s="143"/>
      <c r="BF161" s="143"/>
      <c r="BG161" s="143"/>
      <c r="BH161" s="143"/>
      <c r="BI161" s="143"/>
      <c r="BJ161" s="5"/>
      <c r="BK161" s="143"/>
      <c r="BL161" s="5"/>
      <c r="BM161" s="142"/>
    </row>
    <row r="162" spans="2:65" s="17" customFormat="1" ht="18" customHeight="1">
      <c r="B162" s="131"/>
      <c r="C162" s="132">
        <v>28</v>
      </c>
      <c r="D162" s="132" t="s">
        <v>120</v>
      </c>
      <c r="E162" s="133" t="s">
        <v>217</v>
      </c>
      <c r="F162" s="144" t="s">
        <v>206</v>
      </c>
      <c r="G162" s="148" t="s">
        <v>132</v>
      </c>
      <c r="H162" s="147">
        <f>17+20+23+23+23+25+15</f>
        <v>146</v>
      </c>
      <c r="I162" s="137">
        <v>0</v>
      </c>
      <c r="J162" s="137">
        <f t="shared" si="1"/>
        <v>0</v>
      </c>
      <c r="K162" s="134" t="s">
        <v>124</v>
      </c>
      <c r="L162" s="18"/>
      <c r="M162" s="138"/>
      <c r="N162" s="139"/>
      <c r="O162" s="140"/>
      <c r="P162" s="140"/>
      <c r="Q162" s="140"/>
      <c r="R162" s="140"/>
      <c r="S162" s="140"/>
      <c r="T162" s="141"/>
      <c r="AR162" s="142"/>
      <c r="AT162" s="142"/>
      <c r="AU162" s="142"/>
      <c r="AY162" s="5"/>
      <c r="BE162" s="143"/>
      <c r="BF162" s="143"/>
      <c r="BG162" s="143"/>
      <c r="BH162" s="143"/>
      <c r="BI162" s="143"/>
      <c r="BJ162" s="5"/>
      <c r="BK162" s="143"/>
      <c r="BL162" s="5"/>
      <c r="BM162" s="142"/>
    </row>
    <row r="163" spans="2:65" s="17" customFormat="1" ht="18" customHeight="1">
      <c r="B163" s="131"/>
      <c r="C163" s="132">
        <v>29</v>
      </c>
      <c r="D163" s="132" t="s">
        <v>120</v>
      </c>
      <c r="E163" s="133" t="s">
        <v>307</v>
      </c>
      <c r="F163" s="144" t="s">
        <v>208</v>
      </c>
      <c r="G163" s="148" t="s">
        <v>132</v>
      </c>
      <c r="H163" s="147">
        <v>10</v>
      </c>
      <c r="I163" s="137">
        <v>0</v>
      </c>
      <c r="J163" s="137">
        <f t="shared" si="1"/>
        <v>0</v>
      </c>
      <c r="K163" s="134" t="s">
        <v>124</v>
      </c>
      <c r="L163" s="18"/>
      <c r="M163" s="138"/>
      <c r="N163" s="139"/>
      <c r="O163" s="140"/>
      <c r="P163" s="140"/>
      <c r="Q163" s="140"/>
      <c r="R163" s="140"/>
      <c r="S163" s="140"/>
      <c r="T163" s="141"/>
      <c r="AR163" s="142"/>
      <c r="AT163" s="142"/>
      <c r="AU163" s="142"/>
      <c r="AY163" s="5"/>
      <c r="BE163" s="143"/>
      <c r="BF163" s="143"/>
      <c r="BG163" s="143"/>
      <c r="BH163" s="143"/>
      <c r="BI163" s="143"/>
      <c r="BJ163" s="5"/>
      <c r="BK163" s="143"/>
      <c r="BL163" s="5"/>
      <c r="BM163" s="142"/>
    </row>
    <row r="164" spans="2:65" s="17" customFormat="1" ht="18" customHeight="1">
      <c r="B164" s="131"/>
      <c r="C164" s="132">
        <v>30</v>
      </c>
      <c r="D164" s="132" t="s">
        <v>120</v>
      </c>
      <c r="E164" s="133" t="s">
        <v>308</v>
      </c>
      <c r="F164" s="144" t="s">
        <v>210</v>
      </c>
      <c r="G164" s="145" t="s">
        <v>132</v>
      </c>
      <c r="H164" s="147">
        <v>60</v>
      </c>
      <c r="I164" s="137">
        <v>0</v>
      </c>
      <c r="J164" s="137">
        <f t="shared" si="1"/>
        <v>0</v>
      </c>
      <c r="K164" s="134" t="s">
        <v>124</v>
      </c>
      <c r="L164" s="18"/>
      <c r="M164" s="138"/>
      <c r="N164" s="139"/>
      <c r="O164" s="140"/>
      <c r="P164" s="140"/>
      <c r="Q164" s="140"/>
      <c r="R164" s="140"/>
      <c r="S164" s="140"/>
      <c r="T164" s="141"/>
      <c r="AR164" s="142"/>
      <c r="AT164" s="142"/>
      <c r="AU164" s="142"/>
      <c r="AY164" s="5"/>
      <c r="BE164" s="143"/>
      <c r="BF164" s="143"/>
      <c r="BG164" s="143"/>
      <c r="BH164" s="143"/>
      <c r="BI164" s="143"/>
      <c r="BJ164" s="5"/>
      <c r="BK164" s="143"/>
      <c r="BL164" s="5"/>
      <c r="BM164" s="142"/>
    </row>
    <row r="165" spans="2:65" s="17" customFormat="1" ht="18" customHeight="1">
      <c r="B165" s="131"/>
      <c r="C165" s="132">
        <v>31</v>
      </c>
      <c r="D165" s="132" t="s">
        <v>120</v>
      </c>
      <c r="E165" s="133" t="s">
        <v>309</v>
      </c>
      <c r="F165" s="144" t="s">
        <v>212</v>
      </c>
      <c r="G165" s="145" t="s">
        <v>129</v>
      </c>
      <c r="H165" s="147">
        <v>1</v>
      </c>
      <c r="I165" s="137">
        <v>0</v>
      </c>
      <c r="J165" s="137">
        <f t="shared" si="1"/>
        <v>0</v>
      </c>
      <c r="K165" s="134" t="s">
        <v>124</v>
      </c>
      <c r="L165" s="18"/>
      <c r="M165" s="138"/>
      <c r="N165" s="139"/>
      <c r="O165" s="140"/>
      <c r="P165" s="140"/>
      <c r="Q165" s="140"/>
      <c r="R165" s="140"/>
      <c r="S165" s="140"/>
      <c r="T165" s="141"/>
      <c r="AR165" s="142"/>
      <c r="AT165" s="142"/>
      <c r="AU165" s="142"/>
      <c r="AY165" s="5"/>
      <c r="BE165" s="143"/>
      <c r="BF165" s="143"/>
      <c r="BG165" s="143"/>
      <c r="BH165" s="143"/>
      <c r="BI165" s="143"/>
      <c r="BJ165" s="5"/>
      <c r="BK165" s="143"/>
      <c r="BL165" s="5"/>
      <c r="BM165" s="142"/>
    </row>
    <row r="166" spans="2:65" s="17" customFormat="1" ht="18" customHeight="1">
      <c r="B166" s="131"/>
      <c r="C166" s="132">
        <v>32</v>
      </c>
      <c r="D166" s="132" t="s">
        <v>120</v>
      </c>
      <c r="E166" s="133" t="s">
        <v>310</v>
      </c>
      <c r="F166" s="149" t="s">
        <v>214</v>
      </c>
      <c r="G166" s="148" t="s">
        <v>168</v>
      </c>
      <c r="H166" s="147">
        <v>1</v>
      </c>
      <c r="I166" s="137">
        <v>0</v>
      </c>
      <c r="J166" s="137">
        <f t="shared" si="1"/>
        <v>0</v>
      </c>
      <c r="K166" s="134" t="s">
        <v>124</v>
      </c>
      <c r="L166" s="18"/>
      <c r="M166" s="138"/>
      <c r="N166" s="139"/>
      <c r="O166" s="140"/>
      <c r="P166" s="140"/>
      <c r="Q166" s="140"/>
      <c r="R166" s="140"/>
      <c r="S166" s="140"/>
      <c r="T166" s="141"/>
      <c r="AR166" s="142"/>
      <c r="AT166" s="142"/>
      <c r="AU166" s="142"/>
      <c r="AY166" s="5"/>
      <c r="BE166" s="143"/>
      <c r="BF166" s="143"/>
      <c r="BG166" s="143"/>
      <c r="BH166" s="143"/>
      <c r="BI166" s="143"/>
      <c r="BJ166" s="5"/>
      <c r="BK166" s="143"/>
      <c r="BL166" s="5"/>
      <c r="BM166" s="142"/>
    </row>
    <row r="167" spans="2:65" s="17" customFormat="1" ht="18" customHeight="1">
      <c r="B167" s="131"/>
      <c r="C167" s="132">
        <v>33</v>
      </c>
      <c r="D167" s="132" t="s">
        <v>120</v>
      </c>
      <c r="E167" s="133" t="s">
        <v>311</v>
      </c>
      <c r="F167" s="149" t="s">
        <v>216</v>
      </c>
      <c r="G167" s="148" t="s">
        <v>188</v>
      </c>
      <c r="H167" s="147">
        <v>40</v>
      </c>
      <c r="I167" s="137">
        <v>0</v>
      </c>
      <c r="J167" s="137">
        <f t="shared" si="1"/>
        <v>0</v>
      </c>
      <c r="K167" s="134" t="s">
        <v>124</v>
      </c>
      <c r="L167" s="18"/>
      <c r="M167" s="138"/>
      <c r="N167" s="139"/>
      <c r="O167" s="140"/>
      <c r="P167" s="140"/>
      <c r="Q167" s="140"/>
      <c r="R167" s="140"/>
      <c r="S167" s="140"/>
      <c r="T167" s="141"/>
      <c r="AR167" s="142"/>
      <c r="AT167" s="142"/>
      <c r="AU167" s="142"/>
      <c r="AY167" s="5"/>
      <c r="BE167" s="143"/>
      <c r="BF167" s="143"/>
      <c r="BG167" s="143"/>
      <c r="BH167" s="143"/>
      <c r="BI167" s="143"/>
      <c r="BJ167" s="5"/>
      <c r="BK167" s="143"/>
      <c r="BL167" s="5"/>
      <c r="BM167" s="142"/>
    </row>
    <row r="168" spans="2:65" s="17" customFormat="1" ht="18" customHeight="1">
      <c r="B168" s="131"/>
      <c r="C168" s="132">
        <v>34</v>
      </c>
      <c r="D168" s="132" t="s">
        <v>120</v>
      </c>
      <c r="E168" s="133" t="s">
        <v>312</v>
      </c>
      <c r="F168" s="134" t="s">
        <v>218</v>
      </c>
      <c r="G168" s="135" t="s">
        <v>168</v>
      </c>
      <c r="H168" s="136">
        <v>1</v>
      </c>
      <c r="I168" s="137">
        <v>0</v>
      </c>
      <c r="J168" s="137">
        <f t="shared" si="1"/>
        <v>0</v>
      </c>
      <c r="K168" s="134" t="s">
        <v>124</v>
      </c>
      <c r="L168" s="18"/>
      <c r="M168" s="138"/>
      <c r="N168" s="139"/>
      <c r="O168" s="140"/>
      <c r="P168" s="140"/>
      <c r="Q168" s="140"/>
      <c r="R168" s="140"/>
      <c r="S168" s="140"/>
      <c r="T168" s="141"/>
      <c r="AR168" s="142"/>
      <c r="AT168" s="142"/>
      <c r="AU168" s="142"/>
      <c r="AY168" s="5"/>
      <c r="BE168" s="143"/>
      <c r="BF168" s="143"/>
      <c r="BG168" s="143"/>
      <c r="BH168" s="143"/>
      <c r="BI168" s="143"/>
      <c r="BJ168" s="5"/>
      <c r="BK168" s="143"/>
      <c r="BL168" s="5"/>
      <c r="BM168" s="142"/>
    </row>
    <row r="169" spans="2:65" s="121" customFormat="1" ht="22.95" customHeight="1">
      <c r="B169" s="122"/>
      <c r="D169" s="123" t="s">
        <v>67</v>
      </c>
      <c r="E169" s="124" t="s">
        <v>239</v>
      </c>
      <c r="F169" s="124" t="s">
        <v>240</v>
      </c>
      <c r="J169" s="125">
        <f>SUM(J170:J178)</f>
        <v>0</v>
      </c>
      <c r="L169" s="122"/>
      <c r="M169" s="126"/>
      <c r="P169" s="127">
        <f>SUM(P171:P178)</f>
        <v>28.975000000000001</v>
      </c>
      <c r="R169" s="127">
        <f>SUM(R171:R178)</f>
        <v>0.23379000000000003</v>
      </c>
      <c r="T169" s="128">
        <f>SUM(T171:T178)</f>
        <v>0</v>
      </c>
      <c r="AR169" s="123" t="s">
        <v>78</v>
      </c>
      <c r="AT169" s="129" t="s">
        <v>67</v>
      </c>
      <c r="AU169" s="129" t="s">
        <v>76</v>
      </c>
      <c r="AY169" s="123" t="s">
        <v>117</v>
      </c>
      <c r="BK169" s="130">
        <f>SUM(BK171:BK178)</f>
        <v>0</v>
      </c>
    </row>
    <row r="170" spans="2:65" s="121" customFormat="1" ht="16.95" customHeight="1">
      <c r="B170" s="122"/>
      <c r="C170" s="132">
        <v>35</v>
      </c>
      <c r="D170" s="132" t="s">
        <v>120</v>
      </c>
      <c r="E170" s="133" t="s">
        <v>241</v>
      </c>
      <c r="F170" s="134" t="s">
        <v>242</v>
      </c>
      <c r="G170" s="135" t="s">
        <v>123</v>
      </c>
      <c r="H170" s="136">
        <v>65</v>
      </c>
      <c r="I170" s="137">
        <v>0</v>
      </c>
      <c r="J170" s="137">
        <f t="shared" ref="J170:J178" si="2">ROUND(I170*H170,2)</f>
        <v>0</v>
      </c>
      <c r="K170" s="134" t="s">
        <v>137</v>
      </c>
      <c r="L170" s="122"/>
      <c r="M170" s="126"/>
      <c r="P170" s="127"/>
      <c r="R170" s="127"/>
      <c r="T170" s="128"/>
      <c r="AR170" s="123"/>
      <c r="AT170" s="129"/>
      <c r="AU170" s="129"/>
      <c r="AY170" s="123"/>
      <c r="BK170" s="130"/>
    </row>
    <row r="171" spans="2:65" s="17" customFormat="1" ht="18" customHeight="1">
      <c r="B171" s="131"/>
      <c r="C171" s="132">
        <v>36</v>
      </c>
      <c r="D171" s="132" t="s">
        <v>120</v>
      </c>
      <c r="E171" s="133" t="s">
        <v>243</v>
      </c>
      <c r="F171" s="134" t="s">
        <v>244</v>
      </c>
      <c r="G171" s="135" t="s">
        <v>123</v>
      </c>
      <c r="H171" s="136">
        <v>65</v>
      </c>
      <c r="I171" s="137">
        <v>0</v>
      </c>
      <c r="J171" s="137">
        <f t="shared" si="2"/>
        <v>0</v>
      </c>
      <c r="K171" s="134" t="s">
        <v>137</v>
      </c>
      <c r="L171" s="18"/>
      <c r="M171" s="138"/>
      <c r="N171" s="139" t="s">
        <v>33</v>
      </c>
      <c r="O171" s="140">
        <v>2.4E-2</v>
      </c>
      <c r="P171" s="140">
        <f>O171*H171</f>
        <v>1.56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169</v>
      </c>
      <c r="AT171" s="142" t="s">
        <v>120</v>
      </c>
      <c r="AU171" s="142" t="s">
        <v>78</v>
      </c>
      <c r="AY171" s="5" t="s">
        <v>117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5" t="s">
        <v>76</v>
      </c>
      <c r="BK171" s="143">
        <f>ROUND(I171*H171,2)</f>
        <v>0</v>
      </c>
      <c r="BL171" s="5" t="s">
        <v>169</v>
      </c>
      <c r="BM171" s="142" t="s">
        <v>245</v>
      </c>
    </row>
    <row r="172" spans="2:65" s="17" customFormat="1" ht="18" customHeight="1">
      <c r="B172" s="131"/>
      <c r="C172" s="132">
        <v>37</v>
      </c>
      <c r="D172" s="132" t="s">
        <v>120</v>
      </c>
      <c r="E172" s="133" t="s">
        <v>313</v>
      </c>
      <c r="F172" s="134" t="s">
        <v>314</v>
      </c>
      <c r="G172" s="135" t="s">
        <v>123</v>
      </c>
      <c r="H172" s="136">
        <v>55</v>
      </c>
      <c r="I172" s="137">
        <v>0</v>
      </c>
      <c r="J172" s="137">
        <f t="shared" si="2"/>
        <v>0</v>
      </c>
      <c r="K172" s="134" t="s">
        <v>124</v>
      </c>
      <c r="L172" s="18"/>
      <c r="M172" s="138"/>
      <c r="N172" s="139"/>
      <c r="O172" s="140"/>
      <c r="P172" s="140"/>
      <c r="Q172" s="140"/>
      <c r="R172" s="140"/>
      <c r="S172" s="140"/>
      <c r="T172" s="141"/>
      <c r="AR172" s="142"/>
      <c r="AT172" s="142"/>
      <c r="AU172" s="142"/>
      <c r="AY172" s="5"/>
      <c r="BE172" s="143"/>
      <c r="BF172" s="143"/>
      <c r="BG172" s="143"/>
      <c r="BH172" s="143"/>
      <c r="BI172" s="143"/>
      <c r="BJ172" s="5"/>
      <c r="BK172" s="143"/>
      <c r="BL172" s="5"/>
      <c r="BM172" s="142"/>
    </row>
    <row r="173" spans="2:65" s="17" customFormat="1" ht="18" customHeight="1">
      <c r="B173" s="131"/>
      <c r="C173" s="132">
        <v>38</v>
      </c>
      <c r="D173" s="132" t="s">
        <v>120</v>
      </c>
      <c r="E173" s="133" t="s">
        <v>246</v>
      </c>
      <c r="F173" s="134" t="s">
        <v>247</v>
      </c>
      <c r="G173" s="135" t="s">
        <v>123</v>
      </c>
      <c r="H173" s="136">
        <v>65</v>
      </c>
      <c r="I173" s="137">
        <v>0</v>
      </c>
      <c r="J173" s="137">
        <f t="shared" si="2"/>
        <v>0</v>
      </c>
      <c r="K173" s="134" t="s">
        <v>137</v>
      </c>
      <c r="L173" s="18"/>
      <c r="M173" s="138"/>
      <c r="N173" s="139" t="s">
        <v>33</v>
      </c>
      <c r="O173" s="140">
        <v>5.8000000000000003E-2</v>
      </c>
      <c r="P173" s="140">
        <f t="shared" ref="P173:P178" si="3">O173*H173</f>
        <v>3.77</v>
      </c>
      <c r="Q173" s="140">
        <v>3.0000000000000001E-5</v>
      </c>
      <c r="R173" s="140">
        <f t="shared" ref="R173:R178" si="4">Q173*H173</f>
        <v>1.9500000000000001E-3</v>
      </c>
      <c r="S173" s="140">
        <v>0</v>
      </c>
      <c r="T173" s="141">
        <f t="shared" ref="T173:T178" si="5">S173*H173</f>
        <v>0</v>
      </c>
      <c r="AR173" s="142" t="s">
        <v>169</v>
      </c>
      <c r="AT173" s="142" t="s">
        <v>120</v>
      </c>
      <c r="AU173" s="142" t="s">
        <v>78</v>
      </c>
      <c r="AY173" s="5" t="s">
        <v>117</v>
      </c>
      <c r="BE173" s="143">
        <f t="shared" ref="BE173:BE178" si="6">IF(N173="základní",J173,0)</f>
        <v>0</v>
      </c>
      <c r="BF173" s="143">
        <f t="shared" ref="BF173:BF178" si="7">IF(N173="snížená",J173,0)</f>
        <v>0</v>
      </c>
      <c r="BG173" s="143">
        <f t="shared" ref="BG173:BG178" si="8">IF(N173="zákl. přenesená",J173,0)</f>
        <v>0</v>
      </c>
      <c r="BH173" s="143">
        <f t="shared" ref="BH173:BH178" si="9">IF(N173="sníž. přenesená",J173,0)</f>
        <v>0</v>
      </c>
      <c r="BI173" s="143">
        <f t="shared" ref="BI173:BI178" si="10">IF(N173="nulová",J173,0)</f>
        <v>0</v>
      </c>
      <c r="BJ173" s="5" t="s">
        <v>76</v>
      </c>
      <c r="BK173" s="143">
        <f t="shared" ref="BK173:BK178" si="11">ROUND(I173*H173,2)</f>
        <v>0</v>
      </c>
      <c r="BL173" s="5" t="s">
        <v>169</v>
      </c>
      <c r="BM173" s="142" t="s">
        <v>248</v>
      </c>
    </row>
    <row r="174" spans="2:65" s="17" customFormat="1" ht="18" customHeight="1">
      <c r="B174" s="131"/>
      <c r="C174" s="132">
        <v>39</v>
      </c>
      <c r="D174" s="132" t="s">
        <v>120</v>
      </c>
      <c r="E174" s="133" t="s">
        <v>249</v>
      </c>
      <c r="F174" s="134" t="s">
        <v>250</v>
      </c>
      <c r="G174" s="135" t="s">
        <v>123</v>
      </c>
      <c r="H174" s="136">
        <v>65</v>
      </c>
      <c r="I174" s="137">
        <v>0</v>
      </c>
      <c r="J174" s="137">
        <f t="shared" si="2"/>
        <v>0</v>
      </c>
      <c r="K174" s="134" t="s">
        <v>137</v>
      </c>
      <c r="L174" s="18"/>
      <c r="M174" s="138"/>
      <c r="N174" s="139" t="s">
        <v>33</v>
      </c>
      <c r="O174" s="140">
        <v>0.23300000000000001</v>
      </c>
      <c r="P174" s="140">
        <f t="shared" si="3"/>
        <v>15.145000000000001</v>
      </c>
      <c r="Q174" s="140">
        <v>2.9999999999999997E-4</v>
      </c>
      <c r="R174" s="140">
        <f t="shared" si="4"/>
        <v>1.95E-2</v>
      </c>
      <c r="S174" s="140">
        <v>0</v>
      </c>
      <c r="T174" s="141">
        <f t="shared" si="5"/>
        <v>0</v>
      </c>
      <c r="AR174" s="142" t="s">
        <v>169</v>
      </c>
      <c r="AT174" s="142" t="s">
        <v>120</v>
      </c>
      <c r="AU174" s="142" t="s">
        <v>78</v>
      </c>
      <c r="AY174" s="5" t="s">
        <v>117</v>
      </c>
      <c r="BE174" s="143">
        <f t="shared" si="6"/>
        <v>0</v>
      </c>
      <c r="BF174" s="143">
        <f t="shared" si="7"/>
        <v>0</v>
      </c>
      <c r="BG174" s="143">
        <f t="shared" si="8"/>
        <v>0</v>
      </c>
      <c r="BH174" s="143">
        <f t="shared" si="9"/>
        <v>0</v>
      </c>
      <c r="BI174" s="143">
        <f t="shared" si="10"/>
        <v>0</v>
      </c>
      <c r="BJ174" s="5" t="s">
        <v>76</v>
      </c>
      <c r="BK174" s="143">
        <f t="shared" si="11"/>
        <v>0</v>
      </c>
      <c r="BL174" s="5" t="s">
        <v>169</v>
      </c>
      <c r="BM174" s="142" t="s">
        <v>251</v>
      </c>
    </row>
    <row r="175" spans="2:65" s="17" customFormat="1" ht="18" customHeight="1">
      <c r="B175" s="131"/>
      <c r="C175" s="132">
        <v>40</v>
      </c>
      <c r="D175" s="153" t="s">
        <v>227</v>
      </c>
      <c r="E175" s="154" t="s">
        <v>252</v>
      </c>
      <c r="F175" s="155" t="s">
        <v>253</v>
      </c>
      <c r="G175" s="156" t="s">
        <v>123</v>
      </c>
      <c r="H175" s="157">
        <v>75</v>
      </c>
      <c r="I175" s="158">
        <v>0</v>
      </c>
      <c r="J175" s="158">
        <f t="shared" si="2"/>
        <v>0</v>
      </c>
      <c r="K175" s="155" t="s">
        <v>137</v>
      </c>
      <c r="L175" s="150"/>
      <c r="M175" s="151"/>
      <c r="N175" s="152" t="s">
        <v>33</v>
      </c>
      <c r="O175" s="140">
        <v>0</v>
      </c>
      <c r="P175" s="140">
        <f t="shared" si="3"/>
        <v>0</v>
      </c>
      <c r="Q175" s="140">
        <v>2.64E-3</v>
      </c>
      <c r="R175" s="140">
        <f t="shared" si="4"/>
        <v>0.19800000000000001</v>
      </c>
      <c r="S175" s="140">
        <v>0</v>
      </c>
      <c r="T175" s="141">
        <f t="shared" si="5"/>
        <v>0</v>
      </c>
      <c r="AR175" s="142" t="s">
        <v>226</v>
      </c>
      <c r="AT175" s="142" t="s">
        <v>227</v>
      </c>
      <c r="AU175" s="142" t="s">
        <v>78</v>
      </c>
      <c r="AY175" s="5" t="s">
        <v>117</v>
      </c>
      <c r="BE175" s="143">
        <f t="shared" si="6"/>
        <v>0</v>
      </c>
      <c r="BF175" s="143">
        <f t="shared" si="7"/>
        <v>0</v>
      </c>
      <c r="BG175" s="143">
        <f t="shared" si="8"/>
        <v>0</v>
      </c>
      <c r="BH175" s="143">
        <f t="shared" si="9"/>
        <v>0</v>
      </c>
      <c r="BI175" s="143">
        <f t="shared" si="10"/>
        <v>0</v>
      </c>
      <c r="BJ175" s="5" t="s">
        <v>76</v>
      </c>
      <c r="BK175" s="143">
        <f t="shared" si="11"/>
        <v>0</v>
      </c>
      <c r="BL175" s="5" t="s">
        <v>169</v>
      </c>
      <c r="BM175" s="142" t="s">
        <v>254</v>
      </c>
    </row>
    <row r="176" spans="2:65" s="17" customFormat="1" ht="18" customHeight="1">
      <c r="B176" s="131"/>
      <c r="C176" s="132">
        <v>41</v>
      </c>
      <c r="D176" s="132" t="s">
        <v>120</v>
      </c>
      <c r="E176" s="133" t="s">
        <v>255</v>
      </c>
      <c r="F176" s="134" t="s">
        <v>256</v>
      </c>
      <c r="G176" s="135" t="s">
        <v>132</v>
      </c>
      <c r="H176" s="136">
        <v>34</v>
      </c>
      <c r="I176" s="137">
        <v>0</v>
      </c>
      <c r="J176" s="137">
        <f t="shared" si="2"/>
        <v>0</v>
      </c>
      <c r="K176" s="134" t="s">
        <v>137</v>
      </c>
      <c r="L176" s="18"/>
      <c r="M176" s="138"/>
      <c r="N176" s="139" t="s">
        <v>33</v>
      </c>
      <c r="O176" s="140">
        <v>0.25</v>
      </c>
      <c r="P176" s="140">
        <f t="shared" si="3"/>
        <v>8.5</v>
      </c>
      <c r="Q176" s="140">
        <v>1.0000000000000001E-5</v>
      </c>
      <c r="R176" s="140">
        <f t="shared" si="4"/>
        <v>3.4000000000000002E-4</v>
      </c>
      <c r="S176" s="140">
        <v>0</v>
      </c>
      <c r="T176" s="141">
        <f t="shared" si="5"/>
        <v>0</v>
      </c>
      <c r="AR176" s="142" t="s">
        <v>169</v>
      </c>
      <c r="AT176" s="142" t="s">
        <v>120</v>
      </c>
      <c r="AU176" s="142" t="s">
        <v>78</v>
      </c>
      <c r="AY176" s="5" t="s">
        <v>117</v>
      </c>
      <c r="BE176" s="143">
        <f t="shared" si="6"/>
        <v>0</v>
      </c>
      <c r="BF176" s="143">
        <f t="shared" si="7"/>
        <v>0</v>
      </c>
      <c r="BG176" s="143">
        <f t="shared" si="8"/>
        <v>0</v>
      </c>
      <c r="BH176" s="143">
        <f t="shared" si="9"/>
        <v>0</v>
      </c>
      <c r="BI176" s="143">
        <f t="shared" si="10"/>
        <v>0</v>
      </c>
      <c r="BJ176" s="5" t="s">
        <v>76</v>
      </c>
      <c r="BK176" s="143">
        <f t="shared" si="11"/>
        <v>0</v>
      </c>
      <c r="BL176" s="5" t="s">
        <v>169</v>
      </c>
      <c r="BM176" s="142" t="s">
        <v>257</v>
      </c>
    </row>
    <row r="177" spans="2:65" s="17" customFormat="1" ht="18" customHeight="1">
      <c r="B177" s="131"/>
      <c r="C177" s="132">
        <v>42</v>
      </c>
      <c r="D177" s="153" t="s">
        <v>227</v>
      </c>
      <c r="E177" s="154" t="s">
        <v>258</v>
      </c>
      <c r="F177" s="155" t="s">
        <v>259</v>
      </c>
      <c r="G177" s="156" t="s">
        <v>132</v>
      </c>
      <c r="H177" s="157">
        <v>40</v>
      </c>
      <c r="I177" s="158">
        <v>0</v>
      </c>
      <c r="J177" s="158">
        <f t="shared" si="2"/>
        <v>0</v>
      </c>
      <c r="K177" s="155" t="s">
        <v>137</v>
      </c>
      <c r="L177" s="150"/>
      <c r="M177" s="151"/>
      <c r="N177" s="152" t="s">
        <v>33</v>
      </c>
      <c r="O177" s="140">
        <v>0</v>
      </c>
      <c r="P177" s="140">
        <f t="shared" si="3"/>
        <v>0</v>
      </c>
      <c r="Q177" s="140">
        <v>3.5E-4</v>
      </c>
      <c r="R177" s="140">
        <f t="shared" si="4"/>
        <v>1.4E-2</v>
      </c>
      <c r="S177" s="140">
        <v>0</v>
      </c>
      <c r="T177" s="141">
        <f t="shared" si="5"/>
        <v>0</v>
      </c>
      <c r="AR177" s="142" t="s">
        <v>226</v>
      </c>
      <c r="AT177" s="142" t="s">
        <v>227</v>
      </c>
      <c r="AU177" s="142" t="s">
        <v>78</v>
      </c>
      <c r="AY177" s="5" t="s">
        <v>117</v>
      </c>
      <c r="BE177" s="143">
        <f t="shared" si="6"/>
        <v>0</v>
      </c>
      <c r="BF177" s="143">
        <f t="shared" si="7"/>
        <v>0</v>
      </c>
      <c r="BG177" s="143">
        <f t="shared" si="8"/>
        <v>0</v>
      </c>
      <c r="BH177" s="143">
        <f t="shared" si="9"/>
        <v>0</v>
      </c>
      <c r="BI177" s="143">
        <f t="shared" si="10"/>
        <v>0</v>
      </c>
      <c r="BJ177" s="5" t="s">
        <v>76</v>
      </c>
      <c r="BK177" s="143">
        <f t="shared" si="11"/>
        <v>0</v>
      </c>
      <c r="BL177" s="5" t="s">
        <v>169</v>
      </c>
      <c r="BM177" s="142" t="s">
        <v>260</v>
      </c>
    </row>
    <row r="178" spans="2:65" s="17" customFormat="1" ht="18" customHeight="1">
      <c r="B178" s="131"/>
      <c r="C178" s="132">
        <v>43</v>
      </c>
      <c r="D178" s="132" t="s">
        <v>120</v>
      </c>
      <c r="E178" s="133" t="s">
        <v>261</v>
      </c>
      <c r="F178" s="134" t="s">
        <v>262</v>
      </c>
      <c r="G178" s="135" t="s">
        <v>182</v>
      </c>
      <c r="H178" s="136">
        <v>950</v>
      </c>
      <c r="I178" s="137">
        <v>0</v>
      </c>
      <c r="J178" s="137">
        <f t="shared" si="2"/>
        <v>0</v>
      </c>
      <c r="K178" s="134" t="s">
        <v>137</v>
      </c>
      <c r="L178" s="18"/>
      <c r="M178" s="138"/>
      <c r="N178" s="139" t="s">
        <v>33</v>
      </c>
      <c r="O178" s="140">
        <v>0</v>
      </c>
      <c r="P178" s="140">
        <f t="shared" si="3"/>
        <v>0</v>
      </c>
      <c r="Q178" s="140">
        <v>0</v>
      </c>
      <c r="R178" s="140">
        <f t="shared" si="4"/>
        <v>0</v>
      </c>
      <c r="S178" s="140">
        <v>0</v>
      </c>
      <c r="T178" s="141">
        <f t="shared" si="5"/>
        <v>0</v>
      </c>
      <c r="AR178" s="142" t="s">
        <v>169</v>
      </c>
      <c r="AT178" s="142" t="s">
        <v>120</v>
      </c>
      <c r="AU178" s="142" t="s">
        <v>78</v>
      </c>
      <c r="AY178" s="5" t="s">
        <v>117</v>
      </c>
      <c r="BE178" s="143">
        <f t="shared" si="6"/>
        <v>0</v>
      </c>
      <c r="BF178" s="143">
        <f t="shared" si="7"/>
        <v>0</v>
      </c>
      <c r="BG178" s="143">
        <f t="shared" si="8"/>
        <v>0</v>
      </c>
      <c r="BH178" s="143">
        <f t="shared" si="9"/>
        <v>0</v>
      </c>
      <c r="BI178" s="143">
        <f t="shared" si="10"/>
        <v>0</v>
      </c>
      <c r="BJ178" s="5" t="s">
        <v>76</v>
      </c>
      <c r="BK178" s="143">
        <f t="shared" si="11"/>
        <v>0</v>
      </c>
      <c r="BL178" s="5" t="s">
        <v>169</v>
      </c>
      <c r="BM178" s="142" t="s">
        <v>263</v>
      </c>
    </row>
    <row r="179" spans="2:65" s="121" customFormat="1" ht="22.95" customHeight="1">
      <c r="B179" s="122"/>
      <c r="D179" s="123" t="s">
        <v>67</v>
      </c>
      <c r="E179" s="124" t="s">
        <v>264</v>
      </c>
      <c r="F179" s="124" t="s">
        <v>265</v>
      </c>
      <c r="J179" s="125">
        <f>SUM(J180:J186)</f>
        <v>0</v>
      </c>
      <c r="L179" s="122"/>
      <c r="M179" s="126"/>
      <c r="P179" s="127">
        <f>SUM(P180:P186)</f>
        <v>0.35799999999999998</v>
      </c>
      <c r="R179" s="127">
        <f>SUM(R180:R186)</f>
        <v>1.2499999999999999E-2</v>
      </c>
      <c r="T179" s="128">
        <f>SUM(T180:T186)</f>
        <v>0</v>
      </c>
      <c r="AR179" s="123" t="s">
        <v>78</v>
      </c>
      <c r="AT179" s="129" t="s">
        <v>67</v>
      </c>
      <c r="AU179" s="129" t="s">
        <v>76</v>
      </c>
      <c r="AY179" s="123" t="s">
        <v>117</v>
      </c>
      <c r="BK179" s="130">
        <f>SUM(BK180:BK186)</f>
        <v>0</v>
      </c>
    </row>
    <row r="180" spans="2:65" s="17" customFormat="1" ht="18" customHeight="1">
      <c r="B180" s="131"/>
      <c r="C180" s="132">
        <v>44</v>
      </c>
      <c r="D180" s="132" t="s">
        <v>120</v>
      </c>
      <c r="E180" s="133" t="s">
        <v>266</v>
      </c>
      <c r="F180" s="134" t="s">
        <v>267</v>
      </c>
      <c r="G180" s="135" t="s">
        <v>123</v>
      </c>
      <c r="H180" s="136">
        <v>2</v>
      </c>
      <c r="I180" s="137">
        <v>0</v>
      </c>
      <c r="J180" s="137">
        <f t="shared" ref="J180:J186" si="12">ROUND(I180*H180,2)</f>
        <v>0</v>
      </c>
      <c r="K180" s="134" t="s">
        <v>137</v>
      </c>
      <c r="L180" s="18"/>
      <c r="M180" s="138"/>
      <c r="N180" s="139" t="s">
        <v>33</v>
      </c>
      <c r="O180" s="140">
        <v>1.2E-2</v>
      </c>
      <c r="P180" s="140">
        <f>O180*H180</f>
        <v>2.4E-2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169</v>
      </c>
      <c r="AT180" s="142" t="s">
        <v>120</v>
      </c>
      <c r="AU180" s="142" t="s">
        <v>78</v>
      </c>
      <c r="AY180" s="5" t="s">
        <v>117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5" t="s">
        <v>76</v>
      </c>
      <c r="BK180" s="143">
        <f>ROUND(I180*H180,2)</f>
        <v>0</v>
      </c>
      <c r="BL180" s="5" t="s">
        <v>169</v>
      </c>
      <c r="BM180" s="142" t="s">
        <v>268</v>
      </c>
    </row>
    <row r="181" spans="2:65" s="17" customFormat="1" ht="18" customHeight="1">
      <c r="B181" s="131"/>
      <c r="C181" s="132">
        <v>45</v>
      </c>
      <c r="D181" s="132" t="s">
        <v>120</v>
      </c>
      <c r="E181" s="133" t="s">
        <v>269</v>
      </c>
      <c r="F181" s="134" t="s">
        <v>270</v>
      </c>
      <c r="G181" s="135" t="s">
        <v>123</v>
      </c>
      <c r="H181" s="136">
        <v>2</v>
      </c>
      <c r="I181" s="137">
        <v>0</v>
      </c>
      <c r="J181" s="137">
        <f t="shared" si="12"/>
        <v>0</v>
      </c>
      <c r="K181" s="134" t="s">
        <v>137</v>
      </c>
      <c r="L181" s="18"/>
      <c r="M181" s="138"/>
      <c r="N181" s="139" t="s">
        <v>33</v>
      </c>
      <c r="O181" s="140">
        <v>4.3999999999999997E-2</v>
      </c>
      <c r="P181" s="140">
        <f>O181*H181</f>
        <v>8.7999999999999995E-2</v>
      </c>
      <c r="Q181" s="140">
        <v>2.9999999999999997E-4</v>
      </c>
      <c r="R181" s="140">
        <f>Q181*H181</f>
        <v>5.9999999999999995E-4</v>
      </c>
      <c r="S181" s="140">
        <v>0</v>
      </c>
      <c r="T181" s="141">
        <f>S181*H181</f>
        <v>0</v>
      </c>
      <c r="AR181" s="142" t="s">
        <v>169</v>
      </c>
      <c r="AT181" s="142" t="s">
        <v>120</v>
      </c>
      <c r="AU181" s="142" t="s">
        <v>78</v>
      </c>
      <c r="AY181" s="5" t="s">
        <v>117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5" t="s">
        <v>76</v>
      </c>
      <c r="BK181" s="143">
        <f>ROUND(I181*H181,2)</f>
        <v>0</v>
      </c>
      <c r="BL181" s="5" t="s">
        <v>169</v>
      </c>
      <c r="BM181" s="142" t="s">
        <v>271</v>
      </c>
    </row>
    <row r="182" spans="2:65" s="17" customFormat="1" ht="18" customHeight="1">
      <c r="B182" s="131"/>
      <c r="C182" s="132">
        <v>46</v>
      </c>
      <c r="D182" s="132" t="s">
        <v>120</v>
      </c>
      <c r="E182" s="133" t="s">
        <v>272</v>
      </c>
      <c r="F182" s="134" t="s">
        <v>273</v>
      </c>
      <c r="G182" s="135" t="s">
        <v>123</v>
      </c>
      <c r="H182" s="136">
        <v>2</v>
      </c>
      <c r="I182" s="137">
        <v>0</v>
      </c>
      <c r="J182" s="137">
        <f t="shared" si="12"/>
        <v>0</v>
      </c>
      <c r="K182" s="134" t="s">
        <v>137</v>
      </c>
      <c r="L182" s="18"/>
      <c r="M182" s="138"/>
      <c r="N182" s="139" t="s">
        <v>33</v>
      </c>
      <c r="O182" s="140">
        <v>9.9000000000000005E-2</v>
      </c>
      <c r="P182" s="140">
        <f>O182*H182</f>
        <v>0.19800000000000001</v>
      </c>
      <c r="Q182" s="140">
        <v>4.4999999999999997E-3</v>
      </c>
      <c r="R182" s="140">
        <f>Q182*H182</f>
        <v>8.9999999999999993E-3</v>
      </c>
      <c r="S182" s="140">
        <v>0</v>
      </c>
      <c r="T182" s="141">
        <f>S182*H182</f>
        <v>0</v>
      </c>
      <c r="AR182" s="142" t="s">
        <v>169</v>
      </c>
      <c r="AT182" s="142" t="s">
        <v>120</v>
      </c>
      <c r="AU182" s="142" t="s">
        <v>78</v>
      </c>
      <c r="AY182" s="5" t="s">
        <v>117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5" t="s">
        <v>76</v>
      </c>
      <c r="BK182" s="143">
        <f>ROUND(I182*H182,2)</f>
        <v>0</v>
      </c>
      <c r="BL182" s="5" t="s">
        <v>169</v>
      </c>
      <c r="BM182" s="142" t="s">
        <v>274</v>
      </c>
    </row>
    <row r="183" spans="2:65" s="17" customFormat="1" ht="18" customHeight="1">
      <c r="B183" s="131"/>
      <c r="C183" s="132">
        <v>47</v>
      </c>
      <c r="D183" s="132" t="s">
        <v>120</v>
      </c>
      <c r="E183" s="133" t="s">
        <v>275</v>
      </c>
      <c r="F183" s="134" t="s">
        <v>276</v>
      </c>
      <c r="G183" s="135" t="s">
        <v>123</v>
      </c>
      <c r="H183" s="136">
        <v>2</v>
      </c>
      <c r="I183" s="137">
        <v>0</v>
      </c>
      <c r="J183" s="137">
        <f t="shared" si="12"/>
        <v>0</v>
      </c>
      <c r="K183" s="134" t="s">
        <v>137</v>
      </c>
      <c r="L183" s="18"/>
      <c r="M183" s="138"/>
      <c r="N183" s="139" t="s">
        <v>33</v>
      </c>
      <c r="O183" s="140">
        <v>2.4E-2</v>
      </c>
      <c r="P183" s="140">
        <f>O183*H183</f>
        <v>4.8000000000000001E-2</v>
      </c>
      <c r="Q183" s="140">
        <v>1.4499999999999999E-3</v>
      </c>
      <c r="R183" s="140">
        <f>Q183*H183</f>
        <v>2.8999999999999998E-3</v>
      </c>
      <c r="S183" s="140">
        <v>0</v>
      </c>
      <c r="T183" s="141">
        <f>S183*H183</f>
        <v>0</v>
      </c>
      <c r="AR183" s="142" t="s">
        <v>169</v>
      </c>
      <c r="AT183" s="142" t="s">
        <v>120</v>
      </c>
      <c r="AU183" s="142" t="s">
        <v>78</v>
      </c>
      <c r="AY183" s="5" t="s">
        <v>117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5" t="s">
        <v>76</v>
      </c>
      <c r="BK183" s="143">
        <f>ROUND(I183*H183,2)</f>
        <v>0</v>
      </c>
      <c r="BL183" s="5" t="s">
        <v>169</v>
      </c>
      <c r="BM183" s="142" t="s">
        <v>277</v>
      </c>
    </row>
    <row r="184" spans="2:65" s="17" customFormat="1" ht="23.4" customHeight="1">
      <c r="B184" s="131"/>
      <c r="C184" s="132">
        <v>48</v>
      </c>
      <c r="D184" s="132" t="s">
        <v>120</v>
      </c>
      <c r="E184" s="133" t="s">
        <v>278</v>
      </c>
      <c r="F184" s="134" t="s">
        <v>279</v>
      </c>
      <c r="G184" s="135" t="s">
        <v>123</v>
      </c>
      <c r="H184" s="136">
        <v>2</v>
      </c>
      <c r="I184" s="137">
        <v>0</v>
      </c>
      <c r="J184" s="137">
        <f t="shared" si="12"/>
        <v>0</v>
      </c>
      <c r="K184" s="134" t="s">
        <v>137</v>
      </c>
      <c r="L184" s="18"/>
      <c r="M184" s="138"/>
      <c r="N184" s="139"/>
      <c r="O184" s="140"/>
      <c r="P184" s="140"/>
      <c r="Q184" s="140"/>
      <c r="R184" s="140"/>
      <c r="S184" s="140"/>
      <c r="T184" s="141"/>
      <c r="AR184" s="142"/>
      <c r="AT184" s="142"/>
      <c r="AU184" s="142"/>
      <c r="AY184" s="5"/>
      <c r="BE184" s="143"/>
      <c r="BF184" s="143"/>
      <c r="BG184" s="143"/>
      <c r="BH184" s="143"/>
      <c r="BI184" s="143"/>
      <c r="BJ184" s="5"/>
      <c r="BK184" s="143"/>
      <c r="BL184" s="5"/>
      <c r="BM184" s="142"/>
    </row>
    <row r="185" spans="2:65" s="17" customFormat="1" ht="18" customHeight="1">
      <c r="B185" s="131"/>
      <c r="C185" s="132">
        <v>49</v>
      </c>
      <c r="D185" s="153" t="s">
        <v>227</v>
      </c>
      <c r="E185" s="154" t="s">
        <v>280</v>
      </c>
      <c r="F185" s="155" t="s">
        <v>281</v>
      </c>
      <c r="G185" s="156" t="s">
        <v>123</v>
      </c>
      <c r="H185" s="157">
        <v>2.4</v>
      </c>
      <c r="I185" s="158">
        <v>0</v>
      </c>
      <c r="J185" s="158">
        <f t="shared" si="12"/>
        <v>0</v>
      </c>
      <c r="K185" s="155" t="s">
        <v>137</v>
      </c>
      <c r="L185" s="18"/>
      <c r="M185" s="138"/>
      <c r="N185" s="139"/>
      <c r="O185" s="140"/>
      <c r="P185" s="140"/>
      <c r="Q185" s="140"/>
      <c r="R185" s="140"/>
      <c r="S185" s="140"/>
      <c r="T185" s="141"/>
      <c r="AR185" s="142"/>
      <c r="AT185" s="142"/>
      <c r="AU185" s="142"/>
      <c r="AY185" s="5"/>
      <c r="BE185" s="143"/>
      <c r="BF185" s="143"/>
      <c r="BG185" s="143"/>
      <c r="BH185" s="143"/>
      <c r="BI185" s="143"/>
      <c r="BJ185" s="5"/>
      <c r="BK185" s="143"/>
      <c r="BL185" s="5"/>
      <c r="BM185" s="142"/>
    </row>
    <row r="186" spans="2:65" s="17" customFormat="1" ht="18" customHeight="1">
      <c r="B186" s="131"/>
      <c r="C186" s="132">
        <v>50</v>
      </c>
      <c r="D186" s="132" t="s">
        <v>120</v>
      </c>
      <c r="E186" s="133" t="s">
        <v>282</v>
      </c>
      <c r="F186" s="134" t="s">
        <v>283</v>
      </c>
      <c r="G186" s="135" t="s">
        <v>182</v>
      </c>
      <c r="H186" s="136">
        <v>35</v>
      </c>
      <c r="I186" s="137">
        <v>0</v>
      </c>
      <c r="J186" s="137">
        <f t="shared" si="12"/>
        <v>0</v>
      </c>
      <c r="K186" s="134" t="s">
        <v>137</v>
      </c>
      <c r="L186" s="18"/>
      <c r="M186" s="138"/>
      <c r="N186" s="139" t="s">
        <v>33</v>
      </c>
      <c r="O186" s="140">
        <v>0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169</v>
      </c>
      <c r="AT186" s="142" t="s">
        <v>120</v>
      </c>
      <c r="AU186" s="142" t="s">
        <v>78</v>
      </c>
      <c r="AY186" s="5" t="s">
        <v>117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5" t="s">
        <v>76</v>
      </c>
      <c r="BK186" s="143">
        <f>ROUND(I186*H186,2)</f>
        <v>0</v>
      </c>
      <c r="BL186" s="5" t="s">
        <v>169</v>
      </c>
      <c r="BM186" s="142" t="s">
        <v>284</v>
      </c>
    </row>
    <row r="187" spans="2:65" s="121" customFormat="1" ht="22.95" customHeight="1">
      <c r="B187" s="122"/>
      <c r="D187" s="123" t="s">
        <v>67</v>
      </c>
      <c r="E187" s="124" t="s">
        <v>285</v>
      </c>
      <c r="F187" s="124" t="s">
        <v>286</v>
      </c>
      <c r="J187" s="125">
        <f>SUM(J188:J193)</f>
        <v>0</v>
      </c>
      <c r="L187" s="122"/>
      <c r="M187" s="126"/>
      <c r="P187" s="127">
        <f>SUM(P188:P193)</f>
        <v>20.879999999999995</v>
      </c>
      <c r="R187" s="127">
        <f>SUM(R188:R193)</f>
        <v>0.1152</v>
      </c>
      <c r="T187" s="128">
        <f>SUM(T188:T193)</f>
        <v>1.8599999999999998E-2</v>
      </c>
      <c r="AR187" s="123" t="s">
        <v>78</v>
      </c>
      <c r="AT187" s="129" t="s">
        <v>67</v>
      </c>
      <c r="AU187" s="129" t="s">
        <v>76</v>
      </c>
      <c r="AY187" s="123" t="s">
        <v>117</v>
      </c>
      <c r="BK187" s="130">
        <f>SUM(BK188:BK193)</f>
        <v>0</v>
      </c>
    </row>
    <row r="188" spans="2:65" s="17" customFormat="1" ht="18" customHeight="1">
      <c r="B188" s="131"/>
      <c r="C188" s="132">
        <v>51</v>
      </c>
      <c r="D188" s="132" t="s">
        <v>120</v>
      </c>
      <c r="E188" s="133" t="s">
        <v>287</v>
      </c>
      <c r="F188" s="134" t="s">
        <v>288</v>
      </c>
      <c r="G188" s="135" t="s">
        <v>123</v>
      </c>
      <c r="H188" s="136">
        <v>60</v>
      </c>
      <c r="I188" s="137">
        <v>0</v>
      </c>
      <c r="J188" s="137">
        <f t="shared" ref="J188:J193" si="13">ROUND(I188*H188,2)</f>
        <v>0</v>
      </c>
      <c r="K188" s="134" t="s">
        <v>137</v>
      </c>
      <c r="L188" s="18"/>
      <c r="M188" s="138"/>
      <c r="N188" s="139" t="s">
        <v>33</v>
      </c>
      <c r="O188" s="140">
        <v>7.3999999999999996E-2</v>
      </c>
      <c r="P188" s="140">
        <f>O188*H188</f>
        <v>4.4399999999999995</v>
      </c>
      <c r="Q188" s="140">
        <v>1E-3</v>
      </c>
      <c r="R188" s="140">
        <f>Q188*H188</f>
        <v>0.06</v>
      </c>
      <c r="S188" s="140">
        <v>3.1E-4</v>
      </c>
      <c r="T188" s="141">
        <f>S188*H188</f>
        <v>1.8599999999999998E-2</v>
      </c>
      <c r="AR188" s="142" t="s">
        <v>169</v>
      </c>
      <c r="AT188" s="142" t="s">
        <v>120</v>
      </c>
      <c r="AU188" s="142" t="s">
        <v>78</v>
      </c>
      <c r="AY188" s="5" t="s">
        <v>117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5" t="s">
        <v>76</v>
      </c>
      <c r="BK188" s="143">
        <f>ROUND(I188*H188,2)</f>
        <v>0</v>
      </c>
      <c r="BL188" s="5" t="s">
        <v>169</v>
      </c>
      <c r="BM188" s="142" t="s">
        <v>289</v>
      </c>
    </row>
    <row r="189" spans="2:65" s="17" customFormat="1" ht="18" customHeight="1">
      <c r="B189" s="131"/>
      <c r="C189" s="132">
        <v>52</v>
      </c>
      <c r="D189" s="132" t="s">
        <v>120</v>
      </c>
      <c r="E189" s="133" t="s">
        <v>290</v>
      </c>
      <c r="F189" s="134" t="s">
        <v>291</v>
      </c>
      <c r="G189" s="135" t="s">
        <v>123</v>
      </c>
      <c r="H189" s="136">
        <v>60</v>
      </c>
      <c r="I189" s="137">
        <v>0</v>
      </c>
      <c r="J189" s="137">
        <f t="shared" si="13"/>
        <v>0</v>
      </c>
      <c r="K189" s="134" t="s">
        <v>124</v>
      </c>
      <c r="L189" s="18"/>
      <c r="M189" s="138"/>
      <c r="N189" s="139"/>
      <c r="O189" s="140"/>
      <c r="P189" s="140"/>
      <c r="Q189" s="140"/>
      <c r="R189" s="140"/>
      <c r="S189" s="140"/>
      <c r="T189" s="141"/>
      <c r="AR189" s="142"/>
      <c r="AT189" s="142"/>
      <c r="AU189" s="142"/>
      <c r="AY189" s="5"/>
      <c r="BE189" s="143"/>
      <c r="BF189" s="143"/>
      <c r="BG189" s="143"/>
      <c r="BH189" s="143"/>
      <c r="BI189" s="143"/>
      <c r="BJ189" s="5"/>
      <c r="BK189" s="143"/>
      <c r="BL189" s="5"/>
      <c r="BM189" s="142"/>
    </row>
    <row r="190" spans="2:65" s="17" customFormat="1" ht="18" customHeight="1">
      <c r="B190" s="131"/>
      <c r="C190" s="132">
        <v>53</v>
      </c>
      <c r="D190" s="132" t="s">
        <v>120</v>
      </c>
      <c r="E190" s="133" t="s">
        <v>292</v>
      </c>
      <c r="F190" s="134" t="s">
        <v>293</v>
      </c>
      <c r="G190" s="135" t="s">
        <v>188</v>
      </c>
      <c r="H190" s="136">
        <v>8</v>
      </c>
      <c r="I190" s="137">
        <v>0</v>
      </c>
      <c r="J190" s="137">
        <f t="shared" si="13"/>
        <v>0</v>
      </c>
      <c r="K190" s="134" t="s">
        <v>137</v>
      </c>
      <c r="L190" s="18"/>
      <c r="M190" s="138"/>
      <c r="N190" s="139"/>
      <c r="O190" s="140"/>
      <c r="P190" s="140"/>
      <c r="Q190" s="140"/>
      <c r="R190" s="140"/>
      <c r="S190" s="140"/>
      <c r="T190" s="141"/>
      <c r="AR190" s="142"/>
      <c r="AT190" s="142"/>
      <c r="AU190" s="142"/>
      <c r="AY190" s="5"/>
      <c r="BE190" s="143"/>
      <c r="BF190" s="143"/>
      <c r="BG190" s="143"/>
      <c r="BH190" s="143"/>
      <c r="BI190" s="143"/>
      <c r="BJ190" s="5"/>
      <c r="BK190" s="143"/>
      <c r="BL190" s="5"/>
      <c r="BM190" s="142"/>
    </row>
    <row r="191" spans="2:65" s="17" customFormat="1" ht="18" customHeight="1">
      <c r="B191" s="131"/>
      <c r="C191" s="132">
        <v>54</v>
      </c>
      <c r="D191" s="132" t="s">
        <v>120</v>
      </c>
      <c r="E191" s="133" t="s">
        <v>294</v>
      </c>
      <c r="F191" s="134" t="s">
        <v>295</v>
      </c>
      <c r="G191" s="135" t="s">
        <v>296</v>
      </c>
      <c r="H191" s="136">
        <v>4</v>
      </c>
      <c r="I191" s="137">
        <v>0</v>
      </c>
      <c r="J191" s="137">
        <f t="shared" si="13"/>
        <v>0</v>
      </c>
      <c r="K191" s="134"/>
      <c r="L191" s="18"/>
      <c r="M191" s="138"/>
      <c r="N191" s="139"/>
      <c r="O191" s="140"/>
      <c r="P191" s="140"/>
      <c r="Q191" s="140"/>
      <c r="R191" s="140"/>
      <c r="S191" s="140"/>
      <c r="T191" s="141"/>
      <c r="AR191" s="142"/>
      <c r="AT191" s="142"/>
      <c r="AU191" s="142"/>
      <c r="AY191" s="5"/>
      <c r="BE191" s="143"/>
      <c r="BF191" s="143"/>
      <c r="BG191" s="143"/>
      <c r="BH191" s="143"/>
      <c r="BI191" s="143"/>
      <c r="BJ191" s="5"/>
      <c r="BK191" s="143"/>
      <c r="BL191" s="5"/>
      <c r="BM191" s="142"/>
    </row>
    <row r="192" spans="2:65" s="17" customFormat="1" ht="25.35" customHeight="1">
      <c r="B192" s="131"/>
      <c r="C192" s="132">
        <v>55</v>
      </c>
      <c r="D192" s="132" t="s">
        <v>120</v>
      </c>
      <c r="E192" s="133" t="s">
        <v>297</v>
      </c>
      <c r="F192" s="134" t="s">
        <v>298</v>
      </c>
      <c r="G192" s="135" t="s">
        <v>123</v>
      </c>
      <c r="H192" s="136">
        <v>120</v>
      </c>
      <c r="I192" s="137">
        <v>0</v>
      </c>
      <c r="J192" s="137">
        <f t="shared" si="13"/>
        <v>0</v>
      </c>
      <c r="K192" s="134" t="s">
        <v>137</v>
      </c>
      <c r="L192" s="18"/>
      <c r="M192" s="138"/>
      <c r="N192" s="139" t="s">
        <v>33</v>
      </c>
      <c r="O192" s="140">
        <v>3.3000000000000002E-2</v>
      </c>
      <c r="P192" s="140">
        <f>O192*H192</f>
        <v>3.96</v>
      </c>
      <c r="Q192" s="140">
        <v>2.0000000000000001E-4</v>
      </c>
      <c r="R192" s="140">
        <f>Q192*H192</f>
        <v>2.4E-2</v>
      </c>
      <c r="S192" s="140">
        <v>0</v>
      </c>
      <c r="T192" s="141">
        <f>S192*H192</f>
        <v>0</v>
      </c>
      <c r="AR192" s="142" t="s">
        <v>169</v>
      </c>
      <c r="AT192" s="142" t="s">
        <v>120</v>
      </c>
      <c r="AU192" s="142" t="s">
        <v>78</v>
      </c>
      <c r="AY192" s="5" t="s">
        <v>117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5" t="s">
        <v>76</v>
      </c>
      <c r="BK192" s="143">
        <f>ROUND(I192*H192,2)</f>
        <v>0</v>
      </c>
      <c r="BL192" s="5" t="s">
        <v>169</v>
      </c>
      <c r="BM192" s="142" t="s">
        <v>299</v>
      </c>
    </row>
    <row r="193" spans="2:65" s="17" customFormat="1" ht="24.6" customHeight="1">
      <c r="B193" s="131"/>
      <c r="C193" s="132">
        <v>56</v>
      </c>
      <c r="D193" s="132" t="s">
        <v>120</v>
      </c>
      <c r="E193" s="133" t="s">
        <v>300</v>
      </c>
      <c r="F193" s="134" t="s">
        <v>301</v>
      </c>
      <c r="G193" s="135" t="s">
        <v>123</v>
      </c>
      <c r="H193" s="136">
        <v>120</v>
      </c>
      <c r="I193" s="137">
        <v>0</v>
      </c>
      <c r="J193" s="137">
        <f t="shared" si="13"/>
        <v>0</v>
      </c>
      <c r="K193" s="134" t="s">
        <v>137</v>
      </c>
      <c r="L193" s="18"/>
      <c r="M193" s="138"/>
      <c r="N193" s="139" t="s">
        <v>33</v>
      </c>
      <c r="O193" s="140">
        <v>0.104</v>
      </c>
      <c r="P193" s="140">
        <f>O193*H193</f>
        <v>12.479999999999999</v>
      </c>
      <c r="Q193" s="140">
        <v>2.5999999999999998E-4</v>
      </c>
      <c r="R193" s="140">
        <f>Q193*H193</f>
        <v>3.1199999999999999E-2</v>
      </c>
      <c r="S193" s="140">
        <v>0</v>
      </c>
      <c r="T193" s="141">
        <f>S193*H193</f>
        <v>0</v>
      </c>
      <c r="AR193" s="142" t="s">
        <v>169</v>
      </c>
      <c r="AT193" s="142" t="s">
        <v>120</v>
      </c>
      <c r="AU193" s="142" t="s">
        <v>78</v>
      </c>
      <c r="AY193" s="5" t="s">
        <v>117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5" t="s">
        <v>76</v>
      </c>
      <c r="BK193" s="143">
        <f>ROUND(I193*H193,2)</f>
        <v>0</v>
      </c>
      <c r="BL193" s="5" t="s">
        <v>169</v>
      </c>
      <c r="BM193" s="142" t="s">
        <v>302</v>
      </c>
    </row>
    <row r="194" spans="2:65" s="17" customFormat="1" ht="6.9" customHeight="1">
      <c r="B194" s="30"/>
      <c r="C194" s="31"/>
      <c r="D194" s="31"/>
      <c r="E194" s="31"/>
      <c r="F194" s="31"/>
      <c r="G194" s="31"/>
      <c r="H194" s="31"/>
      <c r="I194" s="31"/>
      <c r="J194" s="31"/>
      <c r="K194" s="31"/>
      <c r="L194" s="18"/>
    </row>
  </sheetData>
  <autoFilter ref="C125:K193" xr:uid="{00000000-0009-0000-0000-000002000000}"/>
  <mergeCells count="9">
    <mergeCell ref="E85:H85"/>
    <mergeCell ref="E87:H87"/>
    <mergeCell ref="E116:H116"/>
    <mergeCell ref="E118:H118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01 - 1.třída</vt:lpstr>
      <vt:lpstr>02 - 5.třída</vt:lpstr>
      <vt:lpstr>'01 - 1.třída'!Názvy_tisku</vt:lpstr>
      <vt:lpstr>'02 - 5.třída'!Názvy_tisku</vt:lpstr>
      <vt:lpstr>'Rekapitulace stavby'!Názvy_tisku</vt:lpstr>
      <vt:lpstr>'01 - 1.třída'!Oblast_tisku</vt:lpstr>
      <vt:lpstr>'02 - 5.třída'!Oblast_tisku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DESKTOP-HEA7KLF\Admin</dc:creator>
  <dc:description/>
  <cp:lastModifiedBy>Milan Major</cp:lastModifiedBy>
  <cp:revision>17</cp:revision>
  <cp:lastPrinted>2024-09-05T12:46:04Z</cp:lastPrinted>
  <dcterms:created xsi:type="dcterms:W3CDTF">2022-05-24T13:07:30Z</dcterms:created>
  <dcterms:modified xsi:type="dcterms:W3CDTF">2025-06-18T07:41:22Z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