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HERKUL\Obchod a priprava\ZAKÁZKY 2025\349-2025 Lom - Venkovní úpravy 765\zadání\"/>
    </mc:Choice>
  </mc:AlternateContent>
  <xr:revisionPtr revIDLastSave="0" documentId="13_ncr:1_{56CBADDB-E883-45F4-ADAB-18AA854E6A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2206 - Rekonstrukce objek..." sheetId="2" r:id="rId2"/>
  </sheets>
  <definedNames>
    <definedName name="_xlnm._FilterDatabase" localSheetId="1" hidden="1">'2206 - Rekonstrukce objek...'!$C$119:$L$218</definedName>
    <definedName name="_xlnm.Print_Titles" localSheetId="1">'2206 - Rekonstrukce objek...'!$119:$119</definedName>
    <definedName name="_xlnm.Print_Titles" localSheetId="0">'Rekapitulace stavby'!$92:$92</definedName>
    <definedName name="_xlnm.Print_Area" localSheetId="1">'2206 - Rekonstrukce objek...'!$C$81:$K$103,'2206 - Rekonstrukce objek...'!$C$109:$L$218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2" l="1"/>
  <c r="K36" i="2"/>
  <c r="BA95" i="1"/>
  <c r="K35" i="2"/>
  <c r="AZ95" i="1"/>
  <c r="BI218" i="2"/>
  <c r="BH218" i="2"/>
  <c r="BG218" i="2"/>
  <c r="BF218" i="2"/>
  <c r="X218" i="2"/>
  <c r="V218" i="2"/>
  <c r="T218" i="2"/>
  <c r="P218" i="2"/>
  <c r="BI215" i="2"/>
  <c r="BH215" i="2"/>
  <c r="BG215" i="2"/>
  <c r="BF215" i="2"/>
  <c r="X215" i="2"/>
  <c r="V215" i="2"/>
  <c r="T215" i="2"/>
  <c r="P215" i="2"/>
  <c r="BK215" i="2"/>
  <c r="BI213" i="2"/>
  <c r="BH213" i="2"/>
  <c r="BG213" i="2"/>
  <c r="BF213" i="2"/>
  <c r="X213" i="2"/>
  <c r="V213" i="2"/>
  <c r="T213" i="2"/>
  <c r="P213" i="2"/>
  <c r="BI211" i="2"/>
  <c r="BH211" i="2"/>
  <c r="BG211" i="2"/>
  <c r="BF211" i="2"/>
  <c r="X211" i="2"/>
  <c r="V211" i="2"/>
  <c r="T211" i="2"/>
  <c r="P211" i="2"/>
  <c r="BK211" i="2" s="1"/>
  <c r="BI209" i="2"/>
  <c r="BH209" i="2"/>
  <c r="BG209" i="2"/>
  <c r="BF209" i="2"/>
  <c r="X209" i="2"/>
  <c r="V209" i="2"/>
  <c r="T209" i="2"/>
  <c r="P209" i="2"/>
  <c r="BI206" i="2"/>
  <c r="BH206" i="2"/>
  <c r="BG206" i="2"/>
  <c r="BF206" i="2"/>
  <c r="X206" i="2"/>
  <c r="V206" i="2"/>
  <c r="T206" i="2"/>
  <c r="P206" i="2"/>
  <c r="BI204" i="2"/>
  <c r="BH204" i="2"/>
  <c r="BG204" i="2"/>
  <c r="BF204" i="2"/>
  <c r="X204" i="2"/>
  <c r="V204" i="2"/>
  <c r="T204" i="2"/>
  <c r="P204" i="2"/>
  <c r="BK204" i="2" s="1"/>
  <c r="BI202" i="2"/>
  <c r="BH202" i="2"/>
  <c r="BG202" i="2"/>
  <c r="BF202" i="2"/>
  <c r="X202" i="2"/>
  <c r="V202" i="2"/>
  <c r="T202" i="2"/>
  <c r="P202" i="2"/>
  <c r="BI199" i="2"/>
  <c r="BH199" i="2"/>
  <c r="BG199" i="2"/>
  <c r="BF199" i="2"/>
  <c r="X199" i="2"/>
  <c r="V199" i="2"/>
  <c r="T199" i="2"/>
  <c r="P199" i="2"/>
  <c r="BI197" i="2"/>
  <c r="BH197" i="2"/>
  <c r="BG197" i="2"/>
  <c r="BF197" i="2"/>
  <c r="X197" i="2"/>
  <c r="V197" i="2"/>
  <c r="T197" i="2"/>
  <c r="P197" i="2"/>
  <c r="BI196" i="2"/>
  <c r="BH196" i="2"/>
  <c r="BG196" i="2"/>
  <c r="BF196" i="2"/>
  <c r="X196" i="2"/>
  <c r="V196" i="2"/>
  <c r="T196" i="2"/>
  <c r="P196" i="2"/>
  <c r="BI192" i="2"/>
  <c r="BH192" i="2"/>
  <c r="BG192" i="2"/>
  <c r="BF192" i="2"/>
  <c r="X192" i="2"/>
  <c r="V192" i="2"/>
  <c r="T192" i="2"/>
  <c r="P192" i="2"/>
  <c r="BI189" i="2"/>
  <c r="BH189" i="2"/>
  <c r="BG189" i="2"/>
  <c r="BF189" i="2"/>
  <c r="X189" i="2"/>
  <c r="V189" i="2"/>
  <c r="T189" i="2"/>
  <c r="P189" i="2"/>
  <c r="BK189" i="2" s="1"/>
  <c r="BI185" i="2"/>
  <c r="BH185" i="2"/>
  <c r="BG185" i="2"/>
  <c r="BF185" i="2"/>
  <c r="X185" i="2"/>
  <c r="V185" i="2"/>
  <c r="T185" i="2"/>
  <c r="P185" i="2"/>
  <c r="K185" i="2"/>
  <c r="BE185" i="2"/>
  <c r="BI184" i="2"/>
  <c r="BH184" i="2"/>
  <c r="BG184" i="2"/>
  <c r="BF184" i="2"/>
  <c r="X184" i="2"/>
  <c r="V184" i="2"/>
  <c r="T184" i="2"/>
  <c r="P184" i="2"/>
  <c r="BI180" i="2"/>
  <c r="BH180" i="2"/>
  <c r="BG180" i="2"/>
  <c r="BF180" i="2"/>
  <c r="X180" i="2"/>
  <c r="V180" i="2"/>
  <c r="T180" i="2"/>
  <c r="P180" i="2"/>
  <c r="BI177" i="2"/>
  <c r="BH177" i="2"/>
  <c r="BG177" i="2"/>
  <c r="BF177" i="2"/>
  <c r="X177" i="2"/>
  <c r="V177" i="2"/>
  <c r="T177" i="2"/>
  <c r="P177" i="2"/>
  <c r="BI174" i="2"/>
  <c r="BH174" i="2"/>
  <c r="BG174" i="2"/>
  <c r="BF174" i="2"/>
  <c r="X174" i="2"/>
  <c r="V174" i="2"/>
  <c r="T174" i="2"/>
  <c r="P174" i="2"/>
  <c r="BI172" i="2"/>
  <c r="BH172" i="2"/>
  <c r="BG172" i="2"/>
  <c r="BF172" i="2"/>
  <c r="X172" i="2"/>
  <c r="X171" i="2" s="1"/>
  <c r="V172" i="2"/>
  <c r="V171" i="2"/>
  <c r="T172" i="2"/>
  <c r="T171" i="2"/>
  <c r="P172" i="2"/>
  <c r="K172" i="2" s="1"/>
  <c r="BE172" i="2" s="1"/>
  <c r="BI167" i="2"/>
  <c r="BH167" i="2"/>
  <c r="BG167" i="2"/>
  <c r="BF167" i="2"/>
  <c r="X167" i="2"/>
  <c r="V167" i="2"/>
  <c r="T167" i="2"/>
  <c r="P167" i="2"/>
  <c r="BI161" i="2"/>
  <c r="BH161" i="2"/>
  <c r="BG161" i="2"/>
  <c r="BF161" i="2"/>
  <c r="X161" i="2"/>
  <c r="V161" i="2"/>
  <c r="T161" i="2"/>
  <c r="P161" i="2"/>
  <c r="BI158" i="2"/>
  <c r="BH158" i="2"/>
  <c r="BG158" i="2"/>
  <c r="BF158" i="2"/>
  <c r="X158" i="2"/>
  <c r="V158" i="2"/>
  <c r="T158" i="2"/>
  <c r="P158" i="2"/>
  <c r="K158" i="2" s="1"/>
  <c r="BE158" i="2" s="1"/>
  <c r="BI155" i="2"/>
  <c r="BH155" i="2"/>
  <c r="BG155" i="2"/>
  <c r="BF155" i="2"/>
  <c r="X155" i="2"/>
  <c r="V155" i="2"/>
  <c r="T155" i="2"/>
  <c r="P155" i="2"/>
  <c r="BI154" i="2"/>
  <c r="BH154" i="2"/>
  <c r="BG154" i="2"/>
  <c r="BF154" i="2"/>
  <c r="X154" i="2"/>
  <c r="V154" i="2"/>
  <c r="T154" i="2"/>
  <c r="P154" i="2"/>
  <c r="BI152" i="2"/>
  <c r="BH152" i="2"/>
  <c r="BG152" i="2"/>
  <c r="BF152" i="2"/>
  <c r="X152" i="2"/>
  <c r="V152" i="2"/>
  <c r="T152" i="2"/>
  <c r="P152" i="2"/>
  <c r="BI151" i="2"/>
  <c r="BH151" i="2"/>
  <c r="BG151" i="2"/>
  <c r="BF151" i="2"/>
  <c r="X151" i="2"/>
  <c r="V151" i="2"/>
  <c r="T151" i="2"/>
  <c r="P151" i="2"/>
  <c r="BI149" i="2"/>
  <c r="BH149" i="2"/>
  <c r="BG149" i="2"/>
  <c r="BF149" i="2"/>
  <c r="X149" i="2"/>
  <c r="V149" i="2"/>
  <c r="T149" i="2"/>
  <c r="P149" i="2"/>
  <c r="BI148" i="2"/>
  <c r="BH148" i="2"/>
  <c r="BG148" i="2"/>
  <c r="BF148" i="2"/>
  <c r="X148" i="2"/>
  <c r="V148" i="2"/>
  <c r="T148" i="2"/>
  <c r="P148" i="2"/>
  <c r="BK148" i="2"/>
  <c r="BI145" i="2"/>
  <c r="BH145" i="2"/>
  <c r="BG145" i="2"/>
  <c r="BF145" i="2"/>
  <c r="X145" i="2"/>
  <c r="V145" i="2"/>
  <c r="T145" i="2"/>
  <c r="P145" i="2"/>
  <c r="BI144" i="2"/>
  <c r="BH144" i="2"/>
  <c r="BG144" i="2"/>
  <c r="BF144" i="2"/>
  <c r="X144" i="2"/>
  <c r="V144" i="2"/>
  <c r="T144" i="2"/>
  <c r="P144" i="2"/>
  <c r="BI142" i="2"/>
  <c r="BH142" i="2"/>
  <c r="BG142" i="2"/>
  <c r="BF142" i="2"/>
  <c r="X142" i="2"/>
  <c r="V142" i="2"/>
  <c r="T142" i="2"/>
  <c r="P142" i="2"/>
  <c r="BK142" i="2" s="1"/>
  <c r="BI141" i="2"/>
  <c r="BH141" i="2"/>
  <c r="BG141" i="2"/>
  <c r="BF141" i="2"/>
  <c r="X141" i="2"/>
  <c r="V141" i="2"/>
  <c r="T141" i="2"/>
  <c r="P141" i="2"/>
  <c r="BI139" i="2"/>
  <c r="BH139" i="2"/>
  <c r="BG139" i="2"/>
  <c r="BF139" i="2"/>
  <c r="X139" i="2"/>
  <c r="V139" i="2"/>
  <c r="T139" i="2"/>
  <c r="P139" i="2"/>
  <c r="K139" i="2"/>
  <c r="BE139" i="2"/>
  <c r="BI138" i="2"/>
  <c r="BH138" i="2"/>
  <c r="BG138" i="2"/>
  <c r="BF138" i="2"/>
  <c r="X138" i="2"/>
  <c r="V138" i="2"/>
  <c r="T138" i="2"/>
  <c r="P138" i="2"/>
  <c r="K138" i="2" s="1"/>
  <c r="BE138" i="2" s="1"/>
  <c r="BI136" i="2"/>
  <c r="BH136" i="2"/>
  <c r="BG136" i="2"/>
  <c r="BF136" i="2"/>
  <c r="X136" i="2"/>
  <c r="V136" i="2"/>
  <c r="T136" i="2"/>
  <c r="P136" i="2"/>
  <c r="BI134" i="2"/>
  <c r="BH134" i="2"/>
  <c r="BG134" i="2"/>
  <c r="BF134" i="2"/>
  <c r="X134" i="2"/>
  <c r="V134" i="2"/>
  <c r="T134" i="2"/>
  <c r="P134" i="2"/>
  <c r="BI131" i="2"/>
  <c r="BH131" i="2"/>
  <c r="BG131" i="2"/>
  <c r="BF131" i="2"/>
  <c r="X131" i="2"/>
  <c r="V131" i="2"/>
  <c r="T131" i="2"/>
  <c r="P131" i="2"/>
  <c r="BK131" i="2" s="1"/>
  <c r="BI130" i="2"/>
  <c r="BH130" i="2"/>
  <c r="BG130" i="2"/>
  <c r="BF130" i="2"/>
  <c r="X130" i="2"/>
  <c r="V130" i="2"/>
  <c r="T130" i="2"/>
  <c r="P130" i="2"/>
  <c r="BI129" i="2"/>
  <c r="BH129" i="2"/>
  <c r="BG129" i="2"/>
  <c r="BF129" i="2"/>
  <c r="X129" i="2"/>
  <c r="V129" i="2"/>
  <c r="T129" i="2"/>
  <c r="P129" i="2"/>
  <c r="BI128" i="2"/>
  <c r="BH128" i="2"/>
  <c r="BG128" i="2"/>
  <c r="BF128" i="2"/>
  <c r="X128" i="2"/>
  <c r="V128" i="2"/>
  <c r="T128" i="2"/>
  <c r="P128" i="2"/>
  <c r="K128" i="2"/>
  <c r="BE128" i="2"/>
  <c r="BI127" i="2"/>
  <c r="BH127" i="2"/>
  <c r="BG127" i="2"/>
  <c r="BF127" i="2"/>
  <c r="X127" i="2"/>
  <c r="V127" i="2"/>
  <c r="T127" i="2"/>
  <c r="P127" i="2"/>
  <c r="BI124" i="2"/>
  <c r="BH124" i="2"/>
  <c r="BG124" i="2"/>
  <c r="BF124" i="2"/>
  <c r="X124" i="2"/>
  <c r="V124" i="2"/>
  <c r="T124" i="2"/>
  <c r="P124" i="2"/>
  <c r="BI123" i="2"/>
  <c r="F37" i="2" s="1"/>
  <c r="BH123" i="2"/>
  <c r="F36" i="2" s="1"/>
  <c r="BG123" i="2"/>
  <c r="BF123" i="2"/>
  <c r="X123" i="2"/>
  <c r="V123" i="2"/>
  <c r="T123" i="2"/>
  <c r="P123" i="2"/>
  <c r="BK123" i="2"/>
  <c r="J117" i="2"/>
  <c r="J116" i="2"/>
  <c r="F116" i="2"/>
  <c r="F114" i="2"/>
  <c r="E112" i="2"/>
  <c r="J89" i="2"/>
  <c r="J88" i="2"/>
  <c r="F88" i="2"/>
  <c r="F86" i="2"/>
  <c r="E84" i="2"/>
  <c r="J16" i="2"/>
  <c r="E16" i="2"/>
  <c r="F89" i="2" s="1"/>
  <c r="J15" i="2"/>
  <c r="J10" i="2"/>
  <c r="J114" i="2" s="1"/>
  <c r="L90" i="1"/>
  <c r="AM90" i="1"/>
  <c r="AM89" i="1"/>
  <c r="L89" i="1"/>
  <c r="AM87" i="1"/>
  <c r="L87" i="1"/>
  <c r="L85" i="1"/>
  <c r="L84" i="1"/>
  <c r="R202" i="2"/>
  <c r="R215" i="2"/>
  <c r="R199" i="2"/>
  <c r="Q185" i="2"/>
  <c r="R167" i="2"/>
  <c r="Q152" i="2"/>
  <c r="R134" i="2"/>
  <c r="Q136" i="2"/>
  <c r="Q184" i="2"/>
  <c r="R131" i="2"/>
  <c r="Q134" i="2"/>
  <c r="R213" i="2"/>
  <c r="R184" i="2"/>
  <c r="R145" i="2"/>
  <c r="K130" i="2"/>
  <c r="BE130" i="2" s="1"/>
  <c r="K144" i="2"/>
  <c r="BE144" i="2" s="1"/>
  <c r="K136" i="2"/>
  <c r="BE136" i="2"/>
  <c r="K184" i="2"/>
  <c r="BE184" i="2" s="1"/>
  <c r="BK154" i="2"/>
  <c r="Q138" i="2"/>
  <c r="Q206" i="2"/>
  <c r="Q199" i="2"/>
  <c r="Q180" i="2"/>
  <c r="Q161" i="2"/>
  <c r="R149" i="2"/>
  <c r="R204" i="2"/>
  <c r="Q124" i="2"/>
  <c r="R174" i="2"/>
  <c r="R138" i="2"/>
  <c r="Q123" i="2"/>
  <c r="R192" i="2"/>
  <c r="R161" i="2"/>
  <c r="Q127" i="2"/>
  <c r="BK124" i="2"/>
  <c r="BK199" i="2"/>
  <c r="Q218" i="2"/>
  <c r="Q130" i="2"/>
  <c r="Q202" i="2"/>
  <c r="Q189" i="2"/>
  <c r="R172" i="2"/>
  <c r="Q155" i="2"/>
  <c r="R139" i="2"/>
  <c r="Q142" i="2"/>
  <c r="R196" i="2"/>
  <c r="Q149" i="2"/>
  <c r="Q204" i="2"/>
  <c r="Q211" i="2"/>
  <c r="Q177" i="2"/>
  <c r="R144" i="2"/>
  <c r="R123" i="2"/>
  <c r="BK192" i="2"/>
  <c r="K155" i="2"/>
  <c r="BE155" i="2"/>
  <c r="BK174" i="2"/>
  <c r="Q215" i="2"/>
  <c r="Q154" i="2"/>
  <c r="R141" i="2"/>
  <c r="Q139" i="2"/>
  <c r="R197" i="2"/>
  <c r="R148" i="2"/>
  <c r="BK152" i="2"/>
  <c r="BK197" i="2"/>
  <c r="R211" i="2"/>
  <c r="R218" i="2"/>
  <c r="Q196" i="2"/>
  <c r="Q174" i="2"/>
  <c r="Q158" i="2"/>
  <c r="Q148" i="2"/>
  <c r="R129" i="2"/>
  <c r="Q129" i="2"/>
  <c r="Q192" i="2"/>
  <c r="R155" i="2"/>
  <c r="AU94" i="1"/>
  <c r="Q197" i="2"/>
  <c r="Q172" i="2"/>
  <c r="R136" i="2"/>
  <c r="R206" i="2"/>
  <c r="K149" i="2"/>
  <c r="BE149" i="2"/>
  <c r="BK202" i="2"/>
  <c r="BK141" i="2"/>
  <c r="BK145" i="2"/>
  <c r="K161" i="2"/>
  <c r="BE161" i="2" s="1"/>
  <c r="Q144" i="2"/>
  <c r="Q128" i="2"/>
  <c r="R158" i="2"/>
  <c r="R130" i="2"/>
  <c r="R185" i="2"/>
  <c r="R152" i="2"/>
  <c r="R151" i="2"/>
  <c r="K145" i="2"/>
  <c r="R127" i="2"/>
  <c r="R177" i="2"/>
  <c r="Q145" i="2"/>
  <c r="Q131" i="2"/>
  <c r="R189" i="2"/>
  <c r="Q167" i="2"/>
  <c r="R142" i="2"/>
  <c r="Q209" i="2"/>
  <c r="BK129" i="2"/>
  <c r="BK196" i="2"/>
  <c r="BK206" i="2"/>
  <c r="Q141" i="2"/>
  <c r="R154" i="2"/>
  <c r="R209" i="2"/>
  <c r="BK218" i="2"/>
  <c r="K177" i="2"/>
  <c r="BE177" i="2"/>
  <c r="K134" i="2"/>
  <c r="BE134" i="2"/>
  <c r="Q213" i="2"/>
  <c r="R180" i="2"/>
  <c r="Q151" i="2"/>
  <c r="R124" i="2"/>
  <c r="BK213" i="2"/>
  <c r="BK151" i="2"/>
  <c r="BK180" i="2"/>
  <c r="R128" i="2"/>
  <c r="BK209" i="2"/>
  <c r="K167" i="2"/>
  <c r="BE167" i="2"/>
  <c r="BK127" i="2"/>
  <c r="F34" i="2"/>
  <c r="V137" i="2" l="1"/>
  <c r="X137" i="2"/>
  <c r="Q173" i="2"/>
  <c r="I100" i="2"/>
  <c r="T122" i="2"/>
  <c r="Q122" i="2"/>
  <c r="I95" i="2"/>
  <c r="T147" i="2"/>
  <c r="Q147" i="2"/>
  <c r="I97" i="2"/>
  <c r="T157" i="2"/>
  <c r="X173" i="2"/>
  <c r="V173" i="2"/>
  <c r="T188" i="2"/>
  <c r="V122" i="2"/>
  <c r="V121" i="2"/>
  <c r="V120" i="2" s="1"/>
  <c r="R122" i="2"/>
  <c r="J95" i="2"/>
  <c r="T137" i="2"/>
  <c r="Q137" i="2"/>
  <c r="I96" i="2" s="1"/>
  <c r="X147" i="2"/>
  <c r="X157" i="2"/>
  <c r="Q157" i="2"/>
  <c r="I98" i="2"/>
  <c r="T173" i="2"/>
  <c r="R173" i="2"/>
  <c r="J100" i="2" s="1"/>
  <c r="X188" i="2"/>
  <c r="Q188" i="2"/>
  <c r="I101" i="2"/>
  <c r="BK210" i="2"/>
  <c r="K210" i="2"/>
  <c r="K102" i="2"/>
  <c r="V210" i="2"/>
  <c r="R210" i="2"/>
  <c r="J102" i="2" s="1"/>
  <c r="X122" i="2"/>
  <c r="R137" i="2"/>
  <c r="J96" i="2" s="1"/>
  <c r="V147" i="2"/>
  <c r="R147" i="2"/>
  <c r="J97" i="2"/>
  <c r="V157" i="2"/>
  <c r="R157" i="2"/>
  <c r="J98" i="2"/>
  <c r="BK188" i="2"/>
  <c r="K188" i="2" s="1"/>
  <c r="K101" i="2" s="1"/>
  <c r="V188" i="2"/>
  <c r="R188" i="2"/>
  <c r="J101" i="2" s="1"/>
  <c r="T210" i="2"/>
  <c r="X210" i="2"/>
  <c r="Q210" i="2"/>
  <c r="I102" i="2" s="1"/>
  <c r="Q171" i="2"/>
  <c r="I99" i="2"/>
  <c r="R171" i="2"/>
  <c r="J99" i="2" s="1"/>
  <c r="J86" i="2"/>
  <c r="F117" i="2"/>
  <c r="BE145" i="2"/>
  <c r="BC95" i="1"/>
  <c r="BC94" i="1"/>
  <c r="AY94" i="1"/>
  <c r="AK30" i="1"/>
  <c r="BF95" i="1"/>
  <c r="BF94" i="1" s="1"/>
  <c r="W33" i="1" s="1"/>
  <c r="BE95" i="1"/>
  <c r="BE94" i="1" s="1"/>
  <c r="BA94" i="1" s="1"/>
  <c r="F35" i="2"/>
  <c r="K141" i="2"/>
  <c r="BE141" i="2"/>
  <c r="BK184" i="2"/>
  <c r="K218" i="2"/>
  <c r="BE218" i="2" s="1"/>
  <c r="BK138" i="2"/>
  <c r="K209" i="2"/>
  <c r="BE209" i="2" s="1"/>
  <c r="BK158" i="2"/>
  <c r="K180" i="2"/>
  <c r="BE180" i="2"/>
  <c r="BK136" i="2"/>
  <c r="BK144" i="2"/>
  <c r="K206" i="2"/>
  <c r="BE206" i="2"/>
  <c r="K34" i="2"/>
  <c r="BK139" i="2"/>
  <c r="K148" i="2"/>
  <c r="BE148" i="2"/>
  <c r="BK185" i="2"/>
  <c r="K131" i="2"/>
  <c r="BE131" i="2"/>
  <c r="K124" i="2"/>
  <c r="BE124" i="2" s="1"/>
  <c r="K142" i="2"/>
  <c r="BE142" i="2"/>
  <c r="K174" i="2"/>
  <c r="BE174" i="2" s="1"/>
  <c r="K192" i="2"/>
  <c r="BE192" i="2"/>
  <c r="K123" i="2"/>
  <c r="BE123" i="2" s="1"/>
  <c r="BK134" i="2"/>
  <c r="BK149" i="2"/>
  <c r="K152" i="2"/>
  <c r="BE152" i="2" s="1"/>
  <c r="K189" i="2"/>
  <c r="BE189" i="2"/>
  <c r="K197" i="2"/>
  <c r="BE197" i="2" s="1"/>
  <c r="K154" i="2"/>
  <c r="BE154" i="2"/>
  <c r="K151" i="2"/>
  <c r="BE151" i="2" s="1"/>
  <c r="BK172" i="2"/>
  <c r="BK171" i="2" s="1"/>
  <c r="K171" i="2" s="1"/>
  <c r="K99" i="2" s="1"/>
  <c r="K204" i="2"/>
  <c r="BE204" i="2" s="1"/>
  <c r="BK130" i="2"/>
  <c r="K202" i="2"/>
  <c r="BE202" i="2"/>
  <c r="BK167" i="2"/>
  <c r="K213" i="2"/>
  <c r="BE213" i="2"/>
  <c r="K215" i="2"/>
  <c r="BE215" i="2" s="1"/>
  <c r="BK128" i="2"/>
  <c r="K211" i="2"/>
  <c r="BE211" i="2"/>
  <c r="K196" i="2"/>
  <c r="BE196" i="2"/>
  <c r="BK177" i="2"/>
  <c r="BK161" i="2"/>
  <c r="BK155" i="2"/>
  <c r="K199" i="2"/>
  <c r="BE199" i="2"/>
  <c r="K127" i="2"/>
  <c r="BE127" i="2" s="1"/>
  <c r="K129" i="2"/>
  <c r="BE129" i="2"/>
  <c r="X121" i="2" l="1"/>
  <c r="X120" i="2"/>
  <c r="T121" i="2"/>
  <c r="T120" i="2"/>
  <c r="AW95" i="1" s="1"/>
  <c r="AW94" i="1" s="1"/>
  <c r="AY95" i="1"/>
  <c r="BD95" i="1"/>
  <c r="BD94" i="1"/>
  <c r="W31" i="1" s="1"/>
  <c r="R121" i="2"/>
  <c r="J94" i="2"/>
  <c r="Q121" i="2"/>
  <c r="Q120" i="2"/>
  <c r="I93" i="2"/>
  <c r="K28" i="2"/>
  <c r="AS95" i="1" s="1"/>
  <c r="AS94" i="1" s="1"/>
  <c r="BK122" i="2"/>
  <c r="K122" i="2"/>
  <c r="K95" i="2"/>
  <c r="BK147" i="2"/>
  <c r="K147" i="2"/>
  <c r="K97" i="2"/>
  <c r="BK157" i="2"/>
  <c r="K157" i="2" s="1"/>
  <c r="K98" i="2" s="1"/>
  <c r="BK137" i="2"/>
  <c r="K137" i="2"/>
  <c r="K96" i="2"/>
  <c r="BK173" i="2"/>
  <c r="K173" i="2"/>
  <c r="K100" i="2"/>
  <c r="K33" i="2"/>
  <c r="AX95" i="1" s="1"/>
  <c r="AV95" i="1" s="1"/>
  <c r="W30" i="1"/>
  <c r="W32" i="1"/>
  <c r="F33" i="2"/>
  <c r="BB95" i="1" s="1"/>
  <c r="BB94" i="1" s="1"/>
  <c r="W29" i="1" s="1"/>
  <c r="I94" i="2" l="1"/>
  <c r="BK121" i="2"/>
  <c r="BK120" i="2" s="1"/>
  <c r="K120" i="2" s="1"/>
  <c r="K93" i="2" s="1"/>
  <c r="R120" i="2"/>
  <c r="J93" i="2" s="1"/>
  <c r="K29" i="2" s="1"/>
  <c r="AT95" i="1" s="1"/>
  <c r="AT94" i="1" s="1"/>
  <c r="AZ94" i="1"/>
  <c r="AX94" i="1"/>
  <c r="AK29" i="1" s="1"/>
  <c r="K121" i="2" l="1"/>
  <c r="K94" i="2"/>
  <c r="K30" i="2"/>
  <c r="AG95" i="1"/>
  <c r="AG94" i="1"/>
  <c r="AK26" i="1" s="1"/>
  <c r="AV94" i="1"/>
  <c r="K39" i="2" l="1"/>
  <c r="AN94" i="1"/>
  <c r="AN95" i="1"/>
  <c r="AK35" i="1"/>
</calcChain>
</file>

<file path=xl/sharedStrings.xml><?xml version="1.0" encoding="utf-8"?>
<sst xmlns="http://schemas.openxmlformats.org/spreadsheetml/2006/main" count="1335" uniqueCount="360">
  <si>
    <t>Export Komplet</t>
  </si>
  <si>
    <t/>
  </si>
  <si>
    <t>2.0</t>
  </si>
  <si>
    <t>ZAMOK</t>
  </si>
  <si>
    <t>False</t>
  </si>
  <si>
    <t>True</t>
  </si>
  <si>
    <t>{78917693-4ece-4c24-80b3-4d16b0791a57}</t>
  </si>
  <si>
    <t>0</t>
  </si>
  <si>
    <t>21</t>
  </si>
  <si>
    <t>0,01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</si>
  <si>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</si>
  <si>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</si>
  <si>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</si>
  <si>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</si>
  <si>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</si>
  <si>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</si>
  <si>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2206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</si>
  <si>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</si>
  <si>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</si>
  <si>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objektu bývalé MŠ na sociál. bydlení č.p. 765, ul. Nám. Republiky, Lom</t>
  </si>
  <si>
    <t>KSO:</t>
  </si>
  <si>
    <t>822</t>
  </si>
  <si>
    <t>CC-CZ:</t>
  </si>
  <si>
    <t>2</t>
  </si>
  <si>
    <t>Místo:</t>
  </si>
  <si>
    <t>Lom</t>
  </si>
  <si>
    <t>Datum:</t>
  </si>
  <si>
    <t>8. 7. 2025</t>
  </si>
  <si>
    <t>CZ-CPV:</t>
  </si>
  <si>
    <t>45000000-7</t>
  </si>
  <si>
    <t>CZ-CPA:</t>
  </si>
  <si>
    <t>42</t>
  </si>
  <si>
    <t>Zadavatel:</t>
  </si>
  <si>
    <t>IČ:</t>
  </si>
  <si>
    <t>Město Lom</t>
  </si>
  <si>
    <t>DIČ:</t>
  </si>
  <si>
    <t>Uchazeč:</t>
  </si>
  <si>
    <t>Projektant:</t>
  </si>
  <si>
    <t xml:space="preserve">Ing. Daniel Šimmer </t>
  </si>
  <si>
    <t>Zpracovatel:</t>
  </si>
  <si>
    <t>Ing. Jiří Lomič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</si>
  <si>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</si>
  <si>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</si>
  <si>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</si>
  <si>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</si>
  <si>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</si>
  <si>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</si>
  <si>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</si>
  <si>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</si>
  <si>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</si>
  <si>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</si>
  <si>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</si>
  <si>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</si>
  <si>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</si>
  <si>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</si>
  <si>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</si>
  <si>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</si>
  <si>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</si>
  <si>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</si>
  <si>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</si>
  <si>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</si>
  <si>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</si>
  <si>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</si>
  <si>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</si>
  <si>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</si>
  <si>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</si>
  <si>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</si>
  <si>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</si>
  <si>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</si>
  <si>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</si>
  <si>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</si>
  <si>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</si>
  <si>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</si>
  <si>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</si>
  <si>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</si>
  <si>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</si>
  <si>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</si>
  <si>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</si>
  <si>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</si>
  <si>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</si>
  <si>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</si>
  <si>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</si>
  <si>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</si>
  <si>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</si>
  <si>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IMPORT</t>
  </si>
  <si>
    <t>{00000000-0000-0000-0000-000000000000}</t>
  </si>
  <si>
    <t>/</t>
  </si>
  <si>
    <t>STA</t>
  </si>
  <si>
    <t>1</t>
  </si>
  <si>
    <t>###NOINSERT###</t>
  </si>
  <si>
    <t>zemina</t>
  </si>
  <si>
    <t>Vytěžená zemina celkem</t>
  </si>
  <si>
    <t>2,804805</t>
  </si>
  <si>
    <t>KRYCÍ LIST SOUPISU PRACÍ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</si>
  <si>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</si>
  <si>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</si>
  <si>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</si>
  <si>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</si>
  <si>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</si>
  <si>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</si>
  <si>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</si>
  <si>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</si>
  <si>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</si>
  <si>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</si>
  <si>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</si>
  <si>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</si>
  <si>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</si>
  <si>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</si>
  <si>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</si>
  <si>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    D.2 - Zemní práce+zakládání oplocení</t>
  </si>
  <si>
    <t xml:space="preserve">    D.3 - Oplocení</t>
  </si>
  <si>
    <t xml:space="preserve">    D.4 - Posuvná brána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</si>
  <si>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</si>
  <si>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</si>
  <si>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</si>
  <si>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</si>
  <si>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</si>
  <si>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</si>
  <si>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</si>
  <si>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</si>
  <si>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</si>
  <si>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</si>
  <si>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</si>
  <si>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</si>
  <si>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</si>
  <si>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</si>
  <si>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</si>
  <si>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</si>
  <si>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</si>
  <si>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</si>
  <si>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</si>
  <si>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</si>
  <si>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</si>
  <si>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5</t>
  </si>
  <si>
    <t>K</t>
  </si>
  <si>
    <t>113107164</t>
  </si>
  <si>
    <t>Odstranění podkladů nebo krytů strojně plochy jednotlivě přes 50 m2 do 200 m2 s přemístěním hmot na skládku na vzdálenost do 20 m nebo s naložením na dopravní prostředek z kameniva hrubého drceného, o tl. vrstvy přes 300 do 400 mm</t>
  </si>
  <si>
    <t>m2</t>
  </si>
  <si>
    <t>CS ÚRS 2025 01</t>
  </si>
  <si>
    <t>4</t>
  </si>
  <si>
    <t>76618707</t>
  </si>
  <si>
    <t>10</t>
  </si>
  <si>
    <t>M</t>
  </si>
  <si>
    <t>10364101.R</t>
  </si>
  <si>
    <t>zemina pro terénní úpravy - ornice</t>
  </si>
  <si>
    <t>t</t>
  </si>
  <si>
    <t>8</t>
  </si>
  <si>
    <t>1683028994</t>
  </si>
  <si>
    <t>P</t>
  </si>
  <si>
    <t>Poznámka k položce:_x000D_
včetně naložení, dopravy a vyložení</t>
  </si>
  <si>
    <t>VV</t>
  </si>
  <si>
    <t>120*0,2*1,5</t>
  </si>
  <si>
    <t>3</t>
  </si>
  <si>
    <t>113107182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</si>
  <si>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</si>
  <si>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-362780384</t>
  </si>
  <si>
    <t>6</t>
  </si>
  <si>
    <t>113107224</t>
  </si>
  <si>
    <t>Odstranění podkladů nebo krytů strojně plochy jednotlivě přes 200 m2 s přemístěním hmot na skládku na vzdálenost do 20 m nebo s naložením na dopravní prostředek z kameniva hrubého drceného, o tl. vrstvy přes 300 do 400 mm</t>
  </si>
  <si>
    <t>45593415</t>
  </si>
  <si>
    <t>113107230</t>
  </si>
  <si>
    <t>Odstranění podkladů nebo krytů strojně plochy jednotlivě přes 200 m2 s přemístěním hmot na skládku na vzdálenost do 20 m nebo s naložením na dopravní prostředek z betonu prostého, o tl. vrstvy do 100 mm</t>
  </si>
  <si>
    <t>-1736352638</t>
  </si>
  <si>
    <t>7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</si>
  <si>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</si>
  <si>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</si>
  <si>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</si>
  <si>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1627100835</t>
  </si>
  <si>
    <t>56</t>
  </si>
  <si>
    <t>129951122</t>
  </si>
  <si>
    <t>Bourání konstrukcí v odkopávkách a prokopávkách strojně s přemístěním suti na hromady na vzdálenost do 20 m nebo s naložením na dopravní prostředek z betonu prostého prokládaného kamenem</t>
  </si>
  <si>
    <t>m3</t>
  </si>
  <si>
    <t>1982924208</t>
  </si>
  <si>
    <t>Poznámka k položce:_x000D_
Podezdívka stávajícího oplocení</t>
  </si>
  <si>
    <t>(35,6+2,8+10,5+2,35+48)*0,25*0,5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</si>
  <si>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</si>
  <si>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</si>
  <si>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-1383188500</t>
  </si>
  <si>
    <t>79,1+373</t>
  </si>
  <si>
    <t>9</t>
  </si>
  <si>
    <t>181311103</t>
  </si>
  <si>
    <t>Rozprostření a urovnání ornice v rovině nebo ve svahu sklonu do 1:5 ručně při souvislé ploše, tl. vrstvy do 200 mm</t>
  </si>
  <si>
    <t>955408714</t>
  </si>
  <si>
    <t>Komunikace pozemní</t>
  </si>
  <si>
    <t>24</t>
  </si>
  <si>
    <t>564851111</t>
  </si>
  <si>
    <t>Podklad ze štěrkodrti ŠD s rozprostřením a zhutněním plochy přes 100 m2, po zhutnění tl. 150 mm</t>
  </si>
  <si>
    <t>-1757182935</t>
  </si>
  <si>
    <t>564861111</t>
  </si>
  <si>
    <t>Podklad ze štěrkodrti ŠD s rozprostřením a zhutněním plochy přes 100 m2, po zhutnění tl. 200 mm</t>
  </si>
  <si>
    <t>-366156347</t>
  </si>
  <si>
    <t>(373+79,1)*2</t>
  </si>
  <si>
    <t>25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</si>
  <si>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</si>
  <si>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</si>
  <si>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747402180</t>
  </si>
  <si>
    <t>26</t>
  </si>
  <si>
    <t>BET.B06C05</t>
  </si>
  <si>
    <t>BEST-BEATON NESKLADBA/6CM ANTRACITOVÁ</t>
  </si>
  <si>
    <t>58404561</t>
  </si>
  <si>
    <t>21,3*1,03 'Přepočtené koeficientem množství</t>
  </si>
  <si>
    <t>16</t>
  </si>
  <si>
    <t>596212223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</si>
  <si>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B, pro plochy přes 300 m2</t>
  </si>
  <si>
    <t>-1605058484</t>
  </si>
  <si>
    <t>17</t>
  </si>
  <si>
    <t>BET.B08S05</t>
  </si>
  <si>
    <t>BEST-BEATON SKLADBA/8CM ANTRACITOVÁ</t>
  </si>
  <si>
    <t>-2081973451</t>
  </si>
  <si>
    <t>452,1*1,01 'Přepočtené koeficientem množství</t>
  </si>
  <si>
    <t>Ostatní konstrukce a práce, bourání</t>
  </si>
  <si>
    <t>18</t>
  </si>
  <si>
    <t>916131113</t>
  </si>
  <si>
    <t>Osazení silničního obrubníku betonového se zřízením lože, s vyplněním a zatřením spár cementovou maltou ležatého s boční opěrou z betonu prostého, do lože z betonu prostého</t>
  </si>
  <si>
    <t>-478868211</t>
  </si>
  <si>
    <t>19</t>
  </si>
  <si>
    <t>59217073</t>
  </si>
  <si>
    <t>obrubník silniční betonový 1000x100x200mm</t>
  </si>
  <si>
    <t>-1912344912</t>
  </si>
  <si>
    <t>16,9*1,02 'Přepočtené koeficientem množství</t>
  </si>
  <si>
    <t>20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</si>
  <si>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</si>
  <si>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</si>
  <si>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270613719</t>
  </si>
  <si>
    <t>1450871080</t>
  </si>
  <si>
    <t>141,6*1,02 'Přepočtené koeficientem množství</t>
  </si>
  <si>
    <t>22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</si>
  <si>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</si>
  <si>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</si>
  <si>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604289519</t>
  </si>
  <si>
    <t>23</t>
  </si>
  <si>
    <t>59217017</t>
  </si>
  <si>
    <t>obrubník betonový chodníkový 1000x100x250mm</t>
  </si>
  <si>
    <t>1707727242</t>
  </si>
  <si>
    <t>14,7*1,02 'Přepočtené koeficientem množství</t>
  </si>
  <si>
    <t>997</t>
  </si>
  <si>
    <t>Přesun sutě</t>
  </si>
  <si>
    <t>11</t>
  </si>
  <si>
    <t>RO170.901</t>
  </si>
  <si>
    <t>Nakládání s odpadem včetně dopravy - odpad ze zeminy a kamení zatříděný do Katalogu odpadů pod kódem 17 05 04</t>
  </si>
  <si>
    <t>-1021590233</t>
  </si>
  <si>
    <t xml:space="preserve">Poznámka k položce:_x000D_
Položka nákládání s odpady zahrnuje činnosti a náklady spojené s tímto nakládáním tj. manipulace, úprava, přeprava na koncové zařízení s následným využitím, odstraněním respektive uložením na tomto zařízení pro využití nebo odstranění odpadu včetně všech poplatků. Položka zahrnuje též náklady na odborné činnosti spojené s nakládáním s odpady (posuzování nebezpečných vlastností, kategorizace odpadů, evidence a prokazování množství a způsobu nakládání s jednotlivými druhy odpadu)._x000D_
_x000D_
</t>
  </si>
  <si>
    <t>(373*0,3+79,1*0,3)*1,4</t>
  </si>
  <si>
    <t>13</t>
  </si>
  <si>
    <t>RO170.903.1</t>
  </si>
  <si>
    <t>Nakládání s odpadem  včetně dopravy - Odpad z Betonu zatříděného do Katalogu odpadů pod kódem O 17 01 01</t>
  </si>
  <si>
    <t>-516609460</t>
  </si>
  <si>
    <t>Poznámka k položce:_x000D_
Poznámka k položce: Všechny položky nákládání s odpady zahrnují činnosti a náklady spojené s tímto nakládáním tj. manipulace, úprava, přeprava na koncové zařízení s následným využitím, odstraněním respektive uložením na tomto zařízení pro využití nebo odstranění odpadu včetně všech poplatků. Položka zahrnuje též náklady na odborné činnosti spojené s nakládáním s odpady (posuzování nebezpečných vlastností, kategorizace odpadů, evidence a prokazování množství a způsobu nakládání s jednotlivými druhy odpadu).</t>
  </si>
  <si>
    <t>48*0,03*2,0 "obruby"</t>
  </si>
  <si>
    <t>373*0,1*2,0 "betonové plochy"</t>
  </si>
  <si>
    <t>(35,6+2,8+10,5+2,35+48)*0,25*0,5*2,2 "podezdívka"</t>
  </si>
  <si>
    <t>Součet</t>
  </si>
  <si>
    <t>14</t>
  </si>
  <si>
    <t>RO170.910</t>
  </si>
  <si>
    <t>Nakládání s odpadem  včetně dopravy - odpadu asfaltového bez dehtu zatříděného do Katalogu odpadů pod kódem O 17 03 02</t>
  </si>
  <si>
    <t>-987486347</t>
  </si>
  <si>
    <t xml:space="preserve">Poznámka k položce:_x000D_
Poznámka k položce: Všechny položky nákládání s odpady zahrnují činnosti a náklady spojené s tímto nakládáním tj. manipulace, úprava, přeprava na koncové zařízení s následným využitím, odstraněním respektive uložením na tomto zařízení pro využití nebo odstranění odpadu včetně všech poplatků. Položka zahrnuje též náklady na odborné činnosti spojené s nakládáním s odpady (posuzování nebezpečných vlastností, kategorizace odpadů, evidence a prokazování množství a způsobu nakládání s jednotlivými druhy odpadu)._x000D_
_x000D_
</t>
  </si>
  <si>
    <t>79,1*0,1*2,0</t>
  </si>
  <si>
    <t>998</t>
  </si>
  <si>
    <t>Přesun hmot</t>
  </si>
  <si>
    <t>27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</si>
  <si>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</si>
  <si>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</si>
  <si>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-656464373</t>
  </si>
  <si>
    <t>D.2</t>
  </si>
  <si>
    <t>Zemní práce+zakládání oplocení</t>
  </si>
  <si>
    <t>28</t>
  </si>
  <si>
    <t>131151343</t>
  </si>
  <si>
    <t>Vrtání jamek strojně průměru přes 200 do 300 mm</t>
  </si>
  <si>
    <t>CS ÚRS 2022 02</t>
  </si>
  <si>
    <t>-826966695</t>
  </si>
  <si>
    <t xml:space="preserve">45*0,9"vrtané jamky 45 ks do hloubky 0,9m pro opocení </t>
  </si>
  <si>
    <t>31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</si>
  <si>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</si>
  <si>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</si>
  <si>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1515497146</t>
  </si>
  <si>
    <t xml:space="preserve">(35,6+2,8+10,5+2,35+48)/2,5*0,15*0,15*3,14"vrtané jamky do hloubky 0,9m pro opocení </t>
  </si>
  <si>
    <t>30</t>
  </si>
  <si>
    <t>275321411</t>
  </si>
  <si>
    <t>Základy z betonu železového (bez výztuže) patky z betonu bez zvláštních nároků na prostředí tř. C 20/25</t>
  </si>
  <si>
    <t>-2018169353</t>
  </si>
  <si>
    <t xml:space="preserve">2*2,1*0,6*1,2"základy pro bránu </t>
  </si>
  <si>
    <t xml:space="preserve">2*0,9*0,3*0,3"základy pro doraz posuvné brány </t>
  </si>
  <si>
    <t>32</t>
  </si>
  <si>
    <t>998232110</t>
  </si>
  <si>
    <t>Přesun hmot pro oplocení se svislou nosnou konstrukcí zděnou z cihel, tvárnic, bloků, popř. kovovou nebo dřevěnou vodorovná dopravní vzdálenost do 50 m, pro oplocení výšky do 3 m</t>
  </si>
  <si>
    <t>-811975588</t>
  </si>
  <si>
    <t>33</t>
  </si>
  <si>
    <t>RO170.902</t>
  </si>
  <si>
    <t>Nakládání s odpadem - Odpad z podkladní vrstev stávající zpevněných plochy, zeminy, štěrk, štěrkopísek apod. zatříděný do Katalogu odpadů pod kódem O 17 05 04</t>
  </si>
  <si>
    <t>-1063835133</t>
  </si>
  <si>
    <t>Poznámka k položce:_x000D_
Evidenční položka. Neoceňovat v objektu SO/PS, položka se oceňuje pouze v objektu SO-90-90._x000D_
_x000D_
Položka nákládání s odpady zahrnuje činnosti a náklady spojené s tímto nakládáním tj. manipulace, úprava, přeprava na koncové zařízení s následným využitím, odstraněním respektive uložením na tomto zařízení pro využití nebo odstranění odpadu včetně všech poplatků. Položka zahrnuje též náklady na odborné činnosti spojené s nakládáním s odpady (posuzování nebezpečných vlastností, kategorizace odpadů, evidence a prokazování množství a způsobu nakládání s jednotlivými druhy odpadu).</t>
  </si>
  <si>
    <t>zemina*2"2000 kg/m3</t>
  </si>
  <si>
    <t>D.3</t>
  </si>
  <si>
    <t>Oplocení</t>
  </si>
  <si>
    <t>34</t>
  </si>
  <si>
    <t>338171123.1R</t>
  </si>
  <si>
    <t>Osazování sloupků a vzpěr plotových ocelových v do 3,00 m se zabetonováním</t>
  </si>
  <si>
    <t>kus</t>
  </si>
  <si>
    <t>R položka</t>
  </si>
  <si>
    <t>-474548963</t>
  </si>
  <si>
    <t xml:space="preserve">45"sloupky pro oplocení </t>
  </si>
  <si>
    <t>35</t>
  </si>
  <si>
    <t>553MD3OS1R</t>
  </si>
  <si>
    <t xml:space="preserve">plotový sloupek čtvercový 60x60mm dl 3,0m, s povrchovou úpravou </t>
  </si>
  <si>
    <t>988005489</t>
  </si>
  <si>
    <t>Poznámka k položce:_x000D_
Položka obsahuje dodávku s dopravou kompletního výrobku včetně povrchové úpravy, veškerého příslušenství a všech spojovacích a kotvících prvků.</t>
  </si>
  <si>
    <t>45</t>
  </si>
  <si>
    <t>348101220</t>
  </si>
  <si>
    <t>Osazení vrat nebo vrátek k oplocení na sloupky ocelové, plochy jednotlivě přes 2 do 4 m2</t>
  </si>
  <si>
    <t>-2016502851</t>
  </si>
  <si>
    <t>46</t>
  </si>
  <si>
    <t>553MD3R2R</t>
  </si>
  <si>
    <t>branka vchodová kovová světlé šířky 900 mm</t>
  </si>
  <si>
    <t>1269620832</t>
  </si>
  <si>
    <t>Poznámka k položce:_x000D_
Přesná specifikace dle TZ D.3._x000D_
Položka obsahuje dodávku s dopravou kompletního výrobku včetně povrchové úpravy, veškerého příslušenství a všech spojovacích a kotvících prvků._x000D_
Včetně samozamykacího zámku dle TZ D.3._x000D_
Sloupky branky jsou naceněny v položce montáž sloupků oplocení typu II.</t>
  </si>
  <si>
    <t>37</t>
  </si>
  <si>
    <t>348121221</t>
  </si>
  <si>
    <t>Osazení podhrabových desek na ocelové sloupky, délky desek přes 2 do 3 m</t>
  </si>
  <si>
    <t>605442616</t>
  </si>
  <si>
    <t xml:space="preserve">45" pro oplocení </t>
  </si>
  <si>
    <t>38</t>
  </si>
  <si>
    <t>59233120.1R</t>
  </si>
  <si>
    <t>deska plotová betonová 2450x50x300mm</t>
  </si>
  <si>
    <t>-2107739161</t>
  </si>
  <si>
    <t>39</t>
  </si>
  <si>
    <t>348171146</t>
  </si>
  <si>
    <t>Montáž oplocení z dílců kovových panelových svařovaných, na ocelové profilované sloupky, výšky přes 1,5 do 2,0 m</t>
  </si>
  <si>
    <t>-1581572407</t>
  </si>
  <si>
    <t>(35,6+2,8+10,5+2,35+48) "plotové panely výšky 1550 mm oplocení"</t>
  </si>
  <si>
    <t>40</t>
  </si>
  <si>
    <t>55342412.1R</t>
  </si>
  <si>
    <t>plotový panel svařovaný v v 1,5-2,0m š do 2,5m průměru drátu 5mm oka 50x200mm s horizontálním prolisem s povrchovou úpravou</t>
  </si>
  <si>
    <t>385210122</t>
  </si>
  <si>
    <t>Poznámka k položce:_x000D_
Přesná specifikace dle TZ D.3_x000D_
Položka obsahuje dodávku s dopravou kompletního výrobku včetně povrchové úpravy, veškerého příslušenství a všech spojovacích a kotvících prvků.</t>
  </si>
  <si>
    <t>99,25*0,4 'Přepočtené koeficientem množství</t>
  </si>
  <si>
    <t>51</t>
  </si>
  <si>
    <t>-1017885403</t>
  </si>
  <si>
    <t>D.4</t>
  </si>
  <si>
    <t>Posuvná brána</t>
  </si>
  <si>
    <t>52</t>
  </si>
  <si>
    <t>348172217</t>
  </si>
  <si>
    <t>Montáž vjezdových bran samonosných posuvných dvoukřídlových plochy přes 20 do 25 m2</t>
  </si>
  <si>
    <t>722415631</t>
  </si>
  <si>
    <t>1"dle PD v.č. D1.05.6</t>
  </si>
  <si>
    <t>53</t>
  </si>
  <si>
    <t>348172911</t>
  </si>
  <si>
    <t>Montáž vjezdových bran doplňků pohonu pro bránu</t>
  </si>
  <si>
    <t>-1026222310</t>
  </si>
  <si>
    <t>2"dle PD v.č. D1.05.6</t>
  </si>
  <si>
    <t>54</t>
  </si>
  <si>
    <t>553MD4PBR</t>
  </si>
  <si>
    <t>brána kovová pojezdová dvoukřídlá průjezdné šířky 3,24m</t>
  </si>
  <si>
    <t>-168937312</t>
  </si>
  <si>
    <t>Poznámka k položce:_x000D_
Položka obsahuje dodávku s dopravou kompletního výrobku včetně veškerého příslušenství a povrchových úprav nezbytných pro instalaci a plnou funkčnost výrobku, včetně elektropohonu a elektroinstalace, koncových dorazů, vodících prvků a sloupků.</t>
  </si>
  <si>
    <t>55</t>
  </si>
  <si>
    <t>-684863967</t>
  </si>
  <si>
    <t>HERKUL a.s.</t>
  </si>
  <si>
    <t>25004638</t>
  </si>
  <si>
    <t>CZ25004638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</si>
</sst>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4" fillId="0" borderId="14" xfId="0" applyNumberFormat="1" applyFont="1" applyBorder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4" fontId="31" fillId="0" borderId="12" xfId="0" applyNumberFormat="1" applyFont="1" applyBorder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166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166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>
      <alignment vertical="center"/>
    </xf>
    <xf numFmtId="4" fontId="33" fillId="0" borderId="22" xfId="0" applyNumberFormat="1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4" fontId="22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0" fillId="0" borderId="0" xfId="0"/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O19" sqref="AO19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5</v>
      </c>
      <c r="BV1" s="14" t="s">
        <v>6</v>
      </c>
    </row>
    <row r="2" spans="1:74" ht="36.950000000000003" customHeight="1"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S2" s="15" t="s">
        <v>7</v>
      </c>
      <c r="BT2" s="15" t="s">
        <v>8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9</v>
      </c>
      <c r="BT3" s="15" t="s">
        <v>10</v>
      </c>
    </row>
    <row r="4" spans="1:74" ht="24.95" customHeight="1">
      <c r="B4" s="18"/>
      <c r="D4" s="19" t="s">
        <v>11</v>
      </c>
      <c r="AR4" s="18"/>
      <c r="AS4" s="20" t="s">
        <v>12</v>
      </c>
      <c r="BG4" s="21" t="s">
        <v>13</v>
      </c>
      <c r="BS4" s="15" t="s">
        <v>14</v>
      </c>
    </row>
    <row r="5" spans="1:74" ht="12" customHeight="1">
      <c r="B5" s="18"/>
      <c r="D5" s="22" t="s">
        <v>15</v>
      </c>
      <c r="K5" s="208" t="s">
        <v>16</v>
      </c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R5" s="18"/>
      <c r="BG5" s="205" t="s">
        <v>17</v>
      </c>
      <c r="BS5" s="15" t="s">
        <v>7</v>
      </c>
    </row>
    <row r="6" spans="1:74" ht="36.950000000000003" customHeight="1">
      <c r="B6" s="18"/>
      <c r="D6" s="24" t="s">
        <v>18</v>
      </c>
      <c r="K6" s="209" t="s">
        <v>19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R6" s="18"/>
      <c r="BG6" s="206"/>
      <c r="BS6" s="15" t="s">
        <v>7</v>
      </c>
    </row>
    <row r="7" spans="1:74" ht="12" customHeight="1">
      <c r="B7" s="18"/>
      <c r="D7" s="25" t="s">
        <v>20</v>
      </c>
      <c r="K7" s="23" t="s">
        <v>21</v>
      </c>
      <c r="AK7" s="25" t="s">
        <v>22</v>
      </c>
      <c r="AN7" s="23" t="s">
        <v>23</v>
      </c>
      <c r="AR7" s="18"/>
      <c r="BG7" s="206"/>
      <c r="BS7" s="15" t="s">
        <v>7</v>
      </c>
    </row>
    <row r="8" spans="1:74" ht="12" customHeight="1">
      <c r="B8" s="18"/>
      <c r="D8" s="25" t="s">
        <v>24</v>
      </c>
      <c r="K8" s="23" t="s">
        <v>25</v>
      </c>
      <c r="AK8" s="25" t="s">
        <v>26</v>
      </c>
      <c r="AN8" s="26" t="s">
        <v>27</v>
      </c>
      <c r="AR8" s="18"/>
      <c r="BG8" s="206"/>
      <c r="BS8" s="15" t="s">
        <v>7</v>
      </c>
    </row>
    <row r="9" spans="1:74" ht="29.25" customHeight="1">
      <c r="B9" s="18"/>
      <c r="D9" s="22" t="s">
        <v>28</v>
      </c>
      <c r="K9" s="27" t="s">
        <v>29</v>
      </c>
      <c r="AK9" s="22" t="s">
        <v>30</v>
      </c>
      <c r="AN9" s="27" t="s">
        <v>31</v>
      </c>
      <c r="AR9" s="18"/>
      <c r="BG9" s="206"/>
      <c r="BS9" s="15" t="s">
        <v>7</v>
      </c>
    </row>
    <row r="10" spans="1:74" ht="12" customHeight="1">
      <c r="B10" s="18"/>
      <c r="D10" s="25" t="s">
        <v>32</v>
      </c>
      <c r="AK10" s="25" t="s">
        <v>33</v>
      </c>
      <c r="AN10" s="23" t="s">
        <v>1</v>
      </c>
      <c r="AR10" s="18"/>
      <c r="BG10" s="206"/>
      <c r="BS10" s="15" t="s">
        <v>7</v>
      </c>
    </row>
    <row r="11" spans="1:74" ht="18.600000000000001" customHeight="1">
      <c r="B11" s="18"/>
      <c r="E11" s="23" t="s">
        <v>34</v>
      </c>
      <c r="AK11" s="25" t="s">
        <v>35</v>
      </c>
      <c r="AN11" s="23" t="s">
        <v>1</v>
      </c>
      <c r="AR11" s="18"/>
      <c r="BG11" s="206"/>
      <c r="BS11" s="15" t="s">
        <v>7</v>
      </c>
    </row>
    <row r="12" spans="1:74" ht="6.95" customHeight="1">
      <c r="B12" s="18"/>
      <c r="AR12" s="18"/>
      <c r="BG12" s="206"/>
      <c r="BS12" s="15" t="s">
        <v>7</v>
      </c>
    </row>
    <row r="13" spans="1:74" ht="12" customHeight="1">
      <c r="B13" s="18"/>
      <c r="D13" s="25" t="s">
        <v>36</v>
      </c>
      <c r="AK13" s="25" t="s">
        <v>33</v>
      </c>
      <c r="AN13" s="28" t="s">
        <v>358</v>
      </c>
      <c r="AR13" s="18"/>
      <c r="BG13" s="206"/>
      <c r="BS13" s="15" t="s">
        <v>7</v>
      </c>
    </row>
    <row r="14" spans="1:74" ht="12.75">
      <c r="B14" s="18"/>
      <c r="E14" s="210" t="s">
        <v>357</v>
      </c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5" t="s">
        <v>35</v>
      </c>
      <c r="AN14" s="28" t="s">
        <v>359</v>
      </c>
      <c r="AR14" s="18"/>
      <c r="BG14" s="206"/>
      <c r="BS14" s="15" t="s">
        <v>7</v>
      </c>
    </row>
    <row r="15" spans="1:74" ht="6.95" customHeight="1">
      <c r="B15" s="18"/>
      <c r="AR15" s="18"/>
      <c r="BG15" s="206"/>
      <c r="BS15" s="15" t="s">
        <v>4</v>
      </c>
    </row>
    <row r="16" spans="1:74" ht="12" customHeight="1">
      <c r="B16" s="18"/>
      <c r="D16" s="25" t="s">
        <v>37</v>
      </c>
      <c r="AK16" s="25" t="s">
        <v>33</v>
      </c>
      <c r="AN16" s="23" t="s">
        <v>1</v>
      </c>
      <c r="AR16" s="18"/>
      <c r="BG16" s="206"/>
      <c r="BS16" s="15" t="s">
        <v>4</v>
      </c>
    </row>
    <row r="17" spans="2:71" ht="18.600000000000001" customHeight="1">
      <c r="B17" s="18"/>
      <c r="E17" s="23" t="s">
        <v>38</v>
      </c>
      <c r="AK17" s="25" t="s">
        <v>35</v>
      </c>
      <c r="AN17" s="23" t="s">
        <v>1</v>
      </c>
      <c r="AR17" s="18"/>
      <c r="BG17" s="206"/>
      <c r="BS17" s="15" t="s">
        <v>4</v>
      </c>
    </row>
    <row r="18" spans="2:71" ht="6.95" customHeight="1">
      <c r="B18" s="18"/>
      <c r="AR18" s="18"/>
      <c r="BG18" s="206"/>
      <c r="BS18" s="15" t="s">
        <v>9</v>
      </c>
    </row>
    <row r="19" spans="2:71" ht="12" customHeight="1">
      <c r="B19" s="18"/>
      <c r="D19" s="25" t="s">
        <v>39</v>
      </c>
      <c r="AK19" s="25" t="s">
        <v>33</v>
      </c>
      <c r="AN19" s="23" t="s">
        <v>1</v>
      </c>
      <c r="AR19" s="18"/>
      <c r="BG19" s="206"/>
      <c r="BS19" s="15" t="s">
        <v>9</v>
      </c>
    </row>
    <row r="20" spans="2:71" ht="18.600000000000001" customHeight="1">
      <c r="B20" s="18"/>
      <c r="E20" s="23" t="s">
        <v>40</v>
      </c>
      <c r="AK20" s="25" t="s">
        <v>35</v>
      </c>
      <c r="AN20" s="23" t="s">
        <v>1</v>
      </c>
      <c r="AR20" s="18"/>
      <c r="BG20" s="206"/>
      <c r="BS20" s="15" t="s">
        <v>4</v>
      </c>
    </row>
    <row r="21" spans="2:71" ht="6.95" customHeight="1">
      <c r="B21" s="18"/>
      <c r="AR21" s="18"/>
      <c r="BG21" s="206"/>
    </row>
    <row r="22" spans="2:71" ht="12" customHeight="1">
      <c r="B22" s="18"/>
      <c r="D22" s="25" t="s">
        <v>41</v>
      </c>
      <c r="AR22" s="18"/>
      <c r="BG22" s="206"/>
    </row>
    <row r="23" spans="2:71" ht="16.5" customHeight="1">
      <c r="B23" s="18"/>
      <c r="E23" s="212" t="s">
        <v>1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R23" s="18"/>
      <c r="BG23" s="206"/>
    </row>
    <row r="24" spans="2:71" ht="6.95" customHeight="1">
      <c r="B24" s="18"/>
      <c r="AR24" s="18"/>
      <c r="BG24" s="206"/>
    </row>
    <row r="25" spans="2:71" ht="6.95" customHeight="1">
      <c r="B25" s="18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8"/>
      <c r="BG25" s="206"/>
    </row>
    <row r="26" spans="2:71" s="1" customFormat="1" ht="25.9" customHeight="1">
      <c r="B26" s="31"/>
      <c r="D26" s="32" t="s">
        <v>42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3">
        <f>ROUND(AG94,2)</f>
        <v>1627583.68</v>
      </c>
      <c r="AL26" s="214"/>
      <c r="AM26" s="214"/>
      <c r="AN26" s="214"/>
      <c r="AO26" s="214"/>
      <c r="AR26" s="31"/>
      <c r="BG26" s="206"/>
    </row>
    <row r="27" spans="2:71" s="1" customFormat="1" ht="6.95" customHeight="1">
      <c r="B27" s="31"/>
      <c r="AR27" s="31"/>
      <c r="BG27" s="206"/>
    </row>
    <row r="28" spans="2:71" s="1" customFormat="1" ht="12.75">
      <c r="B28" s="31"/>
      <c r="L28" s="215" t="s">
        <v>43</v>
      </c>
      <c r="M28" s="215"/>
      <c r="N28" s="215"/>
      <c r="O28" s="215"/>
      <c r="P28" s="215"/>
      <c r="W28" s="215" t="s">
        <v>44</v>
      </c>
      <c r="X28" s="215"/>
      <c r="Y28" s="215"/>
      <c r="Z28" s="215"/>
      <c r="AA28" s="215"/>
      <c r="AB28" s="215"/>
      <c r="AC28" s="215"/>
      <c r="AD28" s="215"/>
      <c r="AE28" s="215"/>
      <c r="AK28" s="215" t="s">
        <v>45</v>
      </c>
      <c r="AL28" s="215"/>
      <c r="AM28" s="215"/>
      <c r="AN28" s="215"/>
      <c r="AO28" s="215"/>
      <c r="AR28" s="31"/>
      <c r="BG28" s="206"/>
    </row>
    <row r="29" spans="2:71" s="2" customFormat="1" ht="14.45" customHeight="1">
      <c r="B29" s="35"/>
      <c r="D29" s="25" t="s">
        <v>46</v>
      </c>
      <c r="F29" s="25" t="s">
        <v>47</v>
      </c>
      <c r="L29" s="200">
        <v>0.21</v>
      </c>
      <c r="M29" s="199"/>
      <c r="N29" s="199"/>
      <c r="O29" s="199"/>
      <c r="P29" s="199"/>
      <c r="W29" s="198">
        <f>ROUND(BB94, 2)</f>
        <v>1627583.68</v>
      </c>
      <c r="X29" s="199"/>
      <c r="Y29" s="199"/>
      <c r="Z29" s="199"/>
      <c r="AA29" s="199"/>
      <c r="AB29" s="199"/>
      <c r="AC29" s="199"/>
      <c r="AD29" s="199"/>
      <c r="AE29" s="199"/>
      <c r="AK29" s="198">
        <f>ROUND(AX94, 2)</f>
        <v>341792.57</v>
      </c>
      <c r="AL29" s="199"/>
      <c r="AM29" s="199"/>
      <c r="AN29" s="199"/>
      <c r="AO29" s="199"/>
      <c r="AR29" s="35"/>
      <c r="BG29" s="207"/>
    </row>
    <row r="30" spans="2:71" s="2" customFormat="1" ht="14.45" customHeight="1">
      <c r="B30" s="35"/>
      <c r="F30" s="25" t="s">
        <v>48</v>
      </c>
      <c r="L30" s="200">
        <v>0.15</v>
      </c>
      <c r="M30" s="199"/>
      <c r="N30" s="199"/>
      <c r="O30" s="199"/>
      <c r="P30" s="199"/>
      <c r="W30" s="198">
        <f>ROUND(BC94, 2)</f>
        <v>0</v>
      </c>
      <c r="X30" s="199"/>
      <c r="Y30" s="199"/>
      <c r="Z30" s="199"/>
      <c r="AA30" s="199"/>
      <c r="AB30" s="199"/>
      <c r="AC30" s="199"/>
      <c r="AD30" s="199"/>
      <c r="AE30" s="199"/>
      <c r="AK30" s="198">
        <f>ROUND(AY94, 2)</f>
        <v>0</v>
      </c>
      <c r="AL30" s="199"/>
      <c r="AM30" s="199"/>
      <c r="AN30" s="199"/>
      <c r="AO30" s="199"/>
      <c r="AR30" s="35"/>
      <c r="BG30" s="207"/>
    </row>
    <row r="31" spans="2:71" s="2" customFormat="1" ht="14.45" hidden="1" customHeight="1">
      <c r="B31" s="35"/>
      <c r="F31" s="25" t="s">
        <v>49</v>
      </c>
      <c r="L31" s="200">
        <v>0.21</v>
      </c>
      <c r="M31" s="199"/>
      <c r="N31" s="199"/>
      <c r="O31" s="199"/>
      <c r="P31" s="199"/>
      <c r="W31" s="198">
        <f>ROUND(BD94, 2)</f>
        <v>0</v>
      </c>
      <c r="X31" s="199"/>
      <c r="Y31" s="199"/>
      <c r="Z31" s="199"/>
      <c r="AA31" s="199"/>
      <c r="AB31" s="199"/>
      <c r="AC31" s="199"/>
      <c r="AD31" s="199"/>
      <c r="AE31" s="199"/>
      <c r="AK31" s="198">
        <v>0</v>
      </c>
      <c r="AL31" s="199"/>
      <c r="AM31" s="199"/>
      <c r="AN31" s="199"/>
      <c r="AO31" s="199"/>
      <c r="AR31" s="35"/>
      <c r="BG31" s="207"/>
    </row>
    <row r="32" spans="2:71" s="2" customFormat="1" ht="14.45" hidden="1" customHeight="1">
      <c r="B32" s="35"/>
      <c r="F32" s="25" t="s">
        <v>50</v>
      </c>
      <c r="L32" s="200">
        <v>0.15</v>
      </c>
      <c r="M32" s="199"/>
      <c r="N32" s="199"/>
      <c r="O32" s="199"/>
      <c r="P32" s="199"/>
      <c r="W32" s="198">
        <f>ROUND(BE94, 2)</f>
        <v>0</v>
      </c>
      <c r="X32" s="199"/>
      <c r="Y32" s="199"/>
      <c r="Z32" s="199"/>
      <c r="AA32" s="199"/>
      <c r="AB32" s="199"/>
      <c r="AC32" s="199"/>
      <c r="AD32" s="199"/>
      <c r="AE32" s="199"/>
      <c r="AK32" s="198">
        <v>0</v>
      </c>
      <c r="AL32" s="199"/>
      <c r="AM32" s="199"/>
      <c r="AN32" s="199"/>
      <c r="AO32" s="199"/>
      <c r="AR32" s="35"/>
      <c r="BG32" s="207"/>
    </row>
    <row r="33" spans="2:59" s="2" customFormat="1" ht="14.45" hidden="1" customHeight="1">
      <c r="B33" s="35"/>
      <c r="F33" s="25" t="s">
        <v>51</v>
      </c>
      <c r="L33" s="200">
        <v>0</v>
      </c>
      <c r="M33" s="199"/>
      <c r="N33" s="199"/>
      <c r="O33" s="199"/>
      <c r="P33" s="199"/>
      <c r="W33" s="198">
        <f>ROUND(BF94, 2)</f>
        <v>0</v>
      </c>
      <c r="X33" s="199"/>
      <c r="Y33" s="199"/>
      <c r="Z33" s="199"/>
      <c r="AA33" s="199"/>
      <c r="AB33" s="199"/>
      <c r="AC33" s="199"/>
      <c r="AD33" s="199"/>
      <c r="AE33" s="199"/>
      <c r="AK33" s="198">
        <v>0</v>
      </c>
      <c r="AL33" s="199"/>
      <c r="AM33" s="199"/>
      <c r="AN33" s="199"/>
      <c r="AO33" s="199"/>
      <c r="AR33" s="35"/>
      <c r="BG33" s="207"/>
    </row>
    <row r="34" spans="2:59" s="1" customFormat="1" ht="6.95" customHeight="1">
      <c r="B34" s="31"/>
      <c r="AR34" s="31"/>
      <c r="BG34" s="206"/>
    </row>
    <row r="35" spans="2:59" s="1" customFormat="1" ht="25.9" customHeight="1">
      <c r="B35" s="31"/>
      <c r="C35" s="36"/>
      <c r="D35" s="37" t="s">
        <v>52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53</v>
      </c>
      <c r="U35" s="38"/>
      <c r="V35" s="38"/>
      <c r="W35" s="38"/>
      <c r="X35" s="201" t="s">
        <v>54</v>
      </c>
      <c r="Y35" s="202"/>
      <c r="Z35" s="202"/>
      <c r="AA35" s="202"/>
      <c r="AB35" s="202"/>
      <c r="AC35" s="38"/>
      <c r="AD35" s="38"/>
      <c r="AE35" s="38"/>
      <c r="AF35" s="38"/>
      <c r="AG35" s="38"/>
      <c r="AH35" s="38"/>
      <c r="AI35" s="38"/>
      <c r="AJ35" s="38"/>
      <c r="AK35" s="203">
        <f>SUM(AK26:AK33)</f>
        <v>1969376.25</v>
      </c>
      <c r="AL35" s="202"/>
      <c r="AM35" s="202"/>
      <c r="AN35" s="202"/>
      <c r="AO35" s="204"/>
      <c r="AP35" s="36"/>
      <c r="AQ35" s="36"/>
      <c r="AR35" s="31"/>
    </row>
    <row r="36" spans="2:59" s="1" customFormat="1" ht="6.95" customHeight="1">
      <c r="B36" s="31"/>
      <c r="AR36" s="31"/>
    </row>
    <row r="37" spans="2:59" s="1" customFormat="1" ht="14.45" customHeight="1">
      <c r="B37" s="31"/>
      <c r="AR37" s="31"/>
    </row>
    <row r="38" spans="2:59" ht="14.45" customHeight="1">
      <c r="B38" s="18"/>
      <c r="AR38" s="18"/>
    </row>
    <row r="39" spans="2:59" ht="14.45" customHeight="1">
      <c r="B39" s="18"/>
      <c r="AR39" s="18"/>
    </row>
    <row r="40" spans="2:59" ht="14.45" customHeight="1">
      <c r="B40" s="18"/>
      <c r="AR40" s="18"/>
    </row>
    <row r="41" spans="2:59" ht="14.45" customHeight="1">
      <c r="B41" s="18"/>
      <c r="AR41" s="18"/>
    </row>
    <row r="42" spans="2:59" ht="14.45" customHeight="1">
      <c r="B42" s="18"/>
      <c r="AR42" s="18"/>
    </row>
    <row r="43" spans="2:59" ht="14.45" customHeight="1">
      <c r="B43" s="18"/>
      <c r="AR43" s="18"/>
    </row>
    <row r="44" spans="2:59" ht="14.45" customHeight="1">
      <c r="B44" s="18"/>
      <c r="AR44" s="18"/>
    </row>
    <row r="45" spans="2:59" ht="14.45" customHeight="1">
      <c r="B45" s="18"/>
      <c r="AR45" s="18"/>
    </row>
    <row r="46" spans="2:59" ht="14.45" customHeight="1">
      <c r="B46" s="18"/>
      <c r="AR46" s="18"/>
    </row>
    <row r="47" spans="2:59" ht="14.45" customHeight="1">
      <c r="B47" s="18"/>
      <c r="AR47" s="18"/>
    </row>
    <row r="48" spans="2:59" ht="14.45" customHeight="1">
      <c r="B48" s="18"/>
      <c r="AR48" s="18"/>
    </row>
    <row r="49" spans="2:44" s="1" customFormat="1" ht="14.45" customHeight="1">
      <c r="B49" s="31"/>
      <c r="D49" s="40" t="s">
        <v>55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56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1"/>
      <c r="D60" s="42" t="s">
        <v>57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58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57</v>
      </c>
      <c r="AI60" s="33"/>
      <c r="AJ60" s="33"/>
      <c r="AK60" s="33"/>
      <c r="AL60" s="33"/>
      <c r="AM60" s="42" t="s">
        <v>58</v>
      </c>
      <c r="AN60" s="33"/>
      <c r="AO60" s="33"/>
      <c r="AR60" s="31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1"/>
      <c r="D64" s="40" t="s">
        <v>59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60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1"/>
      <c r="D75" s="42" t="s">
        <v>57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58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57</v>
      </c>
      <c r="AI75" s="33"/>
      <c r="AJ75" s="33"/>
      <c r="AK75" s="33"/>
      <c r="AL75" s="33"/>
      <c r="AM75" s="42" t="s">
        <v>58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0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0" s="1" customFormat="1" ht="24.95" customHeight="1">
      <c r="B82" s="31"/>
      <c r="C82" s="19" t="s">
        <v>61</v>
      </c>
      <c r="AR82" s="31"/>
    </row>
    <row r="83" spans="1:90" s="1" customFormat="1" ht="6.95" customHeight="1">
      <c r="B83" s="31"/>
      <c r="AR83" s="31"/>
    </row>
    <row r="84" spans="1:90" s="3" customFormat="1" ht="12" customHeight="1">
      <c r="B84" s="47"/>
      <c r="C84" s="25" t="s">
        <v>15</v>
      </c>
      <c r="L84" s="3" t="str">
        <f>K5</f>
        <v>2206</v>
      </c>
      <c r="AR84" s="47"/>
    </row>
    <row r="85" spans="1:90" s="4" customFormat="1" ht="36.950000000000003" customHeight="1">
      <c r="B85" s="48"/>
      <c r="C85" s="49" t="s">
        <v>18</v>
      </c>
      <c r="L85" s="189" t="str">
        <f>K6</f>
        <v>Rekonstrukce objektu bývalé MŠ na sociál. bydlení č.p. 765, ul. Nám. Republiky, Lom</v>
      </c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R85" s="48"/>
    </row>
    <row r="86" spans="1:90" s="1" customFormat="1" ht="6.95" customHeight="1">
      <c r="B86" s="31"/>
      <c r="AR86" s="31"/>
    </row>
    <row r="87" spans="1:90" s="1" customFormat="1" ht="12" customHeight="1">
      <c r="B87" s="31"/>
      <c r="C87" s="25" t="s">
        <v>24</v>
      </c>
      <c r="L87" s="50" t="str">
        <f>IF(K8="","",K8)</f>
        <v>Lom</v>
      </c>
      <c r="AI87" s="25" t="s">
        <v>26</v>
      </c>
      <c r="AM87" s="191" t="str">
        <f>IF(AN8= "","",AN8)</f>
        <v>8. 7. 2025</v>
      </c>
      <c r="AN87" s="191"/>
      <c r="AR87" s="31"/>
    </row>
    <row r="88" spans="1:90" s="1" customFormat="1" ht="6.95" customHeight="1">
      <c r="B88" s="31"/>
      <c r="AR88" s="31"/>
    </row>
    <row r="89" spans="1:90" s="1" customFormat="1" ht="15.2" customHeight="1">
      <c r="B89" s="31"/>
      <c r="C89" s="25" t="s">
        <v>32</v>
      </c>
      <c r="L89" s="3" t="str">
        <f>IF(E11= "","",E11)</f>
        <v>Město Lom</v>
      </c>
      <c r="AI89" s="25" t="s">
        <v>37</v>
      </c>
      <c r="AM89" s="192" t="str">
        <f>IF(E17="","",E17)</f>
        <v xml:space="preserve">Ing. Daniel Šimmer </v>
      </c>
      <c r="AN89" s="193"/>
      <c r="AO89" s="193"/>
      <c r="AP89" s="193"/>
      <c r="AR89" s="31"/>
      <c r="AS89" s="194" t="s">
        <v>62</v>
      </c>
      <c r="AT89" s="195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3"/>
    </row>
    <row r="90" spans="1:90" s="1" customFormat="1" ht="15.2" customHeight="1">
      <c r="B90" s="31"/>
      <c r="C90" s="25" t="s">
        <v>36</v>
      </c>
      <c r="L90" s="3" t="str">
        <f>IF(E14= "Vyplň údaj","",E14)</f>
        <v>HERKUL a.s.</v>
      </c>
      <c r="AI90" s="25" t="s">
        <v>39</v>
      </c>
      <c r="AM90" s="192" t="str">
        <f>IF(E20="","",E20)</f>
        <v>Ing. Jiří Lomič</v>
      </c>
      <c r="AN90" s="193"/>
      <c r="AO90" s="193"/>
      <c r="AP90" s="193"/>
      <c r="AR90" s="31"/>
      <c r="AS90" s="196"/>
      <c r="AT90" s="197"/>
      <c r="BF90" s="55"/>
    </row>
    <row r="91" spans="1:90" s="1" customFormat="1" ht="10.7" customHeight="1">
      <c r="B91" s="31"/>
      <c r="AR91" s="31"/>
      <c r="AS91" s="196"/>
      <c r="AT91" s="197"/>
      <c r="BF91" s="55"/>
    </row>
    <row r="92" spans="1:90" s="1" customFormat="1" ht="29.25" customHeight="1">
      <c r="B92" s="31"/>
      <c r="C92" s="179" t="s">
        <v>63</v>
      </c>
      <c r="D92" s="180"/>
      <c r="E92" s="180"/>
      <c r="F92" s="180"/>
      <c r="G92" s="180"/>
      <c r="H92" s="56"/>
      <c r="I92" s="181" t="s">
        <v>64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2" t="s">
        <v>65</v>
      </c>
      <c r="AH92" s="180"/>
      <c r="AI92" s="180"/>
      <c r="AJ92" s="180"/>
      <c r="AK92" s="180"/>
      <c r="AL92" s="180"/>
      <c r="AM92" s="180"/>
      <c r="AN92" s="181" t="s">
        <v>66</v>
      </c>
      <c r="AO92" s="180"/>
      <c r="AP92" s="183"/>
      <c r="AQ92" s="57" t="s">
        <v>67</v>
      </c>
      <c r="AR92" s="31"/>
      <c r="AS92" s="58" t="s">
        <v>68</v>
      </c>
      <c r="AT92" s="59" t="s">
        <v>69</v>
      </c>
      <c r="AU92" s="59" t="s">
        <v>70</v>
      </c>
      <c r="AV92" s="59" t="s">
        <v>71</v>
      </c>
      <c r="AW92" s="59" t="s">
        <v>72</v>
      </c>
      <c r="AX92" s="59" t="s">
        <v>73</v>
      </c>
      <c r="AY92" s="59" t="s">
        <v>74</v>
      </c>
      <c r="AZ92" s="59" t="s">
        <v>75</v>
      </c>
      <c r="BA92" s="59" t="s">
        <v>76</v>
      </c>
      <c r="BB92" s="59" t="s">
        <v>77</v>
      </c>
      <c r="BC92" s="59" t="s">
        <v>78</v>
      </c>
      <c r="BD92" s="59" t="s">
        <v>79</v>
      </c>
      <c r="BE92" s="59" t="s">
        <v>80</v>
      </c>
      <c r="BF92" s="60" t="s">
        <v>81</v>
      </c>
    </row>
    <row r="93" spans="1:90" s="1" customFormat="1" ht="10.7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3"/>
    </row>
    <row r="94" spans="1:90" s="5" customFormat="1" ht="32.450000000000003" customHeight="1">
      <c r="B94" s="62"/>
      <c r="C94" s="63" t="s">
        <v>82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7">
        <f>ROUND(AG95,2)</f>
        <v>1627583.68</v>
      </c>
      <c r="AH94" s="187"/>
      <c r="AI94" s="187"/>
      <c r="AJ94" s="187"/>
      <c r="AK94" s="187"/>
      <c r="AL94" s="187"/>
      <c r="AM94" s="187"/>
      <c r="AN94" s="188">
        <f>SUM(AG94,AV94)</f>
        <v>1969376.25</v>
      </c>
      <c r="AO94" s="188"/>
      <c r="AP94" s="188"/>
      <c r="AQ94" s="66" t="s">
        <v>1</v>
      </c>
      <c r="AR94" s="62"/>
      <c r="AS94" s="67">
        <f>ROUND(AS95,2)</f>
        <v>933222.25</v>
      </c>
      <c r="AT94" s="68">
        <f>ROUND(AT95,2)</f>
        <v>694361.44</v>
      </c>
      <c r="AU94" s="69">
        <f>ROUND(AU95,2)</f>
        <v>0</v>
      </c>
      <c r="AV94" s="69">
        <f>ROUND(SUM(AX94:AY94),2)</f>
        <v>341792.57</v>
      </c>
      <c r="AW94" s="70">
        <f>ROUND(AW95,5)</f>
        <v>0</v>
      </c>
      <c r="AX94" s="69">
        <f>ROUND(BB94*L29,2)</f>
        <v>341792.57</v>
      </c>
      <c r="AY94" s="69">
        <f>ROUND(BC94*L30,2)</f>
        <v>0</v>
      </c>
      <c r="AZ94" s="69">
        <f>ROUND(BD94*L29,2)</f>
        <v>0</v>
      </c>
      <c r="BA94" s="69">
        <f>ROUND(BE94*L30,2)</f>
        <v>0</v>
      </c>
      <c r="BB94" s="69">
        <f>ROUND(BB95,2)</f>
        <v>1627583.68</v>
      </c>
      <c r="BC94" s="69">
        <f>ROUND(BC95,2)</f>
        <v>0</v>
      </c>
      <c r="BD94" s="69">
        <f>ROUND(BD95,2)</f>
        <v>0</v>
      </c>
      <c r="BE94" s="69">
        <f>ROUND(BE95,2)</f>
        <v>0</v>
      </c>
      <c r="BF94" s="71">
        <f>ROUND(BF95,2)</f>
        <v>0</v>
      </c>
      <c r="BS94" s="72" t="s">
        <v>83</v>
      </c>
      <c r="BT94" s="72" t="s">
        <v>7</v>
      </c>
      <c r="BV94" s="72" t="s">
        <v>84</v>
      </c>
      <c r="BW94" s="72" t="s">
        <v>6</v>
      </c>
      <c r="BX94" s="72" t="s">
        <v>85</v>
      </c>
      <c r="CL94" s="72" t="s">
        <v>21</v>
      </c>
    </row>
    <row r="95" spans="1:90" s="6" customFormat="1" ht="37.5" customHeight="1">
      <c r="A95" s="73" t="s">
        <v>86</v>
      </c>
      <c r="B95" s="74"/>
      <c r="C95" s="75"/>
      <c r="D95" s="186" t="s">
        <v>16</v>
      </c>
      <c r="E95" s="186"/>
      <c r="F95" s="186"/>
      <c r="G95" s="186"/>
      <c r="H95" s="186"/>
      <c r="I95" s="76"/>
      <c r="J95" s="186" t="s">
        <v>19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4">
        <f>'2206 - Rekonstrukce objek...'!K30</f>
        <v>1627583.68</v>
      </c>
      <c r="AH95" s="185"/>
      <c r="AI95" s="185"/>
      <c r="AJ95" s="185"/>
      <c r="AK95" s="185"/>
      <c r="AL95" s="185"/>
      <c r="AM95" s="185"/>
      <c r="AN95" s="184">
        <f>SUM(AG95,AV95)</f>
        <v>1969376.25</v>
      </c>
      <c r="AO95" s="185"/>
      <c r="AP95" s="185"/>
      <c r="AQ95" s="77" t="s">
        <v>87</v>
      </c>
      <c r="AR95" s="74"/>
      <c r="AS95" s="78">
        <f>'2206 - Rekonstrukce objek...'!K28</f>
        <v>933222.25</v>
      </c>
      <c r="AT95" s="79">
        <f>'2206 - Rekonstrukce objek...'!K29</f>
        <v>694361.44</v>
      </c>
      <c r="AU95" s="79">
        <v>0</v>
      </c>
      <c r="AV95" s="79">
        <f>ROUND(SUM(AX95:AY95),2)</f>
        <v>341792.57</v>
      </c>
      <c r="AW95" s="80">
        <f>'2206 - Rekonstrukce objek...'!T120</f>
        <v>0</v>
      </c>
      <c r="AX95" s="79">
        <f>'2206 - Rekonstrukce objek...'!K33</f>
        <v>341792.57</v>
      </c>
      <c r="AY95" s="79">
        <f>'2206 - Rekonstrukce objek...'!K34</f>
        <v>0</v>
      </c>
      <c r="AZ95" s="79">
        <f>'2206 - Rekonstrukce objek...'!K35</f>
        <v>0</v>
      </c>
      <c r="BA95" s="79">
        <f>'2206 - Rekonstrukce objek...'!K36</f>
        <v>0</v>
      </c>
      <c r="BB95" s="79">
        <f>'2206 - Rekonstrukce objek...'!F33</f>
        <v>1627583.68</v>
      </c>
      <c r="BC95" s="79">
        <f>'2206 - Rekonstrukce objek...'!F34</f>
        <v>0</v>
      </c>
      <c r="BD95" s="79">
        <f>'2206 - Rekonstrukce objek...'!F35</f>
        <v>0</v>
      </c>
      <c r="BE95" s="79">
        <f>'2206 - Rekonstrukce objek...'!F36</f>
        <v>0</v>
      </c>
      <c r="BF95" s="81">
        <f>'2206 - Rekonstrukce objek...'!F37</f>
        <v>0</v>
      </c>
      <c r="BT95" s="82" t="s">
        <v>88</v>
      </c>
      <c r="BU95" s="82" t="s">
        <v>89</v>
      </c>
      <c r="BV95" s="82" t="s">
        <v>84</v>
      </c>
      <c r="BW95" s="82" t="s">
        <v>6</v>
      </c>
      <c r="BX95" s="82" t="s">
        <v>85</v>
      </c>
      <c r="CL95" s="82" t="s">
        <v>21</v>
      </c>
    </row>
    <row r="96" spans="1:90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sheetProtection algorithmName="SHA-512" hashValue="PvtCfEfairSeUKstoHAGv44UEO02H4iTec0+tL9ZDq2l+72Tn/eUAFn9ZFWRjcMRasWULdr31oUSM0mYvjDPrA==" saltValue="+wxp1zDwRZ8Jbj/QHUasG8IrOd3vvxuXZ/eTL9HLCC5wQRiRrcdzrWh32TFybRS+gbx6KH2ZHzitPD/5NF5gZw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G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2206 - Rekonstrukce obje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9"/>
  <sheetViews>
    <sheetView showGridLines="0" topLeftCell="A168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T2" s="15" t="s">
        <v>6</v>
      </c>
      <c r="AZ2" s="83" t="s">
        <v>90</v>
      </c>
      <c r="BA2" s="83" t="s">
        <v>91</v>
      </c>
      <c r="BB2" s="83" t="s">
        <v>1</v>
      </c>
      <c r="BC2" s="83" t="s">
        <v>92</v>
      </c>
      <c r="BD2" s="83" t="s">
        <v>23</v>
      </c>
    </row>
    <row r="3" spans="2:5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23</v>
      </c>
    </row>
    <row r="4" spans="2:56" ht="24.95" hidden="1" customHeight="1">
      <c r="B4" s="18"/>
      <c r="D4" s="19" t="s">
        <v>93</v>
      </c>
      <c r="M4" s="18"/>
      <c r="N4" s="84" t="s">
        <v>12</v>
      </c>
      <c r="AT4" s="15" t="s">
        <v>4</v>
      </c>
    </row>
    <row r="5" spans="2:56" ht="6.95" hidden="1" customHeight="1">
      <c r="B5" s="18"/>
      <c r="M5" s="18"/>
    </row>
    <row r="6" spans="2:56" s="1" customFormat="1" ht="12" hidden="1" customHeight="1">
      <c r="B6" s="31"/>
      <c r="D6" s="25" t="s">
        <v>18</v>
      </c>
      <c r="M6" s="31"/>
    </row>
    <row r="7" spans="2:56" s="1" customFormat="1" ht="30" hidden="1" customHeight="1">
      <c r="B7" s="31"/>
      <c r="E7" s="189" t="s">
        <v>19</v>
      </c>
      <c r="F7" s="216"/>
      <c r="G7" s="216"/>
      <c r="H7" s="216"/>
      <c r="M7" s="31"/>
    </row>
    <row r="8" spans="2:56" s="1" customFormat="1" ht="11.25" hidden="1">
      <c r="B8" s="31"/>
      <c r="M8" s="31"/>
    </row>
    <row r="9" spans="2:56" s="1" customFormat="1" ht="12" hidden="1" customHeight="1">
      <c r="B9" s="31"/>
      <c r="D9" s="25" t="s">
        <v>20</v>
      </c>
      <c r="F9" s="23" t="s">
        <v>21</v>
      </c>
      <c r="I9" s="25" t="s">
        <v>22</v>
      </c>
      <c r="J9" s="23" t="s">
        <v>23</v>
      </c>
      <c r="M9" s="31"/>
    </row>
    <row r="10" spans="2:56" s="1" customFormat="1" ht="12" hidden="1" customHeight="1">
      <c r="B10" s="31"/>
      <c r="D10" s="25" t="s">
        <v>24</v>
      </c>
      <c r="F10" s="23" t="s">
        <v>25</v>
      </c>
      <c r="I10" s="25" t="s">
        <v>26</v>
      </c>
      <c r="J10" s="51" t="str">
        <f>'Rekapitulace stavby'!AN8</f>
        <v>8. 7. 2025</v>
      </c>
      <c r="M10" s="31"/>
    </row>
    <row r="11" spans="2:56" s="1" customFormat="1" ht="21.75" hidden="1" customHeight="1">
      <c r="B11" s="31"/>
      <c r="D11" s="22" t="s">
        <v>28</v>
      </c>
      <c r="F11" s="27" t="s">
        <v>29</v>
      </c>
      <c r="I11" s="22" t="s">
        <v>30</v>
      </c>
      <c r="J11" s="27" t="s">
        <v>31</v>
      </c>
      <c r="M11" s="31"/>
    </row>
    <row r="12" spans="2:56" s="1" customFormat="1" ht="12" hidden="1" customHeight="1">
      <c r="B12" s="31"/>
      <c r="D12" s="25" t="s">
        <v>32</v>
      </c>
      <c r="I12" s="25" t="s">
        <v>33</v>
      </c>
      <c r="J12" s="23" t="s">
        <v>1</v>
      </c>
      <c r="M12" s="31"/>
    </row>
    <row r="13" spans="2:56" s="1" customFormat="1" ht="18" hidden="1" customHeight="1">
      <c r="B13" s="31"/>
      <c r="E13" s="23" t="s">
        <v>34</v>
      </c>
      <c r="I13" s="25" t="s">
        <v>35</v>
      </c>
      <c r="J13" s="23" t="s">
        <v>1</v>
      </c>
      <c r="M13" s="31"/>
    </row>
    <row r="14" spans="2:56" s="1" customFormat="1" ht="6.95" hidden="1" customHeight="1">
      <c r="B14" s="31"/>
      <c r="M14" s="31"/>
    </row>
    <row r="15" spans="2:56" s="1" customFormat="1" ht="12" hidden="1" customHeight="1">
      <c r="B15" s="31"/>
      <c r="D15" s="25" t="s">
        <v>36</v>
      </c>
      <c r="I15" s="25" t="s">
        <v>33</v>
      </c>
      <c r="J15" s="26" t="str">
        <f>'Rekapitulace stavby'!AN13</f>
        <v>25004638</v>
      </c>
      <c r="M15" s="31"/>
    </row>
    <row r="16" spans="2:56" s="1" customFormat="1" ht="18" hidden="1" customHeight="1">
      <c r="B16" s="31"/>
      <c r="E16" s="217" t="str">
        <f>'Rekapitulace stavby'!E14</f>
        <v>HERKUL a.s.</v>
      </c>
      <c r="F16" s="208"/>
      <c r="G16" s="208"/>
      <c r="H16" s="208"/>
      <c r="I16" s="25" t="s">
        <v>35</v>
      </c>
      <c r="J16" s="26" t="str">
        <f>'Rekapitulace stavby'!AN14</f>
        <v>CZ25004638</v>
      </c>
      <c r="M16" s="31"/>
    </row>
    <row r="17" spans="2:13" s="1" customFormat="1" ht="6.95" hidden="1" customHeight="1">
      <c r="B17" s="31"/>
      <c r="M17" s="31"/>
    </row>
    <row r="18" spans="2:13" s="1" customFormat="1" ht="12" hidden="1" customHeight="1">
      <c r="B18" s="31"/>
      <c r="D18" s="25" t="s">
        <v>37</v>
      </c>
      <c r="I18" s="25" t="s">
        <v>33</v>
      </c>
      <c r="J18" s="23" t="s">
        <v>1</v>
      </c>
      <c r="M18" s="31"/>
    </row>
    <row r="19" spans="2:13" s="1" customFormat="1" ht="18" hidden="1" customHeight="1">
      <c r="B19" s="31"/>
      <c r="E19" s="23" t="s">
        <v>38</v>
      </c>
      <c r="I19" s="25" t="s">
        <v>35</v>
      </c>
      <c r="J19" s="23" t="s">
        <v>1</v>
      </c>
      <c r="M19" s="31"/>
    </row>
    <row r="20" spans="2:13" s="1" customFormat="1" ht="6.95" hidden="1" customHeight="1">
      <c r="B20" s="31"/>
      <c r="M20" s="31"/>
    </row>
    <row r="21" spans="2:13" s="1" customFormat="1" ht="12" hidden="1" customHeight="1">
      <c r="B21" s="31"/>
      <c r="D21" s="25" t="s">
        <v>39</v>
      </c>
      <c r="I21" s="25" t="s">
        <v>33</v>
      </c>
      <c r="J21" s="23" t="s">
        <v>1</v>
      </c>
      <c r="M21" s="31"/>
    </row>
    <row r="22" spans="2:13" s="1" customFormat="1" ht="18" hidden="1" customHeight="1">
      <c r="B22" s="31"/>
      <c r="E22" s="23" t="s">
        <v>40</v>
      </c>
      <c r="I22" s="25" t="s">
        <v>35</v>
      </c>
      <c r="J22" s="23" t="s">
        <v>1</v>
      </c>
      <c r="M22" s="31"/>
    </row>
    <row r="23" spans="2:13" s="1" customFormat="1" ht="6.95" hidden="1" customHeight="1">
      <c r="B23" s="31"/>
      <c r="M23" s="31"/>
    </row>
    <row r="24" spans="2:13" s="1" customFormat="1" ht="12" hidden="1" customHeight="1">
      <c r="B24" s="31"/>
      <c r="D24" s="25" t="s">
        <v>41</v>
      </c>
      <c r="M24" s="31"/>
    </row>
    <row r="25" spans="2:13" s="7" customFormat="1" ht="16.5" hidden="1" customHeight="1">
      <c r="B25" s="85"/>
      <c r="E25" s="212" t="s">
        <v>1</v>
      </c>
      <c r="F25" s="212"/>
      <c r="G25" s="212"/>
      <c r="H25" s="212"/>
      <c r="M25" s="85"/>
    </row>
    <row r="26" spans="2:13" s="1" customFormat="1" ht="6.95" hidden="1" customHeight="1">
      <c r="B26" s="31"/>
      <c r="M26" s="31"/>
    </row>
    <row r="27" spans="2:13" s="1" customFormat="1" ht="6.95" hidden="1" customHeight="1">
      <c r="B27" s="31"/>
      <c r="D27" s="52"/>
      <c r="E27" s="52"/>
      <c r="F27" s="52"/>
      <c r="G27" s="52"/>
      <c r="H27" s="52"/>
      <c r="I27" s="52"/>
      <c r="J27" s="52"/>
      <c r="K27" s="52"/>
      <c r="L27" s="52"/>
      <c r="M27" s="31"/>
    </row>
    <row r="28" spans="2:13" s="1" customFormat="1" ht="12.75" hidden="1">
      <c r="B28" s="31"/>
      <c r="E28" s="25" t="s">
        <v>94</v>
      </c>
      <c r="K28" s="86">
        <f>I93</f>
        <v>933222.25</v>
      </c>
      <c r="M28" s="31"/>
    </row>
    <row r="29" spans="2:13" s="1" customFormat="1" ht="12.75" hidden="1">
      <c r="B29" s="31"/>
      <c r="E29" s="25" t="s">
        <v>95</v>
      </c>
      <c r="K29" s="86">
        <f>J93</f>
        <v>694361.44</v>
      </c>
      <c r="M29" s="31"/>
    </row>
    <row r="30" spans="2:13" s="1" customFormat="1" ht="25.35" hidden="1" customHeight="1">
      <c r="B30" s="31"/>
      <c r="D30" s="87" t="s">
        <v>42</v>
      </c>
      <c r="K30" s="65">
        <f>ROUND(K120, 2)</f>
        <v>1627583.68</v>
      </c>
      <c r="M30" s="31"/>
    </row>
    <row r="31" spans="2:13" s="1" customFormat="1" ht="6.95" hidden="1" customHeight="1">
      <c r="B31" s="31"/>
      <c r="D31" s="52"/>
      <c r="E31" s="52"/>
      <c r="F31" s="52"/>
      <c r="G31" s="52"/>
      <c r="H31" s="52"/>
      <c r="I31" s="52"/>
      <c r="J31" s="52"/>
      <c r="K31" s="52"/>
      <c r="L31" s="52"/>
      <c r="M31" s="31"/>
    </row>
    <row r="32" spans="2:13" s="1" customFormat="1" ht="14.45" hidden="1" customHeight="1">
      <c r="B32" s="31"/>
      <c r="F32" s="34" t="s">
        <v>44</v>
      </c>
      <c r="I32" s="34" t="s">
        <v>43</v>
      </c>
      <c r="K32" s="34" t="s">
        <v>45</v>
      </c>
      <c r="M32" s="31"/>
    </row>
    <row r="33" spans="2:13" s="1" customFormat="1" ht="14.45" hidden="1" customHeight="1">
      <c r="B33" s="31"/>
      <c r="D33" s="54" t="s">
        <v>46</v>
      </c>
      <c r="E33" s="25" t="s">
        <v>47</v>
      </c>
      <c r="F33" s="86">
        <f>ROUND((SUM(BE120:BE218)),  2)</f>
        <v>1627583.68</v>
      </c>
      <c r="I33" s="88">
        <v>0.21</v>
      </c>
      <c r="K33" s="86">
        <f>ROUND(((SUM(BE120:BE218))*I33),  2)</f>
        <v>341792.57</v>
      </c>
      <c r="M33" s="31"/>
    </row>
    <row r="34" spans="2:13" s="1" customFormat="1" ht="14.45" hidden="1" customHeight="1">
      <c r="B34" s="31"/>
      <c r="E34" s="25" t="s">
        <v>48</v>
      </c>
      <c r="F34" s="86">
        <f>ROUND((SUM(BF120:BF218)),  2)</f>
        <v>0</v>
      </c>
      <c r="I34" s="88">
        <v>0.15</v>
      </c>
      <c r="K34" s="86">
        <f>ROUND(((SUM(BF120:BF218))*I34),  2)</f>
        <v>0</v>
      </c>
      <c r="M34" s="31"/>
    </row>
    <row r="35" spans="2:13" s="1" customFormat="1" ht="14.45" hidden="1" customHeight="1">
      <c r="B35" s="31"/>
      <c r="E35" s="25" t="s">
        <v>49</v>
      </c>
      <c r="F35" s="86">
        <f>ROUND((SUM(BG120:BG218)),  2)</f>
        <v>0</v>
      </c>
      <c r="I35" s="88">
        <v>0.21</v>
      </c>
      <c r="K35" s="86">
        <f>0</f>
        <v>0</v>
      </c>
      <c r="M35" s="31"/>
    </row>
    <row r="36" spans="2:13" s="1" customFormat="1" ht="14.45" hidden="1" customHeight="1">
      <c r="B36" s="31"/>
      <c r="E36" s="25" t="s">
        <v>50</v>
      </c>
      <c r="F36" s="86">
        <f>ROUND((SUM(BH120:BH218)),  2)</f>
        <v>0</v>
      </c>
      <c r="I36" s="88">
        <v>0.15</v>
      </c>
      <c r="K36" s="86">
        <f>0</f>
        <v>0</v>
      </c>
      <c r="M36" s="31"/>
    </row>
    <row r="37" spans="2:13" s="1" customFormat="1" ht="14.45" hidden="1" customHeight="1">
      <c r="B37" s="31"/>
      <c r="E37" s="25" t="s">
        <v>51</v>
      </c>
      <c r="F37" s="86">
        <f>ROUND((SUM(BI120:BI218)),  2)</f>
        <v>0</v>
      </c>
      <c r="I37" s="88">
        <v>0</v>
      </c>
      <c r="K37" s="86">
        <f>0</f>
        <v>0</v>
      </c>
      <c r="M37" s="31"/>
    </row>
    <row r="38" spans="2:13" s="1" customFormat="1" ht="6.95" hidden="1" customHeight="1">
      <c r="B38" s="31"/>
      <c r="M38" s="31"/>
    </row>
    <row r="39" spans="2:13" s="1" customFormat="1" ht="25.35" hidden="1" customHeight="1">
      <c r="B39" s="31"/>
      <c r="C39" s="89"/>
      <c r="D39" s="90" t="s">
        <v>52</v>
      </c>
      <c r="E39" s="56"/>
      <c r="F39" s="56"/>
      <c r="G39" s="91" t="s">
        <v>53</v>
      </c>
      <c r="H39" s="92" t="s">
        <v>54</v>
      </c>
      <c r="I39" s="56"/>
      <c r="J39" s="56"/>
      <c r="K39" s="93">
        <f>SUM(K30:K37)</f>
        <v>1969376.25</v>
      </c>
      <c r="L39" s="94"/>
      <c r="M39" s="31"/>
    </row>
    <row r="40" spans="2:13" s="1" customFormat="1" ht="14.45" hidden="1" customHeight="1">
      <c r="B40" s="31"/>
      <c r="M40" s="31"/>
    </row>
    <row r="41" spans="2:13" ht="14.45" hidden="1" customHeight="1">
      <c r="B41" s="18"/>
      <c r="M41" s="18"/>
    </row>
    <row r="42" spans="2:13" ht="14.45" hidden="1" customHeight="1">
      <c r="B42" s="18"/>
      <c r="M42" s="18"/>
    </row>
    <row r="43" spans="2:13" ht="14.45" hidden="1" customHeight="1">
      <c r="B43" s="18"/>
      <c r="M43" s="18"/>
    </row>
    <row r="44" spans="2:13" ht="14.45" hidden="1" customHeight="1">
      <c r="B44" s="18"/>
      <c r="M44" s="18"/>
    </row>
    <row r="45" spans="2:13" ht="14.45" hidden="1" customHeight="1">
      <c r="B45" s="18"/>
      <c r="M45" s="18"/>
    </row>
    <row r="46" spans="2:13" ht="14.45" hidden="1" customHeight="1">
      <c r="B46" s="18"/>
      <c r="M46" s="18"/>
    </row>
    <row r="47" spans="2:13" ht="14.45" hidden="1" customHeight="1">
      <c r="B47" s="18"/>
      <c r="M47" s="18"/>
    </row>
    <row r="48" spans="2:13" ht="14.45" hidden="1" customHeight="1">
      <c r="B48" s="18"/>
      <c r="M48" s="18"/>
    </row>
    <row r="49" spans="2:13" s="1" customFormat="1" ht="14.45" hidden="1" customHeight="1">
      <c r="B49" s="31"/>
      <c r="D49" s="40" t="s">
        <v>55</v>
      </c>
      <c r="E49" s="41"/>
      <c r="F49" s="41"/>
      <c r="G49" s="40" t="s">
        <v>56</v>
      </c>
      <c r="H49" s="41"/>
      <c r="I49" s="41"/>
      <c r="J49" s="41"/>
      <c r="K49" s="41"/>
      <c r="L49" s="41"/>
      <c r="M49" s="31"/>
    </row>
    <row r="50" spans="2:13" ht="11.25" hidden="1">
      <c r="B50" s="18"/>
      <c r="M50" s="18"/>
    </row>
    <row r="51" spans="2:13" ht="11.25" hidden="1">
      <c r="B51" s="18"/>
      <c r="M51" s="18"/>
    </row>
    <row r="52" spans="2:13" ht="11.25" hidden="1">
      <c r="B52" s="18"/>
      <c r="M52" s="18"/>
    </row>
    <row r="53" spans="2:13" ht="11.25" hidden="1">
      <c r="B53" s="18"/>
      <c r="M53" s="18"/>
    </row>
    <row r="54" spans="2:13" ht="11.25" hidden="1">
      <c r="B54" s="18"/>
      <c r="M54" s="18"/>
    </row>
    <row r="55" spans="2:13" ht="11.25" hidden="1">
      <c r="B55" s="18"/>
      <c r="M55" s="18"/>
    </row>
    <row r="56" spans="2:13" ht="11.25" hidden="1">
      <c r="B56" s="18"/>
      <c r="M56" s="18"/>
    </row>
    <row r="57" spans="2:13" ht="11.25" hidden="1">
      <c r="B57" s="18"/>
      <c r="M57" s="18"/>
    </row>
    <row r="58" spans="2:13" ht="11.25" hidden="1">
      <c r="B58" s="18"/>
      <c r="M58" s="18"/>
    </row>
    <row r="59" spans="2:13" ht="11.25" hidden="1">
      <c r="B59" s="18"/>
      <c r="M59" s="18"/>
    </row>
    <row r="60" spans="2:13" s="1" customFormat="1" ht="12.75" hidden="1">
      <c r="B60" s="31"/>
      <c r="D60" s="42" t="s">
        <v>57</v>
      </c>
      <c r="E60" s="33"/>
      <c r="F60" s="95" t="s">
        <v>58</v>
      </c>
      <c r="G60" s="42" t="s">
        <v>57</v>
      </c>
      <c r="H60" s="33"/>
      <c r="I60" s="33"/>
      <c r="J60" s="96" t="s">
        <v>58</v>
      </c>
      <c r="K60" s="33"/>
      <c r="L60" s="33"/>
      <c r="M60" s="31"/>
    </row>
    <row r="61" spans="2:13" ht="11.25" hidden="1">
      <c r="B61" s="18"/>
      <c r="M61" s="18"/>
    </row>
    <row r="62" spans="2:13" ht="11.25" hidden="1">
      <c r="B62" s="18"/>
      <c r="M62" s="18"/>
    </row>
    <row r="63" spans="2:13" ht="11.25" hidden="1">
      <c r="B63" s="18"/>
      <c r="M63" s="18"/>
    </row>
    <row r="64" spans="2:13" s="1" customFormat="1" ht="12.75" hidden="1">
      <c r="B64" s="31"/>
      <c r="D64" s="40" t="s">
        <v>59</v>
      </c>
      <c r="E64" s="41"/>
      <c r="F64" s="41"/>
      <c r="G64" s="40" t="s">
        <v>60</v>
      </c>
      <c r="H64" s="41"/>
      <c r="I64" s="41"/>
      <c r="J64" s="41"/>
      <c r="K64" s="41"/>
      <c r="L64" s="41"/>
      <c r="M64" s="31"/>
    </row>
    <row r="65" spans="2:13" ht="11.25" hidden="1">
      <c r="B65" s="18"/>
      <c r="M65" s="18"/>
    </row>
    <row r="66" spans="2:13" ht="11.25" hidden="1">
      <c r="B66" s="18"/>
      <c r="M66" s="18"/>
    </row>
    <row r="67" spans="2:13" ht="11.25" hidden="1">
      <c r="B67" s="18"/>
      <c r="M67" s="18"/>
    </row>
    <row r="68" spans="2:13" ht="11.25" hidden="1">
      <c r="B68" s="18"/>
      <c r="M68" s="18"/>
    </row>
    <row r="69" spans="2:13" ht="11.25" hidden="1">
      <c r="B69" s="18"/>
      <c r="M69" s="18"/>
    </row>
    <row r="70" spans="2:13" ht="11.25" hidden="1">
      <c r="B70" s="18"/>
      <c r="M70" s="18"/>
    </row>
    <row r="71" spans="2:13" ht="11.25" hidden="1">
      <c r="B71" s="18"/>
      <c r="M71" s="18"/>
    </row>
    <row r="72" spans="2:13" ht="11.25" hidden="1">
      <c r="B72" s="18"/>
      <c r="M72" s="18"/>
    </row>
    <row r="73" spans="2:13" ht="11.25" hidden="1">
      <c r="B73" s="18"/>
      <c r="M73" s="18"/>
    </row>
    <row r="74" spans="2:13" ht="11.25" hidden="1">
      <c r="B74" s="18"/>
      <c r="M74" s="18"/>
    </row>
    <row r="75" spans="2:13" s="1" customFormat="1" ht="12.75" hidden="1">
      <c r="B75" s="31"/>
      <c r="D75" s="42" t="s">
        <v>57</v>
      </c>
      <c r="E75" s="33"/>
      <c r="F75" s="95" t="s">
        <v>58</v>
      </c>
      <c r="G75" s="42" t="s">
        <v>57</v>
      </c>
      <c r="H75" s="33"/>
      <c r="I75" s="33"/>
      <c r="J75" s="96" t="s">
        <v>58</v>
      </c>
      <c r="K75" s="33"/>
      <c r="L75" s="33"/>
      <c r="M75" s="31"/>
    </row>
    <row r="76" spans="2:13" s="1" customFormat="1" ht="14.45" hidden="1" customHeight="1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31"/>
    </row>
    <row r="77" spans="2:13" ht="11.25" hidden="1"/>
    <row r="78" spans="2:13" ht="11.25" hidden="1"/>
    <row r="79" spans="2:13" ht="11.25" hidden="1"/>
    <row r="80" spans="2:13" s="1" customFormat="1" ht="6.95" customHeight="1"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31"/>
    </row>
    <row r="81" spans="2:47" s="1" customFormat="1" ht="24.95" customHeight="1">
      <c r="B81" s="31"/>
      <c r="C81" s="19" t="s">
        <v>96</v>
      </c>
      <c r="M81" s="31"/>
    </row>
    <row r="82" spans="2:47" s="1" customFormat="1" ht="6.95" customHeight="1">
      <c r="B82" s="31"/>
      <c r="M82" s="31"/>
    </row>
    <row r="83" spans="2:47" s="1" customFormat="1" ht="12" customHeight="1">
      <c r="B83" s="31"/>
      <c r="C83" s="25" t="s">
        <v>18</v>
      </c>
      <c r="M83" s="31"/>
    </row>
    <row r="84" spans="2:47" s="1" customFormat="1" ht="30" customHeight="1">
      <c r="B84" s="31"/>
      <c r="E84" s="189" t="str">
        <f>E7</f>
        <v>Rekonstrukce objektu bývalé MŠ na sociál. bydlení č.p. 765, ul. Nám. Republiky, Lom</v>
      </c>
      <c r="F84" s="216"/>
      <c r="G84" s="216"/>
      <c r="H84" s="216"/>
      <c r="M84" s="31"/>
    </row>
    <row r="85" spans="2:47" s="1" customFormat="1" ht="6.95" customHeight="1">
      <c r="B85" s="31"/>
      <c r="M85" s="31"/>
    </row>
    <row r="86" spans="2:47" s="1" customFormat="1" ht="12" customHeight="1">
      <c r="B86" s="31"/>
      <c r="C86" s="25" t="s">
        <v>24</v>
      </c>
      <c r="F86" s="23" t="str">
        <f>F10</f>
        <v>Lom</v>
      </c>
      <c r="I86" s="25" t="s">
        <v>26</v>
      </c>
      <c r="J86" s="51" t="str">
        <f>IF(J10="","",J10)</f>
        <v>8. 7. 2025</v>
      </c>
      <c r="M86" s="31"/>
    </row>
    <row r="87" spans="2:47" s="1" customFormat="1" ht="6.95" customHeight="1">
      <c r="B87" s="31"/>
      <c r="M87" s="31"/>
    </row>
    <row r="88" spans="2:47" s="1" customFormat="1" ht="15.2" customHeight="1">
      <c r="B88" s="31"/>
      <c r="C88" s="25" t="s">
        <v>32</v>
      </c>
      <c r="F88" s="23" t="str">
        <f>E13</f>
        <v>Město Lom</v>
      </c>
      <c r="I88" s="25" t="s">
        <v>37</v>
      </c>
      <c r="J88" s="29" t="str">
        <f>E19</f>
        <v xml:space="preserve">Ing. Daniel Šimmer </v>
      </c>
      <c r="M88" s="31"/>
    </row>
    <row r="89" spans="2:47" s="1" customFormat="1" ht="15.2" customHeight="1">
      <c r="B89" s="31"/>
      <c r="C89" s="25" t="s">
        <v>36</v>
      </c>
      <c r="F89" s="23" t="str">
        <f>IF(E16="","",E16)</f>
        <v>HERKUL a.s.</v>
      </c>
      <c r="I89" s="25" t="s">
        <v>39</v>
      </c>
      <c r="J89" s="29" t="str">
        <f>E22</f>
        <v>Ing. Jiří Lomič</v>
      </c>
      <c r="M89" s="31"/>
    </row>
    <row r="90" spans="2:47" s="1" customFormat="1" ht="10.35" customHeight="1">
      <c r="B90" s="31"/>
      <c r="M90" s="31"/>
    </row>
    <row r="91" spans="2:47" s="1" customFormat="1" ht="29.25" customHeight="1">
      <c r="B91" s="31"/>
      <c r="C91" s="97" t="s">
        <v>97</v>
      </c>
      <c r="D91" s="89"/>
      <c r="E91" s="89"/>
      <c r="F91" s="89"/>
      <c r="G91" s="89"/>
      <c r="H91" s="89"/>
      <c r="I91" s="98" t="s">
        <v>98</v>
      </c>
      <c r="J91" s="98" t="s">
        <v>99</v>
      </c>
      <c r="K91" s="98" t="s">
        <v>100</v>
      </c>
      <c r="L91" s="89"/>
      <c r="M91" s="31"/>
    </row>
    <row r="92" spans="2:47" s="1" customFormat="1" ht="10.35" customHeight="1">
      <c r="B92" s="31"/>
      <c r="M92" s="31"/>
    </row>
    <row r="93" spans="2:47" s="1" customFormat="1" ht="22.7" customHeight="1">
      <c r="B93" s="31"/>
      <c r="C93" s="99" t="s">
        <v>101</v>
      </c>
      <c r="I93" s="65">
        <f t="shared" ref="I93:J95" si="0">Q120</f>
        <v>933222.25</v>
      </c>
      <c r="J93" s="65">
        <f t="shared" si="0"/>
        <v>694361.44</v>
      </c>
      <c r="K93" s="65">
        <f>K120</f>
        <v>1627583.68</v>
      </c>
      <c r="M93" s="31"/>
      <c r="AU93" s="15" t="s">
        <v>102</v>
      </c>
    </row>
    <row r="94" spans="2:47" s="8" customFormat="1" ht="24.95" customHeight="1">
      <c r="B94" s="100"/>
      <c r="D94" s="101" t="s">
        <v>103</v>
      </c>
      <c r="E94" s="102"/>
      <c r="F94" s="102"/>
      <c r="G94" s="102"/>
      <c r="H94" s="102"/>
      <c r="I94" s="103">
        <f t="shared" si="0"/>
        <v>933222.25</v>
      </c>
      <c r="J94" s="103">
        <f t="shared" si="0"/>
        <v>694361.44</v>
      </c>
      <c r="K94" s="103">
        <f>K121</f>
        <v>1627583.68</v>
      </c>
      <c r="M94" s="100"/>
    </row>
    <row r="95" spans="2:47" s="9" customFormat="1" ht="19.899999999999999" customHeight="1">
      <c r="B95" s="104"/>
      <c r="D95" s="105" t="s">
        <v>104</v>
      </c>
      <c r="E95" s="106"/>
      <c r="F95" s="106"/>
      <c r="G95" s="106"/>
      <c r="H95" s="106"/>
      <c r="I95" s="107">
        <f t="shared" si="0"/>
        <v>33984</v>
      </c>
      <c r="J95" s="107">
        <f t="shared" si="0"/>
        <v>190260.11</v>
      </c>
      <c r="K95" s="107">
        <f>K122</f>
        <v>224244.11</v>
      </c>
      <c r="M95" s="104"/>
    </row>
    <row r="96" spans="2:47" s="9" customFormat="1" ht="19.899999999999999" customHeight="1">
      <c r="B96" s="104"/>
      <c r="D96" s="105" t="s">
        <v>105</v>
      </c>
      <c r="E96" s="106"/>
      <c r="F96" s="106"/>
      <c r="G96" s="106"/>
      <c r="H96" s="106"/>
      <c r="I96" s="107">
        <f>Q137</f>
        <v>520949.1</v>
      </c>
      <c r="J96" s="107">
        <f>R137</f>
        <v>174061.39</v>
      </c>
      <c r="K96" s="107">
        <f>K137</f>
        <v>695010.48</v>
      </c>
      <c r="M96" s="104"/>
    </row>
    <row r="97" spans="2:13" s="9" customFormat="1" ht="19.899999999999999" customHeight="1">
      <c r="B97" s="104"/>
      <c r="D97" s="105" t="s">
        <v>106</v>
      </c>
      <c r="E97" s="106"/>
      <c r="F97" s="106"/>
      <c r="G97" s="106"/>
      <c r="H97" s="106"/>
      <c r="I97" s="107">
        <f>Q147</f>
        <v>84653.84</v>
      </c>
      <c r="J97" s="107">
        <f>R147</f>
        <v>24146.949999999997</v>
      </c>
      <c r="K97" s="107">
        <f>K147</f>
        <v>108800.79</v>
      </c>
      <c r="M97" s="104"/>
    </row>
    <row r="98" spans="2:13" s="9" customFormat="1" ht="19.899999999999999" customHeight="1">
      <c r="B98" s="104"/>
      <c r="D98" s="105" t="s">
        <v>107</v>
      </c>
      <c r="E98" s="106"/>
      <c r="F98" s="106"/>
      <c r="G98" s="106"/>
      <c r="H98" s="106"/>
      <c r="I98" s="107">
        <f>Q157</f>
        <v>0</v>
      </c>
      <c r="J98" s="107">
        <f>R157</f>
        <v>110674.79</v>
      </c>
      <c r="K98" s="107">
        <f>K157</f>
        <v>110674.79</v>
      </c>
      <c r="M98" s="104"/>
    </row>
    <row r="99" spans="2:13" s="9" customFormat="1" ht="19.899999999999999" customHeight="1">
      <c r="B99" s="104"/>
      <c r="D99" s="105" t="s">
        <v>108</v>
      </c>
      <c r="E99" s="106"/>
      <c r="F99" s="106"/>
      <c r="G99" s="106"/>
      <c r="H99" s="106"/>
      <c r="I99" s="107">
        <f>Q171</f>
        <v>0</v>
      </c>
      <c r="J99" s="107">
        <f>R171</f>
        <v>95183.85</v>
      </c>
      <c r="K99" s="107">
        <f>K171</f>
        <v>95183.85</v>
      </c>
      <c r="M99" s="104"/>
    </row>
    <row r="100" spans="2:13" s="9" customFormat="1" ht="19.899999999999999" customHeight="1">
      <c r="B100" s="104"/>
      <c r="D100" s="105" t="s">
        <v>109</v>
      </c>
      <c r="E100" s="106"/>
      <c r="F100" s="106"/>
      <c r="G100" s="106"/>
      <c r="H100" s="106"/>
      <c r="I100" s="107">
        <f>Q173</f>
        <v>12884.31</v>
      </c>
      <c r="J100" s="107">
        <f>R173</f>
        <v>9696.85</v>
      </c>
      <c r="K100" s="107">
        <f>K173</f>
        <v>22581.160000000003</v>
      </c>
      <c r="M100" s="104"/>
    </row>
    <row r="101" spans="2:13" s="9" customFormat="1" ht="19.899999999999999" customHeight="1">
      <c r="B101" s="104"/>
      <c r="D101" s="105" t="s">
        <v>110</v>
      </c>
      <c r="E101" s="106"/>
      <c r="F101" s="106"/>
      <c r="G101" s="106"/>
      <c r="H101" s="106"/>
      <c r="I101" s="107">
        <f>Q188</f>
        <v>195751</v>
      </c>
      <c r="J101" s="107">
        <f>R188</f>
        <v>65226.280000000006</v>
      </c>
      <c r="K101" s="107">
        <f>K188</f>
        <v>260977.28</v>
      </c>
      <c r="M101" s="104"/>
    </row>
    <row r="102" spans="2:13" s="9" customFormat="1" ht="19.899999999999999" customHeight="1">
      <c r="B102" s="104"/>
      <c r="D102" s="105" t="s">
        <v>111</v>
      </c>
      <c r="E102" s="106"/>
      <c r="F102" s="106"/>
      <c r="G102" s="106"/>
      <c r="H102" s="106"/>
      <c r="I102" s="107">
        <f>Q210</f>
        <v>85000</v>
      </c>
      <c r="J102" s="107">
        <f>R210</f>
        <v>25111.22</v>
      </c>
      <c r="K102" s="107">
        <f>K210</f>
        <v>110111.22</v>
      </c>
      <c r="M102" s="104"/>
    </row>
    <row r="103" spans="2:13" s="1" customFormat="1" ht="21.75" customHeight="1">
      <c r="B103" s="31"/>
      <c r="M103" s="31"/>
    </row>
    <row r="104" spans="2:13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31"/>
    </row>
    <row r="108" spans="2:13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31"/>
    </row>
    <row r="109" spans="2:13" s="1" customFormat="1" ht="24.95" customHeight="1">
      <c r="B109" s="31"/>
      <c r="C109" s="19" t="s">
        <v>112</v>
      </c>
      <c r="M109" s="31"/>
    </row>
    <row r="110" spans="2:13" s="1" customFormat="1" ht="6.95" customHeight="1">
      <c r="B110" s="31"/>
      <c r="M110" s="31"/>
    </row>
    <row r="111" spans="2:13" s="1" customFormat="1" ht="12" customHeight="1">
      <c r="B111" s="31"/>
      <c r="C111" s="25" t="s">
        <v>18</v>
      </c>
      <c r="M111" s="31"/>
    </row>
    <row r="112" spans="2:13" s="1" customFormat="1" ht="30" customHeight="1">
      <c r="B112" s="31"/>
      <c r="E112" s="189" t="str">
        <f>E7</f>
        <v>Rekonstrukce objektu bývalé MŠ na sociál. bydlení č.p. 765, ul. Nám. Republiky, Lom</v>
      </c>
      <c r="F112" s="216"/>
      <c r="G112" s="216"/>
      <c r="H112" s="216"/>
      <c r="M112" s="31"/>
    </row>
    <row r="113" spans="2:65" s="1" customFormat="1" ht="6.95" customHeight="1">
      <c r="B113" s="31"/>
      <c r="M113" s="31"/>
    </row>
    <row r="114" spans="2:65" s="1" customFormat="1" ht="12" customHeight="1">
      <c r="B114" s="31"/>
      <c r="C114" s="25" t="s">
        <v>24</v>
      </c>
      <c r="F114" s="23" t="str">
        <f>F10</f>
        <v>Lom</v>
      </c>
      <c r="I114" s="25" t="s">
        <v>26</v>
      </c>
      <c r="J114" s="51" t="str">
        <f>IF(J10="","",J10)</f>
        <v>8. 7. 2025</v>
      </c>
      <c r="M114" s="31"/>
    </row>
    <row r="115" spans="2:65" s="1" customFormat="1" ht="6.95" customHeight="1">
      <c r="B115" s="31"/>
      <c r="M115" s="31"/>
    </row>
    <row r="116" spans="2:65" s="1" customFormat="1" ht="15.2" customHeight="1">
      <c r="B116" s="31"/>
      <c r="C116" s="25" t="s">
        <v>32</v>
      </c>
      <c r="F116" s="23" t="str">
        <f>E13</f>
        <v>Město Lom</v>
      </c>
      <c r="I116" s="25" t="s">
        <v>37</v>
      </c>
      <c r="J116" s="29" t="str">
        <f>E19</f>
        <v xml:space="preserve">Ing. Daniel Šimmer </v>
      </c>
      <c r="M116" s="31"/>
    </row>
    <row r="117" spans="2:65" s="1" customFormat="1" ht="15.2" customHeight="1">
      <c r="B117" s="31"/>
      <c r="C117" s="25" t="s">
        <v>36</v>
      </c>
      <c r="F117" s="23" t="str">
        <f>IF(E16="","",E16)</f>
        <v>HERKUL a.s.</v>
      </c>
      <c r="I117" s="25" t="s">
        <v>39</v>
      </c>
      <c r="J117" s="29" t="str">
        <f>E22</f>
        <v>Ing. Jiří Lomič</v>
      </c>
      <c r="M117" s="31"/>
    </row>
    <row r="118" spans="2:65" s="1" customFormat="1" ht="10.35" customHeight="1">
      <c r="B118" s="31"/>
      <c r="M118" s="31"/>
    </row>
    <row r="119" spans="2:65" s="10" customFormat="1" ht="29.25" customHeight="1">
      <c r="B119" s="108"/>
      <c r="C119" s="109" t="s">
        <v>113</v>
      </c>
      <c r="D119" s="110" t="s">
        <v>67</v>
      </c>
      <c r="E119" s="110" t="s">
        <v>63</v>
      </c>
      <c r="F119" s="110" t="s">
        <v>64</v>
      </c>
      <c r="G119" s="110" t="s">
        <v>114</v>
      </c>
      <c r="H119" s="110" t="s">
        <v>115</v>
      </c>
      <c r="I119" s="110" t="s">
        <v>116</v>
      </c>
      <c r="J119" s="110" t="s">
        <v>117</v>
      </c>
      <c r="K119" s="110" t="s">
        <v>100</v>
      </c>
      <c r="L119" s="111" t="s">
        <v>118</v>
      </c>
      <c r="M119" s="108"/>
      <c r="N119" s="58" t="s">
        <v>1</v>
      </c>
      <c r="O119" s="59" t="s">
        <v>46</v>
      </c>
      <c r="P119" s="59" t="s">
        <v>119</v>
      </c>
      <c r="Q119" s="59" t="s">
        <v>120</v>
      </c>
      <c r="R119" s="59" t="s">
        <v>121</v>
      </c>
      <c r="S119" s="59" t="s">
        <v>122</v>
      </c>
      <c r="T119" s="59" t="s">
        <v>123</v>
      </c>
      <c r="U119" s="59" t="s">
        <v>124</v>
      </c>
      <c r="V119" s="59" t="s">
        <v>125</v>
      </c>
      <c r="W119" s="59" t="s">
        <v>126</v>
      </c>
      <c r="X119" s="60" t="s">
        <v>127</v>
      </c>
    </row>
    <row r="120" spans="2:65" s="1" customFormat="1" ht="22.7" customHeight="1">
      <c r="B120" s="31"/>
      <c r="C120" s="63" t="s">
        <v>128</v>
      </c>
      <c r="K120" s="112">
        <f>BK120</f>
        <v>1627583.68</v>
      </c>
      <c r="M120" s="31"/>
      <c r="N120" s="61"/>
      <c r="O120" s="52"/>
      <c r="P120" s="52"/>
      <c r="Q120" s="113">
        <f>Q121</f>
        <v>933222.25</v>
      </c>
      <c r="R120" s="113">
        <f>R121</f>
        <v>694361.44</v>
      </c>
      <c r="S120" s="52"/>
      <c r="T120" s="114">
        <f>T121</f>
        <v>0</v>
      </c>
      <c r="U120" s="52"/>
      <c r="V120" s="114">
        <f>V121</f>
        <v>220.2819221</v>
      </c>
      <c r="W120" s="52"/>
      <c r="X120" s="115">
        <f>X121</f>
        <v>378.9799999999999</v>
      </c>
      <c r="AT120" s="15" t="s">
        <v>83</v>
      </c>
      <c r="AU120" s="15" t="s">
        <v>102</v>
      </c>
      <c r="BK120" s="116">
        <f>BK121</f>
        <v>1627583.68</v>
      </c>
    </row>
    <row r="121" spans="2:65" s="11" customFormat="1" ht="25.9" customHeight="1">
      <c r="B121" s="117"/>
      <c r="D121" s="118" t="s">
        <v>83</v>
      </c>
      <c r="E121" s="119" t="s">
        <v>129</v>
      </c>
      <c r="F121" s="119" t="s">
        <v>130</v>
      </c>
      <c r="I121" s="120"/>
      <c r="J121" s="120"/>
      <c r="K121" s="121">
        <f>BK121</f>
        <v>1627583.68</v>
      </c>
      <c r="M121" s="117"/>
      <c r="N121" s="122"/>
      <c r="Q121" s="123">
        <f>Q122+Q137+Q147+Q157+Q171+Q173+Q188+Q210</f>
        <v>933222.25</v>
      </c>
      <c r="R121" s="123">
        <f>R122+R137+R147+R157+R171+R173+R188+R210</f>
        <v>694361.44</v>
      </c>
      <c r="T121" s="124">
        <f>T122+T137+T147+T157+T171+T173+T188+T210</f>
        <v>0</v>
      </c>
      <c r="V121" s="124">
        <f>V122+V137+V147+V157+V171+V173+V188+V210</f>
        <v>220.2819221</v>
      </c>
      <c r="X121" s="125">
        <f>X122+X137+X147+X157+X171+X173+X188+X210</f>
        <v>378.9799999999999</v>
      </c>
      <c r="AR121" s="118" t="s">
        <v>88</v>
      </c>
      <c r="AT121" s="126" t="s">
        <v>83</v>
      </c>
      <c r="AU121" s="126" t="s">
        <v>7</v>
      </c>
      <c r="AY121" s="118" t="s">
        <v>131</v>
      </c>
      <c r="BK121" s="127">
        <f>BK122+BK137+BK147+BK157+BK171+BK173+BK188+BK210</f>
        <v>1627583.68</v>
      </c>
    </row>
    <row r="122" spans="2:65" s="11" customFormat="1" ht="22.7" customHeight="1">
      <c r="B122" s="117"/>
      <c r="D122" s="118" t="s">
        <v>83</v>
      </c>
      <c r="E122" s="128" t="s">
        <v>88</v>
      </c>
      <c r="F122" s="128" t="s">
        <v>132</v>
      </c>
      <c r="I122" s="120"/>
      <c r="J122" s="120"/>
      <c r="K122" s="129">
        <f>BK122</f>
        <v>224244.11</v>
      </c>
      <c r="M122" s="117"/>
      <c r="N122" s="122"/>
      <c r="Q122" s="123">
        <f>SUM(Q123:Q136)</f>
        <v>33984</v>
      </c>
      <c r="R122" s="123">
        <f>SUM(R123:R136)</f>
        <v>190260.11</v>
      </c>
      <c r="T122" s="124">
        <f>SUM(T123:T136)</f>
        <v>0</v>
      </c>
      <c r="V122" s="124">
        <f>SUM(V123:V136)</f>
        <v>36</v>
      </c>
      <c r="X122" s="125">
        <f>SUM(X123:X136)</f>
        <v>378.9799999999999</v>
      </c>
      <c r="AR122" s="118" t="s">
        <v>88</v>
      </c>
      <c r="AT122" s="126" t="s">
        <v>83</v>
      </c>
      <c r="AU122" s="126" t="s">
        <v>88</v>
      </c>
      <c r="AY122" s="118" t="s">
        <v>131</v>
      </c>
      <c r="BK122" s="127">
        <f>SUM(BK123:BK136)</f>
        <v>224244.11</v>
      </c>
    </row>
    <row r="123" spans="2:65" s="1" customFormat="1" ht="66.75" customHeight="1">
      <c r="B123" s="31"/>
      <c r="C123" s="130" t="s">
        <v>133</v>
      </c>
      <c r="D123" s="130" t="s">
        <v>134</v>
      </c>
      <c r="E123" s="131" t="s">
        <v>135</v>
      </c>
      <c r="F123" s="132" t="s">
        <v>136</v>
      </c>
      <c r="G123" s="133" t="s">
        <v>137</v>
      </c>
      <c r="H123" s="134">
        <v>79.099999999999994</v>
      </c>
      <c r="I123" s="135">
        <v>0</v>
      </c>
      <c r="J123" s="135">
        <v>127.83</v>
      </c>
      <c r="K123" s="136">
        <f>ROUND(P123*H123,2)</f>
        <v>10111.35</v>
      </c>
      <c r="L123" s="132" t="s">
        <v>138</v>
      </c>
      <c r="M123" s="31"/>
      <c r="N123" s="137" t="s">
        <v>1</v>
      </c>
      <c r="O123" s="138" t="s">
        <v>47</v>
      </c>
      <c r="P123" s="139">
        <f>I123+J123</f>
        <v>127.83</v>
      </c>
      <c r="Q123" s="140">
        <f>ROUND(I123*H123,2)</f>
        <v>0</v>
      </c>
      <c r="R123" s="140">
        <f>ROUND(J123*H123,2)</f>
        <v>10111.35</v>
      </c>
      <c r="T123" s="139">
        <f>S123*H123</f>
        <v>0</v>
      </c>
      <c r="U123" s="139">
        <v>0</v>
      </c>
      <c r="V123" s="139">
        <f>U123*H123</f>
        <v>0</v>
      </c>
      <c r="W123" s="139">
        <v>0.57999999999999996</v>
      </c>
      <c r="X123" s="141">
        <f>W123*H123</f>
        <v>45.877999999999993</v>
      </c>
      <c r="AR123" s="142" t="s">
        <v>139</v>
      </c>
      <c r="AT123" s="142" t="s">
        <v>134</v>
      </c>
      <c r="AU123" s="142" t="s">
        <v>23</v>
      </c>
      <c r="AY123" s="15" t="s">
        <v>131</v>
      </c>
      <c r="BE123" s="143">
        <f>IF(O123="základní",K123,0)</f>
        <v>10111.35</v>
      </c>
      <c r="BF123" s="143">
        <f>IF(O123="snížená",K123,0)</f>
        <v>0</v>
      </c>
      <c r="BG123" s="143">
        <f>IF(O123="zákl. přenesená",K123,0)</f>
        <v>0</v>
      </c>
      <c r="BH123" s="143">
        <f>IF(O123="sníž. přenesená",K123,0)</f>
        <v>0</v>
      </c>
      <c r="BI123" s="143">
        <f>IF(O123="nulová",K123,0)</f>
        <v>0</v>
      </c>
      <c r="BJ123" s="15" t="s">
        <v>88</v>
      </c>
      <c r="BK123" s="143">
        <f>ROUND(P123*H123,2)</f>
        <v>10111.35</v>
      </c>
      <c r="BL123" s="15" t="s">
        <v>139</v>
      </c>
      <c r="BM123" s="142" t="s">
        <v>140</v>
      </c>
    </row>
    <row r="124" spans="2:65" s="1" customFormat="1" ht="16.5" customHeight="1">
      <c r="B124" s="31"/>
      <c r="C124" s="144" t="s">
        <v>141</v>
      </c>
      <c r="D124" s="144" t="s">
        <v>142</v>
      </c>
      <c r="E124" s="145" t="s">
        <v>143</v>
      </c>
      <c r="F124" s="146" t="s">
        <v>144</v>
      </c>
      <c r="G124" s="147" t="s">
        <v>145</v>
      </c>
      <c r="H124" s="148">
        <v>36</v>
      </c>
      <c r="I124" s="149">
        <v>944</v>
      </c>
      <c r="J124" s="150"/>
      <c r="K124" s="151">
        <f>ROUND(P124*H124,2)</f>
        <v>33984</v>
      </c>
      <c r="L124" s="146" t="s">
        <v>1</v>
      </c>
      <c r="M124" s="152"/>
      <c r="N124" s="153" t="s">
        <v>1</v>
      </c>
      <c r="O124" s="138" t="s">
        <v>47</v>
      </c>
      <c r="P124" s="139">
        <f>I124+J124</f>
        <v>944</v>
      </c>
      <c r="Q124" s="140">
        <f>ROUND(I124*H124,2)</f>
        <v>33984</v>
      </c>
      <c r="R124" s="140">
        <f>ROUND(J124*H124,2)</f>
        <v>0</v>
      </c>
      <c r="T124" s="139">
        <f>S124*H124</f>
        <v>0</v>
      </c>
      <c r="U124" s="139">
        <v>1</v>
      </c>
      <c r="V124" s="139">
        <f>U124*H124</f>
        <v>36</v>
      </c>
      <c r="W124" s="139">
        <v>0</v>
      </c>
      <c r="X124" s="141">
        <f>W124*H124</f>
        <v>0</v>
      </c>
      <c r="AR124" s="142" t="s">
        <v>146</v>
      </c>
      <c r="AT124" s="142" t="s">
        <v>142</v>
      </c>
      <c r="AU124" s="142" t="s">
        <v>23</v>
      </c>
      <c r="AY124" s="15" t="s">
        <v>131</v>
      </c>
      <c r="BE124" s="143">
        <f>IF(O124="základní",K124,0)</f>
        <v>33984</v>
      </c>
      <c r="BF124" s="143">
        <f>IF(O124="snížená",K124,0)</f>
        <v>0</v>
      </c>
      <c r="BG124" s="143">
        <f>IF(O124="zákl. přenesená",K124,0)</f>
        <v>0</v>
      </c>
      <c r="BH124" s="143">
        <f>IF(O124="sníž. přenesená",K124,0)</f>
        <v>0</v>
      </c>
      <c r="BI124" s="143">
        <f>IF(O124="nulová",K124,0)</f>
        <v>0</v>
      </c>
      <c r="BJ124" s="15" t="s">
        <v>88</v>
      </c>
      <c r="BK124" s="143">
        <f>ROUND(P124*H124,2)</f>
        <v>33984</v>
      </c>
      <c r="BL124" s="15" t="s">
        <v>139</v>
      </c>
      <c r="BM124" s="142" t="s">
        <v>147</v>
      </c>
    </row>
    <row r="125" spans="2:65" s="1" customFormat="1" ht="19.5">
      <c r="B125" s="31"/>
      <c r="D125" s="154" t="s">
        <v>148</v>
      </c>
      <c r="F125" s="155" t="s">
        <v>149</v>
      </c>
      <c r="I125" s="156"/>
      <c r="J125" s="156"/>
      <c r="M125" s="31"/>
      <c r="N125" s="157"/>
      <c r="X125" s="55"/>
      <c r="AT125" s="15" t="s">
        <v>148</v>
      </c>
      <c r="AU125" s="15" t="s">
        <v>23</v>
      </c>
    </row>
    <row r="126" spans="2:65" s="12" customFormat="1" ht="11.25">
      <c r="B126" s="158"/>
      <c r="D126" s="154" t="s">
        <v>150</v>
      </c>
      <c r="E126" s="159" t="s">
        <v>1</v>
      </c>
      <c r="F126" s="160" t="s">
        <v>151</v>
      </c>
      <c r="H126" s="161">
        <v>36</v>
      </c>
      <c r="I126" s="162"/>
      <c r="J126" s="162"/>
      <c r="M126" s="158"/>
      <c r="N126" s="163"/>
      <c r="X126" s="164"/>
      <c r="AT126" s="159" t="s">
        <v>150</v>
      </c>
      <c r="AU126" s="159" t="s">
        <v>23</v>
      </c>
      <c r="AV126" s="12" t="s">
        <v>23</v>
      </c>
      <c r="AW126" s="12" t="s">
        <v>5</v>
      </c>
      <c r="AX126" s="12" t="s">
        <v>88</v>
      </c>
      <c r="AY126" s="159" t="s">
        <v>131</v>
      </c>
    </row>
    <row r="127" spans="2:65" s="1" customFormat="1" ht="66.75" customHeight="1">
      <c r="B127" s="31"/>
      <c r="C127" s="130" t="s">
        <v>152</v>
      </c>
      <c r="D127" s="130" t="s">
        <v>134</v>
      </c>
      <c r="E127" s="131" t="s">
        <v>153</v>
      </c>
      <c r="F127" s="132" t="s">
        <v>154</v>
      </c>
      <c r="G127" s="133" t="s">
        <v>137</v>
      </c>
      <c r="H127" s="134">
        <v>79.099999999999994</v>
      </c>
      <c r="I127" s="135">
        <v>0</v>
      </c>
      <c r="J127" s="135">
        <v>74.25</v>
      </c>
      <c r="K127" s="136">
        <f>ROUND(P127*H127,2)</f>
        <v>5873.18</v>
      </c>
      <c r="L127" s="132" t="s">
        <v>138</v>
      </c>
      <c r="M127" s="31"/>
      <c r="N127" s="137" t="s">
        <v>1</v>
      </c>
      <c r="O127" s="138" t="s">
        <v>47</v>
      </c>
      <c r="P127" s="139">
        <f>I127+J127</f>
        <v>74.25</v>
      </c>
      <c r="Q127" s="140">
        <f>ROUND(I127*H127,2)</f>
        <v>0</v>
      </c>
      <c r="R127" s="140">
        <f>ROUND(J127*H127,2)</f>
        <v>5873.18</v>
      </c>
      <c r="T127" s="139">
        <f>S127*H127</f>
        <v>0</v>
      </c>
      <c r="U127" s="139">
        <v>0</v>
      </c>
      <c r="V127" s="139">
        <f>U127*H127</f>
        <v>0</v>
      </c>
      <c r="W127" s="139">
        <v>0.22</v>
      </c>
      <c r="X127" s="141">
        <f>W127*H127</f>
        <v>17.401999999999997</v>
      </c>
      <c r="AR127" s="142" t="s">
        <v>139</v>
      </c>
      <c r="AT127" s="142" t="s">
        <v>134</v>
      </c>
      <c r="AU127" s="142" t="s">
        <v>23</v>
      </c>
      <c r="AY127" s="15" t="s">
        <v>131</v>
      </c>
      <c r="BE127" s="143">
        <f>IF(O127="základní",K127,0)</f>
        <v>5873.18</v>
      </c>
      <c r="BF127" s="143">
        <f>IF(O127="snížená",K127,0)</f>
        <v>0</v>
      </c>
      <c r="BG127" s="143">
        <f>IF(O127="zákl. přenesená",K127,0)</f>
        <v>0</v>
      </c>
      <c r="BH127" s="143">
        <f>IF(O127="sníž. přenesená",K127,0)</f>
        <v>0</v>
      </c>
      <c r="BI127" s="143">
        <f>IF(O127="nulová",K127,0)</f>
        <v>0</v>
      </c>
      <c r="BJ127" s="15" t="s">
        <v>88</v>
      </c>
      <c r="BK127" s="143">
        <f>ROUND(P127*H127,2)</f>
        <v>5873.18</v>
      </c>
      <c r="BL127" s="15" t="s">
        <v>139</v>
      </c>
      <c r="BM127" s="142" t="s">
        <v>155</v>
      </c>
    </row>
    <row r="128" spans="2:65" s="1" customFormat="1" ht="66.75" customHeight="1">
      <c r="B128" s="31"/>
      <c r="C128" s="130" t="s">
        <v>156</v>
      </c>
      <c r="D128" s="130" t="s">
        <v>134</v>
      </c>
      <c r="E128" s="131" t="s">
        <v>157</v>
      </c>
      <c r="F128" s="132" t="s">
        <v>158</v>
      </c>
      <c r="G128" s="133" t="s">
        <v>137</v>
      </c>
      <c r="H128" s="134">
        <v>373</v>
      </c>
      <c r="I128" s="135">
        <v>0</v>
      </c>
      <c r="J128" s="135">
        <v>91.44</v>
      </c>
      <c r="K128" s="136">
        <f>ROUND(P128*H128,2)</f>
        <v>34107.120000000003</v>
      </c>
      <c r="L128" s="132" t="s">
        <v>138</v>
      </c>
      <c r="M128" s="31"/>
      <c r="N128" s="137" t="s">
        <v>1</v>
      </c>
      <c r="O128" s="138" t="s">
        <v>47</v>
      </c>
      <c r="P128" s="139">
        <f>I128+J128</f>
        <v>91.44</v>
      </c>
      <c r="Q128" s="140">
        <f>ROUND(I128*H128,2)</f>
        <v>0</v>
      </c>
      <c r="R128" s="140">
        <f>ROUND(J128*H128,2)</f>
        <v>34107.120000000003</v>
      </c>
      <c r="T128" s="139">
        <f>S128*H128</f>
        <v>0</v>
      </c>
      <c r="U128" s="139">
        <v>0</v>
      </c>
      <c r="V128" s="139">
        <f>U128*H128</f>
        <v>0</v>
      </c>
      <c r="W128" s="139">
        <v>0.57999999999999996</v>
      </c>
      <c r="X128" s="141">
        <f>W128*H128</f>
        <v>216.33999999999997</v>
      </c>
      <c r="AR128" s="142" t="s">
        <v>139</v>
      </c>
      <c r="AT128" s="142" t="s">
        <v>134</v>
      </c>
      <c r="AU128" s="142" t="s">
        <v>23</v>
      </c>
      <c r="AY128" s="15" t="s">
        <v>131</v>
      </c>
      <c r="BE128" s="143">
        <f>IF(O128="základní",K128,0)</f>
        <v>34107.120000000003</v>
      </c>
      <c r="BF128" s="143">
        <f>IF(O128="snížená",K128,0)</f>
        <v>0</v>
      </c>
      <c r="BG128" s="143">
        <f>IF(O128="zákl. přenesená",K128,0)</f>
        <v>0</v>
      </c>
      <c r="BH128" s="143">
        <f>IF(O128="sníž. přenesená",K128,0)</f>
        <v>0</v>
      </c>
      <c r="BI128" s="143">
        <f>IF(O128="nulová",K128,0)</f>
        <v>0</v>
      </c>
      <c r="BJ128" s="15" t="s">
        <v>88</v>
      </c>
      <c r="BK128" s="143">
        <f>ROUND(P128*H128,2)</f>
        <v>34107.120000000003</v>
      </c>
      <c r="BL128" s="15" t="s">
        <v>139</v>
      </c>
      <c r="BM128" s="142" t="s">
        <v>159</v>
      </c>
    </row>
    <row r="129" spans="2:65" s="1" customFormat="1" ht="55.5" customHeight="1">
      <c r="B129" s="31"/>
      <c r="C129" s="130" t="s">
        <v>139</v>
      </c>
      <c r="D129" s="130" t="s">
        <v>134</v>
      </c>
      <c r="E129" s="131" t="s">
        <v>160</v>
      </c>
      <c r="F129" s="132" t="s">
        <v>161</v>
      </c>
      <c r="G129" s="133" t="s">
        <v>137</v>
      </c>
      <c r="H129" s="134">
        <v>373</v>
      </c>
      <c r="I129" s="135">
        <v>0</v>
      </c>
      <c r="J129" s="135">
        <v>125.35</v>
      </c>
      <c r="K129" s="136">
        <f>ROUND(P129*H129,2)</f>
        <v>46755.55</v>
      </c>
      <c r="L129" s="132" t="s">
        <v>138</v>
      </c>
      <c r="M129" s="31"/>
      <c r="N129" s="137" t="s">
        <v>1</v>
      </c>
      <c r="O129" s="138" t="s">
        <v>47</v>
      </c>
      <c r="P129" s="139">
        <f>I129+J129</f>
        <v>125.35</v>
      </c>
      <c r="Q129" s="140">
        <f>ROUND(I129*H129,2)</f>
        <v>0</v>
      </c>
      <c r="R129" s="140">
        <f>ROUND(J129*H129,2)</f>
        <v>46755.55</v>
      </c>
      <c r="T129" s="139">
        <f>S129*H129</f>
        <v>0</v>
      </c>
      <c r="U129" s="139">
        <v>0</v>
      </c>
      <c r="V129" s="139">
        <f>U129*H129</f>
        <v>0</v>
      </c>
      <c r="W129" s="139">
        <v>0.24</v>
      </c>
      <c r="X129" s="141">
        <f>W129*H129</f>
        <v>89.52</v>
      </c>
      <c r="AR129" s="142" t="s">
        <v>139</v>
      </c>
      <c r="AT129" s="142" t="s">
        <v>134</v>
      </c>
      <c r="AU129" s="142" t="s">
        <v>23</v>
      </c>
      <c r="AY129" s="15" t="s">
        <v>131</v>
      </c>
      <c r="BE129" s="143">
        <f>IF(O129="základní",K129,0)</f>
        <v>46755.55</v>
      </c>
      <c r="BF129" s="143">
        <f>IF(O129="snížená",K129,0)</f>
        <v>0</v>
      </c>
      <c r="BG129" s="143">
        <f>IF(O129="zákl. přenesená",K129,0)</f>
        <v>0</v>
      </c>
      <c r="BH129" s="143">
        <f>IF(O129="sníž. přenesená",K129,0)</f>
        <v>0</v>
      </c>
      <c r="BI129" s="143">
        <f>IF(O129="nulová",K129,0)</f>
        <v>0</v>
      </c>
      <c r="BJ129" s="15" t="s">
        <v>88</v>
      </c>
      <c r="BK129" s="143">
        <f>ROUND(P129*H129,2)</f>
        <v>46755.55</v>
      </c>
      <c r="BL129" s="15" t="s">
        <v>139</v>
      </c>
      <c r="BM129" s="142" t="s">
        <v>162</v>
      </c>
    </row>
    <row r="130" spans="2:65" s="1" customFormat="1" ht="48.95" customHeight="1">
      <c r="B130" s="31"/>
      <c r="C130" s="130" t="s">
        <v>163</v>
      </c>
      <c r="D130" s="130" t="s">
        <v>134</v>
      </c>
      <c r="E130" s="131" t="s">
        <v>164</v>
      </c>
      <c r="F130" s="132" t="s">
        <v>165</v>
      </c>
      <c r="G130" s="133" t="s">
        <v>166</v>
      </c>
      <c r="H130" s="134">
        <v>48</v>
      </c>
      <c r="I130" s="135">
        <v>0</v>
      </c>
      <c r="J130" s="135">
        <v>76.3</v>
      </c>
      <c r="K130" s="136">
        <f>ROUND(P130*H130,2)</f>
        <v>3662.4</v>
      </c>
      <c r="L130" s="132" t="s">
        <v>138</v>
      </c>
      <c r="M130" s="31"/>
      <c r="N130" s="137" t="s">
        <v>1</v>
      </c>
      <c r="O130" s="138" t="s">
        <v>47</v>
      </c>
      <c r="P130" s="139">
        <f>I130+J130</f>
        <v>76.3</v>
      </c>
      <c r="Q130" s="140">
        <f>ROUND(I130*H130,2)</f>
        <v>0</v>
      </c>
      <c r="R130" s="140">
        <f>ROUND(J130*H130,2)</f>
        <v>3662.4</v>
      </c>
      <c r="T130" s="139">
        <f>S130*H130</f>
        <v>0</v>
      </c>
      <c r="U130" s="139">
        <v>0</v>
      </c>
      <c r="V130" s="139">
        <f>U130*H130</f>
        <v>0</v>
      </c>
      <c r="W130" s="139">
        <v>0.20499999999999999</v>
      </c>
      <c r="X130" s="141">
        <f>W130*H130</f>
        <v>9.84</v>
      </c>
      <c r="AR130" s="142" t="s">
        <v>139</v>
      </c>
      <c r="AT130" s="142" t="s">
        <v>134</v>
      </c>
      <c r="AU130" s="142" t="s">
        <v>23</v>
      </c>
      <c r="AY130" s="15" t="s">
        <v>131</v>
      </c>
      <c r="BE130" s="143">
        <f>IF(O130="základní",K130,0)</f>
        <v>3662.4</v>
      </c>
      <c r="BF130" s="143">
        <f>IF(O130="snížená",K130,0)</f>
        <v>0</v>
      </c>
      <c r="BG130" s="143">
        <f>IF(O130="zákl. přenesená",K130,0)</f>
        <v>0</v>
      </c>
      <c r="BH130" s="143">
        <f>IF(O130="sníž. přenesená",K130,0)</f>
        <v>0</v>
      </c>
      <c r="BI130" s="143">
        <f>IF(O130="nulová",K130,0)</f>
        <v>0</v>
      </c>
      <c r="BJ130" s="15" t="s">
        <v>88</v>
      </c>
      <c r="BK130" s="143">
        <f>ROUND(P130*H130,2)</f>
        <v>3662.4</v>
      </c>
      <c r="BL130" s="15" t="s">
        <v>139</v>
      </c>
      <c r="BM130" s="142" t="s">
        <v>167</v>
      </c>
    </row>
    <row r="131" spans="2:65" s="1" customFormat="1" ht="55.5" customHeight="1">
      <c r="B131" s="31"/>
      <c r="C131" s="130" t="s">
        <v>168</v>
      </c>
      <c r="D131" s="130" t="s">
        <v>134</v>
      </c>
      <c r="E131" s="131" t="s">
        <v>169</v>
      </c>
      <c r="F131" s="132" t="s">
        <v>170</v>
      </c>
      <c r="G131" s="133" t="s">
        <v>171</v>
      </c>
      <c r="H131" s="134">
        <v>12.406000000000001</v>
      </c>
      <c r="I131" s="135">
        <v>0</v>
      </c>
      <c r="J131" s="135">
        <v>3698.2</v>
      </c>
      <c r="K131" s="136">
        <f>ROUND(P131*H131,2)</f>
        <v>45879.87</v>
      </c>
      <c r="L131" s="132" t="s">
        <v>138</v>
      </c>
      <c r="M131" s="31"/>
      <c r="N131" s="137" t="s">
        <v>1</v>
      </c>
      <c r="O131" s="138" t="s">
        <v>47</v>
      </c>
      <c r="P131" s="139">
        <f>I131+J131</f>
        <v>3698.2</v>
      </c>
      <c r="Q131" s="140">
        <f>ROUND(I131*H131,2)</f>
        <v>0</v>
      </c>
      <c r="R131" s="140">
        <f>ROUND(J131*H131,2)</f>
        <v>45879.87</v>
      </c>
      <c r="T131" s="139">
        <f>S131*H131</f>
        <v>0</v>
      </c>
      <c r="U131" s="139">
        <v>0</v>
      </c>
      <c r="V131" s="139">
        <f>U131*H131</f>
        <v>0</v>
      </c>
      <c r="W131" s="139">
        <v>0</v>
      </c>
      <c r="X131" s="141">
        <f>W131*H131</f>
        <v>0</v>
      </c>
      <c r="AR131" s="142" t="s">
        <v>139</v>
      </c>
      <c r="AT131" s="142" t="s">
        <v>134</v>
      </c>
      <c r="AU131" s="142" t="s">
        <v>23</v>
      </c>
      <c r="AY131" s="15" t="s">
        <v>131</v>
      </c>
      <c r="BE131" s="143">
        <f>IF(O131="základní",K131,0)</f>
        <v>45879.87</v>
      </c>
      <c r="BF131" s="143">
        <f>IF(O131="snížená",K131,0)</f>
        <v>0</v>
      </c>
      <c r="BG131" s="143">
        <f>IF(O131="zákl. přenesená",K131,0)</f>
        <v>0</v>
      </c>
      <c r="BH131" s="143">
        <f>IF(O131="sníž. přenesená",K131,0)</f>
        <v>0</v>
      </c>
      <c r="BI131" s="143">
        <f>IF(O131="nulová",K131,0)</f>
        <v>0</v>
      </c>
      <c r="BJ131" s="15" t="s">
        <v>88</v>
      </c>
      <c r="BK131" s="143">
        <f>ROUND(P131*H131,2)</f>
        <v>45879.87</v>
      </c>
      <c r="BL131" s="15" t="s">
        <v>139</v>
      </c>
      <c r="BM131" s="142" t="s">
        <v>172</v>
      </c>
    </row>
    <row r="132" spans="2:65" s="1" customFormat="1" ht="19.5">
      <c r="B132" s="31"/>
      <c r="D132" s="154" t="s">
        <v>148</v>
      </c>
      <c r="F132" s="155" t="s">
        <v>173</v>
      </c>
      <c r="I132" s="156"/>
      <c r="J132" s="156"/>
      <c r="M132" s="31"/>
      <c r="N132" s="157"/>
      <c r="X132" s="55"/>
      <c r="AT132" s="15" t="s">
        <v>148</v>
      </c>
      <c r="AU132" s="15" t="s">
        <v>23</v>
      </c>
    </row>
    <row r="133" spans="2:65" s="12" customFormat="1" ht="11.25">
      <c r="B133" s="158"/>
      <c r="D133" s="154" t="s">
        <v>150</v>
      </c>
      <c r="E133" s="159" t="s">
        <v>1</v>
      </c>
      <c r="F133" s="160" t="s">
        <v>174</v>
      </c>
      <c r="H133" s="161">
        <v>12.40625</v>
      </c>
      <c r="I133" s="162"/>
      <c r="J133" s="162"/>
      <c r="M133" s="158"/>
      <c r="N133" s="163"/>
      <c r="X133" s="164"/>
      <c r="AT133" s="159" t="s">
        <v>150</v>
      </c>
      <c r="AU133" s="159" t="s">
        <v>23</v>
      </c>
      <c r="AV133" s="12" t="s">
        <v>23</v>
      </c>
      <c r="AW133" s="12" t="s">
        <v>5</v>
      </c>
      <c r="AX133" s="12" t="s">
        <v>88</v>
      </c>
      <c r="AY133" s="159" t="s">
        <v>131</v>
      </c>
    </row>
    <row r="134" spans="2:65" s="1" customFormat="1" ht="55.5" customHeight="1">
      <c r="B134" s="31"/>
      <c r="C134" s="130" t="s">
        <v>146</v>
      </c>
      <c r="D134" s="130" t="s">
        <v>134</v>
      </c>
      <c r="E134" s="131" t="s">
        <v>175</v>
      </c>
      <c r="F134" s="132" t="s">
        <v>176</v>
      </c>
      <c r="G134" s="133" t="s">
        <v>137</v>
      </c>
      <c r="H134" s="134">
        <v>452.1</v>
      </c>
      <c r="I134" s="135">
        <v>0</v>
      </c>
      <c r="J134" s="135">
        <v>36.78</v>
      </c>
      <c r="K134" s="136">
        <f>ROUND(P134*H134,2)</f>
        <v>16628.240000000002</v>
      </c>
      <c r="L134" s="132" t="s">
        <v>138</v>
      </c>
      <c r="M134" s="31"/>
      <c r="N134" s="137" t="s">
        <v>1</v>
      </c>
      <c r="O134" s="138" t="s">
        <v>47</v>
      </c>
      <c r="P134" s="139">
        <f>I134+J134</f>
        <v>36.78</v>
      </c>
      <c r="Q134" s="140">
        <f>ROUND(I134*H134,2)</f>
        <v>0</v>
      </c>
      <c r="R134" s="140">
        <f>ROUND(J134*H134,2)</f>
        <v>16628.240000000002</v>
      </c>
      <c r="T134" s="139">
        <f>S134*H134</f>
        <v>0</v>
      </c>
      <c r="U134" s="139">
        <v>0</v>
      </c>
      <c r="V134" s="139">
        <f>U134*H134</f>
        <v>0</v>
      </c>
      <c r="W134" s="139">
        <v>0</v>
      </c>
      <c r="X134" s="141">
        <f>W134*H134</f>
        <v>0</v>
      </c>
      <c r="AR134" s="142" t="s">
        <v>139</v>
      </c>
      <c r="AT134" s="142" t="s">
        <v>134</v>
      </c>
      <c r="AU134" s="142" t="s">
        <v>23</v>
      </c>
      <c r="AY134" s="15" t="s">
        <v>131</v>
      </c>
      <c r="BE134" s="143">
        <f>IF(O134="základní",K134,0)</f>
        <v>16628.240000000002</v>
      </c>
      <c r="BF134" s="143">
        <f>IF(O134="snížená",K134,0)</f>
        <v>0</v>
      </c>
      <c r="BG134" s="143">
        <f>IF(O134="zákl. přenesená",K134,0)</f>
        <v>0</v>
      </c>
      <c r="BH134" s="143">
        <f>IF(O134="sníž. přenesená",K134,0)</f>
        <v>0</v>
      </c>
      <c r="BI134" s="143">
        <f>IF(O134="nulová",K134,0)</f>
        <v>0</v>
      </c>
      <c r="BJ134" s="15" t="s">
        <v>88</v>
      </c>
      <c r="BK134" s="143">
        <f>ROUND(P134*H134,2)</f>
        <v>16628.240000000002</v>
      </c>
      <c r="BL134" s="15" t="s">
        <v>139</v>
      </c>
      <c r="BM134" s="142" t="s">
        <v>177</v>
      </c>
    </row>
    <row r="135" spans="2:65" s="12" customFormat="1" ht="11.25">
      <c r="B135" s="158"/>
      <c r="D135" s="154" t="s">
        <v>150</v>
      </c>
      <c r="E135" s="159" t="s">
        <v>1</v>
      </c>
      <c r="F135" s="160" t="s">
        <v>178</v>
      </c>
      <c r="H135" s="161">
        <v>452.1</v>
      </c>
      <c r="I135" s="162"/>
      <c r="J135" s="162"/>
      <c r="M135" s="158"/>
      <c r="N135" s="163"/>
      <c r="X135" s="164"/>
      <c r="AT135" s="159" t="s">
        <v>150</v>
      </c>
      <c r="AU135" s="159" t="s">
        <v>23</v>
      </c>
      <c r="AV135" s="12" t="s">
        <v>23</v>
      </c>
      <c r="AW135" s="12" t="s">
        <v>5</v>
      </c>
      <c r="AX135" s="12" t="s">
        <v>88</v>
      </c>
      <c r="AY135" s="159" t="s">
        <v>131</v>
      </c>
    </row>
    <row r="136" spans="2:65" s="1" customFormat="1" ht="37.700000000000003" customHeight="1">
      <c r="B136" s="31"/>
      <c r="C136" s="130" t="s">
        <v>179</v>
      </c>
      <c r="D136" s="130" t="s">
        <v>134</v>
      </c>
      <c r="E136" s="131" t="s">
        <v>180</v>
      </c>
      <c r="F136" s="132" t="s">
        <v>181</v>
      </c>
      <c r="G136" s="133" t="s">
        <v>137</v>
      </c>
      <c r="H136" s="134">
        <v>120</v>
      </c>
      <c r="I136" s="135">
        <v>0</v>
      </c>
      <c r="J136" s="135">
        <v>227.02</v>
      </c>
      <c r="K136" s="136">
        <f>ROUND(P136*H136,2)</f>
        <v>27242.400000000001</v>
      </c>
      <c r="L136" s="132" t="s">
        <v>138</v>
      </c>
      <c r="M136" s="31"/>
      <c r="N136" s="137" t="s">
        <v>1</v>
      </c>
      <c r="O136" s="138" t="s">
        <v>47</v>
      </c>
      <c r="P136" s="139">
        <f>I136+J136</f>
        <v>227.02</v>
      </c>
      <c r="Q136" s="140">
        <f>ROUND(I136*H136,2)</f>
        <v>0</v>
      </c>
      <c r="R136" s="140">
        <f>ROUND(J136*H136,2)</f>
        <v>27242.400000000001</v>
      </c>
      <c r="T136" s="139">
        <f>S136*H136</f>
        <v>0</v>
      </c>
      <c r="U136" s="139">
        <v>0</v>
      </c>
      <c r="V136" s="139">
        <f>U136*H136</f>
        <v>0</v>
      </c>
      <c r="W136" s="139">
        <v>0</v>
      </c>
      <c r="X136" s="141">
        <f>W136*H136</f>
        <v>0</v>
      </c>
      <c r="AR136" s="142" t="s">
        <v>139</v>
      </c>
      <c r="AT136" s="142" t="s">
        <v>134</v>
      </c>
      <c r="AU136" s="142" t="s">
        <v>23</v>
      </c>
      <c r="AY136" s="15" t="s">
        <v>131</v>
      </c>
      <c r="BE136" s="143">
        <f>IF(O136="základní",K136,0)</f>
        <v>27242.400000000001</v>
      </c>
      <c r="BF136" s="143">
        <f>IF(O136="snížená",K136,0)</f>
        <v>0</v>
      </c>
      <c r="BG136" s="143">
        <f>IF(O136="zákl. přenesená",K136,0)</f>
        <v>0</v>
      </c>
      <c r="BH136" s="143">
        <f>IF(O136="sníž. přenesená",K136,0)</f>
        <v>0</v>
      </c>
      <c r="BI136" s="143">
        <f>IF(O136="nulová",K136,0)</f>
        <v>0</v>
      </c>
      <c r="BJ136" s="15" t="s">
        <v>88</v>
      </c>
      <c r="BK136" s="143">
        <f>ROUND(P136*H136,2)</f>
        <v>27242.400000000001</v>
      </c>
      <c r="BL136" s="15" t="s">
        <v>139</v>
      </c>
      <c r="BM136" s="142" t="s">
        <v>182</v>
      </c>
    </row>
    <row r="137" spans="2:65" s="11" customFormat="1" ht="22.7" customHeight="1">
      <c r="B137" s="117"/>
      <c r="D137" s="118" t="s">
        <v>83</v>
      </c>
      <c r="E137" s="128" t="s">
        <v>133</v>
      </c>
      <c r="F137" s="128" t="s">
        <v>183</v>
      </c>
      <c r="I137" s="120"/>
      <c r="J137" s="120"/>
      <c r="K137" s="129">
        <f>BK137</f>
        <v>695010.48</v>
      </c>
      <c r="M137" s="117"/>
      <c r="N137" s="122"/>
      <c r="Q137" s="123">
        <f>SUM(Q138:Q146)</f>
        <v>520949.1</v>
      </c>
      <c r="R137" s="123">
        <f>SUM(R138:R146)</f>
        <v>174061.39</v>
      </c>
      <c r="T137" s="124">
        <f>SUM(T138:T146)</f>
        <v>0</v>
      </c>
      <c r="V137" s="124">
        <f>SUM(V138:V146)</f>
        <v>124.249287</v>
      </c>
      <c r="X137" s="125">
        <f>SUM(X138:X146)</f>
        <v>0</v>
      </c>
      <c r="AR137" s="118" t="s">
        <v>88</v>
      </c>
      <c r="AT137" s="126" t="s">
        <v>83</v>
      </c>
      <c r="AU137" s="126" t="s">
        <v>88</v>
      </c>
      <c r="AY137" s="118" t="s">
        <v>131</v>
      </c>
      <c r="BK137" s="127">
        <f>SUM(BK138:BK146)</f>
        <v>695010.48</v>
      </c>
    </row>
    <row r="138" spans="2:65" s="1" customFormat="1" ht="33" customHeight="1">
      <c r="B138" s="31"/>
      <c r="C138" s="130" t="s">
        <v>184</v>
      </c>
      <c r="D138" s="130" t="s">
        <v>134</v>
      </c>
      <c r="E138" s="131" t="s">
        <v>185</v>
      </c>
      <c r="F138" s="132" t="s">
        <v>186</v>
      </c>
      <c r="G138" s="133" t="s">
        <v>137</v>
      </c>
      <c r="H138" s="134">
        <v>21.3</v>
      </c>
      <c r="I138" s="135">
        <v>179.38</v>
      </c>
      <c r="J138" s="135">
        <v>28.33</v>
      </c>
      <c r="K138" s="136">
        <f>ROUND(P138*H138,2)</f>
        <v>4424.22</v>
      </c>
      <c r="L138" s="132" t="s">
        <v>138</v>
      </c>
      <c r="M138" s="31"/>
      <c r="N138" s="137" t="s">
        <v>1</v>
      </c>
      <c r="O138" s="138" t="s">
        <v>47</v>
      </c>
      <c r="P138" s="139">
        <f>I138+J138</f>
        <v>207.70999999999998</v>
      </c>
      <c r="Q138" s="140">
        <f>ROUND(I138*H138,2)</f>
        <v>3820.79</v>
      </c>
      <c r="R138" s="140">
        <f>ROUND(J138*H138,2)</f>
        <v>603.42999999999995</v>
      </c>
      <c r="T138" s="139">
        <f>S138*H138</f>
        <v>0</v>
      </c>
      <c r="U138" s="139">
        <v>0</v>
      </c>
      <c r="V138" s="139">
        <f>U138*H138</f>
        <v>0</v>
      </c>
      <c r="W138" s="139">
        <v>0</v>
      </c>
      <c r="X138" s="141">
        <f>W138*H138</f>
        <v>0</v>
      </c>
      <c r="AR138" s="142" t="s">
        <v>139</v>
      </c>
      <c r="AT138" s="142" t="s">
        <v>134</v>
      </c>
      <c r="AU138" s="142" t="s">
        <v>23</v>
      </c>
      <c r="AY138" s="15" t="s">
        <v>131</v>
      </c>
      <c r="BE138" s="143">
        <f>IF(O138="základní",K138,0)</f>
        <v>4424.22</v>
      </c>
      <c r="BF138" s="143">
        <f>IF(O138="snížená",K138,0)</f>
        <v>0</v>
      </c>
      <c r="BG138" s="143">
        <f>IF(O138="zákl. přenesená",K138,0)</f>
        <v>0</v>
      </c>
      <c r="BH138" s="143">
        <f>IF(O138="sníž. přenesená",K138,0)</f>
        <v>0</v>
      </c>
      <c r="BI138" s="143">
        <f>IF(O138="nulová",K138,0)</f>
        <v>0</v>
      </c>
      <c r="BJ138" s="15" t="s">
        <v>88</v>
      </c>
      <c r="BK138" s="143">
        <f>ROUND(P138*H138,2)</f>
        <v>4424.22</v>
      </c>
      <c r="BL138" s="15" t="s">
        <v>139</v>
      </c>
      <c r="BM138" s="142" t="s">
        <v>187</v>
      </c>
    </row>
    <row r="139" spans="2:65" s="1" customFormat="1" ht="33" customHeight="1">
      <c r="B139" s="31"/>
      <c r="C139" s="130" t="s">
        <v>10</v>
      </c>
      <c r="D139" s="130" t="s">
        <v>134</v>
      </c>
      <c r="E139" s="131" t="s">
        <v>188</v>
      </c>
      <c r="F139" s="132" t="s">
        <v>189</v>
      </c>
      <c r="G139" s="133" t="s">
        <v>137</v>
      </c>
      <c r="H139" s="134">
        <v>904.2</v>
      </c>
      <c r="I139" s="135">
        <v>239.17</v>
      </c>
      <c r="J139" s="135">
        <v>32.85</v>
      </c>
      <c r="K139" s="136">
        <f>ROUND(P139*H139,2)</f>
        <v>245960.48</v>
      </c>
      <c r="L139" s="132" t="s">
        <v>138</v>
      </c>
      <c r="M139" s="31"/>
      <c r="N139" s="137" t="s">
        <v>1</v>
      </c>
      <c r="O139" s="138" t="s">
        <v>47</v>
      </c>
      <c r="P139" s="139">
        <f>I139+J139</f>
        <v>272.02</v>
      </c>
      <c r="Q139" s="140">
        <f>ROUND(I139*H139,2)</f>
        <v>216257.51</v>
      </c>
      <c r="R139" s="140">
        <f>ROUND(J139*H139,2)</f>
        <v>29702.97</v>
      </c>
      <c r="T139" s="139">
        <f>S139*H139</f>
        <v>0</v>
      </c>
      <c r="U139" s="139">
        <v>0</v>
      </c>
      <c r="V139" s="139">
        <f>U139*H139</f>
        <v>0</v>
      </c>
      <c r="W139" s="139">
        <v>0</v>
      </c>
      <c r="X139" s="141">
        <f>W139*H139</f>
        <v>0</v>
      </c>
      <c r="AR139" s="142" t="s">
        <v>139</v>
      </c>
      <c r="AT139" s="142" t="s">
        <v>134</v>
      </c>
      <c r="AU139" s="142" t="s">
        <v>23</v>
      </c>
      <c r="AY139" s="15" t="s">
        <v>131</v>
      </c>
      <c r="BE139" s="143">
        <f>IF(O139="základní",K139,0)</f>
        <v>245960.48</v>
      </c>
      <c r="BF139" s="143">
        <f>IF(O139="snížená",K139,0)</f>
        <v>0</v>
      </c>
      <c r="BG139" s="143">
        <f>IF(O139="zákl. přenesená",K139,0)</f>
        <v>0</v>
      </c>
      <c r="BH139" s="143">
        <f>IF(O139="sníž. přenesená",K139,0)</f>
        <v>0</v>
      </c>
      <c r="BI139" s="143">
        <f>IF(O139="nulová",K139,0)</f>
        <v>0</v>
      </c>
      <c r="BJ139" s="15" t="s">
        <v>88</v>
      </c>
      <c r="BK139" s="143">
        <f>ROUND(P139*H139,2)</f>
        <v>245960.48</v>
      </c>
      <c r="BL139" s="15" t="s">
        <v>139</v>
      </c>
      <c r="BM139" s="142" t="s">
        <v>190</v>
      </c>
    </row>
    <row r="140" spans="2:65" s="12" customFormat="1" ht="11.25">
      <c r="B140" s="158"/>
      <c r="D140" s="154" t="s">
        <v>150</v>
      </c>
      <c r="E140" s="159" t="s">
        <v>1</v>
      </c>
      <c r="F140" s="160" t="s">
        <v>191</v>
      </c>
      <c r="H140" s="161">
        <v>904.2</v>
      </c>
      <c r="I140" s="162"/>
      <c r="J140" s="162"/>
      <c r="M140" s="158"/>
      <c r="N140" s="163"/>
      <c r="X140" s="164"/>
      <c r="AT140" s="159" t="s">
        <v>150</v>
      </c>
      <c r="AU140" s="159" t="s">
        <v>23</v>
      </c>
      <c r="AV140" s="12" t="s">
        <v>23</v>
      </c>
      <c r="AW140" s="12" t="s">
        <v>5</v>
      </c>
      <c r="AX140" s="12" t="s">
        <v>88</v>
      </c>
      <c r="AY140" s="159" t="s">
        <v>131</v>
      </c>
    </row>
    <row r="141" spans="2:65" s="1" customFormat="1" ht="78" customHeight="1">
      <c r="B141" s="31"/>
      <c r="C141" s="130" t="s">
        <v>192</v>
      </c>
      <c r="D141" s="130" t="s">
        <v>134</v>
      </c>
      <c r="E141" s="131" t="s">
        <v>193</v>
      </c>
      <c r="F141" s="132" t="s">
        <v>194</v>
      </c>
      <c r="G141" s="133" t="s">
        <v>137</v>
      </c>
      <c r="H141" s="134">
        <v>21.3</v>
      </c>
      <c r="I141" s="135">
        <v>72.260000000000005</v>
      </c>
      <c r="J141" s="135">
        <v>379.12</v>
      </c>
      <c r="K141" s="136">
        <f>ROUND(P141*H141,2)</f>
        <v>9614.39</v>
      </c>
      <c r="L141" s="132" t="s">
        <v>138</v>
      </c>
      <c r="M141" s="31"/>
      <c r="N141" s="137" t="s">
        <v>1</v>
      </c>
      <c r="O141" s="138" t="s">
        <v>47</v>
      </c>
      <c r="P141" s="139">
        <f>I141+J141</f>
        <v>451.38</v>
      </c>
      <c r="Q141" s="140">
        <f>ROUND(I141*H141,2)</f>
        <v>1539.14</v>
      </c>
      <c r="R141" s="140">
        <f>ROUND(J141*H141,2)</f>
        <v>8075.26</v>
      </c>
      <c r="T141" s="139">
        <f>S141*H141</f>
        <v>0</v>
      </c>
      <c r="U141" s="139">
        <v>8.9219999999999994E-2</v>
      </c>
      <c r="V141" s="139">
        <f>U141*H141</f>
        <v>1.9003859999999999</v>
      </c>
      <c r="W141" s="139">
        <v>0</v>
      </c>
      <c r="X141" s="141">
        <f>W141*H141</f>
        <v>0</v>
      </c>
      <c r="AR141" s="142" t="s">
        <v>139</v>
      </c>
      <c r="AT141" s="142" t="s">
        <v>134</v>
      </c>
      <c r="AU141" s="142" t="s">
        <v>23</v>
      </c>
      <c r="AY141" s="15" t="s">
        <v>131</v>
      </c>
      <c r="BE141" s="143">
        <f>IF(O141="základní",K141,0)</f>
        <v>9614.39</v>
      </c>
      <c r="BF141" s="143">
        <f>IF(O141="snížená",K141,0)</f>
        <v>0</v>
      </c>
      <c r="BG141" s="143">
        <f>IF(O141="zákl. přenesená",K141,0)</f>
        <v>0</v>
      </c>
      <c r="BH141" s="143">
        <f>IF(O141="sníž. přenesená",K141,0)</f>
        <v>0</v>
      </c>
      <c r="BI141" s="143">
        <f>IF(O141="nulová",K141,0)</f>
        <v>0</v>
      </c>
      <c r="BJ141" s="15" t="s">
        <v>88</v>
      </c>
      <c r="BK141" s="143">
        <f>ROUND(P141*H141,2)</f>
        <v>9614.39</v>
      </c>
      <c r="BL141" s="15" t="s">
        <v>139</v>
      </c>
      <c r="BM141" s="142" t="s">
        <v>195</v>
      </c>
    </row>
    <row r="142" spans="2:65" s="1" customFormat="1" ht="16.5" customHeight="1">
      <c r="B142" s="31"/>
      <c r="C142" s="144" t="s">
        <v>196</v>
      </c>
      <c r="D142" s="144" t="s">
        <v>142</v>
      </c>
      <c r="E142" s="145" t="s">
        <v>197</v>
      </c>
      <c r="F142" s="146" t="s">
        <v>198</v>
      </c>
      <c r="G142" s="147" t="s">
        <v>137</v>
      </c>
      <c r="H142" s="148">
        <v>21.939</v>
      </c>
      <c r="I142" s="149">
        <v>457.27</v>
      </c>
      <c r="J142" s="150"/>
      <c r="K142" s="151">
        <f>ROUND(P142*H142,2)</f>
        <v>10032.049999999999</v>
      </c>
      <c r="L142" s="146" t="s">
        <v>1</v>
      </c>
      <c r="M142" s="152"/>
      <c r="N142" s="153" t="s">
        <v>1</v>
      </c>
      <c r="O142" s="138" t="s">
        <v>47</v>
      </c>
      <c r="P142" s="139">
        <f>I142+J142</f>
        <v>457.27</v>
      </c>
      <c r="Q142" s="140">
        <f>ROUND(I142*H142,2)</f>
        <v>10032.049999999999</v>
      </c>
      <c r="R142" s="140">
        <f>ROUND(J142*H142,2)</f>
        <v>0</v>
      </c>
      <c r="T142" s="139">
        <f>S142*H142</f>
        <v>0</v>
      </c>
      <c r="U142" s="139">
        <v>0.113</v>
      </c>
      <c r="V142" s="139">
        <f>U142*H142</f>
        <v>2.4791069999999999</v>
      </c>
      <c r="W142" s="139">
        <v>0</v>
      </c>
      <c r="X142" s="141">
        <f>W142*H142</f>
        <v>0</v>
      </c>
      <c r="AR142" s="142" t="s">
        <v>146</v>
      </c>
      <c r="AT142" s="142" t="s">
        <v>142</v>
      </c>
      <c r="AU142" s="142" t="s">
        <v>23</v>
      </c>
      <c r="AY142" s="15" t="s">
        <v>131</v>
      </c>
      <c r="BE142" s="143">
        <f>IF(O142="základní",K142,0)</f>
        <v>10032.049999999999</v>
      </c>
      <c r="BF142" s="143">
        <f>IF(O142="snížená",K142,0)</f>
        <v>0</v>
      </c>
      <c r="BG142" s="143">
        <f>IF(O142="zákl. přenesená",K142,0)</f>
        <v>0</v>
      </c>
      <c r="BH142" s="143">
        <f>IF(O142="sníž. přenesená",K142,0)</f>
        <v>0</v>
      </c>
      <c r="BI142" s="143">
        <f>IF(O142="nulová",K142,0)</f>
        <v>0</v>
      </c>
      <c r="BJ142" s="15" t="s">
        <v>88</v>
      </c>
      <c r="BK142" s="143">
        <f>ROUND(P142*H142,2)</f>
        <v>10032.049999999999</v>
      </c>
      <c r="BL142" s="15" t="s">
        <v>139</v>
      </c>
      <c r="BM142" s="142" t="s">
        <v>199</v>
      </c>
    </row>
    <row r="143" spans="2:65" s="12" customFormat="1" ht="11.25">
      <c r="B143" s="158"/>
      <c r="D143" s="154" t="s">
        <v>150</v>
      </c>
      <c r="F143" s="160" t="s">
        <v>200</v>
      </c>
      <c r="H143" s="161">
        <v>21.939</v>
      </c>
      <c r="I143" s="162"/>
      <c r="J143" s="162"/>
      <c r="M143" s="158"/>
      <c r="N143" s="163"/>
      <c r="X143" s="164"/>
      <c r="AT143" s="159" t="s">
        <v>150</v>
      </c>
      <c r="AU143" s="159" t="s">
        <v>23</v>
      </c>
      <c r="AV143" s="12" t="s">
        <v>23</v>
      </c>
      <c r="AW143" s="12" t="s">
        <v>4</v>
      </c>
      <c r="AX143" s="12" t="s">
        <v>88</v>
      </c>
      <c r="AY143" s="159" t="s">
        <v>131</v>
      </c>
    </row>
    <row r="144" spans="2:65" s="1" customFormat="1" ht="78" customHeight="1">
      <c r="B144" s="31"/>
      <c r="C144" s="130" t="s">
        <v>201</v>
      </c>
      <c r="D144" s="130" t="s">
        <v>134</v>
      </c>
      <c r="E144" s="131" t="s">
        <v>202</v>
      </c>
      <c r="F144" s="132" t="s">
        <v>203</v>
      </c>
      <c r="G144" s="133" t="s">
        <v>137</v>
      </c>
      <c r="H144" s="134">
        <v>452.1</v>
      </c>
      <c r="I144" s="135">
        <v>90.28</v>
      </c>
      <c r="J144" s="135">
        <v>300.11</v>
      </c>
      <c r="K144" s="136">
        <f>ROUND(P144*H144,2)</f>
        <v>176495.32</v>
      </c>
      <c r="L144" s="132" t="s">
        <v>138</v>
      </c>
      <c r="M144" s="31"/>
      <c r="N144" s="137" t="s">
        <v>1</v>
      </c>
      <c r="O144" s="138" t="s">
        <v>47</v>
      </c>
      <c r="P144" s="139">
        <f>I144+J144</f>
        <v>390.39</v>
      </c>
      <c r="Q144" s="140">
        <f>ROUND(I144*H144,2)</f>
        <v>40815.589999999997</v>
      </c>
      <c r="R144" s="140">
        <f>ROUND(J144*H144,2)</f>
        <v>135679.73000000001</v>
      </c>
      <c r="T144" s="139">
        <f>S144*H144</f>
        <v>0</v>
      </c>
      <c r="U144" s="139">
        <v>0.11162</v>
      </c>
      <c r="V144" s="139">
        <f>U144*H144</f>
        <v>50.463402000000002</v>
      </c>
      <c r="W144" s="139">
        <v>0</v>
      </c>
      <c r="X144" s="141">
        <f>W144*H144</f>
        <v>0</v>
      </c>
      <c r="AR144" s="142" t="s">
        <v>139</v>
      </c>
      <c r="AT144" s="142" t="s">
        <v>134</v>
      </c>
      <c r="AU144" s="142" t="s">
        <v>23</v>
      </c>
      <c r="AY144" s="15" t="s">
        <v>131</v>
      </c>
      <c r="BE144" s="143">
        <f>IF(O144="základní",K144,0)</f>
        <v>176495.32</v>
      </c>
      <c r="BF144" s="143">
        <f>IF(O144="snížená",K144,0)</f>
        <v>0</v>
      </c>
      <c r="BG144" s="143">
        <f>IF(O144="zákl. přenesená",K144,0)</f>
        <v>0</v>
      </c>
      <c r="BH144" s="143">
        <f>IF(O144="sníž. přenesená",K144,0)</f>
        <v>0</v>
      </c>
      <c r="BI144" s="143">
        <f>IF(O144="nulová",K144,0)</f>
        <v>0</v>
      </c>
      <c r="BJ144" s="15" t="s">
        <v>88</v>
      </c>
      <c r="BK144" s="143">
        <f>ROUND(P144*H144,2)</f>
        <v>176495.32</v>
      </c>
      <c r="BL144" s="15" t="s">
        <v>139</v>
      </c>
      <c r="BM144" s="142" t="s">
        <v>204</v>
      </c>
    </row>
    <row r="145" spans="2:65" s="1" customFormat="1" ht="16.5" customHeight="1">
      <c r="B145" s="31"/>
      <c r="C145" s="144" t="s">
        <v>205</v>
      </c>
      <c r="D145" s="144" t="s">
        <v>142</v>
      </c>
      <c r="E145" s="145" t="s">
        <v>206</v>
      </c>
      <c r="F145" s="146" t="s">
        <v>207</v>
      </c>
      <c r="G145" s="147" t="s">
        <v>137</v>
      </c>
      <c r="H145" s="148">
        <v>456.62099999999998</v>
      </c>
      <c r="I145" s="149">
        <v>544.17999999999995</v>
      </c>
      <c r="J145" s="150"/>
      <c r="K145" s="151">
        <f>ROUND(P145*H145,2)</f>
        <v>248484.02</v>
      </c>
      <c r="L145" s="146" t="s">
        <v>1</v>
      </c>
      <c r="M145" s="152"/>
      <c r="N145" s="153" t="s">
        <v>1</v>
      </c>
      <c r="O145" s="138" t="s">
        <v>47</v>
      </c>
      <c r="P145" s="139">
        <f>I145+J145</f>
        <v>544.17999999999995</v>
      </c>
      <c r="Q145" s="140">
        <f>ROUND(I145*H145,2)</f>
        <v>248484.02</v>
      </c>
      <c r="R145" s="140">
        <f>ROUND(J145*H145,2)</f>
        <v>0</v>
      </c>
      <c r="T145" s="139">
        <f>S145*H145</f>
        <v>0</v>
      </c>
      <c r="U145" s="139">
        <v>0.152</v>
      </c>
      <c r="V145" s="139">
        <f>U145*H145</f>
        <v>69.406391999999997</v>
      </c>
      <c r="W145" s="139">
        <v>0</v>
      </c>
      <c r="X145" s="141">
        <f>W145*H145</f>
        <v>0</v>
      </c>
      <c r="AR145" s="142" t="s">
        <v>146</v>
      </c>
      <c r="AT145" s="142" t="s">
        <v>142</v>
      </c>
      <c r="AU145" s="142" t="s">
        <v>23</v>
      </c>
      <c r="AY145" s="15" t="s">
        <v>131</v>
      </c>
      <c r="BE145" s="143">
        <f>IF(O145="základní",K145,0)</f>
        <v>248484.02</v>
      </c>
      <c r="BF145" s="143">
        <f>IF(O145="snížená",K145,0)</f>
        <v>0</v>
      </c>
      <c r="BG145" s="143">
        <f>IF(O145="zákl. přenesená",K145,0)</f>
        <v>0</v>
      </c>
      <c r="BH145" s="143">
        <f>IF(O145="sníž. přenesená",K145,0)</f>
        <v>0</v>
      </c>
      <c r="BI145" s="143">
        <f>IF(O145="nulová",K145,0)</f>
        <v>0</v>
      </c>
      <c r="BJ145" s="15" t="s">
        <v>88</v>
      </c>
      <c r="BK145" s="143">
        <f>ROUND(P145*H145,2)</f>
        <v>248484.02</v>
      </c>
      <c r="BL145" s="15" t="s">
        <v>139</v>
      </c>
      <c r="BM145" s="142" t="s">
        <v>208</v>
      </c>
    </row>
    <row r="146" spans="2:65" s="12" customFormat="1" ht="11.25">
      <c r="B146" s="158"/>
      <c r="D146" s="154" t="s">
        <v>150</v>
      </c>
      <c r="F146" s="160" t="s">
        <v>209</v>
      </c>
      <c r="H146" s="161">
        <v>456.62099999999998</v>
      </c>
      <c r="I146" s="162"/>
      <c r="J146" s="162"/>
      <c r="M146" s="158"/>
      <c r="N146" s="163"/>
      <c r="X146" s="164"/>
      <c r="AT146" s="159" t="s">
        <v>150</v>
      </c>
      <c r="AU146" s="159" t="s">
        <v>23</v>
      </c>
      <c r="AV146" s="12" t="s">
        <v>23</v>
      </c>
      <c r="AW146" s="12" t="s">
        <v>4</v>
      </c>
      <c r="AX146" s="12" t="s">
        <v>88</v>
      </c>
      <c r="AY146" s="159" t="s">
        <v>131</v>
      </c>
    </row>
    <row r="147" spans="2:65" s="11" customFormat="1" ht="22.7" customHeight="1">
      <c r="B147" s="117"/>
      <c r="D147" s="118" t="s">
        <v>83</v>
      </c>
      <c r="E147" s="128" t="s">
        <v>179</v>
      </c>
      <c r="F147" s="128" t="s">
        <v>210</v>
      </c>
      <c r="I147" s="120"/>
      <c r="J147" s="120"/>
      <c r="K147" s="129">
        <f>BK147</f>
        <v>108800.79</v>
      </c>
      <c r="M147" s="117"/>
      <c r="N147" s="122"/>
      <c r="Q147" s="123">
        <f>SUM(Q148:Q156)</f>
        <v>84653.84</v>
      </c>
      <c r="R147" s="123">
        <f>SUM(R148:R156)</f>
        <v>24146.949999999997</v>
      </c>
      <c r="T147" s="124">
        <f>SUM(T148:T156)</f>
        <v>0</v>
      </c>
      <c r="V147" s="124">
        <f>SUM(V148:V156)</f>
        <v>38.23494728</v>
      </c>
      <c r="X147" s="125">
        <f>SUM(X148:X156)</f>
        <v>0</v>
      </c>
      <c r="AR147" s="118" t="s">
        <v>88</v>
      </c>
      <c r="AT147" s="126" t="s">
        <v>83</v>
      </c>
      <c r="AU147" s="126" t="s">
        <v>88</v>
      </c>
      <c r="AY147" s="118" t="s">
        <v>131</v>
      </c>
      <c r="BK147" s="127">
        <f>SUM(BK148:BK156)</f>
        <v>108800.79</v>
      </c>
    </row>
    <row r="148" spans="2:65" s="1" customFormat="1" ht="48.95" customHeight="1">
      <c r="B148" s="31"/>
      <c r="C148" s="130" t="s">
        <v>211</v>
      </c>
      <c r="D148" s="130" t="s">
        <v>134</v>
      </c>
      <c r="E148" s="131" t="s">
        <v>212</v>
      </c>
      <c r="F148" s="132" t="s">
        <v>213</v>
      </c>
      <c r="G148" s="133" t="s">
        <v>166</v>
      </c>
      <c r="H148" s="134">
        <v>16.899999999999999</v>
      </c>
      <c r="I148" s="135">
        <v>396.4</v>
      </c>
      <c r="J148" s="135">
        <v>159.6</v>
      </c>
      <c r="K148" s="136">
        <f>ROUND(P148*H148,2)</f>
        <v>9396.4</v>
      </c>
      <c r="L148" s="132" t="s">
        <v>138</v>
      </c>
      <c r="M148" s="31"/>
      <c r="N148" s="137" t="s">
        <v>1</v>
      </c>
      <c r="O148" s="138" t="s">
        <v>47</v>
      </c>
      <c r="P148" s="139">
        <f>I148+J148</f>
        <v>556</v>
      </c>
      <c r="Q148" s="140">
        <f>ROUND(I148*H148,2)</f>
        <v>6699.16</v>
      </c>
      <c r="R148" s="140">
        <f>ROUND(J148*H148,2)</f>
        <v>2697.24</v>
      </c>
      <c r="T148" s="139">
        <f>S148*H148</f>
        <v>0</v>
      </c>
      <c r="U148" s="139">
        <v>0.2195</v>
      </c>
      <c r="V148" s="139">
        <f>U148*H148</f>
        <v>3.7095499999999997</v>
      </c>
      <c r="W148" s="139">
        <v>0</v>
      </c>
      <c r="X148" s="141">
        <f>W148*H148</f>
        <v>0</v>
      </c>
      <c r="AR148" s="142" t="s">
        <v>139</v>
      </c>
      <c r="AT148" s="142" t="s">
        <v>134</v>
      </c>
      <c r="AU148" s="142" t="s">
        <v>23</v>
      </c>
      <c r="AY148" s="15" t="s">
        <v>131</v>
      </c>
      <c r="BE148" s="143">
        <f>IF(O148="základní",K148,0)</f>
        <v>9396.4</v>
      </c>
      <c r="BF148" s="143">
        <f>IF(O148="snížená",K148,0)</f>
        <v>0</v>
      </c>
      <c r="BG148" s="143">
        <f>IF(O148="zákl. přenesená",K148,0)</f>
        <v>0</v>
      </c>
      <c r="BH148" s="143">
        <f>IF(O148="sníž. přenesená",K148,0)</f>
        <v>0</v>
      </c>
      <c r="BI148" s="143">
        <f>IF(O148="nulová",K148,0)</f>
        <v>0</v>
      </c>
      <c r="BJ148" s="15" t="s">
        <v>88</v>
      </c>
      <c r="BK148" s="143">
        <f>ROUND(P148*H148,2)</f>
        <v>9396.4</v>
      </c>
      <c r="BL148" s="15" t="s">
        <v>139</v>
      </c>
      <c r="BM148" s="142" t="s">
        <v>214</v>
      </c>
    </row>
    <row r="149" spans="2:65" s="1" customFormat="1" ht="24.2" customHeight="1">
      <c r="B149" s="31"/>
      <c r="C149" s="144" t="s">
        <v>215</v>
      </c>
      <c r="D149" s="144" t="s">
        <v>142</v>
      </c>
      <c r="E149" s="145" t="s">
        <v>216</v>
      </c>
      <c r="F149" s="146" t="s">
        <v>217</v>
      </c>
      <c r="G149" s="147" t="s">
        <v>166</v>
      </c>
      <c r="H149" s="148">
        <v>17.238</v>
      </c>
      <c r="I149" s="149">
        <v>162</v>
      </c>
      <c r="J149" s="150"/>
      <c r="K149" s="151">
        <f>ROUND(P149*H149,2)</f>
        <v>2792.56</v>
      </c>
      <c r="L149" s="146" t="s">
        <v>138</v>
      </c>
      <c r="M149" s="152"/>
      <c r="N149" s="153" t="s">
        <v>1</v>
      </c>
      <c r="O149" s="138" t="s">
        <v>47</v>
      </c>
      <c r="P149" s="139">
        <f>I149+J149</f>
        <v>162</v>
      </c>
      <c r="Q149" s="140">
        <f>ROUND(I149*H149,2)</f>
        <v>2792.56</v>
      </c>
      <c r="R149" s="140">
        <f>ROUND(J149*H149,2)</f>
        <v>0</v>
      </c>
      <c r="T149" s="139">
        <f>S149*H149</f>
        <v>0</v>
      </c>
      <c r="U149" s="139">
        <v>4.8000000000000001E-2</v>
      </c>
      <c r="V149" s="139">
        <f>U149*H149</f>
        <v>0.82742400000000005</v>
      </c>
      <c r="W149" s="139">
        <v>0</v>
      </c>
      <c r="X149" s="141">
        <f>W149*H149</f>
        <v>0</v>
      </c>
      <c r="AR149" s="142" t="s">
        <v>146</v>
      </c>
      <c r="AT149" s="142" t="s">
        <v>142</v>
      </c>
      <c r="AU149" s="142" t="s">
        <v>23</v>
      </c>
      <c r="AY149" s="15" t="s">
        <v>131</v>
      </c>
      <c r="BE149" s="143">
        <f>IF(O149="základní",K149,0)</f>
        <v>2792.56</v>
      </c>
      <c r="BF149" s="143">
        <f>IF(O149="snížená",K149,0)</f>
        <v>0</v>
      </c>
      <c r="BG149" s="143">
        <f>IF(O149="zákl. přenesená",K149,0)</f>
        <v>0</v>
      </c>
      <c r="BH149" s="143">
        <f>IF(O149="sníž. přenesená",K149,0)</f>
        <v>0</v>
      </c>
      <c r="BI149" s="143">
        <f>IF(O149="nulová",K149,0)</f>
        <v>0</v>
      </c>
      <c r="BJ149" s="15" t="s">
        <v>88</v>
      </c>
      <c r="BK149" s="143">
        <f>ROUND(P149*H149,2)</f>
        <v>2792.56</v>
      </c>
      <c r="BL149" s="15" t="s">
        <v>139</v>
      </c>
      <c r="BM149" s="142" t="s">
        <v>218</v>
      </c>
    </row>
    <row r="150" spans="2:65" s="12" customFormat="1" ht="11.25">
      <c r="B150" s="158"/>
      <c r="D150" s="154" t="s">
        <v>150</v>
      </c>
      <c r="F150" s="160" t="s">
        <v>219</v>
      </c>
      <c r="H150" s="161">
        <v>17.238</v>
      </c>
      <c r="I150" s="162"/>
      <c r="J150" s="162"/>
      <c r="M150" s="158"/>
      <c r="N150" s="163"/>
      <c r="X150" s="164"/>
      <c r="AT150" s="159" t="s">
        <v>150</v>
      </c>
      <c r="AU150" s="159" t="s">
        <v>23</v>
      </c>
      <c r="AV150" s="12" t="s">
        <v>23</v>
      </c>
      <c r="AW150" s="12" t="s">
        <v>4</v>
      </c>
      <c r="AX150" s="12" t="s">
        <v>88</v>
      </c>
      <c r="AY150" s="159" t="s">
        <v>131</v>
      </c>
    </row>
    <row r="151" spans="2:65" s="1" customFormat="1" ht="48.95" customHeight="1">
      <c r="B151" s="31"/>
      <c r="C151" s="130" t="s">
        <v>220</v>
      </c>
      <c r="D151" s="130" t="s">
        <v>134</v>
      </c>
      <c r="E151" s="131" t="s">
        <v>221</v>
      </c>
      <c r="F151" s="132" t="s">
        <v>222</v>
      </c>
      <c r="G151" s="133" t="s">
        <v>166</v>
      </c>
      <c r="H151" s="134">
        <v>141.6</v>
      </c>
      <c r="I151" s="135">
        <v>313.41000000000003</v>
      </c>
      <c r="J151" s="135">
        <v>136.59</v>
      </c>
      <c r="K151" s="136">
        <f>ROUND(P151*H151,2)</f>
        <v>63720</v>
      </c>
      <c r="L151" s="132" t="s">
        <v>138</v>
      </c>
      <c r="M151" s="31"/>
      <c r="N151" s="137" t="s">
        <v>1</v>
      </c>
      <c r="O151" s="138" t="s">
        <v>47</v>
      </c>
      <c r="P151" s="139">
        <f>I151+J151</f>
        <v>450</v>
      </c>
      <c r="Q151" s="140">
        <f>ROUND(I151*H151,2)</f>
        <v>44378.86</v>
      </c>
      <c r="R151" s="140">
        <f>ROUND(J151*H151,2)</f>
        <v>19341.14</v>
      </c>
      <c r="T151" s="139">
        <f>S151*H151</f>
        <v>0</v>
      </c>
      <c r="U151" s="139">
        <v>0.16850000000000001</v>
      </c>
      <c r="V151" s="139">
        <f>U151*H151</f>
        <v>23.8596</v>
      </c>
      <c r="W151" s="139">
        <v>0</v>
      </c>
      <c r="X151" s="141">
        <f>W151*H151</f>
        <v>0</v>
      </c>
      <c r="AR151" s="142" t="s">
        <v>139</v>
      </c>
      <c r="AT151" s="142" t="s">
        <v>134</v>
      </c>
      <c r="AU151" s="142" t="s">
        <v>23</v>
      </c>
      <c r="AY151" s="15" t="s">
        <v>131</v>
      </c>
      <c r="BE151" s="143">
        <f>IF(O151="základní",K151,0)</f>
        <v>63720</v>
      </c>
      <c r="BF151" s="143">
        <f>IF(O151="snížená",K151,0)</f>
        <v>0</v>
      </c>
      <c r="BG151" s="143">
        <f>IF(O151="zákl. přenesená",K151,0)</f>
        <v>0</v>
      </c>
      <c r="BH151" s="143">
        <f>IF(O151="sníž. přenesená",K151,0)</f>
        <v>0</v>
      </c>
      <c r="BI151" s="143">
        <f>IF(O151="nulová",K151,0)</f>
        <v>0</v>
      </c>
      <c r="BJ151" s="15" t="s">
        <v>88</v>
      </c>
      <c r="BK151" s="143">
        <f>ROUND(P151*H151,2)</f>
        <v>63720</v>
      </c>
      <c r="BL151" s="15" t="s">
        <v>139</v>
      </c>
      <c r="BM151" s="142" t="s">
        <v>223</v>
      </c>
    </row>
    <row r="152" spans="2:65" s="1" customFormat="1" ht="24.2" customHeight="1">
      <c r="B152" s="31"/>
      <c r="C152" s="144" t="s">
        <v>8</v>
      </c>
      <c r="D152" s="144" t="s">
        <v>142</v>
      </c>
      <c r="E152" s="145" t="s">
        <v>216</v>
      </c>
      <c r="F152" s="146" t="s">
        <v>217</v>
      </c>
      <c r="G152" s="147" t="s">
        <v>166</v>
      </c>
      <c r="H152" s="148">
        <v>144.43199999999999</v>
      </c>
      <c r="I152" s="149">
        <v>162</v>
      </c>
      <c r="J152" s="150"/>
      <c r="K152" s="151">
        <f>ROUND(P152*H152,2)</f>
        <v>23397.98</v>
      </c>
      <c r="L152" s="146" t="s">
        <v>138</v>
      </c>
      <c r="M152" s="152"/>
      <c r="N152" s="153" t="s">
        <v>1</v>
      </c>
      <c r="O152" s="138" t="s">
        <v>47</v>
      </c>
      <c r="P152" s="139">
        <f>I152+J152</f>
        <v>162</v>
      </c>
      <c r="Q152" s="140">
        <f>ROUND(I152*H152,2)</f>
        <v>23397.98</v>
      </c>
      <c r="R152" s="140">
        <f>ROUND(J152*H152,2)</f>
        <v>0</v>
      </c>
      <c r="T152" s="139">
        <f>S152*H152</f>
        <v>0</v>
      </c>
      <c r="U152" s="139">
        <v>4.8000000000000001E-2</v>
      </c>
      <c r="V152" s="139">
        <f>U152*H152</f>
        <v>6.9327359999999993</v>
      </c>
      <c r="W152" s="139">
        <v>0</v>
      </c>
      <c r="X152" s="141">
        <f>W152*H152</f>
        <v>0</v>
      </c>
      <c r="AR152" s="142" t="s">
        <v>146</v>
      </c>
      <c r="AT152" s="142" t="s">
        <v>142</v>
      </c>
      <c r="AU152" s="142" t="s">
        <v>23</v>
      </c>
      <c r="AY152" s="15" t="s">
        <v>131</v>
      </c>
      <c r="BE152" s="143">
        <f>IF(O152="základní",K152,0)</f>
        <v>23397.98</v>
      </c>
      <c r="BF152" s="143">
        <f>IF(O152="snížená",K152,0)</f>
        <v>0</v>
      </c>
      <c r="BG152" s="143">
        <f>IF(O152="zákl. přenesená",K152,0)</f>
        <v>0</v>
      </c>
      <c r="BH152" s="143">
        <f>IF(O152="sníž. přenesená",K152,0)</f>
        <v>0</v>
      </c>
      <c r="BI152" s="143">
        <f>IF(O152="nulová",K152,0)</f>
        <v>0</v>
      </c>
      <c r="BJ152" s="15" t="s">
        <v>88</v>
      </c>
      <c r="BK152" s="143">
        <f>ROUND(P152*H152,2)</f>
        <v>23397.98</v>
      </c>
      <c r="BL152" s="15" t="s">
        <v>139</v>
      </c>
      <c r="BM152" s="142" t="s">
        <v>224</v>
      </c>
    </row>
    <row r="153" spans="2:65" s="12" customFormat="1" ht="11.25">
      <c r="B153" s="158"/>
      <c r="D153" s="154" t="s">
        <v>150</v>
      </c>
      <c r="F153" s="160" t="s">
        <v>225</v>
      </c>
      <c r="H153" s="161">
        <v>144.43199999999999</v>
      </c>
      <c r="I153" s="162"/>
      <c r="J153" s="162"/>
      <c r="M153" s="158"/>
      <c r="N153" s="163"/>
      <c r="X153" s="164"/>
      <c r="AT153" s="159" t="s">
        <v>150</v>
      </c>
      <c r="AU153" s="159" t="s">
        <v>23</v>
      </c>
      <c r="AV153" s="12" t="s">
        <v>23</v>
      </c>
      <c r="AW153" s="12" t="s">
        <v>4</v>
      </c>
      <c r="AX153" s="12" t="s">
        <v>88</v>
      </c>
      <c r="AY153" s="159" t="s">
        <v>131</v>
      </c>
    </row>
    <row r="154" spans="2:65" s="1" customFormat="1" ht="48.95" customHeight="1">
      <c r="B154" s="31"/>
      <c r="C154" s="130" t="s">
        <v>226</v>
      </c>
      <c r="D154" s="130" t="s">
        <v>134</v>
      </c>
      <c r="E154" s="131" t="s">
        <v>227</v>
      </c>
      <c r="F154" s="132" t="s">
        <v>228</v>
      </c>
      <c r="G154" s="133" t="s">
        <v>166</v>
      </c>
      <c r="H154" s="134">
        <v>14.7</v>
      </c>
      <c r="I154" s="135">
        <v>306.56</v>
      </c>
      <c r="J154" s="135">
        <v>143.44</v>
      </c>
      <c r="K154" s="136">
        <f>ROUND(P154*H154,2)</f>
        <v>6615</v>
      </c>
      <c r="L154" s="132" t="s">
        <v>138</v>
      </c>
      <c r="M154" s="31"/>
      <c r="N154" s="137" t="s">
        <v>1</v>
      </c>
      <c r="O154" s="138" t="s">
        <v>47</v>
      </c>
      <c r="P154" s="139">
        <f>I154+J154</f>
        <v>450</v>
      </c>
      <c r="Q154" s="140">
        <f>ROUND(I154*H154,2)</f>
        <v>4506.43</v>
      </c>
      <c r="R154" s="140">
        <f>ROUND(J154*H154,2)</f>
        <v>2108.5700000000002</v>
      </c>
      <c r="T154" s="139">
        <f>S154*H154</f>
        <v>0</v>
      </c>
      <c r="U154" s="139">
        <v>0.14041999999999999</v>
      </c>
      <c r="V154" s="139">
        <f>U154*H154</f>
        <v>2.064174</v>
      </c>
      <c r="W154" s="139">
        <v>0</v>
      </c>
      <c r="X154" s="141">
        <f>W154*H154</f>
        <v>0</v>
      </c>
      <c r="AR154" s="142" t="s">
        <v>139</v>
      </c>
      <c r="AT154" s="142" t="s">
        <v>134</v>
      </c>
      <c r="AU154" s="142" t="s">
        <v>23</v>
      </c>
      <c r="AY154" s="15" t="s">
        <v>131</v>
      </c>
      <c r="BE154" s="143">
        <f>IF(O154="základní",K154,0)</f>
        <v>6615</v>
      </c>
      <c r="BF154" s="143">
        <f>IF(O154="snížená",K154,0)</f>
        <v>0</v>
      </c>
      <c r="BG154" s="143">
        <f>IF(O154="zákl. přenesená",K154,0)</f>
        <v>0</v>
      </c>
      <c r="BH154" s="143">
        <f>IF(O154="sníž. přenesená",K154,0)</f>
        <v>0</v>
      </c>
      <c r="BI154" s="143">
        <f>IF(O154="nulová",K154,0)</f>
        <v>0</v>
      </c>
      <c r="BJ154" s="15" t="s">
        <v>88</v>
      </c>
      <c r="BK154" s="143">
        <f>ROUND(P154*H154,2)</f>
        <v>6615</v>
      </c>
      <c r="BL154" s="15" t="s">
        <v>139</v>
      </c>
      <c r="BM154" s="142" t="s">
        <v>229</v>
      </c>
    </row>
    <row r="155" spans="2:65" s="1" customFormat="1" ht="24.2" customHeight="1">
      <c r="B155" s="31"/>
      <c r="C155" s="144" t="s">
        <v>230</v>
      </c>
      <c r="D155" s="144" t="s">
        <v>142</v>
      </c>
      <c r="E155" s="145" t="s">
        <v>231</v>
      </c>
      <c r="F155" s="146" t="s">
        <v>232</v>
      </c>
      <c r="G155" s="147" t="s">
        <v>166</v>
      </c>
      <c r="H155" s="148">
        <v>14.994</v>
      </c>
      <c r="I155" s="149">
        <v>192</v>
      </c>
      <c r="J155" s="150"/>
      <c r="K155" s="151">
        <f>ROUND(P155*H155,2)</f>
        <v>2878.85</v>
      </c>
      <c r="L155" s="146" t="s">
        <v>138</v>
      </c>
      <c r="M155" s="152"/>
      <c r="N155" s="153" t="s">
        <v>1</v>
      </c>
      <c r="O155" s="138" t="s">
        <v>47</v>
      </c>
      <c r="P155" s="139">
        <f>I155+J155</f>
        <v>192</v>
      </c>
      <c r="Q155" s="140">
        <f>ROUND(I155*H155,2)</f>
        <v>2878.85</v>
      </c>
      <c r="R155" s="140">
        <f>ROUND(J155*H155,2)</f>
        <v>0</v>
      </c>
      <c r="T155" s="139">
        <f>S155*H155</f>
        <v>0</v>
      </c>
      <c r="U155" s="139">
        <v>5.6120000000000003E-2</v>
      </c>
      <c r="V155" s="139">
        <f>U155*H155</f>
        <v>0.84146328000000004</v>
      </c>
      <c r="W155" s="139">
        <v>0</v>
      </c>
      <c r="X155" s="141">
        <f>W155*H155</f>
        <v>0</v>
      </c>
      <c r="AR155" s="142" t="s">
        <v>146</v>
      </c>
      <c r="AT155" s="142" t="s">
        <v>142</v>
      </c>
      <c r="AU155" s="142" t="s">
        <v>23</v>
      </c>
      <c r="AY155" s="15" t="s">
        <v>131</v>
      </c>
      <c r="BE155" s="143">
        <f>IF(O155="základní",K155,0)</f>
        <v>2878.85</v>
      </c>
      <c r="BF155" s="143">
        <f>IF(O155="snížená",K155,0)</f>
        <v>0</v>
      </c>
      <c r="BG155" s="143">
        <f>IF(O155="zákl. přenesená",K155,0)</f>
        <v>0</v>
      </c>
      <c r="BH155" s="143">
        <f>IF(O155="sníž. přenesená",K155,0)</f>
        <v>0</v>
      </c>
      <c r="BI155" s="143">
        <f>IF(O155="nulová",K155,0)</f>
        <v>0</v>
      </c>
      <c r="BJ155" s="15" t="s">
        <v>88</v>
      </c>
      <c r="BK155" s="143">
        <f>ROUND(P155*H155,2)</f>
        <v>2878.85</v>
      </c>
      <c r="BL155" s="15" t="s">
        <v>139</v>
      </c>
      <c r="BM155" s="142" t="s">
        <v>233</v>
      </c>
    </row>
    <row r="156" spans="2:65" s="12" customFormat="1" ht="11.25">
      <c r="B156" s="158"/>
      <c r="D156" s="154" t="s">
        <v>150</v>
      </c>
      <c r="F156" s="160" t="s">
        <v>234</v>
      </c>
      <c r="H156" s="161">
        <v>14.994</v>
      </c>
      <c r="I156" s="162"/>
      <c r="J156" s="162"/>
      <c r="M156" s="158"/>
      <c r="N156" s="163"/>
      <c r="X156" s="164"/>
      <c r="AT156" s="159" t="s">
        <v>150</v>
      </c>
      <c r="AU156" s="159" t="s">
        <v>23</v>
      </c>
      <c r="AV156" s="12" t="s">
        <v>23</v>
      </c>
      <c r="AW156" s="12" t="s">
        <v>4</v>
      </c>
      <c r="AX156" s="12" t="s">
        <v>88</v>
      </c>
      <c r="AY156" s="159" t="s">
        <v>131</v>
      </c>
    </row>
    <row r="157" spans="2:65" s="11" customFormat="1" ht="22.7" customHeight="1">
      <c r="B157" s="117"/>
      <c r="D157" s="118" t="s">
        <v>83</v>
      </c>
      <c r="E157" s="128" t="s">
        <v>235</v>
      </c>
      <c r="F157" s="128" t="s">
        <v>236</v>
      </c>
      <c r="I157" s="120"/>
      <c r="J157" s="120"/>
      <c r="K157" s="129">
        <f>BK157</f>
        <v>110674.79</v>
      </c>
      <c r="M157" s="117"/>
      <c r="N157" s="122"/>
      <c r="Q157" s="123">
        <f>SUM(Q158:Q170)</f>
        <v>0</v>
      </c>
      <c r="R157" s="123">
        <f>SUM(R158:R170)</f>
        <v>110674.79</v>
      </c>
      <c r="T157" s="124">
        <f>SUM(T158:T170)</f>
        <v>0</v>
      </c>
      <c r="V157" s="124">
        <f>SUM(V158:V170)</f>
        <v>0</v>
      </c>
      <c r="X157" s="125">
        <f>SUM(X158:X170)</f>
        <v>0</v>
      </c>
      <c r="AR157" s="118" t="s">
        <v>88</v>
      </c>
      <c r="AT157" s="126" t="s">
        <v>83</v>
      </c>
      <c r="AU157" s="126" t="s">
        <v>88</v>
      </c>
      <c r="AY157" s="118" t="s">
        <v>131</v>
      </c>
      <c r="BK157" s="127">
        <f>SUM(BK158:BK170)</f>
        <v>110674.79</v>
      </c>
    </row>
    <row r="158" spans="2:65" s="1" customFormat="1" ht="37.700000000000003" customHeight="1">
      <c r="B158" s="31"/>
      <c r="C158" s="130" t="s">
        <v>237</v>
      </c>
      <c r="D158" s="130" t="s">
        <v>134</v>
      </c>
      <c r="E158" s="131" t="s">
        <v>238</v>
      </c>
      <c r="F158" s="132" t="s">
        <v>239</v>
      </c>
      <c r="G158" s="133" t="s">
        <v>145</v>
      </c>
      <c r="H158" s="134">
        <v>189.88200000000001</v>
      </c>
      <c r="I158" s="135">
        <v>0</v>
      </c>
      <c r="J158" s="135">
        <v>327.75</v>
      </c>
      <c r="K158" s="136">
        <f>ROUND(P158*H158,2)</f>
        <v>62233.83</v>
      </c>
      <c r="L158" s="132" t="s">
        <v>1</v>
      </c>
      <c r="M158" s="31"/>
      <c r="N158" s="137" t="s">
        <v>1</v>
      </c>
      <c r="O158" s="138" t="s">
        <v>47</v>
      </c>
      <c r="P158" s="139">
        <f>I158+J158</f>
        <v>327.75</v>
      </c>
      <c r="Q158" s="140">
        <f>ROUND(I158*H158,2)</f>
        <v>0</v>
      </c>
      <c r="R158" s="140">
        <f>ROUND(J158*H158,2)</f>
        <v>62233.83</v>
      </c>
      <c r="T158" s="139">
        <f>S158*H158</f>
        <v>0</v>
      </c>
      <c r="U158" s="139">
        <v>0</v>
      </c>
      <c r="V158" s="139">
        <f>U158*H158</f>
        <v>0</v>
      </c>
      <c r="W158" s="139">
        <v>0</v>
      </c>
      <c r="X158" s="141">
        <f>W158*H158</f>
        <v>0</v>
      </c>
      <c r="AR158" s="142" t="s">
        <v>139</v>
      </c>
      <c r="AT158" s="142" t="s">
        <v>134</v>
      </c>
      <c r="AU158" s="142" t="s">
        <v>23</v>
      </c>
      <c r="AY158" s="15" t="s">
        <v>131</v>
      </c>
      <c r="BE158" s="143">
        <f>IF(O158="základní",K158,0)</f>
        <v>62233.83</v>
      </c>
      <c r="BF158" s="143">
        <f>IF(O158="snížená",K158,0)</f>
        <v>0</v>
      </c>
      <c r="BG158" s="143">
        <f>IF(O158="zákl. přenesená",K158,0)</f>
        <v>0</v>
      </c>
      <c r="BH158" s="143">
        <f>IF(O158="sníž. přenesená",K158,0)</f>
        <v>0</v>
      </c>
      <c r="BI158" s="143">
        <f>IF(O158="nulová",K158,0)</f>
        <v>0</v>
      </c>
      <c r="BJ158" s="15" t="s">
        <v>88</v>
      </c>
      <c r="BK158" s="143">
        <f>ROUND(P158*H158,2)</f>
        <v>62233.83</v>
      </c>
      <c r="BL158" s="15" t="s">
        <v>139</v>
      </c>
      <c r="BM158" s="142" t="s">
        <v>240</v>
      </c>
    </row>
    <row r="159" spans="2:65" s="1" customFormat="1" ht="107.25">
      <c r="B159" s="31"/>
      <c r="D159" s="154" t="s">
        <v>148</v>
      </c>
      <c r="F159" s="155" t="s">
        <v>241</v>
      </c>
      <c r="I159" s="156"/>
      <c r="J159" s="156"/>
      <c r="M159" s="31"/>
      <c r="N159" s="157"/>
      <c r="X159" s="55"/>
      <c r="AT159" s="15" t="s">
        <v>148</v>
      </c>
      <c r="AU159" s="15" t="s">
        <v>23</v>
      </c>
    </row>
    <row r="160" spans="2:65" s="12" customFormat="1" ht="11.25">
      <c r="B160" s="158"/>
      <c r="D160" s="154" t="s">
        <v>150</v>
      </c>
      <c r="E160" s="159" t="s">
        <v>1</v>
      </c>
      <c r="F160" s="160" t="s">
        <v>242</v>
      </c>
      <c r="H160" s="161">
        <v>189.88200000000001</v>
      </c>
      <c r="I160" s="162"/>
      <c r="J160" s="162"/>
      <c r="M160" s="158"/>
      <c r="N160" s="163"/>
      <c r="X160" s="164"/>
      <c r="AT160" s="159" t="s">
        <v>150</v>
      </c>
      <c r="AU160" s="159" t="s">
        <v>23</v>
      </c>
      <c r="AV160" s="12" t="s">
        <v>23</v>
      </c>
      <c r="AW160" s="12" t="s">
        <v>5</v>
      </c>
      <c r="AX160" s="12" t="s">
        <v>88</v>
      </c>
      <c r="AY160" s="159" t="s">
        <v>131</v>
      </c>
    </row>
    <row r="161" spans="2:65" s="1" customFormat="1" ht="37.700000000000003" customHeight="1">
      <c r="B161" s="31"/>
      <c r="C161" s="130" t="s">
        <v>243</v>
      </c>
      <c r="D161" s="130" t="s">
        <v>134</v>
      </c>
      <c r="E161" s="131" t="s">
        <v>244</v>
      </c>
      <c r="F161" s="132" t="s">
        <v>245</v>
      </c>
      <c r="G161" s="133" t="s">
        <v>145</v>
      </c>
      <c r="H161" s="134">
        <v>104.774</v>
      </c>
      <c r="I161" s="135">
        <v>0</v>
      </c>
      <c r="J161" s="135">
        <v>412.85</v>
      </c>
      <c r="K161" s="136">
        <f>ROUND(P161*H161,2)</f>
        <v>43255.95</v>
      </c>
      <c r="L161" s="132" t="s">
        <v>1</v>
      </c>
      <c r="M161" s="31"/>
      <c r="N161" s="137" t="s">
        <v>1</v>
      </c>
      <c r="O161" s="138" t="s">
        <v>47</v>
      </c>
      <c r="P161" s="139">
        <f>I161+J161</f>
        <v>412.85</v>
      </c>
      <c r="Q161" s="140">
        <f>ROUND(I161*H161,2)</f>
        <v>0</v>
      </c>
      <c r="R161" s="140">
        <f>ROUND(J161*H161,2)</f>
        <v>43255.95</v>
      </c>
      <c r="T161" s="139">
        <f>S161*H161</f>
        <v>0</v>
      </c>
      <c r="U161" s="139">
        <v>0</v>
      </c>
      <c r="V161" s="139">
        <f>U161*H161</f>
        <v>0</v>
      </c>
      <c r="W161" s="139">
        <v>0</v>
      </c>
      <c r="X161" s="141">
        <f>W161*H161</f>
        <v>0</v>
      </c>
      <c r="AR161" s="142" t="s">
        <v>139</v>
      </c>
      <c r="AT161" s="142" t="s">
        <v>134</v>
      </c>
      <c r="AU161" s="142" t="s">
        <v>23</v>
      </c>
      <c r="AY161" s="15" t="s">
        <v>131</v>
      </c>
      <c r="BE161" s="143">
        <f>IF(O161="základní",K161,0)</f>
        <v>43255.95</v>
      </c>
      <c r="BF161" s="143">
        <f>IF(O161="snížená",K161,0)</f>
        <v>0</v>
      </c>
      <c r="BG161" s="143">
        <f>IF(O161="zákl. přenesená",K161,0)</f>
        <v>0</v>
      </c>
      <c r="BH161" s="143">
        <f>IF(O161="sníž. přenesená",K161,0)</f>
        <v>0</v>
      </c>
      <c r="BI161" s="143">
        <f>IF(O161="nulová",K161,0)</f>
        <v>0</v>
      </c>
      <c r="BJ161" s="15" t="s">
        <v>88</v>
      </c>
      <c r="BK161" s="143">
        <f>ROUND(P161*H161,2)</f>
        <v>43255.95</v>
      </c>
      <c r="BL161" s="15" t="s">
        <v>139</v>
      </c>
      <c r="BM161" s="142" t="s">
        <v>246</v>
      </c>
    </row>
    <row r="162" spans="2:65" s="1" customFormat="1" ht="97.5">
      <c r="B162" s="31"/>
      <c r="D162" s="154" t="s">
        <v>148</v>
      </c>
      <c r="F162" s="155" t="s">
        <v>247</v>
      </c>
      <c r="I162" s="156"/>
      <c r="J162" s="156"/>
      <c r="M162" s="31"/>
      <c r="N162" s="157"/>
      <c r="X162" s="55"/>
      <c r="AT162" s="15" t="s">
        <v>148</v>
      </c>
      <c r="AU162" s="15" t="s">
        <v>23</v>
      </c>
    </row>
    <row r="163" spans="2:65" s="12" customFormat="1" ht="11.25">
      <c r="B163" s="158"/>
      <c r="D163" s="154" t="s">
        <v>150</v>
      </c>
      <c r="E163" s="159" t="s">
        <v>1</v>
      </c>
      <c r="F163" s="160" t="s">
        <v>248</v>
      </c>
      <c r="H163" s="161">
        <v>2.88</v>
      </c>
      <c r="I163" s="162"/>
      <c r="J163" s="162"/>
      <c r="M163" s="158"/>
      <c r="N163" s="163"/>
      <c r="X163" s="164"/>
      <c r="AT163" s="159" t="s">
        <v>150</v>
      </c>
      <c r="AU163" s="159" t="s">
        <v>23</v>
      </c>
      <c r="AV163" s="12" t="s">
        <v>23</v>
      </c>
      <c r="AW163" s="12" t="s">
        <v>5</v>
      </c>
      <c r="AX163" s="12" t="s">
        <v>7</v>
      </c>
      <c r="AY163" s="159" t="s">
        <v>131</v>
      </c>
    </row>
    <row r="164" spans="2:65" s="12" customFormat="1" ht="11.25">
      <c r="B164" s="158"/>
      <c r="D164" s="154" t="s">
        <v>150</v>
      </c>
      <c r="E164" s="159" t="s">
        <v>1</v>
      </c>
      <c r="F164" s="160" t="s">
        <v>249</v>
      </c>
      <c r="H164" s="161">
        <v>74.600000000000009</v>
      </c>
      <c r="I164" s="162"/>
      <c r="J164" s="162"/>
      <c r="M164" s="158"/>
      <c r="N164" s="163"/>
      <c r="X164" s="164"/>
      <c r="AT164" s="159" t="s">
        <v>150</v>
      </c>
      <c r="AU164" s="159" t="s">
        <v>23</v>
      </c>
      <c r="AV164" s="12" t="s">
        <v>23</v>
      </c>
      <c r="AW164" s="12" t="s">
        <v>5</v>
      </c>
      <c r="AX164" s="12" t="s">
        <v>7</v>
      </c>
      <c r="AY164" s="159" t="s">
        <v>131</v>
      </c>
    </row>
    <row r="165" spans="2:65" s="12" customFormat="1" ht="11.25">
      <c r="B165" s="158"/>
      <c r="D165" s="154" t="s">
        <v>150</v>
      </c>
      <c r="E165" s="159" t="s">
        <v>1</v>
      </c>
      <c r="F165" s="160" t="s">
        <v>250</v>
      </c>
      <c r="H165" s="161">
        <v>27.293750000000003</v>
      </c>
      <c r="I165" s="162"/>
      <c r="J165" s="162"/>
      <c r="M165" s="158"/>
      <c r="N165" s="163"/>
      <c r="X165" s="164"/>
      <c r="AT165" s="159" t="s">
        <v>150</v>
      </c>
      <c r="AU165" s="159" t="s">
        <v>23</v>
      </c>
      <c r="AV165" s="12" t="s">
        <v>23</v>
      </c>
      <c r="AW165" s="12" t="s">
        <v>5</v>
      </c>
      <c r="AX165" s="12" t="s">
        <v>7</v>
      </c>
      <c r="AY165" s="159" t="s">
        <v>131</v>
      </c>
    </row>
    <row r="166" spans="2:65" s="13" customFormat="1" ht="11.25">
      <c r="B166" s="165"/>
      <c r="D166" s="154" t="s">
        <v>150</v>
      </c>
      <c r="E166" s="166" t="s">
        <v>1</v>
      </c>
      <c r="F166" s="167" t="s">
        <v>251</v>
      </c>
      <c r="H166" s="168">
        <v>104.77375000000001</v>
      </c>
      <c r="I166" s="169"/>
      <c r="J166" s="169"/>
      <c r="M166" s="165"/>
      <c r="N166" s="170"/>
      <c r="X166" s="171"/>
      <c r="AT166" s="166" t="s">
        <v>150</v>
      </c>
      <c r="AU166" s="166" t="s">
        <v>23</v>
      </c>
      <c r="AV166" s="13" t="s">
        <v>139</v>
      </c>
      <c r="AW166" s="13" t="s">
        <v>5</v>
      </c>
      <c r="AX166" s="13" t="s">
        <v>88</v>
      </c>
      <c r="AY166" s="166" t="s">
        <v>131</v>
      </c>
    </row>
    <row r="167" spans="2:65" s="1" customFormat="1" ht="37.700000000000003" customHeight="1">
      <c r="B167" s="31"/>
      <c r="C167" s="130" t="s">
        <v>252</v>
      </c>
      <c r="D167" s="130" t="s">
        <v>134</v>
      </c>
      <c r="E167" s="131" t="s">
        <v>253</v>
      </c>
      <c r="F167" s="132" t="s">
        <v>254</v>
      </c>
      <c r="G167" s="133" t="s">
        <v>145</v>
      </c>
      <c r="H167" s="134">
        <v>15.82</v>
      </c>
      <c r="I167" s="135">
        <v>0</v>
      </c>
      <c r="J167" s="135">
        <v>327.75</v>
      </c>
      <c r="K167" s="136">
        <f>ROUND(P167*H167,2)</f>
        <v>5185.01</v>
      </c>
      <c r="L167" s="132" t="s">
        <v>1</v>
      </c>
      <c r="M167" s="31"/>
      <c r="N167" s="137" t="s">
        <v>1</v>
      </c>
      <c r="O167" s="138" t="s">
        <v>47</v>
      </c>
      <c r="P167" s="139">
        <f>I167+J167</f>
        <v>327.75</v>
      </c>
      <c r="Q167" s="140">
        <f>ROUND(I167*H167,2)</f>
        <v>0</v>
      </c>
      <c r="R167" s="140">
        <f>ROUND(J167*H167,2)</f>
        <v>5185.01</v>
      </c>
      <c r="T167" s="139">
        <f>S167*H167</f>
        <v>0</v>
      </c>
      <c r="U167" s="139">
        <v>0</v>
      </c>
      <c r="V167" s="139">
        <f>U167*H167</f>
        <v>0</v>
      </c>
      <c r="W167" s="139">
        <v>0</v>
      </c>
      <c r="X167" s="141">
        <f>W167*H167</f>
        <v>0</v>
      </c>
      <c r="AR167" s="142" t="s">
        <v>139</v>
      </c>
      <c r="AT167" s="142" t="s">
        <v>134</v>
      </c>
      <c r="AU167" s="142" t="s">
        <v>23</v>
      </c>
      <c r="AY167" s="15" t="s">
        <v>131</v>
      </c>
      <c r="BE167" s="143">
        <f>IF(O167="základní",K167,0)</f>
        <v>5185.01</v>
      </c>
      <c r="BF167" s="143">
        <f>IF(O167="snížená",K167,0)</f>
        <v>0</v>
      </c>
      <c r="BG167" s="143">
        <f>IF(O167="zákl. přenesená",K167,0)</f>
        <v>0</v>
      </c>
      <c r="BH167" s="143">
        <f>IF(O167="sníž. přenesená",K167,0)</f>
        <v>0</v>
      </c>
      <c r="BI167" s="143">
        <f>IF(O167="nulová",K167,0)</f>
        <v>0</v>
      </c>
      <c r="BJ167" s="15" t="s">
        <v>88</v>
      </c>
      <c r="BK167" s="143">
        <f>ROUND(P167*H167,2)</f>
        <v>5185.01</v>
      </c>
      <c r="BL167" s="15" t="s">
        <v>139</v>
      </c>
      <c r="BM167" s="142" t="s">
        <v>255</v>
      </c>
    </row>
    <row r="168" spans="2:65" s="1" customFormat="1" ht="117">
      <c r="B168" s="31"/>
      <c r="D168" s="154" t="s">
        <v>148</v>
      </c>
      <c r="F168" s="155" t="s">
        <v>256</v>
      </c>
      <c r="I168" s="156"/>
      <c r="J168" s="156"/>
      <c r="M168" s="31"/>
      <c r="N168" s="157"/>
      <c r="X168" s="55"/>
      <c r="AT168" s="15" t="s">
        <v>148</v>
      </c>
      <c r="AU168" s="15" t="s">
        <v>23</v>
      </c>
    </row>
    <row r="169" spans="2:65" s="12" customFormat="1" ht="11.25">
      <c r="B169" s="158"/>
      <c r="D169" s="154" t="s">
        <v>150</v>
      </c>
      <c r="E169" s="159" t="s">
        <v>1</v>
      </c>
      <c r="F169" s="160" t="s">
        <v>257</v>
      </c>
      <c r="H169" s="161">
        <v>15.82</v>
      </c>
      <c r="I169" s="162"/>
      <c r="J169" s="162"/>
      <c r="M169" s="158"/>
      <c r="N169" s="163"/>
      <c r="X169" s="164"/>
      <c r="AT169" s="159" t="s">
        <v>150</v>
      </c>
      <c r="AU169" s="159" t="s">
        <v>23</v>
      </c>
      <c r="AV169" s="12" t="s">
        <v>23</v>
      </c>
      <c r="AW169" s="12" t="s">
        <v>5</v>
      </c>
      <c r="AX169" s="12" t="s">
        <v>7</v>
      </c>
      <c r="AY169" s="159" t="s">
        <v>131</v>
      </c>
    </row>
    <row r="170" spans="2:65" s="13" customFormat="1" ht="11.25">
      <c r="B170" s="165"/>
      <c r="D170" s="154" t="s">
        <v>150</v>
      </c>
      <c r="E170" s="166" t="s">
        <v>1</v>
      </c>
      <c r="F170" s="167" t="s">
        <v>251</v>
      </c>
      <c r="H170" s="168">
        <v>15.82</v>
      </c>
      <c r="I170" s="169"/>
      <c r="J170" s="169"/>
      <c r="M170" s="165"/>
      <c r="N170" s="170"/>
      <c r="X170" s="171"/>
      <c r="AT170" s="166" t="s">
        <v>150</v>
      </c>
      <c r="AU170" s="166" t="s">
        <v>23</v>
      </c>
      <c r="AV170" s="13" t="s">
        <v>139</v>
      </c>
      <c r="AW170" s="13" t="s">
        <v>5</v>
      </c>
      <c r="AX170" s="13" t="s">
        <v>88</v>
      </c>
      <c r="AY170" s="166" t="s">
        <v>131</v>
      </c>
    </row>
    <row r="171" spans="2:65" s="11" customFormat="1" ht="22.7" customHeight="1">
      <c r="B171" s="117"/>
      <c r="D171" s="118" t="s">
        <v>83</v>
      </c>
      <c r="E171" s="128" t="s">
        <v>258</v>
      </c>
      <c r="F171" s="128" t="s">
        <v>259</v>
      </c>
      <c r="I171" s="120"/>
      <c r="J171" s="120"/>
      <c r="K171" s="129">
        <f>BK171</f>
        <v>95183.85</v>
      </c>
      <c r="M171" s="117"/>
      <c r="N171" s="122"/>
      <c r="Q171" s="123">
        <f>Q172</f>
        <v>0</v>
      </c>
      <c r="R171" s="123">
        <f>R172</f>
        <v>95183.85</v>
      </c>
      <c r="T171" s="124">
        <f>T172</f>
        <v>0</v>
      </c>
      <c r="V171" s="124">
        <f>V172</f>
        <v>0</v>
      </c>
      <c r="X171" s="125">
        <f>X172</f>
        <v>0</v>
      </c>
      <c r="AR171" s="118" t="s">
        <v>88</v>
      </c>
      <c r="AT171" s="126" t="s">
        <v>83</v>
      </c>
      <c r="AU171" s="126" t="s">
        <v>88</v>
      </c>
      <c r="AY171" s="118" t="s">
        <v>131</v>
      </c>
      <c r="BK171" s="127">
        <f>BK172</f>
        <v>95183.85</v>
      </c>
    </row>
    <row r="172" spans="2:65" s="1" customFormat="1" ht="55.5" customHeight="1">
      <c r="B172" s="31"/>
      <c r="C172" s="130" t="s">
        <v>260</v>
      </c>
      <c r="D172" s="130" t="s">
        <v>134</v>
      </c>
      <c r="E172" s="131" t="s">
        <v>261</v>
      </c>
      <c r="F172" s="132" t="s">
        <v>262</v>
      </c>
      <c r="G172" s="133" t="s">
        <v>145</v>
      </c>
      <c r="H172" s="134">
        <v>220.28200000000001</v>
      </c>
      <c r="I172" s="135">
        <v>0</v>
      </c>
      <c r="J172" s="135">
        <v>432.1</v>
      </c>
      <c r="K172" s="136">
        <f>ROUND(P172*H172,2)</f>
        <v>95183.85</v>
      </c>
      <c r="L172" s="132" t="s">
        <v>138</v>
      </c>
      <c r="M172" s="31"/>
      <c r="N172" s="137" t="s">
        <v>1</v>
      </c>
      <c r="O172" s="138" t="s">
        <v>47</v>
      </c>
      <c r="P172" s="139">
        <f>I172+J172</f>
        <v>432.1</v>
      </c>
      <c r="Q172" s="140">
        <f>ROUND(I172*H172,2)</f>
        <v>0</v>
      </c>
      <c r="R172" s="140">
        <f>ROUND(J172*H172,2)</f>
        <v>95183.85</v>
      </c>
      <c r="T172" s="139">
        <f>S172*H172</f>
        <v>0</v>
      </c>
      <c r="U172" s="139">
        <v>0</v>
      </c>
      <c r="V172" s="139">
        <f>U172*H172</f>
        <v>0</v>
      </c>
      <c r="W172" s="139">
        <v>0</v>
      </c>
      <c r="X172" s="141">
        <f>W172*H172</f>
        <v>0</v>
      </c>
      <c r="AR172" s="142" t="s">
        <v>139</v>
      </c>
      <c r="AT172" s="142" t="s">
        <v>134</v>
      </c>
      <c r="AU172" s="142" t="s">
        <v>23</v>
      </c>
      <c r="AY172" s="15" t="s">
        <v>131</v>
      </c>
      <c r="BE172" s="143">
        <f>IF(O172="základní",K172,0)</f>
        <v>95183.85</v>
      </c>
      <c r="BF172" s="143">
        <f>IF(O172="snížená",K172,0)</f>
        <v>0</v>
      </c>
      <c r="BG172" s="143">
        <f>IF(O172="zákl. přenesená",K172,0)</f>
        <v>0</v>
      </c>
      <c r="BH172" s="143">
        <f>IF(O172="sníž. přenesená",K172,0)</f>
        <v>0</v>
      </c>
      <c r="BI172" s="143">
        <f>IF(O172="nulová",K172,0)</f>
        <v>0</v>
      </c>
      <c r="BJ172" s="15" t="s">
        <v>88</v>
      </c>
      <c r="BK172" s="143">
        <f>ROUND(P172*H172,2)</f>
        <v>95183.85</v>
      </c>
      <c r="BL172" s="15" t="s">
        <v>139</v>
      </c>
      <c r="BM172" s="142" t="s">
        <v>263</v>
      </c>
    </row>
    <row r="173" spans="2:65" s="11" customFormat="1" ht="22.7" customHeight="1">
      <c r="B173" s="117"/>
      <c r="D173" s="118" t="s">
        <v>83</v>
      </c>
      <c r="E173" s="128" t="s">
        <v>264</v>
      </c>
      <c r="F173" s="128" t="s">
        <v>265</v>
      </c>
      <c r="I173" s="120"/>
      <c r="J173" s="120"/>
      <c r="K173" s="129">
        <f>BK173</f>
        <v>22581.160000000003</v>
      </c>
      <c r="M173" s="117"/>
      <c r="N173" s="122"/>
      <c r="Q173" s="123">
        <f>SUM(Q174:Q187)</f>
        <v>12884.31</v>
      </c>
      <c r="R173" s="123">
        <f>SUM(R174:R187)</f>
        <v>9696.85</v>
      </c>
      <c r="T173" s="124">
        <f>SUM(T174:T187)</f>
        <v>0</v>
      </c>
      <c r="V173" s="124">
        <f>SUM(V174:V187)</f>
        <v>7.9709578199999989</v>
      </c>
      <c r="X173" s="125">
        <f>SUM(X174:X187)</f>
        <v>0</v>
      </c>
      <c r="AR173" s="118" t="s">
        <v>88</v>
      </c>
      <c r="AT173" s="126" t="s">
        <v>83</v>
      </c>
      <c r="AU173" s="126" t="s">
        <v>88</v>
      </c>
      <c r="AY173" s="118" t="s">
        <v>131</v>
      </c>
      <c r="BK173" s="127">
        <f>SUM(BK174:BK187)</f>
        <v>22581.160000000003</v>
      </c>
    </row>
    <row r="174" spans="2:65" s="1" customFormat="1" ht="24">
      <c r="B174" s="31"/>
      <c r="C174" s="130" t="s">
        <v>266</v>
      </c>
      <c r="D174" s="130" t="s">
        <v>134</v>
      </c>
      <c r="E174" s="131" t="s">
        <v>267</v>
      </c>
      <c r="F174" s="132" t="s">
        <v>268</v>
      </c>
      <c r="G174" s="133" t="s">
        <v>166</v>
      </c>
      <c r="H174" s="134">
        <v>40.5</v>
      </c>
      <c r="I174" s="135">
        <v>0</v>
      </c>
      <c r="J174" s="135">
        <v>109.73</v>
      </c>
      <c r="K174" s="136">
        <f>ROUND(P174*H174,2)</f>
        <v>4444.07</v>
      </c>
      <c r="L174" s="132" t="s">
        <v>269</v>
      </c>
      <c r="M174" s="31"/>
      <c r="N174" s="137" t="s">
        <v>1</v>
      </c>
      <c r="O174" s="138" t="s">
        <v>47</v>
      </c>
      <c r="P174" s="139">
        <f>I174+J174</f>
        <v>109.73</v>
      </c>
      <c r="Q174" s="140">
        <f>ROUND(I174*H174,2)</f>
        <v>0</v>
      </c>
      <c r="R174" s="140">
        <f>ROUND(J174*H174,2)</f>
        <v>4444.07</v>
      </c>
      <c r="T174" s="139">
        <f>S174*H174</f>
        <v>0</v>
      </c>
      <c r="U174" s="139">
        <v>0</v>
      </c>
      <c r="V174" s="139">
        <f>U174*H174</f>
        <v>0</v>
      </c>
      <c r="W174" s="139">
        <v>0</v>
      </c>
      <c r="X174" s="141">
        <f>W174*H174</f>
        <v>0</v>
      </c>
      <c r="AR174" s="142" t="s">
        <v>139</v>
      </c>
      <c r="AT174" s="142" t="s">
        <v>134</v>
      </c>
      <c r="AU174" s="142" t="s">
        <v>23</v>
      </c>
      <c r="AY174" s="15" t="s">
        <v>131</v>
      </c>
      <c r="BE174" s="143">
        <f>IF(O174="základní",K174,0)</f>
        <v>4444.07</v>
      </c>
      <c r="BF174" s="143">
        <f>IF(O174="snížená",K174,0)</f>
        <v>0</v>
      </c>
      <c r="BG174" s="143">
        <f>IF(O174="zákl. přenesená",K174,0)</f>
        <v>0</v>
      </c>
      <c r="BH174" s="143">
        <f>IF(O174="sníž. přenesená",K174,0)</f>
        <v>0</v>
      </c>
      <c r="BI174" s="143">
        <f>IF(O174="nulová",K174,0)</f>
        <v>0</v>
      </c>
      <c r="BJ174" s="15" t="s">
        <v>88</v>
      </c>
      <c r="BK174" s="143">
        <f>ROUND(P174*H174,2)</f>
        <v>4444.07</v>
      </c>
      <c r="BL174" s="15" t="s">
        <v>139</v>
      </c>
      <c r="BM174" s="142" t="s">
        <v>270</v>
      </c>
    </row>
    <row r="175" spans="2:65" s="12" customFormat="1" ht="11.25">
      <c r="B175" s="158"/>
      <c r="D175" s="154" t="s">
        <v>150</v>
      </c>
      <c r="E175" s="159" t="s">
        <v>1</v>
      </c>
      <c r="F175" s="160" t="s">
        <v>271</v>
      </c>
      <c r="H175" s="161">
        <v>40.5</v>
      </c>
      <c r="I175" s="162"/>
      <c r="J175" s="162"/>
      <c r="M175" s="158"/>
      <c r="N175" s="163"/>
      <c r="X175" s="164"/>
      <c r="AT175" s="159" t="s">
        <v>150</v>
      </c>
      <c r="AU175" s="159" t="s">
        <v>23</v>
      </c>
      <c r="AV175" s="12" t="s">
        <v>23</v>
      </c>
      <c r="AW175" s="12" t="s">
        <v>5</v>
      </c>
      <c r="AX175" s="12" t="s">
        <v>7</v>
      </c>
      <c r="AY175" s="159" t="s">
        <v>131</v>
      </c>
    </row>
    <row r="176" spans="2:65" s="13" customFormat="1" ht="11.25">
      <c r="B176" s="165"/>
      <c r="D176" s="154" t="s">
        <v>150</v>
      </c>
      <c r="E176" s="166" t="s">
        <v>1</v>
      </c>
      <c r="F176" s="167" t="s">
        <v>251</v>
      </c>
      <c r="H176" s="168">
        <v>40.5</v>
      </c>
      <c r="I176" s="169"/>
      <c r="J176" s="169"/>
      <c r="M176" s="165"/>
      <c r="N176" s="170"/>
      <c r="X176" s="171"/>
      <c r="AT176" s="166" t="s">
        <v>150</v>
      </c>
      <c r="AU176" s="166" t="s">
        <v>23</v>
      </c>
      <c r="AV176" s="13" t="s">
        <v>139</v>
      </c>
      <c r="AW176" s="13" t="s">
        <v>5</v>
      </c>
      <c r="AX176" s="13" t="s">
        <v>88</v>
      </c>
      <c r="AY176" s="166" t="s">
        <v>131</v>
      </c>
    </row>
    <row r="177" spans="2:65" s="1" customFormat="1" ht="62.85" customHeight="1">
      <c r="B177" s="31"/>
      <c r="C177" s="130" t="s">
        <v>272</v>
      </c>
      <c r="D177" s="130" t="s">
        <v>134</v>
      </c>
      <c r="E177" s="131" t="s">
        <v>273</v>
      </c>
      <c r="F177" s="132" t="s">
        <v>274</v>
      </c>
      <c r="G177" s="133" t="s">
        <v>171</v>
      </c>
      <c r="H177" s="134">
        <v>2.8050000000000002</v>
      </c>
      <c r="I177" s="135">
        <v>0</v>
      </c>
      <c r="J177" s="135">
        <v>89.3</v>
      </c>
      <c r="K177" s="136">
        <f>ROUND(P177*H177,2)</f>
        <v>250.49</v>
      </c>
      <c r="L177" s="132" t="s">
        <v>269</v>
      </c>
      <c r="M177" s="31"/>
      <c r="N177" s="137" t="s">
        <v>1</v>
      </c>
      <c r="O177" s="138" t="s">
        <v>47</v>
      </c>
      <c r="P177" s="139">
        <f>I177+J177</f>
        <v>89.3</v>
      </c>
      <c r="Q177" s="140">
        <f>ROUND(I177*H177,2)</f>
        <v>0</v>
      </c>
      <c r="R177" s="140">
        <f>ROUND(J177*H177,2)</f>
        <v>250.49</v>
      </c>
      <c r="T177" s="139">
        <f>S177*H177</f>
        <v>0</v>
      </c>
      <c r="U177" s="139">
        <v>0</v>
      </c>
      <c r="V177" s="139">
        <f>U177*H177</f>
        <v>0</v>
      </c>
      <c r="W177" s="139">
        <v>0</v>
      </c>
      <c r="X177" s="141">
        <f>W177*H177</f>
        <v>0</v>
      </c>
      <c r="AR177" s="142" t="s">
        <v>139</v>
      </c>
      <c r="AT177" s="142" t="s">
        <v>134</v>
      </c>
      <c r="AU177" s="142" t="s">
        <v>23</v>
      </c>
      <c r="AY177" s="15" t="s">
        <v>131</v>
      </c>
      <c r="BE177" s="143">
        <f>IF(O177="základní",K177,0)</f>
        <v>250.49</v>
      </c>
      <c r="BF177" s="143">
        <f>IF(O177="snížená",K177,0)</f>
        <v>0</v>
      </c>
      <c r="BG177" s="143">
        <f>IF(O177="zákl. přenesená",K177,0)</f>
        <v>0</v>
      </c>
      <c r="BH177" s="143">
        <f>IF(O177="sníž. přenesená",K177,0)</f>
        <v>0</v>
      </c>
      <c r="BI177" s="143">
        <f>IF(O177="nulová",K177,0)</f>
        <v>0</v>
      </c>
      <c r="BJ177" s="15" t="s">
        <v>88</v>
      </c>
      <c r="BK177" s="143">
        <f>ROUND(P177*H177,2)</f>
        <v>250.49</v>
      </c>
      <c r="BL177" s="15" t="s">
        <v>139</v>
      </c>
      <c r="BM177" s="142" t="s">
        <v>275</v>
      </c>
    </row>
    <row r="178" spans="2:65" s="12" customFormat="1" ht="22.5">
      <c r="B178" s="158"/>
      <c r="D178" s="154" t="s">
        <v>150</v>
      </c>
      <c r="E178" s="159" t="s">
        <v>1</v>
      </c>
      <c r="F178" s="160" t="s">
        <v>276</v>
      </c>
      <c r="H178" s="161">
        <v>2.804805</v>
      </c>
      <c r="I178" s="162"/>
      <c r="J178" s="162"/>
      <c r="M178" s="158"/>
      <c r="N178" s="163"/>
      <c r="X178" s="164"/>
      <c r="AT178" s="159" t="s">
        <v>150</v>
      </c>
      <c r="AU178" s="159" t="s">
        <v>23</v>
      </c>
      <c r="AV178" s="12" t="s">
        <v>23</v>
      </c>
      <c r="AW178" s="12" t="s">
        <v>5</v>
      </c>
      <c r="AX178" s="12" t="s">
        <v>7</v>
      </c>
      <c r="AY178" s="159" t="s">
        <v>131</v>
      </c>
    </row>
    <row r="179" spans="2:65" s="13" customFormat="1" ht="11.25">
      <c r="B179" s="165"/>
      <c r="D179" s="154" t="s">
        <v>150</v>
      </c>
      <c r="E179" s="166" t="s">
        <v>90</v>
      </c>
      <c r="F179" s="167" t="s">
        <v>251</v>
      </c>
      <c r="H179" s="168">
        <v>2.804805</v>
      </c>
      <c r="I179" s="169"/>
      <c r="J179" s="169"/>
      <c r="M179" s="165"/>
      <c r="N179" s="170"/>
      <c r="X179" s="171"/>
      <c r="AT179" s="166" t="s">
        <v>150</v>
      </c>
      <c r="AU179" s="166" t="s">
        <v>23</v>
      </c>
      <c r="AV179" s="13" t="s">
        <v>139</v>
      </c>
      <c r="AW179" s="13" t="s">
        <v>5</v>
      </c>
      <c r="AX179" s="13" t="s">
        <v>88</v>
      </c>
      <c r="AY179" s="166" t="s">
        <v>131</v>
      </c>
    </row>
    <row r="180" spans="2:65" s="1" customFormat="1" ht="33" customHeight="1">
      <c r="B180" s="31"/>
      <c r="C180" s="130" t="s">
        <v>277</v>
      </c>
      <c r="D180" s="130" t="s">
        <v>134</v>
      </c>
      <c r="E180" s="131" t="s">
        <v>278</v>
      </c>
      <c r="F180" s="132" t="s">
        <v>279</v>
      </c>
      <c r="G180" s="133" t="s">
        <v>171</v>
      </c>
      <c r="H180" s="134">
        <v>3.1859999999999999</v>
      </c>
      <c r="I180" s="135">
        <v>4044.04</v>
      </c>
      <c r="J180" s="135">
        <v>328.42</v>
      </c>
      <c r="K180" s="136">
        <f>ROUND(P180*H180,2)</f>
        <v>13930.66</v>
      </c>
      <c r="L180" s="132" t="s">
        <v>269</v>
      </c>
      <c r="M180" s="31"/>
      <c r="N180" s="137" t="s">
        <v>1</v>
      </c>
      <c r="O180" s="138" t="s">
        <v>47</v>
      </c>
      <c r="P180" s="139">
        <f>I180+J180</f>
        <v>4372.46</v>
      </c>
      <c r="Q180" s="140">
        <f>ROUND(I180*H180,2)</f>
        <v>12884.31</v>
      </c>
      <c r="R180" s="140">
        <f>ROUND(J180*H180,2)</f>
        <v>1046.3499999999999</v>
      </c>
      <c r="T180" s="139">
        <f>S180*H180</f>
        <v>0</v>
      </c>
      <c r="U180" s="139">
        <v>2.5018699999999998</v>
      </c>
      <c r="V180" s="139">
        <f>U180*H180</f>
        <v>7.9709578199999989</v>
      </c>
      <c r="W180" s="139">
        <v>0</v>
      </c>
      <c r="X180" s="141">
        <f>W180*H180</f>
        <v>0</v>
      </c>
      <c r="AR180" s="142" t="s">
        <v>139</v>
      </c>
      <c r="AT180" s="142" t="s">
        <v>134</v>
      </c>
      <c r="AU180" s="142" t="s">
        <v>23</v>
      </c>
      <c r="AY180" s="15" t="s">
        <v>131</v>
      </c>
      <c r="BE180" s="143">
        <f>IF(O180="základní",K180,0)</f>
        <v>13930.66</v>
      </c>
      <c r="BF180" s="143">
        <f>IF(O180="snížená",K180,0)</f>
        <v>0</v>
      </c>
      <c r="BG180" s="143">
        <f>IF(O180="zákl. přenesená",K180,0)</f>
        <v>0</v>
      </c>
      <c r="BH180" s="143">
        <f>IF(O180="sníž. přenesená",K180,0)</f>
        <v>0</v>
      </c>
      <c r="BI180" s="143">
        <f>IF(O180="nulová",K180,0)</f>
        <v>0</v>
      </c>
      <c r="BJ180" s="15" t="s">
        <v>88</v>
      </c>
      <c r="BK180" s="143">
        <f>ROUND(P180*H180,2)</f>
        <v>13930.66</v>
      </c>
      <c r="BL180" s="15" t="s">
        <v>139</v>
      </c>
      <c r="BM180" s="142" t="s">
        <v>280</v>
      </c>
    </row>
    <row r="181" spans="2:65" s="12" customFormat="1" ht="11.25">
      <c r="B181" s="158"/>
      <c r="D181" s="154" t="s">
        <v>150</v>
      </c>
      <c r="E181" s="159" t="s">
        <v>1</v>
      </c>
      <c r="F181" s="160" t="s">
        <v>281</v>
      </c>
      <c r="H181" s="161">
        <v>3.024</v>
      </c>
      <c r="I181" s="162"/>
      <c r="J181" s="162"/>
      <c r="M181" s="158"/>
      <c r="N181" s="163"/>
      <c r="X181" s="164"/>
      <c r="AT181" s="159" t="s">
        <v>150</v>
      </c>
      <c r="AU181" s="159" t="s">
        <v>23</v>
      </c>
      <c r="AV181" s="12" t="s">
        <v>23</v>
      </c>
      <c r="AW181" s="12" t="s">
        <v>5</v>
      </c>
      <c r="AX181" s="12" t="s">
        <v>7</v>
      </c>
      <c r="AY181" s="159" t="s">
        <v>131</v>
      </c>
    </row>
    <row r="182" spans="2:65" s="12" customFormat="1" ht="11.25">
      <c r="B182" s="158"/>
      <c r="D182" s="154" t="s">
        <v>150</v>
      </c>
      <c r="E182" s="159" t="s">
        <v>1</v>
      </c>
      <c r="F182" s="160" t="s">
        <v>282</v>
      </c>
      <c r="H182" s="161">
        <v>0.16200000000000001</v>
      </c>
      <c r="I182" s="162"/>
      <c r="J182" s="162"/>
      <c r="M182" s="158"/>
      <c r="N182" s="163"/>
      <c r="X182" s="164"/>
      <c r="AT182" s="159" t="s">
        <v>150</v>
      </c>
      <c r="AU182" s="159" t="s">
        <v>23</v>
      </c>
      <c r="AV182" s="12" t="s">
        <v>23</v>
      </c>
      <c r="AW182" s="12" t="s">
        <v>5</v>
      </c>
      <c r="AX182" s="12" t="s">
        <v>7</v>
      </c>
      <c r="AY182" s="159" t="s">
        <v>131</v>
      </c>
    </row>
    <row r="183" spans="2:65" s="13" customFormat="1" ht="11.25">
      <c r="B183" s="165"/>
      <c r="D183" s="154" t="s">
        <v>150</v>
      </c>
      <c r="E183" s="166" t="s">
        <v>1</v>
      </c>
      <c r="F183" s="167" t="s">
        <v>251</v>
      </c>
      <c r="H183" s="168">
        <v>3.1859999999999999</v>
      </c>
      <c r="I183" s="169"/>
      <c r="J183" s="169"/>
      <c r="M183" s="165"/>
      <c r="N183" s="170"/>
      <c r="X183" s="171"/>
      <c r="AT183" s="166" t="s">
        <v>150</v>
      </c>
      <c r="AU183" s="166" t="s">
        <v>23</v>
      </c>
      <c r="AV183" s="13" t="s">
        <v>139</v>
      </c>
      <c r="AW183" s="13" t="s">
        <v>5</v>
      </c>
      <c r="AX183" s="13" t="s">
        <v>88</v>
      </c>
      <c r="AY183" s="166" t="s">
        <v>131</v>
      </c>
    </row>
    <row r="184" spans="2:65" s="1" customFormat="1" ht="55.5" customHeight="1">
      <c r="B184" s="31"/>
      <c r="C184" s="130" t="s">
        <v>283</v>
      </c>
      <c r="D184" s="130" t="s">
        <v>134</v>
      </c>
      <c r="E184" s="131" t="s">
        <v>284</v>
      </c>
      <c r="F184" s="132" t="s">
        <v>285</v>
      </c>
      <c r="G184" s="133" t="s">
        <v>145</v>
      </c>
      <c r="H184" s="134">
        <v>7.9710000000000001</v>
      </c>
      <c r="I184" s="135">
        <v>0</v>
      </c>
      <c r="J184" s="135">
        <v>265.62</v>
      </c>
      <c r="K184" s="136">
        <f>ROUND(P184*H184,2)</f>
        <v>2117.2600000000002</v>
      </c>
      <c r="L184" s="132" t="s">
        <v>269</v>
      </c>
      <c r="M184" s="31"/>
      <c r="N184" s="137" t="s">
        <v>1</v>
      </c>
      <c r="O184" s="138" t="s">
        <v>47</v>
      </c>
      <c r="P184" s="139">
        <f>I184+J184</f>
        <v>265.62</v>
      </c>
      <c r="Q184" s="140">
        <f>ROUND(I184*H184,2)</f>
        <v>0</v>
      </c>
      <c r="R184" s="140">
        <f>ROUND(J184*H184,2)</f>
        <v>2117.2600000000002</v>
      </c>
      <c r="T184" s="139">
        <f>S184*H184</f>
        <v>0</v>
      </c>
      <c r="U184" s="139">
        <v>0</v>
      </c>
      <c r="V184" s="139">
        <f>U184*H184</f>
        <v>0</v>
      </c>
      <c r="W184" s="139">
        <v>0</v>
      </c>
      <c r="X184" s="141">
        <f>W184*H184</f>
        <v>0</v>
      </c>
      <c r="AR184" s="142" t="s">
        <v>139</v>
      </c>
      <c r="AT184" s="142" t="s">
        <v>134</v>
      </c>
      <c r="AU184" s="142" t="s">
        <v>23</v>
      </c>
      <c r="AY184" s="15" t="s">
        <v>131</v>
      </c>
      <c r="BE184" s="143">
        <f>IF(O184="základní",K184,0)</f>
        <v>2117.2600000000002</v>
      </c>
      <c r="BF184" s="143">
        <f>IF(O184="snížená",K184,0)</f>
        <v>0</v>
      </c>
      <c r="BG184" s="143">
        <f>IF(O184="zákl. přenesená",K184,0)</f>
        <v>0</v>
      </c>
      <c r="BH184" s="143">
        <f>IF(O184="sníž. přenesená",K184,0)</f>
        <v>0</v>
      </c>
      <c r="BI184" s="143">
        <f>IF(O184="nulová",K184,0)</f>
        <v>0</v>
      </c>
      <c r="BJ184" s="15" t="s">
        <v>88</v>
      </c>
      <c r="BK184" s="143">
        <f>ROUND(P184*H184,2)</f>
        <v>2117.2600000000002</v>
      </c>
      <c r="BL184" s="15" t="s">
        <v>139</v>
      </c>
      <c r="BM184" s="142" t="s">
        <v>286</v>
      </c>
    </row>
    <row r="185" spans="2:65" s="1" customFormat="1" ht="48.95" customHeight="1">
      <c r="B185" s="31"/>
      <c r="C185" s="130" t="s">
        <v>287</v>
      </c>
      <c r="D185" s="130" t="s">
        <v>134</v>
      </c>
      <c r="E185" s="131" t="s">
        <v>288</v>
      </c>
      <c r="F185" s="132" t="s">
        <v>289</v>
      </c>
      <c r="G185" s="133" t="s">
        <v>145</v>
      </c>
      <c r="H185" s="134">
        <v>5.61</v>
      </c>
      <c r="I185" s="135">
        <v>0</v>
      </c>
      <c r="J185" s="135">
        <v>327.75</v>
      </c>
      <c r="K185" s="136">
        <f>ROUND(P185*H185,2)</f>
        <v>1838.68</v>
      </c>
      <c r="L185" s="132" t="s">
        <v>1</v>
      </c>
      <c r="M185" s="31"/>
      <c r="N185" s="137" t="s">
        <v>1</v>
      </c>
      <c r="O185" s="138" t="s">
        <v>47</v>
      </c>
      <c r="P185" s="139">
        <f>I185+J185</f>
        <v>327.75</v>
      </c>
      <c r="Q185" s="140">
        <f>ROUND(I185*H185,2)</f>
        <v>0</v>
      </c>
      <c r="R185" s="140">
        <f>ROUND(J185*H185,2)</f>
        <v>1838.68</v>
      </c>
      <c r="T185" s="139">
        <f>S185*H185</f>
        <v>0</v>
      </c>
      <c r="U185" s="139">
        <v>0</v>
      </c>
      <c r="V185" s="139">
        <f>U185*H185</f>
        <v>0</v>
      </c>
      <c r="W185" s="139">
        <v>0</v>
      </c>
      <c r="X185" s="141">
        <f>W185*H185</f>
        <v>0</v>
      </c>
      <c r="AR185" s="142" t="s">
        <v>139</v>
      </c>
      <c r="AT185" s="142" t="s">
        <v>134</v>
      </c>
      <c r="AU185" s="142" t="s">
        <v>23</v>
      </c>
      <c r="AY185" s="15" t="s">
        <v>131</v>
      </c>
      <c r="BE185" s="143">
        <f>IF(O185="základní",K185,0)</f>
        <v>1838.68</v>
      </c>
      <c r="BF185" s="143">
        <f>IF(O185="snížená",K185,0)</f>
        <v>0</v>
      </c>
      <c r="BG185" s="143">
        <f>IF(O185="zákl. přenesená",K185,0)</f>
        <v>0</v>
      </c>
      <c r="BH185" s="143">
        <f>IF(O185="sníž. přenesená",K185,0)</f>
        <v>0</v>
      </c>
      <c r="BI185" s="143">
        <f>IF(O185="nulová",K185,0)</f>
        <v>0</v>
      </c>
      <c r="BJ185" s="15" t="s">
        <v>88</v>
      </c>
      <c r="BK185" s="143">
        <f>ROUND(P185*H185,2)</f>
        <v>1838.68</v>
      </c>
      <c r="BL185" s="15" t="s">
        <v>139</v>
      </c>
      <c r="BM185" s="142" t="s">
        <v>290</v>
      </c>
    </row>
    <row r="186" spans="2:65" s="1" customFormat="1" ht="117">
      <c r="B186" s="31"/>
      <c r="D186" s="154" t="s">
        <v>148</v>
      </c>
      <c r="F186" s="155" t="s">
        <v>291</v>
      </c>
      <c r="I186" s="156"/>
      <c r="J186" s="156"/>
      <c r="M186" s="31"/>
      <c r="N186" s="157"/>
      <c r="X186" s="55"/>
      <c r="AT186" s="15" t="s">
        <v>148</v>
      </c>
      <c r="AU186" s="15" t="s">
        <v>23</v>
      </c>
    </row>
    <row r="187" spans="2:65" s="12" customFormat="1" ht="11.25">
      <c r="B187" s="158"/>
      <c r="D187" s="154" t="s">
        <v>150</v>
      </c>
      <c r="E187" s="159" t="s">
        <v>1</v>
      </c>
      <c r="F187" s="160" t="s">
        <v>292</v>
      </c>
      <c r="H187" s="161">
        <v>5.60961</v>
      </c>
      <c r="I187" s="162"/>
      <c r="J187" s="162"/>
      <c r="M187" s="158"/>
      <c r="N187" s="163"/>
      <c r="X187" s="164"/>
      <c r="AT187" s="159" t="s">
        <v>150</v>
      </c>
      <c r="AU187" s="159" t="s">
        <v>23</v>
      </c>
      <c r="AV187" s="12" t="s">
        <v>23</v>
      </c>
      <c r="AW187" s="12" t="s">
        <v>5</v>
      </c>
      <c r="AX187" s="12" t="s">
        <v>88</v>
      </c>
      <c r="AY187" s="159" t="s">
        <v>131</v>
      </c>
    </row>
    <row r="188" spans="2:65" s="11" customFormat="1" ht="22.7" customHeight="1">
      <c r="B188" s="117"/>
      <c r="D188" s="118" t="s">
        <v>83</v>
      </c>
      <c r="E188" s="128" t="s">
        <v>293</v>
      </c>
      <c r="F188" s="128" t="s">
        <v>294</v>
      </c>
      <c r="I188" s="120"/>
      <c r="J188" s="120"/>
      <c r="K188" s="129">
        <f>BK188</f>
        <v>260977.28</v>
      </c>
      <c r="M188" s="117"/>
      <c r="N188" s="122"/>
      <c r="Q188" s="123">
        <f>SUM(Q189:Q209)</f>
        <v>195751</v>
      </c>
      <c r="R188" s="123">
        <f>SUM(R189:R209)</f>
        <v>65226.280000000006</v>
      </c>
      <c r="T188" s="124">
        <f>SUM(T189:T209)</f>
        <v>0</v>
      </c>
      <c r="V188" s="124">
        <f>SUM(V189:V209)</f>
        <v>13.490730000000001</v>
      </c>
      <c r="X188" s="125">
        <f>SUM(X189:X209)</f>
        <v>0</v>
      </c>
      <c r="AR188" s="118" t="s">
        <v>88</v>
      </c>
      <c r="AT188" s="126" t="s">
        <v>83</v>
      </c>
      <c r="AU188" s="126" t="s">
        <v>88</v>
      </c>
      <c r="AY188" s="118" t="s">
        <v>131</v>
      </c>
      <c r="BK188" s="127">
        <f>SUM(BK189:BK209)</f>
        <v>260977.28</v>
      </c>
    </row>
    <row r="189" spans="2:65" s="1" customFormat="1" ht="24.2" customHeight="1">
      <c r="B189" s="31"/>
      <c r="C189" s="130" t="s">
        <v>295</v>
      </c>
      <c r="D189" s="130" t="s">
        <v>134</v>
      </c>
      <c r="E189" s="131" t="s">
        <v>296</v>
      </c>
      <c r="F189" s="132" t="s">
        <v>297</v>
      </c>
      <c r="G189" s="133" t="s">
        <v>298</v>
      </c>
      <c r="H189" s="134">
        <v>45</v>
      </c>
      <c r="I189" s="135">
        <v>0</v>
      </c>
      <c r="J189" s="135">
        <v>440</v>
      </c>
      <c r="K189" s="136">
        <f>ROUND(P189*H189,2)</f>
        <v>19800</v>
      </c>
      <c r="L189" s="132" t="s">
        <v>299</v>
      </c>
      <c r="M189" s="31"/>
      <c r="N189" s="137" t="s">
        <v>1</v>
      </c>
      <c r="O189" s="138" t="s">
        <v>47</v>
      </c>
      <c r="P189" s="139">
        <f>I189+J189</f>
        <v>440</v>
      </c>
      <c r="Q189" s="140">
        <f>ROUND(I189*H189,2)</f>
        <v>0</v>
      </c>
      <c r="R189" s="140">
        <f>ROUND(J189*H189,2)</f>
        <v>19800</v>
      </c>
      <c r="T189" s="139">
        <f>S189*H189</f>
        <v>0</v>
      </c>
      <c r="U189" s="139">
        <v>0.17488799999999999</v>
      </c>
      <c r="V189" s="139">
        <f>U189*H189</f>
        <v>7.8699599999999998</v>
      </c>
      <c r="W189" s="139">
        <v>0</v>
      </c>
      <c r="X189" s="141">
        <f>W189*H189</f>
        <v>0</v>
      </c>
      <c r="AR189" s="142" t="s">
        <v>139</v>
      </c>
      <c r="AT189" s="142" t="s">
        <v>134</v>
      </c>
      <c r="AU189" s="142" t="s">
        <v>23</v>
      </c>
      <c r="AY189" s="15" t="s">
        <v>131</v>
      </c>
      <c r="BE189" s="143">
        <f>IF(O189="základní",K189,0)</f>
        <v>19800</v>
      </c>
      <c r="BF189" s="143">
        <f>IF(O189="snížená",K189,0)</f>
        <v>0</v>
      </c>
      <c r="BG189" s="143">
        <f>IF(O189="zákl. přenesená",K189,0)</f>
        <v>0</v>
      </c>
      <c r="BH189" s="143">
        <f>IF(O189="sníž. přenesená",K189,0)</f>
        <v>0</v>
      </c>
      <c r="BI189" s="143">
        <f>IF(O189="nulová",K189,0)</f>
        <v>0</v>
      </c>
      <c r="BJ189" s="15" t="s">
        <v>88</v>
      </c>
      <c r="BK189" s="143">
        <f>ROUND(P189*H189,2)</f>
        <v>19800</v>
      </c>
      <c r="BL189" s="15" t="s">
        <v>139</v>
      </c>
      <c r="BM189" s="142" t="s">
        <v>300</v>
      </c>
    </row>
    <row r="190" spans="2:65" s="12" customFormat="1" ht="11.25">
      <c r="B190" s="158"/>
      <c r="D190" s="154" t="s">
        <v>150</v>
      </c>
      <c r="E190" s="159" t="s">
        <v>1</v>
      </c>
      <c r="F190" s="160" t="s">
        <v>301</v>
      </c>
      <c r="H190" s="161">
        <v>45</v>
      </c>
      <c r="I190" s="162"/>
      <c r="J190" s="162"/>
      <c r="M190" s="158"/>
      <c r="N190" s="163"/>
      <c r="X190" s="164"/>
      <c r="AT190" s="159" t="s">
        <v>150</v>
      </c>
      <c r="AU190" s="159" t="s">
        <v>23</v>
      </c>
      <c r="AV190" s="12" t="s">
        <v>23</v>
      </c>
      <c r="AW190" s="12" t="s">
        <v>5</v>
      </c>
      <c r="AX190" s="12" t="s">
        <v>7</v>
      </c>
      <c r="AY190" s="159" t="s">
        <v>131</v>
      </c>
    </row>
    <row r="191" spans="2:65" s="13" customFormat="1" ht="11.25">
      <c r="B191" s="165"/>
      <c r="D191" s="154" t="s">
        <v>150</v>
      </c>
      <c r="E191" s="166" t="s">
        <v>1</v>
      </c>
      <c r="F191" s="167" t="s">
        <v>251</v>
      </c>
      <c r="H191" s="168">
        <v>45</v>
      </c>
      <c r="I191" s="169"/>
      <c r="J191" s="169"/>
      <c r="M191" s="165"/>
      <c r="N191" s="170"/>
      <c r="X191" s="171"/>
      <c r="AT191" s="166" t="s">
        <v>150</v>
      </c>
      <c r="AU191" s="166" t="s">
        <v>23</v>
      </c>
      <c r="AV191" s="13" t="s">
        <v>139</v>
      </c>
      <c r="AW191" s="13" t="s">
        <v>5</v>
      </c>
      <c r="AX191" s="13" t="s">
        <v>88</v>
      </c>
      <c r="AY191" s="166" t="s">
        <v>131</v>
      </c>
    </row>
    <row r="192" spans="2:65" s="1" customFormat="1" ht="24.2" customHeight="1">
      <c r="B192" s="31"/>
      <c r="C192" s="144" t="s">
        <v>302</v>
      </c>
      <c r="D192" s="144" t="s">
        <v>142</v>
      </c>
      <c r="E192" s="145" t="s">
        <v>303</v>
      </c>
      <c r="F192" s="146" t="s">
        <v>304</v>
      </c>
      <c r="G192" s="147" t="s">
        <v>298</v>
      </c>
      <c r="H192" s="148">
        <v>45</v>
      </c>
      <c r="I192" s="149">
        <v>980</v>
      </c>
      <c r="J192" s="150"/>
      <c r="K192" s="151">
        <f>ROUND(P192*H192,2)</f>
        <v>44100</v>
      </c>
      <c r="L192" s="146" t="s">
        <v>299</v>
      </c>
      <c r="M192" s="152"/>
      <c r="N192" s="153" t="s">
        <v>1</v>
      </c>
      <c r="O192" s="138" t="s">
        <v>47</v>
      </c>
      <c r="P192" s="139">
        <f>I192+J192</f>
        <v>980</v>
      </c>
      <c r="Q192" s="140">
        <f>ROUND(I192*H192,2)</f>
        <v>44100</v>
      </c>
      <c r="R192" s="140">
        <f>ROUND(J192*H192,2)</f>
        <v>0</v>
      </c>
      <c r="T192" s="139">
        <f>S192*H192</f>
        <v>0</v>
      </c>
      <c r="U192" s="139">
        <v>1.11E-2</v>
      </c>
      <c r="V192" s="139">
        <f>U192*H192</f>
        <v>0.4995</v>
      </c>
      <c r="W192" s="139">
        <v>0</v>
      </c>
      <c r="X192" s="141">
        <f>W192*H192</f>
        <v>0</v>
      </c>
      <c r="AR192" s="142" t="s">
        <v>146</v>
      </c>
      <c r="AT192" s="142" t="s">
        <v>142</v>
      </c>
      <c r="AU192" s="142" t="s">
        <v>23</v>
      </c>
      <c r="AY192" s="15" t="s">
        <v>131</v>
      </c>
      <c r="BE192" s="143">
        <f>IF(O192="základní",K192,0)</f>
        <v>44100</v>
      </c>
      <c r="BF192" s="143">
        <f>IF(O192="snížená",K192,0)</f>
        <v>0</v>
      </c>
      <c r="BG192" s="143">
        <f>IF(O192="zákl. přenesená",K192,0)</f>
        <v>0</v>
      </c>
      <c r="BH192" s="143">
        <f>IF(O192="sníž. přenesená",K192,0)</f>
        <v>0</v>
      </c>
      <c r="BI192" s="143">
        <f>IF(O192="nulová",K192,0)</f>
        <v>0</v>
      </c>
      <c r="BJ192" s="15" t="s">
        <v>88</v>
      </c>
      <c r="BK192" s="143">
        <f>ROUND(P192*H192,2)</f>
        <v>44100</v>
      </c>
      <c r="BL192" s="15" t="s">
        <v>139</v>
      </c>
      <c r="BM192" s="142" t="s">
        <v>305</v>
      </c>
    </row>
    <row r="193" spans="2:65" s="1" customFormat="1" ht="39">
      <c r="B193" s="31"/>
      <c r="D193" s="154" t="s">
        <v>148</v>
      </c>
      <c r="F193" s="155" t="s">
        <v>306</v>
      </c>
      <c r="I193" s="156"/>
      <c r="J193" s="156"/>
      <c r="M193" s="31"/>
      <c r="N193" s="157"/>
      <c r="X193" s="55"/>
      <c r="AT193" s="15" t="s">
        <v>148</v>
      </c>
      <c r="AU193" s="15" t="s">
        <v>23</v>
      </c>
    </row>
    <row r="194" spans="2:65" s="12" customFormat="1" ht="11.25">
      <c r="B194" s="158"/>
      <c r="D194" s="154" t="s">
        <v>150</v>
      </c>
      <c r="E194" s="159" t="s">
        <v>1</v>
      </c>
      <c r="F194" s="160" t="s">
        <v>301</v>
      </c>
      <c r="H194" s="161">
        <v>45</v>
      </c>
      <c r="I194" s="162"/>
      <c r="J194" s="162"/>
      <c r="M194" s="158"/>
      <c r="N194" s="163"/>
      <c r="X194" s="164"/>
      <c r="AT194" s="159" t="s">
        <v>150</v>
      </c>
      <c r="AU194" s="159" t="s">
        <v>23</v>
      </c>
      <c r="AV194" s="12" t="s">
        <v>23</v>
      </c>
      <c r="AW194" s="12" t="s">
        <v>5</v>
      </c>
      <c r="AX194" s="12" t="s">
        <v>7</v>
      </c>
      <c r="AY194" s="159" t="s">
        <v>131</v>
      </c>
    </row>
    <row r="195" spans="2:65" s="13" customFormat="1" ht="11.25">
      <c r="B195" s="165"/>
      <c r="D195" s="154" t="s">
        <v>150</v>
      </c>
      <c r="E195" s="166" t="s">
        <v>1</v>
      </c>
      <c r="F195" s="167" t="s">
        <v>251</v>
      </c>
      <c r="H195" s="168">
        <v>45</v>
      </c>
      <c r="I195" s="169"/>
      <c r="J195" s="169"/>
      <c r="M195" s="165"/>
      <c r="N195" s="170"/>
      <c r="X195" s="171"/>
      <c r="AT195" s="166" t="s">
        <v>150</v>
      </c>
      <c r="AU195" s="166" t="s">
        <v>23</v>
      </c>
      <c r="AV195" s="13" t="s">
        <v>139</v>
      </c>
      <c r="AW195" s="13" t="s">
        <v>5</v>
      </c>
      <c r="AX195" s="13" t="s">
        <v>88</v>
      </c>
      <c r="AY195" s="166" t="s">
        <v>131</v>
      </c>
    </row>
    <row r="196" spans="2:65" s="1" customFormat="1" ht="24.2" customHeight="1">
      <c r="B196" s="31"/>
      <c r="C196" s="130" t="s">
        <v>307</v>
      </c>
      <c r="D196" s="130" t="s">
        <v>134</v>
      </c>
      <c r="E196" s="131" t="s">
        <v>308</v>
      </c>
      <c r="F196" s="132" t="s">
        <v>309</v>
      </c>
      <c r="G196" s="133" t="s">
        <v>298</v>
      </c>
      <c r="H196" s="134">
        <v>1</v>
      </c>
      <c r="I196" s="135">
        <v>0</v>
      </c>
      <c r="J196" s="135">
        <v>416.82</v>
      </c>
      <c r="K196" s="136">
        <f>ROUND(P196*H196,2)</f>
        <v>416.82</v>
      </c>
      <c r="L196" s="132" t="s">
        <v>269</v>
      </c>
      <c r="M196" s="31"/>
      <c r="N196" s="137" t="s">
        <v>1</v>
      </c>
      <c r="O196" s="138" t="s">
        <v>47</v>
      </c>
      <c r="P196" s="139">
        <f>I196+J196</f>
        <v>416.82</v>
      </c>
      <c r="Q196" s="140">
        <f>ROUND(I196*H196,2)</f>
        <v>0</v>
      </c>
      <c r="R196" s="140">
        <f>ROUND(J196*H196,2)</f>
        <v>416.82</v>
      </c>
      <c r="T196" s="139">
        <f>S196*H196</f>
        <v>0</v>
      </c>
      <c r="U196" s="139">
        <v>0</v>
      </c>
      <c r="V196" s="139">
        <f>U196*H196</f>
        <v>0</v>
      </c>
      <c r="W196" s="139">
        <v>0</v>
      </c>
      <c r="X196" s="141">
        <f>W196*H196</f>
        <v>0</v>
      </c>
      <c r="AR196" s="142" t="s">
        <v>139</v>
      </c>
      <c r="AT196" s="142" t="s">
        <v>134</v>
      </c>
      <c r="AU196" s="142" t="s">
        <v>23</v>
      </c>
      <c r="AY196" s="15" t="s">
        <v>131</v>
      </c>
      <c r="BE196" s="143">
        <f>IF(O196="základní",K196,0)</f>
        <v>416.82</v>
      </c>
      <c r="BF196" s="143">
        <f>IF(O196="snížená",K196,0)</f>
        <v>0</v>
      </c>
      <c r="BG196" s="143">
        <f>IF(O196="zákl. přenesená",K196,0)</f>
        <v>0</v>
      </c>
      <c r="BH196" s="143">
        <f>IF(O196="sníž. přenesená",K196,0)</f>
        <v>0</v>
      </c>
      <c r="BI196" s="143">
        <f>IF(O196="nulová",K196,0)</f>
        <v>0</v>
      </c>
      <c r="BJ196" s="15" t="s">
        <v>88</v>
      </c>
      <c r="BK196" s="143">
        <f>ROUND(P196*H196,2)</f>
        <v>416.82</v>
      </c>
      <c r="BL196" s="15" t="s">
        <v>139</v>
      </c>
      <c r="BM196" s="142" t="s">
        <v>310</v>
      </c>
    </row>
    <row r="197" spans="2:65" s="1" customFormat="1" ht="16.5" customHeight="1">
      <c r="B197" s="31"/>
      <c r="C197" s="144" t="s">
        <v>311</v>
      </c>
      <c r="D197" s="144" t="s">
        <v>142</v>
      </c>
      <c r="E197" s="145" t="s">
        <v>312</v>
      </c>
      <c r="F197" s="146" t="s">
        <v>313</v>
      </c>
      <c r="G197" s="147" t="s">
        <v>298</v>
      </c>
      <c r="H197" s="148">
        <v>1</v>
      </c>
      <c r="I197" s="149">
        <v>16200</v>
      </c>
      <c r="J197" s="150"/>
      <c r="K197" s="151">
        <f>ROUND(P197*H197,2)</f>
        <v>16200</v>
      </c>
      <c r="L197" s="146" t="s">
        <v>299</v>
      </c>
      <c r="M197" s="152"/>
      <c r="N197" s="153" t="s">
        <v>1</v>
      </c>
      <c r="O197" s="138" t="s">
        <v>47</v>
      </c>
      <c r="P197" s="139">
        <f>I197+J197</f>
        <v>16200</v>
      </c>
      <c r="Q197" s="140">
        <f>ROUND(I197*H197,2)</f>
        <v>16200</v>
      </c>
      <c r="R197" s="140">
        <f>ROUND(J197*H197,2)</f>
        <v>0</v>
      </c>
      <c r="T197" s="139">
        <f>S197*H197</f>
        <v>0</v>
      </c>
      <c r="U197" s="139">
        <v>2.5000000000000001E-2</v>
      </c>
      <c r="V197" s="139">
        <f>U197*H197</f>
        <v>2.5000000000000001E-2</v>
      </c>
      <c r="W197" s="139">
        <v>0</v>
      </c>
      <c r="X197" s="141">
        <f>W197*H197</f>
        <v>0</v>
      </c>
      <c r="AR197" s="142" t="s">
        <v>146</v>
      </c>
      <c r="AT197" s="142" t="s">
        <v>142</v>
      </c>
      <c r="AU197" s="142" t="s">
        <v>23</v>
      </c>
      <c r="AY197" s="15" t="s">
        <v>131</v>
      </c>
      <c r="BE197" s="143">
        <f>IF(O197="základní",K197,0)</f>
        <v>16200</v>
      </c>
      <c r="BF197" s="143">
        <f>IF(O197="snížená",K197,0)</f>
        <v>0</v>
      </c>
      <c r="BG197" s="143">
        <f>IF(O197="zákl. přenesená",K197,0)</f>
        <v>0</v>
      </c>
      <c r="BH197" s="143">
        <f>IF(O197="sníž. přenesená",K197,0)</f>
        <v>0</v>
      </c>
      <c r="BI197" s="143">
        <f>IF(O197="nulová",K197,0)</f>
        <v>0</v>
      </c>
      <c r="BJ197" s="15" t="s">
        <v>88</v>
      </c>
      <c r="BK197" s="143">
        <f>ROUND(P197*H197,2)</f>
        <v>16200</v>
      </c>
      <c r="BL197" s="15" t="s">
        <v>139</v>
      </c>
      <c r="BM197" s="142" t="s">
        <v>314</v>
      </c>
    </row>
    <row r="198" spans="2:65" s="1" customFormat="1" ht="78">
      <c r="B198" s="31"/>
      <c r="D198" s="154" t="s">
        <v>148</v>
      </c>
      <c r="F198" s="155" t="s">
        <v>315</v>
      </c>
      <c r="I198" s="156"/>
      <c r="J198" s="156"/>
      <c r="M198" s="31"/>
      <c r="N198" s="157"/>
      <c r="X198" s="55"/>
      <c r="AT198" s="15" t="s">
        <v>148</v>
      </c>
      <c r="AU198" s="15" t="s">
        <v>23</v>
      </c>
    </row>
    <row r="199" spans="2:65" s="1" customFormat="1" ht="24.2" customHeight="1">
      <c r="B199" s="31"/>
      <c r="C199" s="130" t="s">
        <v>316</v>
      </c>
      <c r="D199" s="130" t="s">
        <v>134</v>
      </c>
      <c r="E199" s="131" t="s">
        <v>317</v>
      </c>
      <c r="F199" s="132" t="s">
        <v>318</v>
      </c>
      <c r="G199" s="133" t="s">
        <v>298</v>
      </c>
      <c r="H199" s="134">
        <v>45</v>
      </c>
      <c r="I199" s="135">
        <v>388</v>
      </c>
      <c r="J199" s="135">
        <v>215.77</v>
      </c>
      <c r="K199" s="136">
        <f>ROUND(P199*H199,2)</f>
        <v>27169.65</v>
      </c>
      <c r="L199" s="132" t="s">
        <v>269</v>
      </c>
      <c r="M199" s="31"/>
      <c r="N199" s="137" t="s">
        <v>1</v>
      </c>
      <c r="O199" s="138" t="s">
        <v>47</v>
      </c>
      <c r="P199" s="139">
        <f>I199+J199</f>
        <v>603.77</v>
      </c>
      <c r="Q199" s="140">
        <f>ROUND(I199*H199,2)</f>
        <v>17460</v>
      </c>
      <c r="R199" s="140">
        <f>ROUND(J199*H199,2)</f>
        <v>9709.65</v>
      </c>
      <c r="T199" s="139">
        <f>S199*H199</f>
        <v>0</v>
      </c>
      <c r="U199" s="139">
        <v>4.0000000000000002E-4</v>
      </c>
      <c r="V199" s="139">
        <f>U199*H199</f>
        <v>1.8000000000000002E-2</v>
      </c>
      <c r="W199" s="139">
        <v>0</v>
      </c>
      <c r="X199" s="141">
        <f>W199*H199</f>
        <v>0</v>
      </c>
      <c r="AR199" s="142" t="s">
        <v>139</v>
      </c>
      <c r="AT199" s="142" t="s">
        <v>134</v>
      </c>
      <c r="AU199" s="142" t="s">
        <v>23</v>
      </c>
      <c r="AY199" s="15" t="s">
        <v>131</v>
      </c>
      <c r="BE199" s="143">
        <f>IF(O199="základní",K199,0)</f>
        <v>27169.65</v>
      </c>
      <c r="BF199" s="143">
        <f>IF(O199="snížená",K199,0)</f>
        <v>0</v>
      </c>
      <c r="BG199" s="143">
        <f>IF(O199="zákl. přenesená",K199,0)</f>
        <v>0</v>
      </c>
      <c r="BH199" s="143">
        <f>IF(O199="sníž. přenesená",K199,0)</f>
        <v>0</v>
      </c>
      <c r="BI199" s="143">
        <f>IF(O199="nulová",K199,0)</f>
        <v>0</v>
      </c>
      <c r="BJ199" s="15" t="s">
        <v>88</v>
      </c>
      <c r="BK199" s="143">
        <f>ROUND(P199*H199,2)</f>
        <v>27169.65</v>
      </c>
      <c r="BL199" s="15" t="s">
        <v>139</v>
      </c>
      <c r="BM199" s="142" t="s">
        <v>319</v>
      </c>
    </row>
    <row r="200" spans="2:65" s="12" customFormat="1" ht="11.25">
      <c r="B200" s="158"/>
      <c r="D200" s="154" t="s">
        <v>150</v>
      </c>
      <c r="E200" s="159" t="s">
        <v>1</v>
      </c>
      <c r="F200" s="160" t="s">
        <v>320</v>
      </c>
      <c r="H200" s="161">
        <v>45</v>
      </c>
      <c r="I200" s="162"/>
      <c r="J200" s="162"/>
      <c r="M200" s="158"/>
      <c r="N200" s="163"/>
      <c r="X200" s="164"/>
      <c r="AT200" s="159" t="s">
        <v>150</v>
      </c>
      <c r="AU200" s="159" t="s">
        <v>23</v>
      </c>
      <c r="AV200" s="12" t="s">
        <v>23</v>
      </c>
      <c r="AW200" s="12" t="s">
        <v>5</v>
      </c>
      <c r="AX200" s="12" t="s">
        <v>7</v>
      </c>
      <c r="AY200" s="159" t="s">
        <v>131</v>
      </c>
    </row>
    <row r="201" spans="2:65" s="13" customFormat="1" ht="11.25">
      <c r="B201" s="165"/>
      <c r="D201" s="154" t="s">
        <v>150</v>
      </c>
      <c r="E201" s="166" t="s">
        <v>1</v>
      </c>
      <c r="F201" s="167" t="s">
        <v>251</v>
      </c>
      <c r="H201" s="168">
        <v>45</v>
      </c>
      <c r="I201" s="169"/>
      <c r="J201" s="169"/>
      <c r="M201" s="165"/>
      <c r="N201" s="170"/>
      <c r="X201" s="171"/>
      <c r="AT201" s="166" t="s">
        <v>150</v>
      </c>
      <c r="AU201" s="166" t="s">
        <v>23</v>
      </c>
      <c r="AV201" s="13" t="s">
        <v>139</v>
      </c>
      <c r="AW201" s="13" t="s">
        <v>5</v>
      </c>
      <c r="AX201" s="13" t="s">
        <v>88</v>
      </c>
      <c r="AY201" s="166" t="s">
        <v>131</v>
      </c>
    </row>
    <row r="202" spans="2:65" s="1" customFormat="1" ht="16.5" customHeight="1">
      <c r="B202" s="31"/>
      <c r="C202" s="144" t="s">
        <v>321</v>
      </c>
      <c r="D202" s="144" t="s">
        <v>142</v>
      </c>
      <c r="E202" s="145" t="s">
        <v>322</v>
      </c>
      <c r="F202" s="146" t="s">
        <v>323</v>
      </c>
      <c r="G202" s="147" t="s">
        <v>298</v>
      </c>
      <c r="H202" s="148">
        <v>45</v>
      </c>
      <c r="I202" s="149">
        <v>787</v>
      </c>
      <c r="J202" s="150"/>
      <c r="K202" s="151">
        <f>ROUND(P202*H202,2)</f>
        <v>35415</v>
      </c>
      <c r="L202" s="146" t="s">
        <v>299</v>
      </c>
      <c r="M202" s="152"/>
      <c r="N202" s="153" t="s">
        <v>1</v>
      </c>
      <c r="O202" s="138" t="s">
        <v>47</v>
      </c>
      <c r="P202" s="139">
        <f>I202+J202</f>
        <v>787</v>
      </c>
      <c r="Q202" s="140">
        <f>ROUND(I202*H202,2)</f>
        <v>35415</v>
      </c>
      <c r="R202" s="140">
        <f>ROUND(J202*H202,2)</f>
        <v>0</v>
      </c>
      <c r="T202" s="139">
        <f>S202*H202</f>
        <v>0</v>
      </c>
      <c r="U202" s="139">
        <v>9.6000000000000002E-2</v>
      </c>
      <c r="V202" s="139">
        <f>U202*H202</f>
        <v>4.32</v>
      </c>
      <c r="W202" s="139">
        <v>0</v>
      </c>
      <c r="X202" s="141">
        <f>W202*H202</f>
        <v>0</v>
      </c>
      <c r="AR202" s="142" t="s">
        <v>146</v>
      </c>
      <c r="AT202" s="142" t="s">
        <v>142</v>
      </c>
      <c r="AU202" s="142" t="s">
        <v>23</v>
      </c>
      <c r="AY202" s="15" t="s">
        <v>131</v>
      </c>
      <c r="BE202" s="143">
        <f>IF(O202="základní",K202,0)</f>
        <v>35415</v>
      </c>
      <c r="BF202" s="143">
        <f>IF(O202="snížená",K202,0)</f>
        <v>0</v>
      </c>
      <c r="BG202" s="143">
        <f>IF(O202="zákl. přenesená",K202,0)</f>
        <v>0</v>
      </c>
      <c r="BH202" s="143">
        <f>IF(O202="sníž. přenesená",K202,0)</f>
        <v>0</v>
      </c>
      <c r="BI202" s="143">
        <f>IF(O202="nulová",K202,0)</f>
        <v>0</v>
      </c>
      <c r="BJ202" s="15" t="s">
        <v>88</v>
      </c>
      <c r="BK202" s="143">
        <f>ROUND(P202*H202,2)</f>
        <v>35415</v>
      </c>
      <c r="BL202" s="15" t="s">
        <v>139</v>
      </c>
      <c r="BM202" s="142" t="s">
        <v>324</v>
      </c>
    </row>
    <row r="203" spans="2:65" s="1" customFormat="1" ht="39">
      <c r="B203" s="31"/>
      <c r="D203" s="154" t="s">
        <v>148</v>
      </c>
      <c r="F203" s="155" t="s">
        <v>306</v>
      </c>
      <c r="I203" s="156"/>
      <c r="J203" s="156"/>
      <c r="M203" s="31"/>
      <c r="N203" s="157"/>
      <c r="X203" s="55"/>
      <c r="AT203" s="15" t="s">
        <v>148</v>
      </c>
      <c r="AU203" s="15" t="s">
        <v>23</v>
      </c>
    </row>
    <row r="204" spans="2:65" s="1" customFormat="1" ht="37.700000000000003" customHeight="1">
      <c r="B204" s="31"/>
      <c r="C204" s="130" t="s">
        <v>325</v>
      </c>
      <c r="D204" s="130" t="s">
        <v>134</v>
      </c>
      <c r="E204" s="131" t="s">
        <v>326</v>
      </c>
      <c r="F204" s="132" t="s">
        <v>327</v>
      </c>
      <c r="G204" s="133" t="s">
        <v>166</v>
      </c>
      <c r="H204" s="134">
        <v>99.25</v>
      </c>
      <c r="I204" s="135">
        <v>0</v>
      </c>
      <c r="J204" s="135">
        <v>319.56</v>
      </c>
      <c r="K204" s="136">
        <f>ROUND(P204*H204,2)</f>
        <v>31716.33</v>
      </c>
      <c r="L204" s="132" t="s">
        <v>269</v>
      </c>
      <c r="M204" s="31"/>
      <c r="N204" s="137" t="s">
        <v>1</v>
      </c>
      <c r="O204" s="138" t="s">
        <v>47</v>
      </c>
      <c r="P204" s="139">
        <f>I204+J204</f>
        <v>319.56</v>
      </c>
      <c r="Q204" s="140">
        <f>ROUND(I204*H204,2)</f>
        <v>0</v>
      </c>
      <c r="R204" s="140">
        <f>ROUND(J204*H204,2)</f>
        <v>31716.33</v>
      </c>
      <c r="T204" s="139">
        <f>S204*H204</f>
        <v>0</v>
      </c>
      <c r="U204" s="139">
        <v>0</v>
      </c>
      <c r="V204" s="139">
        <f>U204*H204</f>
        <v>0</v>
      </c>
      <c r="W204" s="139">
        <v>0</v>
      </c>
      <c r="X204" s="141">
        <f>W204*H204</f>
        <v>0</v>
      </c>
      <c r="AR204" s="142" t="s">
        <v>139</v>
      </c>
      <c r="AT204" s="142" t="s">
        <v>134</v>
      </c>
      <c r="AU204" s="142" t="s">
        <v>23</v>
      </c>
      <c r="AY204" s="15" t="s">
        <v>131</v>
      </c>
      <c r="BE204" s="143">
        <f>IF(O204="základní",K204,0)</f>
        <v>31716.33</v>
      </c>
      <c r="BF204" s="143">
        <f>IF(O204="snížená",K204,0)</f>
        <v>0</v>
      </c>
      <c r="BG204" s="143">
        <f>IF(O204="zákl. přenesená",K204,0)</f>
        <v>0</v>
      </c>
      <c r="BH204" s="143">
        <f>IF(O204="sníž. přenesená",K204,0)</f>
        <v>0</v>
      </c>
      <c r="BI204" s="143">
        <f>IF(O204="nulová",K204,0)</f>
        <v>0</v>
      </c>
      <c r="BJ204" s="15" t="s">
        <v>88</v>
      </c>
      <c r="BK204" s="143">
        <f>ROUND(P204*H204,2)</f>
        <v>31716.33</v>
      </c>
      <c r="BL204" s="15" t="s">
        <v>139</v>
      </c>
      <c r="BM204" s="142" t="s">
        <v>328</v>
      </c>
    </row>
    <row r="205" spans="2:65" s="12" customFormat="1" ht="22.5">
      <c r="B205" s="158"/>
      <c r="D205" s="154" t="s">
        <v>150</v>
      </c>
      <c r="E205" s="159" t="s">
        <v>1</v>
      </c>
      <c r="F205" s="160" t="s">
        <v>329</v>
      </c>
      <c r="H205" s="161">
        <v>99.25</v>
      </c>
      <c r="I205" s="162"/>
      <c r="J205" s="162"/>
      <c r="M205" s="158"/>
      <c r="N205" s="163"/>
      <c r="X205" s="164"/>
      <c r="AT205" s="159" t="s">
        <v>150</v>
      </c>
      <c r="AU205" s="159" t="s">
        <v>23</v>
      </c>
      <c r="AV205" s="12" t="s">
        <v>23</v>
      </c>
      <c r="AW205" s="12" t="s">
        <v>5</v>
      </c>
      <c r="AX205" s="12" t="s">
        <v>88</v>
      </c>
      <c r="AY205" s="159" t="s">
        <v>131</v>
      </c>
    </row>
    <row r="206" spans="2:65" s="1" customFormat="1" ht="37.700000000000003" customHeight="1">
      <c r="B206" s="31"/>
      <c r="C206" s="144" t="s">
        <v>330</v>
      </c>
      <c r="D206" s="144" t="s">
        <v>142</v>
      </c>
      <c r="E206" s="145" t="s">
        <v>331</v>
      </c>
      <c r="F206" s="146" t="s">
        <v>332</v>
      </c>
      <c r="G206" s="147" t="s">
        <v>298</v>
      </c>
      <c r="H206" s="148">
        <v>39.700000000000003</v>
      </c>
      <c r="I206" s="149">
        <v>2080</v>
      </c>
      <c r="J206" s="150"/>
      <c r="K206" s="151">
        <f>ROUND(P206*H206,2)</f>
        <v>82576</v>
      </c>
      <c r="L206" s="146" t="s">
        <v>299</v>
      </c>
      <c r="M206" s="152"/>
      <c r="N206" s="153" t="s">
        <v>1</v>
      </c>
      <c r="O206" s="138" t="s">
        <v>47</v>
      </c>
      <c r="P206" s="139">
        <f>I206+J206</f>
        <v>2080</v>
      </c>
      <c r="Q206" s="140">
        <f>ROUND(I206*H206,2)</f>
        <v>82576</v>
      </c>
      <c r="R206" s="140">
        <f>ROUND(J206*H206,2)</f>
        <v>0</v>
      </c>
      <c r="T206" s="139">
        <f>S206*H206</f>
        <v>0</v>
      </c>
      <c r="U206" s="139">
        <v>1.9099999999999999E-2</v>
      </c>
      <c r="V206" s="139">
        <f>U206*H206</f>
        <v>0.75827</v>
      </c>
      <c r="W206" s="139">
        <v>0</v>
      </c>
      <c r="X206" s="141">
        <f>W206*H206</f>
        <v>0</v>
      </c>
      <c r="AR206" s="142" t="s">
        <v>146</v>
      </c>
      <c r="AT206" s="142" t="s">
        <v>142</v>
      </c>
      <c r="AU206" s="142" t="s">
        <v>23</v>
      </c>
      <c r="AY206" s="15" t="s">
        <v>131</v>
      </c>
      <c r="BE206" s="143">
        <f>IF(O206="základní",K206,0)</f>
        <v>82576</v>
      </c>
      <c r="BF206" s="143">
        <f>IF(O206="snížená",K206,0)</f>
        <v>0</v>
      </c>
      <c r="BG206" s="143">
        <f>IF(O206="zákl. přenesená",K206,0)</f>
        <v>0</v>
      </c>
      <c r="BH206" s="143">
        <f>IF(O206="sníž. přenesená",K206,0)</f>
        <v>0</v>
      </c>
      <c r="BI206" s="143">
        <f>IF(O206="nulová",K206,0)</f>
        <v>0</v>
      </c>
      <c r="BJ206" s="15" t="s">
        <v>88</v>
      </c>
      <c r="BK206" s="143">
        <f>ROUND(P206*H206,2)</f>
        <v>82576</v>
      </c>
      <c r="BL206" s="15" t="s">
        <v>139</v>
      </c>
      <c r="BM206" s="142" t="s">
        <v>333</v>
      </c>
    </row>
    <row r="207" spans="2:65" s="1" customFormat="1" ht="48.75">
      <c r="B207" s="31"/>
      <c r="D207" s="154" t="s">
        <v>148</v>
      </c>
      <c r="F207" s="155" t="s">
        <v>334</v>
      </c>
      <c r="I207" s="156"/>
      <c r="J207" s="156"/>
      <c r="M207" s="31"/>
      <c r="N207" s="157"/>
      <c r="X207" s="55"/>
      <c r="AT207" s="15" t="s">
        <v>148</v>
      </c>
      <c r="AU207" s="15" t="s">
        <v>23</v>
      </c>
    </row>
    <row r="208" spans="2:65" s="12" customFormat="1" ht="11.25">
      <c r="B208" s="158"/>
      <c r="D208" s="154" t="s">
        <v>150</v>
      </c>
      <c r="F208" s="160" t="s">
        <v>335</v>
      </c>
      <c r="H208" s="161">
        <v>39.700000000000003</v>
      </c>
      <c r="I208" s="162"/>
      <c r="J208" s="162"/>
      <c r="M208" s="158"/>
      <c r="N208" s="163"/>
      <c r="X208" s="164"/>
      <c r="AT208" s="159" t="s">
        <v>150</v>
      </c>
      <c r="AU208" s="159" t="s">
        <v>23</v>
      </c>
      <c r="AV208" s="12" t="s">
        <v>23</v>
      </c>
      <c r="AW208" s="12" t="s">
        <v>4</v>
      </c>
      <c r="AX208" s="12" t="s">
        <v>88</v>
      </c>
      <c r="AY208" s="159" t="s">
        <v>131</v>
      </c>
    </row>
    <row r="209" spans="2:65" s="1" customFormat="1" ht="55.5" customHeight="1">
      <c r="B209" s="31"/>
      <c r="C209" s="130" t="s">
        <v>336</v>
      </c>
      <c r="D209" s="130" t="s">
        <v>134</v>
      </c>
      <c r="E209" s="131" t="s">
        <v>284</v>
      </c>
      <c r="F209" s="132" t="s">
        <v>285</v>
      </c>
      <c r="G209" s="133" t="s">
        <v>145</v>
      </c>
      <c r="H209" s="134">
        <v>13.491</v>
      </c>
      <c r="I209" s="135">
        <v>0</v>
      </c>
      <c r="J209" s="135">
        <v>265.62</v>
      </c>
      <c r="K209" s="136">
        <f>ROUND(P209*H209,2)</f>
        <v>3583.48</v>
      </c>
      <c r="L209" s="132" t="s">
        <v>269</v>
      </c>
      <c r="M209" s="31"/>
      <c r="N209" s="137" t="s">
        <v>1</v>
      </c>
      <c r="O209" s="138" t="s">
        <v>47</v>
      </c>
      <c r="P209" s="139">
        <f>I209+J209</f>
        <v>265.62</v>
      </c>
      <c r="Q209" s="140">
        <f>ROUND(I209*H209,2)</f>
        <v>0</v>
      </c>
      <c r="R209" s="140">
        <f>ROUND(J209*H209,2)</f>
        <v>3583.48</v>
      </c>
      <c r="T209" s="139">
        <f>S209*H209</f>
        <v>0</v>
      </c>
      <c r="U209" s="139">
        <v>0</v>
      </c>
      <c r="V209" s="139">
        <f>U209*H209</f>
        <v>0</v>
      </c>
      <c r="W209" s="139">
        <v>0</v>
      </c>
      <c r="X209" s="141">
        <f>W209*H209</f>
        <v>0</v>
      </c>
      <c r="AR209" s="142" t="s">
        <v>139</v>
      </c>
      <c r="AT209" s="142" t="s">
        <v>134</v>
      </c>
      <c r="AU209" s="142" t="s">
        <v>23</v>
      </c>
      <c r="AY209" s="15" t="s">
        <v>131</v>
      </c>
      <c r="BE209" s="143">
        <f>IF(O209="základní",K209,0)</f>
        <v>3583.48</v>
      </c>
      <c r="BF209" s="143">
        <f>IF(O209="snížená",K209,0)</f>
        <v>0</v>
      </c>
      <c r="BG209" s="143">
        <f>IF(O209="zákl. přenesená",K209,0)</f>
        <v>0</v>
      </c>
      <c r="BH209" s="143">
        <f>IF(O209="sníž. přenesená",K209,0)</f>
        <v>0</v>
      </c>
      <c r="BI209" s="143">
        <f>IF(O209="nulová",K209,0)</f>
        <v>0</v>
      </c>
      <c r="BJ209" s="15" t="s">
        <v>88</v>
      </c>
      <c r="BK209" s="143">
        <f>ROUND(P209*H209,2)</f>
        <v>3583.48</v>
      </c>
      <c r="BL209" s="15" t="s">
        <v>139</v>
      </c>
      <c r="BM209" s="142" t="s">
        <v>337</v>
      </c>
    </row>
    <row r="210" spans="2:65" s="11" customFormat="1" ht="22.7" customHeight="1">
      <c r="B210" s="117"/>
      <c r="D210" s="118" t="s">
        <v>83</v>
      </c>
      <c r="E210" s="128" t="s">
        <v>338</v>
      </c>
      <c r="F210" s="128" t="s">
        <v>339</v>
      </c>
      <c r="I210" s="120"/>
      <c r="J210" s="120"/>
      <c r="K210" s="129">
        <f>BK210</f>
        <v>110111.22</v>
      </c>
      <c r="M210" s="117"/>
      <c r="N210" s="122"/>
      <c r="Q210" s="123">
        <f>SUM(Q211:Q218)</f>
        <v>85000</v>
      </c>
      <c r="R210" s="123">
        <f>SUM(R211:R218)</f>
        <v>25111.22</v>
      </c>
      <c r="T210" s="124">
        <f>SUM(T211:T218)</f>
        <v>0</v>
      </c>
      <c r="V210" s="124">
        <f>SUM(V211:V218)</f>
        <v>0.33600000000000002</v>
      </c>
      <c r="X210" s="125">
        <f>SUM(X211:X218)</f>
        <v>0</v>
      </c>
      <c r="AR210" s="118" t="s">
        <v>88</v>
      </c>
      <c r="AT210" s="126" t="s">
        <v>83</v>
      </c>
      <c r="AU210" s="126" t="s">
        <v>88</v>
      </c>
      <c r="AY210" s="118" t="s">
        <v>131</v>
      </c>
      <c r="BK210" s="127">
        <f>SUM(BK211:BK218)</f>
        <v>110111.22</v>
      </c>
    </row>
    <row r="211" spans="2:65" s="1" customFormat="1" ht="24.2" customHeight="1">
      <c r="B211" s="31"/>
      <c r="C211" s="130" t="s">
        <v>340</v>
      </c>
      <c r="D211" s="130" t="s">
        <v>134</v>
      </c>
      <c r="E211" s="131" t="s">
        <v>341</v>
      </c>
      <c r="F211" s="132" t="s">
        <v>342</v>
      </c>
      <c r="G211" s="133" t="s">
        <v>298</v>
      </c>
      <c r="H211" s="134">
        <v>1</v>
      </c>
      <c r="I211" s="135">
        <v>0</v>
      </c>
      <c r="J211" s="135">
        <v>11520.83</v>
      </c>
      <c r="K211" s="136">
        <f>ROUND(P211*H211,2)</f>
        <v>11520.83</v>
      </c>
      <c r="L211" s="132" t="s">
        <v>269</v>
      </c>
      <c r="M211" s="31"/>
      <c r="N211" s="137" t="s">
        <v>1</v>
      </c>
      <c r="O211" s="138" t="s">
        <v>47</v>
      </c>
      <c r="P211" s="139">
        <f>I211+J211</f>
        <v>11520.83</v>
      </c>
      <c r="Q211" s="140">
        <f>ROUND(I211*H211,2)</f>
        <v>0</v>
      </c>
      <c r="R211" s="140">
        <f>ROUND(J211*H211,2)</f>
        <v>11520.83</v>
      </c>
      <c r="T211" s="139">
        <f>S211*H211</f>
        <v>0</v>
      </c>
      <c r="U211" s="139">
        <v>0</v>
      </c>
      <c r="V211" s="139">
        <f>U211*H211</f>
        <v>0</v>
      </c>
      <c r="W211" s="139">
        <v>0</v>
      </c>
      <c r="X211" s="141">
        <f>W211*H211</f>
        <v>0</v>
      </c>
      <c r="AR211" s="142" t="s">
        <v>139</v>
      </c>
      <c r="AT211" s="142" t="s">
        <v>134</v>
      </c>
      <c r="AU211" s="142" t="s">
        <v>23</v>
      </c>
      <c r="AY211" s="15" t="s">
        <v>131</v>
      </c>
      <c r="BE211" s="143">
        <f>IF(O211="základní",K211,0)</f>
        <v>11520.83</v>
      </c>
      <c r="BF211" s="143">
        <f>IF(O211="snížená",K211,0)</f>
        <v>0</v>
      </c>
      <c r="BG211" s="143">
        <f>IF(O211="zákl. přenesená",K211,0)</f>
        <v>0</v>
      </c>
      <c r="BH211" s="143">
        <f>IF(O211="sníž. přenesená",K211,0)</f>
        <v>0</v>
      </c>
      <c r="BI211" s="143">
        <f>IF(O211="nulová",K211,0)</f>
        <v>0</v>
      </c>
      <c r="BJ211" s="15" t="s">
        <v>88</v>
      </c>
      <c r="BK211" s="143">
        <f>ROUND(P211*H211,2)</f>
        <v>11520.83</v>
      </c>
      <c r="BL211" s="15" t="s">
        <v>139</v>
      </c>
      <c r="BM211" s="142" t="s">
        <v>343</v>
      </c>
    </row>
    <row r="212" spans="2:65" s="12" customFormat="1" ht="11.25">
      <c r="B212" s="158"/>
      <c r="D212" s="154" t="s">
        <v>150</v>
      </c>
      <c r="E212" s="159" t="s">
        <v>1</v>
      </c>
      <c r="F212" s="160" t="s">
        <v>344</v>
      </c>
      <c r="H212" s="161">
        <v>1</v>
      </c>
      <c r="I212" s="162"/>
      <c r="J212" s="162"/>
      <c r="M212" s="158"/>
      <c r="N212" s="163"/>
      <c r="X212" s="164"/>
      <c r="AT212" s="159" t="s">
        <v>150</v>
      </c>
      <c r="AU212" s="159" t="s">
        <v>23</v>
      </c>
      <c r="AV212" s="12" t="s">
        <v>23</v>
      </c>
      <c r="AW212" s="12" t="s">
        <v>5</v>
      </c>
      <c r="AX212" s="12" t="s">
        <v>88</v>
      </c>
      <c r="AY212" s="159" t="s">
        <v>131</v>
      </c>
    </row>
    <row r="213" spans="2:65" s="1" customFormat="1" ht="24">
      <c r="B213" s="31"/>
      <c r="C213" s="130" t="s">
        <v>345</v>
      </c>
      <c r="D213" s="130" t="s">
        <v>134</v>
      </c>
      <c r="E213" s="131" t="s">
        <v>346</v>
      </c>
      <c r="F213" s="132" t="s">
        <v>347</v>
      </c>
      <c r="G213" s="133" t="s">
        <v>298</v>
      </c>
      <c r="H213" s="134">
        <v>2</v>
      </c>
      <c r="I213" s="135">
        <v>0</v>
      </c>
      <c r="J213" s="135">
        <v>6750.57</v>
      </c>
      <c r="K213" s="136">
        <f>ROUND(P213*H213,2)</f>
        <v>13501.14</v>
      </c>
      <c r="L213" s="132" t="s">
        <v>269</v>
      </c>
      <c r="M213" s="31"/>
      <c r="N213" s="137" t="s">
        <v>1</v>
      </c>
      <c r="O213" s="138" t="s">
        <v>47</v>
      </c>
      <c r="P213" s="139">
        <f>I213+J213</f>
        <v>6750.57</v>
      </c>
      <c r="Q213" s="140">
        <f>ROUND(I213*H213,2)</f>
        <v>0</v>
      </c>
      <c r="R213" s="140">
        <f>ROUND(J213*H213,2)</f>
        <v>13501.14</v>
      </c>
      <c r="T213" s="139">
        <f>S213*H213</f>
        <v>0</v>
      </c>
      <c r="U213" s="139">
        <v>0</v>
      </c>
      <c r="V213" s="139">
        <f>U213*H213</f>
        <v>0</v>
      </c>
      <c r="W213" s="139">
        <v>0</v>
      </c>
      <c r="X213" s="141">
        <f>W213*H213</f>
        <v>0</v>
      </c>
      <c r="AR213" s="142" t="s">
        <v>139</v>
      </c>
      <c r="AT213" s="142" t="s">
        <v>134</v>
      </c>
      <c r="AU213" s="142" t="s">
        <v>23</v>
      </c>
      <c r="AY213" s="15" t="s">
        <v>131</v>
      </c>
      <c r="BE213" s="143">
        <f>IF(O213="základní",K213,0)</f>
        <v>13501.14</v>
      </c>
      <c r="BF213" s="143">
        <f>IF(O213="snížená",K213,0)</f>
        <v>0</v>
      </c>
      <c r="BG213" s="143">
        <f>IF(O213="zákl. přenesená",K213,0)</f>
        <v>0</v>
      </c>
      <c r="BH213" s="143">
        <f>IF(O213="sníž. přenesená",K213,0)</f>
        <v>0</v>
      </c>
      <c r="BI213" s="143">
        <f>IF(O213="nulová",K213,0)</f>
        <v>0</v>
      </c>
      <c r="BJ213" s="15" t="s">
        <v>88</v>
      </c>
      <c r="BK213" s="143">
        <f>ROUND(P213*H213,2)</f>
        <v>13501.14</v>
      </c>
      <c r="BL213" s="15" t="s">
        <v>139</v>
      </c>
      <c r="BM213" s="142" t="s">
        <v>348</v>
      </c>
    </row>
    <row r="214" spans="2:65" s="12" customFormat="1" ht="11.25">
      <c r="B214" s="158"/>
      <c r="D214" s="154" t="s">
        <v>150</v>
      </c>
      <c r="E214" s="159" t="s">
        <v>1</v>
      </c>
      <c r="F214" s="160" t="s">
        <v>349</v>
      </c>
      <c r="H214" s="161">
        <v>2</v>
      </c>
      <c r="I214" s="162"/>
      <c r="J214" s="162"/>
      <c r="M214" s="158"/>
      <c r="N214" s="163"/>
      <c r="X214" s="164"/>
      <c r="AT214" s="159" t="s">
        <v>150</v>
      </c>
      <c r="AU214" s="159" t="s">
        <v>23</v>
      </c>
      <c r="AV214" s="12" t="s">
        <v>23</v>
      </c>
      <c r="AW214" s="12" t="s">
        <v>5</v>
      </c>
      <c r="AX214" s="12" t="s">
        <v>88</v>
      </c>
      <c r="AY214" s="159" t="s">
        <v>131</v>
      </c>
    </row>
    <row r="215" spans="2:65" s="1" customFormat="1" ht="24.2" customHeight="1">
      <c r="B215" s="31"/>
      <c r="C215" s="144" t="s">
        <v>350</v>
      </c>
      <c r="D215" s="144" t="s">
        <v>142</v>
      </c>
      <c r="E215" s="145" t="s">
        <v>351</v>
      </c>
      <c r="F215" s="146" t="s">
        <v>352</v>
      </c>
      <c r="G215" s="147" t="s">
        <v>298</v>
      </c>
      <c r="H215" s="148">
        <v>1</v>
      </c>
      <c r="I215" s="149">
        <v>85000</v>
      </c>
      <c r="J215" s="150"/>
      <c r="K215" s="151">
        <f>ROUND(P215*H215,2)</f>
        <v>85000</v>
      </c>
      <c r="L215" s="146" t="s">
        <v>299</v>
      </c>
      <c r="M215" s="152"/>
      <c r="N215" s="153" t="s">
        <v>1</v>
      </c>
      <c r="O215" s="138" t="s">
        <v>47</v>
      </c>
      <c r="P215" s="139">
        <f>I215+J215</f>
        <v>85000</v>
      </c>
      <c r="Q215" s="140">
        <f>ROUND(I215*H215,2)</f>
        <v>85000</v>
      </c>
      <c r="R215" s="140">
        <f>ROUND(J215*H215,2)</f>
        <v>0</v>
      </c>
      <c r="T215" s="139">
        <f>S215*H215</f>
        <v>0</v>
      </c>
      <c r="U215" s="139">
        <v>0.33600000000000002</v>
      </c>
      <c r="V215" s="139">
        <f>U215*H215</f>
        <v>0.33600000000000002</v>
      </c>
      <c r="W215" s="139">
        <v>0</v>
      </c>
      <c r="X215" s="141">
        <f>W215*H215</f>
        <v>0</v>
      </c>
      <c r="AR215" s="142" t="s">
        <v>146</v>
      </c>
      <c r="AT215" s="142" t="s">
        <v>142</v>
      </c>
      <c r="AU215" s="142" t="s">
        <v>23</v>
      </c>
      <c r="AY215" s="15" t="s">
        <v>131</v>
      </c>
      <c r="BE215" s="143">
        <f>IF(O215="základní",K215,0)</f>
        <v>85000</v>
      </c>
      <c r="BF215" s="143">
        <f>IF(O215="snížená",K215,0)</f>
        <v>0</v>
      </c>
      <c r="BG215" s="143">
        <f>IF(O215="zákl. přenesená",K215,0)</f>
        <v>0</v>
      </c>
      <c r="BH215" s="143">
        <f>IF(O215="sníž. přenesená",K215,0)</f>
        <v>0</v>
      </c>
      <c r="BI215" s="143">
        <f>IF(O215="nulová",K215,0)</f>
        <v>0</v>
      </c>
      <c r="BJ215" s="15" t="s">
        <v>88</v>
      </c>
      <c r="BK215" s="143">
        <f>ROUND(P215*H215,2)</f>
        <v>85000</v>
      </c>
      <c r="BL215" s="15" t="s">
        <v>139</v>
      </c>
      <c r="BM215" s="142" t="s">
        <v>353</v>
      </c>
    </row>
    <row r="216" spans="2:65" s="1" customFormat="1" ht="48.75">
      <c r="B216" s="31"/>
      <c r="D216" s="154" t="s">
        <v>148</v>
      </c>
      <c r="F216" s="155" t="s">
        <v>354</v>
      </c>
      <c r="I216" s="156"/>
      <c r="J216" s="156"/>
      <c r="M216" s="31"/>
      <c r="N216" s="157"/>
      <c r="X216" s="55"/>
      <c r="AT216" s="15" t="s">
        <v>148</v>
      </c>
      <c r="AU216" s="15" t="s">
        <v>23</v>
      </c>
    </row>
    <row r="217" spans="2:65" s="12" customFormat="1" ht="11.25">
      <c r="B217" s="158"/>
      <c r="D217" s="154" t="s">
        <v>150</v>
      </c>
      <c r="E217" s="159" t="s">
        <v>1</v>
      </c>
      <c r="F217" s="160" t="s">
        <v>344</v>
      </c>
      <c r="H217" s="161">
        <v>1</v>
      </c>
      <c r="I217" s="162"/>
      <c r="J217" s="162"/>
      <c r="M217" s="158"/>
      <c r="N217" s="163"/>
      <c r="X217" s="164"/>
      <c r="AT217" s="159" t="s">
        <v>150</v>
      </c>
      <c r="AU217" s="159" t="s">
        <v>23</v>
      </c>
      <c r="AV217" s="12" t="s">
        <v>23</v>
      </c>
      <c r="AW217" s="12" t="s">
        <v>5</v>
      </c>
      <c r="AX217" s="12" t="s">
        <v>88</v>
      </c>
      <c r="AY217" s="159" t="s">
        <v>131</v>
      </c>
    </row>
    <row r="218" spans="2:65" s="1" customFormat="1" ht="55.5" customHeight="1">
      <c r="B218" s="31"/>
      <c r="C218" s="130" t="s">
        <v>355</v>
      </c>
      <c r="D218" s="130" t="s">
        <v>134</v>
      </c>
      <c r="E218" s="131" t="s">
        <v>284</v>
      </c>
      <c r="F218" s="132" t="s">
        <v>285</v>
      </c>
      <c r="G218" s="133" t="s">
        <v>145</v>
      </c>
      <c r="H218" s="134">
        <v>0.33600000000000002</v>
      </c>
      <c r="I218" s="135">
        <v>0</v>
      </c>
      <c r="J218" s="135">
        <v>265.62</v>
      </c>
      <c r="K218" s="136">
        <f>ROUND(P218*H218,2)</f>
        <v>89.25</v>
      </c>
      <c r="L218" s="132" t="s">
        <v>269</v>
      </c>
      <c r="M218" s="31"/>
      <c r="N218" s="172" t="s">
        <v>1</v>
      </c>
      <c r="O218" s="173" t="s">
        <v>47</v>
      </c>
      <c r="P218" s="174">
        <f>I218+J218</f>
        <v>265.62</v>
      </c>
      <c r="Q218" s="175">
        <f>ROUND(I218*H218,2)</f>
        <v>0</v>
      </c>
      <c r="R218" s="175">
        <f>ROUND(J218*H218,2)</f>
        <v>89.25</v>
      </c>
      <c r="S218" s="176"/>
      <c r="T218" s="174">
        <f>S218*H218</f>
        <v>0</v>
      </c>
      <c r="U218" s="174">
        <v>0</v>
      </c>
      <c r="V218" s="174">
        <f>U218*H218</f>
        <v>0</v>
      </c>
      <c r="W218" s="174">
        <v>0</v>
      </c>
      <c r="X218" s="177">
        <f>W218*H218</f>
        <v>0</v>
      </c>
      <c r="AR218" s="142" t="s">
        <v>139</v>
      </c>
      <c r="AT218" s="142" t="s">
        <v>134</v>
      </c>
      <c r="AU218" s="142" t="s">
        <v>23</v>
      </c>
      <c r="AY218" s="15" t="s">
        <v>131</v>
      </c>
      <c r="BE218" s="143">
        <f>IF(O218="základní",K218,0)</f>
        <v>89.25</v>
      </c>
      <c r="BF218" s="143">
        <f>IF(O218="snížená",K218,0)</f>
        <v>0</v>
      </c>
      <c r="BG218" s="143">
        <f>IF(O218="zákl. přenesená",K218,0)</f>
        <v>0</v>
      </c>
      <c r="BH218" s="143">
        <f>IF(O218="sníž. přenesená",K218,0)</f>
        <v>0</v>
      </c>
      <c r="BI218" s="143">
        <f>IF(O218="nulová",K218,0)</f>
        <v>0</v>
      </c>
      <c r="BJ218" s="15" t="s">
        <v>88</v>
      </c>
      <c r="BK218" s="143">
        <f>ROUND(P218*H218,2)</f>
        <v>89.25</v>
      </c>
      <c r="BL218" s="15" t="s">
        <v>139</v>
      </c>
      <c r="BM218" s="142" t="s">
        <v>356</v>
      </c>
    </row>
    <row r="219" spans="2:65" s="1" customFormat="1" ht="6.95" customHeight="1">
      <c r="B219" s="43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31"/>
    </row>
  </sheetData>
  <sheetProtection algorithmName="SHA-512" hashValue="dkdFx7JYTTcwVwR6vEaeOA+xZ9pl/Hb+GpB1HwS7Ca/aSkax8L3hLbKLc+vX6+Le1J1BCByDB4t9KEEYSf3fGA==" saltValue="ecVmPV7yaWm4l6KqTEujUmMc9x007ykP1rBtYe0whTzd4pdQlgFt/nF9pecmjndNxCI24GmyC5Xljv0Di0hbUQ==" spinCount="100000" sheet="1" objects="1" scenarios="1" formatColumns="0" formatRows="0" autoFilter="0"/>
  <autoFilter ref="C119:L218" xr:uid="{00000000-0009-0000-0000-000001000000}"/>
  <mergeCells count="6">
    <mergeCell ref="E112:H112"/>
    <mergeCell ref="M2:Z2"/>
    <mergeCell ref="E7:H7"/>
    <mergeCell ref="E16:H16"/>
    <mergeCell ref="E25:H25"/>
    <mergeCell ref="E84:H8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2206 - Rekonstrukce objek...</vt:lpstr>
      <vt:lpstr>'2206 - Rekonstrukce objek...'!Názvy_tisku</vt:lpstr>
      <vt:lpstr>'Rekapitulace stavby'!Názvy_tisku</vt:lpstr>
      <vt:lpstr>'2206 - Rekonstrukce objek...'!Oblast_tisku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PC10\PC10</dc:creator>
  <cp:lastModifiedBy>Anslová Marta</cp:lastModifiedBy>
  <dcterms:created xsi:type="dcterms:W3CDTF">2025-07-08T08:03:06Z</dcterms:created>
  <dcterms:modified xsi:type="dcterms:W3CDTF">2025-08-27T06:06:00Z</dcterms:modified>
</cp:coreProperties>
</file>